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worksheets/sheet49.xml" ContentType="application/vnd.openxmlformats-officedocument.spreadsheetml.worksheet+xml"/>
  <Override PartName="/xl/drawings/drawing49.xml" ContentType="application/vnd.openxmlformats-officedocument.drawing+xml"/>
  <Override PartName="/xl/worksheets/sheet50.xml" ContentType="application/vnd.openxmlformats-officedocument.spreadsheetml.worksheet+xml"/>
  <Override PartName="/xl/drawings/drawing50.xml" ContentType="application/vnd.openxmlformats-officedocument.drawing+xml"/>
  <Override PartName="/xl/worksheets/sheet51.xml" ContentType="application/vnd.openxmlformats-officedocument.spreadsheetml.worksheet+xml"/>
  <Override PartName="/xl/drawings/drawing5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DolejsiS" reservationPassword="0"/>
  <workbookPr/>
  <bookViews>
    <workbookView xWindow="240" yWindow="120" windowWidth="14940" windowHeight="9225" activeTab="0"/>
  </bookViews>
  <sheets>
    <sheet name="Rekapitulace" sheetId="1" r:id="rId1"/>
    <sheet name="D.1.2.2.1" sheetId="2" r:id="rId2"/>
    <sheet name="D.1.2.2.2" sheetId="3" r:id="rId3"/>
    <sheet name="D.1.2.6.1" sheetId="4" r:id="rId4"/>
    <sheet name="D.1.2.6.2" sheetId="5" r:id="rId5"/>
    <sheet name="D.1.2.7" sheetId="6" r:id="rId6"/>
    <sheet name="D.1.4.1" sheetId="7" r:id="rId7"/>
    <sheet name="D.2.2.1.01.48.1" sheetId="8" r:id="rId8"/>
    <sheet name="D.2.2.1.01.48.2" sheetId="9" r:id="rId9"/>
    <sheet name="D.2.2.1.01.48.3" sheetId="10" r:id="rId10"/>
    <sheet name="D.2.2.1.01.48.4" sheetId="11" r:id="rId11"/>
    <sheet name="D.2.2.1.01.48.5" sheetId="12" r:id="rId12"/>
    <sheet name="D.2.2.1.01.48.6" sheetId="13" r:id="rId13"/>
    <sheet name="D.2.1.5.02" sheetId="14" r:id="rId14"/>
    <sheet name="D.2.1.5.03" sheetId="15" r:id="rId15"/>
    <sheet name="D.2.1.8.21" sheetId="16" r:id="rId16"/>
    <sheet name="D.2.1.8.22" sheetId="17" r:id="rId17"/>
    <sheet name="D.2.1.8.23" sheetId="18" r:id="rId18"/>
    <sheet name="D.2.1.5.04" sheetId="19" r:id="rId19"/>
    <sheet name="D.2.2.01.01" sheetId="20" r:id="rId20"/>
    <sheet name="D.2.2.1.01.08" sheetId="21" r:id="rId21"/>
    <sheet name="D.2.2.1.01.41" sheetId="22" r:id="rId22"/>
    <sheet name="D.2.2.1.01.42" sheetId="23" r:id="rId23"/>
    <sheet name="D.2.2.1.01.45" sheetId="24" r:id="rId24"/>
    <sheet name="D.2.2.1.01.46" sheetId="25" r:id="rId25"/>
    <sheet name="D.2.2.1.01.7." sheetId="26" r:id="rId26"/>
    <sheet name="D.2.2.1.02.01" sheetId="27" r:id="rId27"/>
    <sheet name="D.2.2.1.02.47" sheetId="28" r:id="rId28"/>
    <sheet name="D.2.2.1.03.01" sheetId="29" r:id="rId29"/>
    <sheet name="D.2.2.1.03.41" sheetId="30" r:id="rId30"/>
    <sheet name="D.2.2.4.1" sheetId="31" r:id="rId31"/>
    <sheet name="D.2.2.4.2" sheetId="32" r:id="rId32"/>
    <sheet name="D.2.2.6" sheetId="33" r:id="rId33"/>
    <sheet name="D.2.1.5.11_" sheetId="34" r:id="rId34"/>
    <sheet name="D.2.1.5.12_" sheetId="35" r:id="rId35"/>
    <sheet name="D.2.1.5.13_" sheetId="36" r:id="rId36"/>
    <sheet name="D.2.1.5.14_" sheetId="37" r:id="rId37"/>
    <sheet name="D.2.1.5.31" sheetId="38" r:id="rId38"/>
    <sheet name="D.2.2.1.01.47.1" sheetId="39" r:id="rId39"/>
    <sheet name="D.2.2.1.01.47.2" sheetId="40" r:id="rId40"/>
    <sheet name="D.2.2.1.01.47.3" sheetId="41" r:id="rId41"/>
    <sheet name="D.2.2.1.01.47.4" sheetId="42" r:id="rId42"/>
    <sheet name="D.2.2.1.01.47_" sheetId="43" r:id="rId43"/>
    <sheet name="D.2.2.1.03.42" sheetId="44" r:id="rId44"/>
    <sheet name="D.2.2.1.03.43" sheetId="45" r:id="rId45"/>
    <sheet name="D.2.2.1.01.47_E" sheetId="46" r:id="rId46"/>
    <sheet name="D.2.4.1" sheetId="47" r:id="rId47"/>
    <sheet name="D.2.4.2" sheetId="48" r:id="rId48"/>
    <sheet name="SO 90-90" sheetId="49" r:id="rId49"/>
    <sheet name="SO 98-98" sheetId="50" r:id="rId50"/>
    <sheet name="SO-OŘ" sheetId="51" r:id="rId51"/>
  </sheets>
  <definedNames/>
  <calcPr/>
  <webPublishing/>
</workbook>
</file>

<file path=xl/sharedStrings.xml><?xml version="1.0" encoding="utf-8"?>
<sst xmlns="http://schemas.openxmlformats.org/spreadsheetml/2006/main" count="54756" uniqueCount="8653">
  <si>
    <t>Aspe</t>
  </si>
  <si>
    <t>Rekapitulace ceny</t>
  </si>
  <si>
    <t>5423520054</t>
  </si>
  <si>
    <t>Rekonstrukce výpravní budovy ŽST Lovosice_ZM02</t>
  </si>
  <si>
    <t>var. 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</si>
  <si>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</si>
  <si>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</si>
  <si>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</si>
  <si>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</si>
  <si>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</si>
  <si>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</si>
  <si>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</si>
  <si>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</si>
  <si>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</si>
  <si>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D.1.4</t>
  </si>
  <si>
    <t>Ostatní technologická zařízení</t>
  </si>
  <si>
    <t xml:space="preserve">  D.1.2.2.1</t>
  </si>
  <si>
    <t>Rozhlasové zařízení nové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</si>
  <si>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</si>
  <si>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</si>
  <si>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</si>
  <si>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</si>
  <si>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</si>
  <si>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</si>
  <si>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</si>
  <si>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</si>
  <si>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</si>
  <si>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</si>
  <si>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</si>
  <si>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</si>
  <si>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</si>
  <si>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</si>
  <si>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</si>
  <si>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</si>
  <si>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</si>
  <si>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</si>
  <si>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</si>
  <si>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</si>
  <si>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</si>
  <si>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</si>
  <si>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</si>
  <si>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</si>
  <si>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</si>
  <si>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</si>
  <si>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</si>
  <si>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</si>
  <si>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D.1.2.2.1</t>
  </si>
  <si>
    <t>SD</t>
  </si>
  <si>
    <t>742.1</t>
  </si>
  <si>
    <t>Demontáže</t>
  </si>
  <si>
    <t>P</t>
  </si>
  <si>
    <t>1</t>
  </si>
  <si>
    <t>741112801</t>
  </si>
  <si>
    <t>Demotáž elektroinstalačních lišt a kanálů nástěnných uložených pevně vkládacích</t>
  </si>
  <si>
    <t>M</t>
  </si>
  <si>
    <t>CS ÚRS 2023 01</t>
  </si>
  <si>
    <t>PP</t>
  </si>
  <si>
    <t>VV</t>
  </si>
  <si>
    <t>TS</t>
  </si>
  <si>
    <t>RPol250</t>
  </si>
  <si>
    <t>Demontáž a likvidace propojovacích krabic</t>
  </si>
  <si>
    <t>KS</t>
  </si>
  <si>
    <t>R-položka</t>
  </si>
  <si>
    <t>RPol244</t>
  </si>
  <si>
    <t>Kontrola a čištění reproduktoru</t>
  </si>
  <si>
    <t>4</t>
  </si>
  <si>
    <t>741120811</t>
  </si>
  <si>
    <t>Demontáž vodičů izolovaných měděných uložených pod omítku plných a laněných průřezu žíly 0,35 až 16 mm2</t>
  </si>
  <si>
    <t>5</t>
  </si>
  <si>
    <t>742410801</t>
  </si>
  <si>
    <t>Demontáž rozhlasu reproduktoru podhledového, nástěnného, směrového</t>
  </si>
  <si>
    <t>KUS</t>
  </si>
  <si>
    <t>742.2</t>
  </si>
  <si>
    <t>Instalace  nového systému</t>
  </si>
  <si>
    <t>RPol242</t>
  </si>
  <si>
    <t>Reproduktor - Sloupcové provedení; - Zatížitelnost rms/max. 30/60 W; - Citlivost (dB/Wm) 96; - Frekvenční rozsah 150 – 13 000Hz; - Povrchová úprava bílý komaxit</t>
  </si>
  <si>
    <t>Reproduktor - Sloupcové provedení; - Zatížitelnost rms/max. 30/60 W; - Citlivost (dB/Wm) 96; - Frekvenční rozsah 150 – 13 000Hz; - Povrchová úprava bílý komaxit; - IP 44;</t>
  </si>
  <si>
    <t>7</t>
  </si>
  <si>
    <t>741120401</t>
  </si>
  <si>
    <t>Montáž vodičů izolovaných měděných drátovacích bez ukončení v rozváděčích plných a laněných (např. CY), průřezu žily 0,35 až 6 mm2</t>
  </si>
  <si>
    <t>8</t>
  </si>
  <si>
    <t>741130001</t>
  </si>
  <si>
    <t>Ukončení vodičů izolovaných s označením a zapojením v rozváděči nebo na přístroji, průřezu žíly do 2,5 mm2</t>
  </si>
  <si>
    <t>9</t>
  </si>
  <si>
    <t>RPol251</t>
  </si>
  <si>
    <t>Drobný elekroinstalační materiál</t>
  </si>
  <si>
    <t>KPL</t>
  </si>
  <si>
    <t>10</t>
  </si>
  <si>
    <t>742111001</t>
  </si>
  <si>
    <t>Montáž příchytek pro kabely samostatné ohniodolné včetně šroubu a hmoždinky</t>
  </si>
  <si>
    <t>11</t>
  </si>
  <si>
    <t>RPol247</t>
  </si>
  <si>
    <t>Kabel CXKH-R-J 3x2,5</t>
  </si>
  <si>
    <t>12</t>
  </si>
  <si>
    <t>742410063</t>
  </si>
  <si>
    <t>Montáž rozhlasu reproduktoru nástěnného</t>
  </si>
  <si>
    <t>13</t>
  </si>
  <si>
    <t>RPol246</t>
  </si>
  <si>
    <t>Příchytky P30, pro jeden kabel, včetně šroubu</t>
  </si>
  <si>
    <t>14</t>
  </si>
  <si>
    <t>998742102</t>
  </si>
  <si>
    <t>Přesun hmot pro slaboproud stanovený z hmotnosti přesunovaného materiálu vodorovná dopravní vzdálenost do 50 m v objektech výšky přes 6 do 12 m</t>
  </si>
  <si>
    <t>T</t>
  </si>
  <si>
    <t>OST</t>
  </si>
  <si>
    <t>Ostatní</t>
  </si>
  <si>
    <t>15</t>
  </si>
  <si>
    <t>RPol63</t>
  </si>
  <si>
    <t>Zkušební provoz, součinnost při uvádění systému do provozu a předání</t>
  </si>
  <si>
    <t>16</t>
  </si>
  <si>
    <t>091960002R</t>
  </si>
  <si>
    <t>Integrace do DDTS</t>
  </si>
  <si>
    <t>Integrace do DDTS včetně dílenské dokumentace</t>
  </si>
  <si>
    <t xml:space="preserve">  D.1.2.2.2</t>
  </si>
  <si>
    <t>Rozhlasové zařízení dočasné</t>
  </si>
  <si>
    <t>D.1.2.2.2</t>
  </si>
  <si>
    <t>Fáze 1A</t>
  </si>
  <si>
    <t>RPol253</t>
  </si>
  <si>
    <t>RPol254</t>
  </si>
  <si>
    <t>propojovací krabice</t>
  </si>
  <si>
    <t>742110505</t>
  </si>
  <si>
    <t>Montáž krabic elektroinstalačních s víčkem zapuštěných plastových odbočných čtyřhranných</t>
  </si>
  <si>
    <t>RPol252</t>
  </si>
  <si>
    <t>Kabel CYKY 2x1,5</t>
  </si>
  <si>
    <t>Příchytky</t>
  </si>
  <si>
    <t>Fáze 1B</t>
  </si>
  <si>
    <t>741112801.1</t>
  </si>
  <si>
    <t>741120401.1</t>
  </si>
  <si>
    <t>741120811.1</t>
  </si>
  <si>
    <t>17</t>
  </si>
  <si>
    <t>741130001.1</t>
  </si>
  <si>
    <t>18</t>
  </si>
  <si>
    <t>742111001.1</t>
  </si>
  <si>
    <t>19</t>
  </si>
  <si>
    <t>RPol256</t>
  </si>
  <si>
    <t>20</t>
  </si>
  <si>
    <t>742410063.1</t>
  </si>
  <si>
    <t>21</t>
  </si>
  <si>
    <t>22</t>
  </si>
  <si>
    <t>742410801.1</t>
  </si>
  <si>
    <t>742.3</t>
  </si>
  <si>
    <t>Fáze 2</t>
  </si>
  <si>
    <t>23</t>
  </si>
  <si>
    <t>741112801.2</t>
  </si>
  <si>
    <t>24</t>
  </si>
  <si>
    <t>25</t>
  </si>
  <si>
    <t>RPol257</t>
  </si>
  <si>
    <t>Demontáž propojovací krabice</t>
  </si>
  <si>
    <t>26</t>
  </si>
  <si>
    <t>27</t>
  </si>
  <si>
    <t>741120401.2</t>
  </si>
  <si>
    <t>28</t>
  </si>
  <si>
    <t>741120811.2</t>
  </si>
  <si>
    <t>29</t>
  </si>
  <si>
    <t>741130001.2</t>
  </si>
  <si>
    <t>30</t>
  </si>
  <si>
    <t>742111001.2</t>
  </si>
  <si>
    <t>31</t>
  </si>
  <si>
    <t>32</t>
  </si>
  <si>
    <t>742410063.2</t>
  </si>
  <si>
    <t>33</t>
  </si>
  <si>
    <t>34</t>
  </si>
  <si>
    <t>742410801.2</t>
  </si>
  <si>
    <t>35</t>
  </si>
  <si>
    <t>36</t>
  </si>
  <si>
    <t xml:space="preserve">  D.1.2.6.1</t>
  </si>
  <si>
    <t>Informační systém pro cestující nové</t>
  </si>
  <si>
    <t>D.1.2.6.1</t>
  </si>
  <si>
    <t>091960001R</t>
  </si>
  <si>
    <t>Průkaz způsobilosti</t>
  </si>
  <si>
    <t>příjezdový panel1=1.000 [A] 
odjezdový panel2=2.000 [B] 
informační panel1=1.000 [C] 
Celkem: 1+2+1=4.000 [D]</t>
  </si>
  <si>
    <t>RPol110</t>
  </si>
  <si>
    <t>Montáž orientačního hlasového majáčku, do interiéru</t>
  </si>
  <si>
    <t>Poznámka k položce: Viz popis IS/03</t>
  </si>
  <si>
    <t>RPol112</t>
  </si>
  <si>
    <t>Orientační hlasový majáček v provedení do exteriéru</t>
  </si>
  <si>
    <t>RPol114</t>
  </si>
  <si>
    <t>Montáž orientačního hlasového majáčku, do exteriéru</t>
  </si>
  <si>
    <t>RPol115</t>
  </si>
  <si>
    <t>Informační panel</t>
  </si>
  <si>
    <t>Poznámka k položce: Viz popis IS/04</t>
  </si>
  <si>
    <t>RPol122</t>
  </si>
  <si>
    <t>Montáž informačního panelu</t>
  </si>
  <si>
    <t>RPol124</t>
  </si>
  <si>
    <t>Elektronický panel</t>
  </si>
  <si>
    <t>Poznámka k položce: Viz ZTP popis IS/05 - bod 4.4.1</t>
  </si>
  <si>
    <t>RPol125</t>
  </si>
  <si>
    <t>Montáž elektronického panelu</t>
  </si>
  <si>
    <t>Poznámka k položce: Viz popis IS/05</t>
  </si>
  <si>
    <t>RPol135</t>
  </si>
  <si>
    <t>Kabel FTP 5e, B2cas1d1</t>
  </si>
  <si>
    <t>RPol140</t>
  </si>
  <si>
    <t>konektor Ftp Cat 5e</t>
  </si>
  <si>
    <t>RPol146</t>
  </si>
  <si>
    <t>měření datových vývodů</t>
  </si>
  <si>
    <t>RPol154</t>
  </si>
  <si>
    <t>Sekání drážky ve zdivu</t>
  </si>
  <si>
    <t>RPol156</t>
  </si>
  <si>
    <t>Oživení systému</t>
  </si>
  <si>
    <t>RPol157</t>
  </si>
  <si>
    <t>Výchozí revize systému</t>
  </si>
  <si>
    <t>RPol171</t>
  </si>
  <si>
    <t>Zaškolení obsluhy</t>
  </si>
  <si>
    <t>RPol180</t>
  </si>
  <si>
    <t>RPol51</t>
  </si>
  <si>
    <t>Zapravení drážky</t>
  </si>
  <si>
    <t>RPol93</t>
  </si>
  <si>
    <t>Orientační hlasový majáček v provedení do interiéru</t>
  </si>
  <si>
    <t xml:space="preserve">  D.1.2.6.2</t>
  </si>
  <si>
    <t>Informační systém pro cestující dočasné</t>
  </si>
  <si>
    <t>D.1.2.6.2</t>
  </si>
  <si>
    <t>D1</t>
  </si>
  <si>
    <t>FÁZE 1A</t>
  </si>
  <si>
    <t>RPol233</t>
  </si>
  <si>
    <t>Demontáž stávajícího příjezdového panelu interiérový</t>
  </si>
  <si>
    <t>Poznámka k položce: Bublina ISd/01, viz půdorys odbavovací haly.</t>
  </si>
  <si>
    <t>D2</t>
  </si>
  <si>
    <t>FÁZE 1B</t>
  </si>
  <si>
    <t>RPol235</t>
  </si>
  <si>
    <t>Demontáž stávajících monitorů Českých drah (odjezdy, příjezdy)</t>
  </si>
  <si>
    <t>Poznámka k položce: Bublina ISd/04, viz půdorys odbavovací haly.</t>
  </si>
  <si>
    <t>RPol239</t>
  </si>
  <si>
    <t>Demontáž Odjezdového monitoru Českých drah</t>
  </si>
  <si>
    <t>Poznámka k položce: Bublina ISd/05, viz půdorys odbavovací haly.</t>
  </si>
  <si>
    <t>RPol240</t>
  </si>
  <si>
    <t>Montáž stávajících monitorů Českých drah (odjezdy, příjezdy)</t>
  </si>
  <si>
    <t>RPol243</t>
  </si>
  <si>
    <t>Montáž Odjezdového monitoru Českých drah</t>
  </si>
  <si>
    <t>D3</t>
  </si>
  <si>
    <t>FÁZE 2</t>
  </si>
  <si>
    <t>RPol245</t>
  </si>
  <si>
    <t>Demontáž Odjezdového panelu interiérový</t>
  </si>
  <si>
    <t>Poznámka k položce: Bublina ISd/02, viz půdorys odbavovací haly.</t>
  </si>
  <si>
    <t>RPol248</t>
  </si>
  <si>
    <t>Demontáž Modulu hlasového výstupu pro nevidomé interiérový, bez náhrady</t>
  </si>
  <si>
    <t>Poznámka k položce: Bublina ISd/03, viz půdorys odbavovací haly.</t>
  </si>
  <si>
    <t>D4</t>
  </si>
  <si>
    <t>FÁZE 3</t>
  </si>
  <si>
    <t>RPol240.1</t>
  </si>
  <si>
    <t>RPol243.1</t>
  </si>
  <si>
    <t>RPol249</t>
  </si>
  <si>
    <t>Demontáž Modulu hlasového výstupu pro nevidomé exteriérový, bez náhrady</t>
  </si>
  <si>
    <t>Poznámka k položce: Bublina ISd/06, viz půdorys odbavovací haly.</t>
  </si>
  <si>
    <t>RPol255</t>
  </si>
  <si>
    <t>Demontáž Odjezdového panelu exteriérový</t>
  </si>
  <si>
    <t>Poznámka k položce: Bublina ISd/07, viz půdorys odbavovací haly.</t>
  </si>
  <si>
    <t>RPol258</t>
  </si>
  <si>
    <t>Demontáž Příjezdového panelu exteriérový</t>
  </si>
  <si>
    <t>Poznámka k položce: Bublina ISd/08, viz půdorys odbavovací haly.</t>
  </si>
  <si>
    <t xml:space="preserve">  D.1.2.7</t>
  </si>
  <si>
    <t>Jiná sdělovací zařízení - jednotný čas</t>
  </si>
  <si>
    <t>D.1.2.7</t>
  </si>
  <si>
    <t>741</t>
  </si>
  <si>
    <t>Elektroinstalace - silnoproud</t>
  </si>
  <si>
    <t>34571007</t>
  </si>
  <si>
    <t>lišta elektroinstalační hranatá PVC 40x20mm</t>
  </si>
  <si>
    <t>50*1.05 Přepočtené koeficientem množství=52.500 [A]</t>
  </si>
  <si>
    <t>741110501</t>
  </si>
  <si>
    <t>Montáž lišt a kanálků elektroinstalačních se spojkami, ohyby a rohy a s nasunutím do krabic protahovacích, šířky do 60 mm</t>
  </si>
  <si>
    <t>34111005</t>
  </si>
  <si>
    <t>kabel instalační jádro Cu plné izolace PVC plášť PVC 450/750V (CYKY) 2x1,5mm2</t>
  </si>
  <si>
    <t>200*1.15 Přepočtené koeficientem množství=230.000 [A]</t>
  </si>
  <si>
    <t>34111036</t>
  </si>
  <si>
    <t>kabel instalační jádro Cu plné izolace PVC plášť PVC 450/750V (CYKY) 3x2,5mm2</t>
  </si>
  <si>
    <t>741122011</t>
  </si>
  <si>
    <t>Montáž kabelů měděných bez ukončení uložených pod omítku plných kulatých (např. CYKY), počtu a průřezu žil 2x1,5 až 2,5 mm2</t>
  </si>
  <si>
    <t>35822115</t>
  </si>
  <si>
    <t>jistič 1-pólový 10 A vypínací charakteristika B vypínací schopnost 6 kA</t>
  </si>
  <si>
    <t>741320105</t>
  </si>
  <si>
    <t>Montáž jističů se zapojením vodičů jednopólových nn do 25 A ve skříni</t>
  </si>
  <si>
    <t>742</t>
  </si>
  <si>
    <t>Integrační software a hardware</t>
  </si>
  <si>
    <t>JC01</t>
  </si>
  <si>
    <t>jednostranné interiérové hodiny o průměru číselníku 300 mm určené k zavěšení na stěnu pouzdro je kovové a číselník je chráněn čelním sklem kresbu číselníku je</t>
  </si>
  <si>
    <t>jednostranné interiérové hodiny o průměru číselníku 300 mm určené k zavěšení na stěnu  
pouzdro je kovové a číselník je chráněn čelním sklem  
kresbu číselníku je možno volit ze standardního sortimentu (viz níže) nebo přizpůsobit požadavku zákazníka  
řízení pomocí linky podružných hodin  
autonomní provedení se strojkem Quartz</t>
  </si>
  <si>
    <t>742340002</t>
  </si>
  <si>
    <t>Montáž jednotného času hodin nástěnných</t>
  </si>
  <si>
    <t>R42220511</t>
  </si>
  <si>
    <t>Zkoušky a revize jednotného času</t>
  </si>
  <si>
    <t>Pol121</t>
  </si>
  <si>
    <t>Provedení funkčních zkoušek</t>
  </si>
  <si>
    <t>Pol123</t>
  </si>
  <si>
    <t>HOD</t>
  </si>
  <si>
    <t>Ostatní konstrukce a práce, bourání</t>
  </si>
  <si>
    <t>977332122</t>
  </si>
  <si>
    <t>Frézování drážek pro vodiče ve stěnách z cihel včetně omítky, rozměru do 50x50 mm</t>
  </si>
  <si>
    <t>Pol63</t>
  </si>
  <si>
    <t xml:space="preserve">  D.1.4.1</t>
  </si>
  <si>
    <t>Nákladní výtah</t>
  </si>
  <si>
    <t>D.1.4.1</t>
  </si>
  <si>
    <t>N01</t>
  </si>
  <si>
    <t>Nepojmenovaný díl</t>
  </si>
  <si>
    <t>01R</t>
  </si>
  <si>
    <t>Nákladní výtah 1000/13 kg/os</t>
  </si>
  <si>
    <t>viz výkr D.1.4.1 Výkresová část1=1.000 [A]</t>
  </si>
  <si>
    <t>Zahrnutá lokální výbava  
·Zkouška za účasti technika dodavatele  
·Vyvážení výtahu  
·Likvidace odpadu z obalů  
·Technická dokumentace výtahu  
·Základní doprava na místě instalace  
·Zkouška za účasti drážního inspektora  
·Zkouška za účasti inspektora AO</t>
  </si>
  <si>
    <t>02R</t>
  </si>
  <si>
    <t>Demontáž stávajícího vystrojení výtahových šachet</t>
  </si>
  <si>
    <t>osobní+nákladní výtah2=2.000 [A]</t>
  </si>
  <si>
    <t>Rpoložka</t>
  </si>
  <si>
    <t xml:space="preserve">  D.2.2.1.01.48.1</t>
  </si>
  <si>
    <t>Lokální detekce požáru</t>
  </si>
  <si>
    <t>D.2.2.1.01.48.1</t>
  </si>
  <si>
    <t>742.1.1</t>
  </si>
  <si>
    <t>Jádro systému</t>
  </si>
  <si>
    <t>742210002</t>
  </si>
  <si>
    <t>Montáž ústředny EPS bez čelního panelu dvou nebo tříkruhové</t>
  </si>
  <si>
    <t>742210003</t>
  </si>
  <si>
    <t>Montáž ústředny EPS bez čelního panelu čtyř nebo vícekruhové</t>
  </si>
  <si>
    <t>742210005</t>
  </si>
  <si>
    <t>Montáž ústředny EPS panelu čelního</t>
  </si>
  <si>
    <t>742210006</t>
  </si>
  <si>
    <t>Montáž ústředny EPS karty rozšiřující</t>
  </si>
  <si>
    <t>742210041</t>
  </si>
  <si>
    <t>Montáž akumulátoru 2 x 12 V pro ústřednu EPS</t>
  </si>
  <si>
    <t>742210081</t>
  </si>
  <si>
    <t>Montáž integračního modulu do PC nadstavby</t>
  </si>
  <si>
    <t>742210101</t>
  </si>
  <si>
    <t>Montáž převodníku nebo opakovače linky hlásičů nebo ústředen</t>
  </si>
  <si>
    <t>742220172</t>
  </si>
  <si>
    <t>Montáž komunikátoru do ústředny GSM</t>
  </si>
  <si>
    <t>RPol1</t>
  </si>
  <si>
    <t>Základní sada požární ústředny se sloty modulů a softwarovou podporou 7 modulů. Provoz poplašných signalizačních zařízení (optická/akustická/hlasová) v kruhové</t>
  </si>
  <si>
    <t>Základní sada požární ústředny se sloty modulů a softwarovou podporou 7 modulů. Provoz poplašných signalizačních zařízení (optická/akustická/hlasová) v kruhové topologii v různých zónách. Délka kruhového vedení až 3,5?km. Až 127 prvků na jedno kruhové ved</t>
  </si>
  <si>
    <t>RPol10</t>
  </si>
  <si>
    <t>převodník RS232/ethernet</t>
  </si>
  <si>
    <t>RPol2</t>
  </si>
  <si>
    <t>Základní sada požární ústředna se sloty modulů a softwarovou podporou 2 modulů. Provoz poplašných signalizačních zařízení (optická/akustická/hlasová) v kruhové</t>
  </si>
  <si>
    <t>Základní sada požární ústředna se sloty modulů a softwarovou podporou 2 modulů. Provoz poplašných signalizačních zařízení (optická/akustická/hlasová) v kruhové topologii v různých zónách. Délka kruhového vedení až 3,5?km. Až 127 prvků na jedno kruhové ved</t>
  </si>
  <si>
    <t>RPol3</t>
  </si>
  <si>
    <t>Čelní ovládací panel, české provedení</t>
  </si>
  <si>
    <t>RPol4</t>
  </si>
  <si>
    <t>Modul se třemi pozicemi pro moduly analogového kruhového vedení hlásící linky</t>
  </si>
  <si>
    <t>RPol5</t>
  </si>
  <si>
    <t>Modul síťového rozhraní pro max 16 účastníků sítě 62,5kB</t>
  </si>
  <si>
    <t>RPol6</t>
  </si>
  <si>
    <t>Modul analogového kruhového vedení</t>
  </si>
  <si>
    <t>RPol7</t>
  </si>
  <si>
    <t>Akumulátor 12V/17Ah.</t>
  </si>
  <si>
    <t>RPol8</t>
  </si>
  <si>
    <t>GSM komunikační modul, signalizace pomocí vstupů, klidový odběr 40mAh</t>
  </si>
  <si>
    <t>RPol9</t>
  </si>
  <si>
    <t>SEI modul, včetně krytu, výstup RS232</t>
  </si>
  <si>
    <t>742.1.2</t>
  </si>
  <si>
    <t>Detektory</t>
  </si>
  <si>
    <t>742210121</t>
  </si>
  <si>
    <t>Montáž hlásiče automatického bodového</t>
  </si>
  <si>
    <t>742210123</t>
  </si>
  <si>
    <t>Montáž hlásiče kouřového lineárního vysílač - přijímač</t>
  </si>
  <si>
    <t>742210124</t>
  </si>
  <si>
    <t>Montáž hlásiče kouřového lineárního s odrazkou</t>
  </si>
  <si>
    <t>742210131</t>
  </si>
  <si>
    <t>Montáž soklu hlásiče nebo patice</t>
  </si>
  <si>
    <t>742210161</t>
  </si>
  <si>
    <t>Montáž vyhodnocovací jednotky lineárního teplotního hlásiče</t>
  </si>
  <si>
    <t>742210171</t>
  </si>
  <si>
    <t>Montáž kabelu senzorového</t>
  </si>
  <si>
    <t>742210261</t>
  </si>
  <si>
    <t>Montáž světelných nebo zvukových prvků EPS sirény nebo majáku nebo signalizace</t>
  </si>
  <si>
    <t>R_EPS_01</t>
  </si>
  <si>
    <t>Montáž příchytky pro detekční kabel</t>
  </si>
  <si>
    <t>R_eps02</t>
  </si>
  <si>
    <t>Montáž zakončovacího odporu</t>
  </si>
  <si>
    <t>R_EPS03</t>
  </si>
  <si>
    <t>Montáž popisovacího pole</t>
  </si>
  <si>
    <t>RPol11</t>
  </si>
  <si>
    <t>Řídící jednotka pro Lineární optický hlásič umožňující připojit až 2 hlásičové hlavy, dosah 5 až 50 m, včetně detekční hlavy a odrazného zrcadla</t>
  </si>
  <si>
    <t>RPol12</t>
  </si>
  <si>
    <t>Hlásičová hlava lineárního optického hlásiče s dosahem 5 až 50 metrů, automatická kompenzace znečištění, Automatické udržování směru IR parsku</t>
  </si>
  <si>
    <t>RPol13</t>
  </si>
  <si>
    <t>Držák pro hlásičovou hlavu</t>
  </si>
  <si>
    <t>RPol14</t>
  </si>
  <si>
    <t>Odrazové zrcadlo</t>
  </si>
  <si>
    <t>RPol15</t>
  </si>
  <si>
    <t>Deska pro odrazové zrcadlo, určené pro 1 zrcadlo</t>
  </si>
  <si>
    <t>RPol16</t>
  </si>
  <si>
    <t>Vyhodnocovací jednotka lineárního teplotního hlásiče, 8 připojitelných smyček, přesnost detekce 1m, Napájení 24Vdc, Bezpotenciálové poplachové relé max. zatížit</t>
  </si>
  <si>
    <t>Vyhodnocovací jednotka lineárního teplotního hlásiče, 8 připojitelných smyček, přesnost detekce 1m, Napájení 24Vdc, Bezpotenciálové poplachové relé max. zatížitelnost 30Vdc/1A, Bezpotenciálové poruchové relé relé max. zatížitelnost 30Vdc/1A, maximální dél</t>
  </si>
  <si>
    <t>RPol17</t>
  </si>
  <si>
    <t>2 - vodičové ocelový kroucený detekční kabel, teplota poplachu 87,8°C, max. teplota prostředí 65,6°C</t>
  </si>
  <si>
    <t>RPol18</t>
  </si>
  <si>
    <t>Příchytky pro detekční kabel</t>
  </si>
  <si>
    <t>37</t>
  </si>
  <si>
    <t>RPol19</t>
  </si>
  <si>
    <t>zakončovací odpor v instalační krabici plastové pro monitoring lineárního teplotního kabelu</t>
  </si>
  <si>
    <t>38</t>
  </si>
  <si>
    <t>RPol20</t>
  </si>
  <si>
    <t>Opticko-kouřový hlásič</t>
  </si>
  <si>
    <t>39</t>
  </si>
  <si>
    <t>RPol21</t>
  </si>
  <si>
    <t>Patice pro hlásič</t>
  </si>
  <si>
    <t>40</t>
  </si>
  <si>
    <t>R.0067076</t>
  </si>
  <si>
    <t>IP ochrana pro patici IQ8Quad, bal.5ks</t>
  </si>
  <si>
    <t>41</t>
  </si>
  <si>
    <t>RPol22</t>
  </si>
  <si>
    <t>Termodiferenciální hlásič</t>
  </si>
  <si>
    <t>42</t>
  </si>
  <si>
    <t>R.0067043</t>
  </si>
  <si>
    <t>multisenzorový hlásič</t>
  </si>
  <si>
    <t>43</t>
  </si>
  <si>
    <t>RPol23</t>
  </si>
  <si>
    <t>Popisovací pole pro hlásič na strop, bal. 10 ks</t>
  </si>
  <si>
    <t>44</t>
  </si>
  <si>
    <t>RPol24</t>
  </si>
  <si>
    <t>EN54-3, EN54-23 siréna s majákem, nástěnný/stropní (W C class), červený, optimalizováno pro napájeníí 12 a 24 V systémy, včetně patice</t>
  </si>
  <si>
    <t>45</t>
  </si>
  <si>
    <t>RPol25</t>
  </si>
  <si>
    <t>EN54-3, EN54-23 sběrnicová siréna s majákem a řečovým modulem - volitelný jazyk, nástěnný/stropní (W C class), červený, včetně patice</t>
  </si>
  <si>
    <t>46</t>
  </si>
  <si>
    <t>RPol26</t>
  </si>
  <si>
    <t>EN54-3 siréna, nástěnný/stropní (W C class), červený, optimalizováno pro napájeníí 12 a 24 V systémy, včetně patice</t>
  </si>
  <si>
    <t>742.1.3</t>
  </si>
  <si>
    <t>sběrnicové moduly</t>
  </si>
  <si>
    <t>47</t>
  </si>
  <si>
    <t>741330631</t>
  </si>
  <si>
    <t>Montáž relé pomocných se zapojením vodičů vestavných v krytu s kontakty 2P, 3Z</t>
  </si>
  <si>
    <t>48</t>
  </si>
  <si>
    <t>742210151</t>
  </si>
  <si>
    <t>Montáž hlásiče tlačítkového se sklíčkem</t>
  </si>
  <si>
    <t>49</t>
  </si>
  <si>
    <t>742210251</t>
  </si>
  <si>
    <t>Připojení kontaktu ovládaného nebo monitorovaného</t>
  </si>
  <si>
    <t>50</t>
  </si>
  <si>
    <t>742210305</t>
  </si>
  <si>
    <t>Montáž vstupně výstupního reléového prvku 5 a více kontaktů s krytem</t>
  </si>
  <si>
    <t>51</t>
  </si>
  <si>
    <t>R_EPS04</t>
  </si>
  <si>
    <t>Montáž zakončovacího odporu včetně kalibrace</t>
  </si>
  <si>
    <t>52</t>
  </si>
  <si>
    <t>RPol27</t>
  </si>
  <si>
    <t>Adresná jednotka programových vstupů a výstupů 12 PGM výstupy</t>
  </si>
  <si>
    <t>53</t>
  </si>
  <si>
    <t>RPol28</t>
  </si>
  <si>
    <t>Adresná jednotka programových vstupů a výstupů 4 vstupy pro monitorování stavu libovolných zařízení, 2 PGM výstupy</t>
  </si>
  <si>
    <t>54</t>
  </si>
  <si>
    <t>RPol29</t>
  </si>
  <si>
    <t>Kryt pro vstupně/výstupní jednotku, kryt pro povrchovou montáž</t>
  </si>
  <si>
    <t>55</t>
  </si>
  <si>
    <t>RPol30</t>
  </si>
  <si>
    <t>Tlačítkový hlásič, elektronika</t>
  </si>
  <si>
    <t>56</t>
  </si>
  <si>
    <t>RPol31</t>
  </si>
  <si>
    <t>Kryt tlačítkového hlásiče</t>
  </si>
  <si>
    <t>57</t>
  </si>
  <si>
    <t>RPol32</t>
  </si>
  <si>
    <t>Ochraný kryt tlačítkového hlásiče, sklopný, kompletní</t>
  </si>
  <si>
    <t>58</t>
  </si>
  <si>
    <t>RPol33</t>
  </si>
  <si>
    <t>Zakončovací odpor EOL-O</t>
  </si>
  <si>
    <t>59</t>
  </si>
  <si>
    <t>RPol34</t>
  </si>
  <si>
    <t>Zakončovací odpor EOL-I</t>
  </si>
  <si>
    <t>60</t>
  </si>
  <si>
    <t>RPol47</t>
  </si>
  <si>
    <t>Pomocné relé pro odpojení staničního rozhlasu ve vstupní hale 0P01, napájecí napětí 12-240 V AC/DC, spínaný výkon 2000VA, pracovní teplota -20°C - +50°C, libovo</t>
  </si>
  <si>
    <t>Pomocné relé pro odpojení staničního rozhlasu ve vstupní hale 0P01, napájecí napětí 12-240 V AC/DC, spínaný výkon 2000VA, pracovní teplota -20°C - +50°C, libovolná pracovní poloha,</t>
  </si>
  <si>
    <t>61</t>
  </si>
  <si>
    <t>RPol48</t>
  </si>
  <si>
    <t>Pomocné relé pro odpojení napájecích zdrojů EKV pomocí signálu od EPS, napájecí napětí 12-240 V AC/DC, spínaný výkon 2000VA, pracovní teplota -20°C - +50°C, lib</t>
  </si>
  <si>
    <t>Pomocné relé pro odpojení napájecích zdrojů EKV pomocí signálu od EPS, napájecí napětí 12-240 V AC/DC, spínaný výkon 2000VA, pracovní teplota -20°C - +50°C, libovolná pracovní poloha,</t>
  </si>
  <si>
    <t>742.1.4</t>
  </si>
  <si>
    <t>Napájecí zdroje</t>
  </si>
  <si>
    <t>62</t>
  </si>
  <si>
    <t>742210031</t>
  </si>
  <si>
    <t>Montáž zdroje napájecího pro ústřednu EPS dle EN54-4</t>
  </si>
  <si>
    <t>63</t>
  </si>
  <si>
    <t>742210041.1</t>
  </si>
  <si>
    <t>64</t>
  </si>
  <si>
    <t>RPol35</t>
  </si>
  <si>
    <t>Spínaný napájecí zdroj v krytu s informačním LCD displejem schválený podle normy EN54-4, ideální pro použití v systémech elektrické požární signalizace a dále v</t>
  </si>
  <si>
    <t>Spínaný napájecí zdroj v krytu s informačním LCD displejem schválený podle normy EN54-4, ideální pro použití v systémech elektrické požární signalizace a dále v nasávacích a ventilačních aplikacích. Jeho výstup o napětí 27,6 V ss dodává do zátěže stejnosm</t>
  </si>
  <si>
    <t>65</t>
  </si>
  <si>
    <t>RPol36</t>
  </si>
  <si>
    <t>Akumulátor 12V/7 Ah ohniodolný, šroubové svorky M5, životnost až 5 let, VdS</t>
  </si>
  <si>
    <t>66</t>
  </si>
  <si>
    <t>RPol37</t>
  </si>
  <si>
    <t>Akumulátor 12V/17 Ah ohniodolný, šroubové svorky M5, životnost až 5 let, VdS</t>
  </si>
  <si>
    <t>742.1.5</t>
  </si>
  <si>
    <t>Kabelové trasy</t>
  </si>
  <si>
    <t>67</t>
  </si>
  <si>
    <t>741920245</t>
  </si>
  <si>
    <t>Protipožární ucpávky samostatných kabelů prostup stěnou, tloušťky do 100 mm tmelem požární odolnost EI 90, průměr kabelu do 21 mm</t>
  </si>
  <si>
    <t>68</t>
  </si>
  <si>
    <t>742110002</t>
  </si>
  <si>
    <t>Montáž trubek elektroinstalačních plastových ohebných uložených pod omítku</t>
  </si>
  <si>
    <t>69</t>
  </si>
  <si>
    <t>742121001</t>
  </si>
  <si>
    <t>Montáž kabelů sdělovacích pro vnitřní rozvody počtu žil do 15</t>
  </si>
  <si>
    <t>70</t>
  </si>
  <si>
    <t>742121001.1</t>
  </si>
  <si>
    <t>71</t>
  </si>
  <si>
    <t>742121001.2</t>
  </si>
  <si>
    <t>72</t>
  </si>
  <si>
    <t>34571350</t>
  </si>
  <si>
    <t>trubka elektroinstalační ohebná dvouplášťová korugovaná (chránička) D 32/40mm, HDPE+LDPE</t>
  </si>
  <si>
    <t>73</t>
  </si>
  <si>
    <t>742122001</t>
  </si>
  <si>
    <t>Montáž kabelové spojky nebo svorkovnice do 15 žil</t>
  </si>
  <si>
    <t>74</t>
  </si>
  <si>
    <t>75</t>
  </si>
  <si>
    <t>R_eps05</t>
  </si>
  <si>
    <t>Montáž nastřelovací příchytky</t>
  </si>
  <si>
    <t>76</t>
  </si>
  <si>
    <t>R_eps06</t>
  </si>
  <si>
    <t>Montáž nastřelovací příchtyky</t>
  </si>
  <si>
    <t>77</t>
  </si>
  <si>
    <t>RPol38</t>
  </si>
  <si>
    <t>Sdělovací kabel hlásicí linky 1x2x0,8 třída reakce pláště na oheň B2caS1D1</t>
  </si>
  <si>
    <t>78</t>
  </si>
  <si>
    <t>RPol39</t>
  </si>
  <si>
    <t>Nastřelovací příchytka</t>
  </si>
  <si>
    <t>79</t>
  </si>
  <si>
    <t>RPol40</t>
  </si>
  <si>
    <t>Hnědý stíněný kabel 2x2x0,8 PH120-R dle ČSN EN 730895, B2caS1D0 dle PrEN 50399:07</t>
  </si>
  <si>
    <t>80</t>
  </si>
  <si>
    <t>RPol41</t>
  </si>
  <si>
    <t>Hnědý stíněný kabel 1x2x0,8 PH120-R dle ČSN EN 730895, B2caS1D0 dle PrEN 50399:07</t>
  </si>
  <si>
    <t>81</t>
  </si>
  <si>
    <t>RPol42</t>
  </si>
  <si>
    <t>1-stranná příchytka pro pož. odolné trasy, pro prům. kabelu 8 mm</t>
  </si>
  <si>
    <t>82</t>
  </si>
  <si>
    <t>RPol43</t>
  </si>
  <si>
    <t>Šroub do betonu SB 6,3x35</t>
  </si>
  <si>
    <t>83</t>
  </si>
  <si>
    <t>RPol44</t>
  </si>
  <si>
    <t>Silové kabely s malým množstvím uvolněného tepla v případě požáru a se zachováním funkčnosti kabelové trasy při požáru podle ČSN 73 0895, STN 92 0205, 1-CSKH-V1</t>
  </si>
  <si>
    <t>Silové kabely s malým množstvím uvolněného tepla v případě požáru a se zachováním funkčnosti kabelové trasy při požáru podle ČSN 73 0895, STN 92 0205, 1-CSKH-V180 P15-R - P60-R, PH120-R, P75090-R M, PS15 – PS60 B2ca s1d1a1 konfigurace 2x2,5</t>
  </si>
  <si>
    <t>84</t>
  </si>
  <si>
    <t>34126010</t>
  </si>
  <si>
    <t>kabel sdělovací stíněný laminovanou Al folií jádro Cu plné izolace PE plášť PE 150V (TCEKFLE) 3x4x0,4mm2</t>
  </si>
  <si>
    <t>85</t>
  </si>
  <si>
    <t>RPol45</t>
  </si>
  <si>
    <t>Požární ucpávky kabelových tras do 60x60 mm</t>
  </si>
  <si>
    <t>86</t>
  </si>
  <si>
    <t>RPol46</t>
  </si>
  <si>
    <t>elektroinstalační krabice s tepelnou pojistkou, normová trasa, P90-R, E90,</t>
  </si>
  <si>
    <t>87</t>
  </si>
  <si>
    <t>RPol49</t>
  </si>
  <si>
    <t>Spojovací materiál a ostatní elektroinstalační materiály</t>
  </si>
  <si>
    <t>88</t>
  </si>
  <si>
    <t>Nastavení systému EPS</t>
  </si>
  <si>
    <t>89</t>
  </si>
  <si>
    <t>220331006</t>
  </si>
  <si>
    <t>Uvedení do provozu systém pro EPS zaškolení obsluhy pro systém EPS</t>
  </si>
  <si>
    <t>90</t>
  </si>
  <si>
    <t>742210401</t>
  </si>
  <si>
    <t>Nastavení a oživení EPS programování základních parametrů ústředny</t>
  </si>
  <si>
    <t>91</t>
  </si>
  <si>
    <t>742210421</t>
  </si>
  <si>
    <t>Nastavení a oživení EPS oživení systému na jeden detektor</t>
  </si>
  <si>
    <t>92</t>
  </si>
  <si>
    <t>742210501</t>
  </si>
  <si>
    <t>Zkoušky a revize EPS zkoušky TIČR</t>
  </si>
  <si>
    <t>93</t>
  </si>
  <si>
    <t>742210503</t>
  </si>
  <si>
    <t>Zkoušky a revize EPS zkoušky koordinační funkční EPS</t>
  </si>
  <si>
    <t>94</t>
  </si>
  <si>
    <t>742210521</t>
  </si>
  <si>
    <t>Zkoušky a revize EPS revize výchozí systému EPS na jeden detektor</t>
  </si>
  <si>
    <t>95</t>
  </si>
  <si>
    <t>RPol52</t>
  </si>
  <si>
    <t>Programování a oživení systému na jeden detektor EPS</t>
  </si>
  <si>
    <t>96</t>
  </si>
  <si>
    <t>RPol53</t>
  </si>
  <si>
    <t>Připojení do grafické nadstavby</t>
  </si>
  <si>
    <t>97</t>
  </si>
  <si>
    <t>RPol59</t>
  </si>
  <si>
    <t>98</t>
  </si>
  <si>
    <t>99</t>
  </si>
  <si>
    <t>VRN1</t>
  </si>
  <si>
    <t>Průzkumné, geodetické a projektové práce</t>
  </si>
  <si>
    <t>100</t>
  </si>
  <si>
    <t xml:space="preserve">  D.2.2.1.01.48.2</t>
  </si>
  <si>
    <t>PZTS, EACS</t>
  </si>
  <si>
    <t>D.2.2.1.01.48.2</t>
  </si>
  <si>
    <t>HW_klient1</t>
  </si>
  <si>
    <t>Počítač Intel Core i5 10505 Comet Lake 4.6 GHz, Intel UHD Graphics 630, RAM 8GB DDR4, SSD 256 GB, DVD, VGA D-SUB a HDMI, 4× USB 3.2, 4× USB 2.0, typ skříně: Des</t>
  </si>
  <si>
    <t>Počítač Intel Core i5 10505 Comet Lake 4.6 GHz, Intel UHD Graphics 630, RAM 8GB DDR4, SSD 256 GB, DVD, VGA D-SUB a HDMI, 4× USB 3.2, 4× USB 2.0, typ skříně: Desktop, myš a klávesnice, Windows 11 Pro,</t>
  </si>
  <si>
    <t>HW_klient2</t>
  </si>
  <si>
    <t>LCD monitor prohnutý, Full HD 1920 × 1080, VA, 16:9, 1 ms, 165Hz, FreeSync, 8bit, 250 cd/m2, kontrast 3000:1, DisplayPort,HDMI 1.4, sluchátkový výstup, VESA</t>
  </si>
  <si>
    <t>HW_server1</t>
  </si>
  <si>
    <t>Server Intel Xeon E-2244G 4.8 GHz, Intel UHD Graphics P630, RAM 16GB DDR4, HDD 1,2 TB, Bez mechaniky, VGA D-SUB, 2× USB 3.2, 1× USB 2.0, typ skříně: Rack, Bez o</t>
  </si>
  <si>
    <t>Server Intel Xeon E-2244G 4.8 GHz, Intel UHD Graphics P630, RAM 16GB DDR4, HDD 1,2 TB, Bez mechaniky, VGA D-SUB, 2× USB 3.2, 1× USB 2.0, typ skříně: Rack, Bez operačního systému, 2x PDU</t>
  </si>
  <si>
    <t>HW_server4</t>
  </si>
  <si>
    <t>HDD 4TB vhodný pro náročný provoz v serverovém režimu. 3,5", max. přenosová rychlost 256MB/s, cache 256 MB, 7200 ot/min</t>
  </si>
  <si>
    <t>SW_server1</t>
  </si>
  <si>
    <t>Operační systém Microsoft Windows Server určený pro 1 zařízení, délka předplatného: bez omezení, OEM licence, jazyková verze: angličtina, způsob instalace: CD/D</t>
  </si>
  <si>
    <t>Operační systém Microsoft Windows Server určený pro 1 zařízení, délka předplatného: bez omezení, OEM licence, jazyková verze: angličtina, způsob instalace: CD/DVD, vhodné pro firmy, určeno pro PC, kompatibilní s operačním systémem Windows, zeměpisné omeze</t>
  </si>
  <si>
    <t>SW_server2</t>
  </si>
  <si>
    <t>Kancelářský software Microsoft SQL Server včetně 6x device CAL, délka předplatného: bez omezení, trvalá licence, způsob instalace: ke stažení (elektronicky), vh</t>
  </si>
  <si>
    <t>Kancelářský software Microsoft SQL Server včetně 6x device CAL, délka předplatného: bez omezení, trvalá licence, způsob instalace: ke stažení (elektronicky), vhodné pro domácnosti, pro firmy a pro státní správu</t>
  </si>
  <si>
    <t>SW_server3</t>
  </si>
  <si>
    <t>Instalace a oživení PC Server a SQL databáze</t>
  </si>
  <si>
    <t>SW_server4</t>
  </si>
  <si>
    <t>Instalace a oživení PC Klient</t>
  </si>
  <si>
    <t>SW_server5</t>
  </si>
  <si>
    <t>Připojení ústředny k centrálnímu  serveru a synchronizace databáze</t>
  </si>
  <si>
    <t>SW_server6</t>
  </si>
  <si>
    <t>SW Client - 1 - Licence Client pro jednu pracovní stanici nebo mobilní telefon. Do počtu klientů se počítají také aplikace Guestbook, řízení parkoviště, potisk</t>
  </si>
  <si>
    <t>SW Client - 1 - Licence Client pro jednu pracovní stanici nebo mobilní telefon. Do počtu klientů se počítají také aplikace Guestbook, řízení parkoviště, potisk karet</t>
  </si>
  <si>
    <t>SW_server7</t>
  </si>
  <si>
    <t>SW Guestbook - Jednorázová aktivace služby návštěvní kniha. K provozu na pracovní stanici je potřeba volná licence Client.</t>
  </si>
  <si>
    <t>SW_server8</t>
  </si>
  <si>
    <t>instalace SW - klient</t>
  </si>
  <si>
    <t>SW_server9</t>
  </si>
  <si>
    <t>Server - 1 - Licence aplikace Server pro připojení jednoho zařízení</t>
  </si>
  <si>
    <t>SW_server10</t>
  </si>
  <si>
    <t>Client - 1 - Licence  Client pro jednu pracovní stanici.</t>
  </si>
  <si>
    <t>SW_server11</t>
  </si>
  <si>
    <t>FXP Interface - Rozhraní pro připojení zařízení protokolem FXP</t>
  </si>
  <si>
    <t>SW_server12</t>
  </si>
  <si>
    <t>Interface - Rozhraní pro připojení ústředen LDP</t>
  </si>
  <si>
    <t>SW_server13</t>
  </si>
  <si>
    <t>Client CCTV Extension - Rozšíření aplikace client pro zobrazení kamer</t>
  </si>
  <si>
    <t>SW_server14</t>
  </si>
  <si>
    <t>kamera Interface - 50 - Licence pro připojení 50 kamer</t>
  </si>
  <si>
    <t>SW_server15</t>
  </si>
  <si>
    <t>instalace SW - server</t>
  </si>
  <si>
    <t>SW_server16</t>
  </si>
  <si>
    <t>SW_server17</t>
  </si>
  <si>
    <t>Vytvoření primárních mapových podkladů (půdorysů) - přehledka (první úroveň - úvodní obrazovka)</t>
  </si>
  <si>
    <t>SW_server18</t>
  </si>
  <si>
    <t>Vytvoření primárních mapových podkl. (půdorysů) - 1podl.10 - 30 místností</t>
  </si>
  <si>
    <t>SW_server19</t>
  </si>
  <si>
    <t>Zadávání akt. prvku do grafické nadstavby a nastavení vazeb</t>
  </si>
  <si>
    <t>742220401</t>
  </si>
  <si>
    <t>Nastavení a oživení PZTS programování základních parametrů ústředny</t>
  </si>
  <si>
    <t>742220402</t>
  </si>
  <si>
    <t>Nastavení a oživení PZTS programování systému na jeden detektor</t>
  </si>
  <si>
    <t>742220421</t>
  </si>
  <si>
    <t>Nastavení a oživení PZTS instalace přístupového SW</t>
  </si>
  <si>
    <t>742220501</t>
  </si>
  <si>
    <t>Zkoušky a revize PZTS zkoušky TIČR</t>
  </si>
  <si>
    <t>742220511</t>
  </si>
  <si>
    <t>Zkoušky a revize PZTS revize výchozí systému PZTS</t>
  </si>
  <si>
    <t>RPol121</t>
  </si>
  <si>
    <t>RPol123</t>
  </si>
  <si>
    <t>742:A04.4</t>
  </si>
  <si>
    <t>napZdroj</t>
  </si>
  <si>
    <t>RPol94</t>
  </si>
  <si>
    <t>Zálohovaný napájecí zdroj 13,8V s maximální zatížitelností 4A dělenou mezi výstup a akumulátor,možnost nastavení velikosti dobíjecího proudu o velikosti: 0,75A,</t>
  </si>
  <si>
    <t>Zálohovaný napájecí zdroj 13,8V s maximální zatížitelností 4A dělenou mezi výstup a akumulátor,možnost nastavení velikosti dobíjecího proudu o velikosti: 0,75A, 1,1A, 1,5A, 1,85A, v krytu pro akumulátor o velikosti 40Ah, zdroj je vybaven signalizací poruc</t>
  </si>
  <si>
    <t>RPol95</t>
  </si>
  <si>
    <t>Zálohovaný napájecí zdroj 13,8V s maximální zatížitelností 7,5A dělenou mezi 2 výstupy a akumulátor,maximální zatížitelnost jednolivých výstupů: 5A, 3A, 3A, mož</t>
  </si>
  <si>
    <t>Zálohovaný napájecí zdroj 13,8V s maximální zatížitelností 7,5A dělenou mezi 2 výstupy a akumulátor,maximální zatížitelnost jednolivých výstupů: 5A, 3A, 3A, možnost nastavení velikosti dobíjecího proudu akumulátoru na 1,5A nebo 3A, v krytu pro akumulátor</t>
  </si>
  <si>
    <t>RPol96</t>
  </si>
  <si>
    <t>Spínaný zdroj, 27,6 V ss / 3,8 A, aku max. 2 x 28 Ah v krytu</t>
  </si>
  <si>
    <t>RPol97</t>
  </si>
  <si>
    <t>Spínaný zdroj, 27,6 V ss / 3,8 A, aku max. 2 x 40 Ah v krytu</t>
  </si>
  <si>
    <t>RPol98</t>
  </si>
  <si>
    <t>Akumulátor 12V/17Ah</t>
  </si>
  <si>
    <t>RPol99</t>
  </si>
  <si>
    <t>Akumulátor 12V/26Ah</t>
  </si>
  <si>
    <t>RPol100</t>
  </si>
  <si>
    <t>Akumulátor 12V/40Ah</t>
  </si>
  <si>
    <t>RPol101</t>
  </si>
  <si>
    <t>Akumulátor 12V/45Ah</t>
  </si>
  <si>
    <t>RPol102</t>
  </si>
  <si>
    <t>Akumulátor 12V/55Ah</t>
  </si>
  <si>
    <t>RPol103</t>
  </si>
  <si>
    <t>Akumulátor 12V/65Ah</t>
  </si>
  <si>
    <t>742220211</t>
  </si>
  <si>
    <t>Montáž zálohového napájecího zdroje s dobíječem a akumulátorem</t>
  </si>
  <si>
    <t>742_A04.1</t>
  </si>
  <si>
    <t>Ústředna</t>
  </si>
  <si>
    <t>RPol65</t>
  </si>
  <si>
    <t>Autonomní řídící jednotka integrující PZTS a EKV. Parametry ŘJ: 4 sběrnice RS-485, možnost rozšíření až na 12; Na sběrnici možnost připojení až 30 modulů; 2 eth</t>
  </si>
  <si>
    <t>Autonomní řídící jednotka integrující PZTS a EKV. Parametry ŘJ: 4 sběrnice RS-485, možnost rozšíření až na 12; Na sběrnici možnost připojení až 30 modulů; 2 ethernetové porty 100Mb/s;</t>
  </si>
  <si>
    <t>742220031</t>
  </si>
  <si>
    <t>Montáž koncentrátoru nebo expanderu pro PZTS</t>
  </si>
  <si>
    <t>742220051</t>
  </si>
  <si>
    <t>Montáž krabice pro expander uložené na omítce</t>
  </si>
  <si>
    <t>RPol71</t>
  </si>
  <si>
    <t>Reléový modul, 4výstupy, max zatížitelnost +24VDC/1A, 50VAC 0,5A, konektor Micro-Match</t>
  </si>
  <si>
    <t>742220071</t>
  </si>
  <si>
    <t>Montáž dveřního modulu pro připojení čteček v krytu</t>
  </si>
  <si>
    <t>742220121</t>
  </si>
  <si>
    <t>Montáž modulu do systému PZTS pro 8 relé</t>
  </si>
  <si>
    <t>RPol72</t>
  </si>
  <si>
    <t>Opakovač s galvanickým oddělením sběrnice RS-485</t>
  </si>
  <si>
    <t>742220141</t>
  </si>
  <si>
    <t>Montáž klávesnice pro dodanou ústřednu</t>
  </si>
  <si>
    <t>RPol67</t>
  </si>
  <si>
    <t>Vstupně výstupní modul, 8vstupů/8výstupů v krytu</t>
  </si>
  <si>
    <t>RPol68</t>
  </si>
  <si>
    <t>Univerzální modul pro připojení 2 čteček, 6 vstupů v krytu</t>
  </si>
  <si>
    <t>RPol69</t>
  </si>
  <si>
    <t>Univerzální modul pro připojení 2 čteček, 16 vstupů v krytu</t>
  </si>
  <si>
    <t>RPol70</t>
  </si>
  <si>
    <t>Univerzální modul pro připojení 2 čteček, 16 vstupů ve velkém krytu</t>
  </si>
  <si>
    <t>R_PZTS_0001</t>
  </si>
  <si>
    <t>Montáž ústředny PZTS</t>
  </si>
  <si>
    <t>40466029</t>
  </si>
  <si>
    <t>brána GSM se simulací telefonní linky, 2IN/2OUT pro SMS</t>
  </si>
  <si>
    <t>R_PZTS0002</t>
  </si>
  <si>
    <t>Montáž galvanického oddělovače</t>
  </si>
  <si>
    <t>RPol73</t>
  </si>
  <si>
    <t>Ovládací panel - černé provedení</t>
  </si>
  <si>
    <t>742_A04.2</t>
  </si>
  <si>
    <t>detektory</t>
  </si>
  <si>
    <t>RPol74</t>
  </si>
  <si>
    <t>PIR detektor se zrcadlovou optikou, dosahem 15m a funkcí PET, odběr - nominální 10mA</t>
  </si>
  <si>
    <t>RPol75</t>
  </si>
  <si>
    <t>PIR detektor s funkcí trojitého vyvážení T-EOL, funkcí antimasking a dosahem 15m, stupeň zabezpečení 3 dle ČSN EN 50131, nominální odběr 19 mA</t>
  </si>
  <si>
    <t>742110506</t>
  </si>
  <si>
    <t>Montáž krabic elektroinstalačních s víčkem zapuštěných plastových odbočných univerzálních</t>
  </si>
  <si>
    <t>R.0032944</t>
  </si>
  <si>
    <t>Signalizační velká červená LED dioda v krytu s bzučákem</t>
  </si>
  <si>
    <t>742220061</t>
  </si>
  <si>
    <t>Montáž rozbočovače sběrnice v krabici</t>
  </si>
  <si>
    <t>RPol81</t>
  </si>
  <si>
    <t>Tísňové NC tlačítko s odklopným krytem a pamětí poplachu, stupeň zabezpeční 4</t>
  </si>
  <si>
    <t>742220231</t>
  </si>
  <si>
    <t>Montáž příslušenství pro PZTS kombinovaný kloubový držák pro pohybový detektor na strop nebo na stěnu</t>
  </si>
  <si>
    <t>RPol76</t>
  </si>
  <si>
    <t>Akustický detektor tříštění skla s AM, dosah max. 9m, stupeň zabezpečení 3</t>
  </si>
  <si>
    <t>742220232</t>
  </si>
  <si>
    <t>Montáž příslušenství pro PZTS detektor na stěnu nebo na strop</t>
  </si>
  <si>
    <t>742220232.1</t>
  </si>
  <si>
    <t>RPol77</t>
  </si>
  <si>
    <t>Magnetický kontakt zápustný, do vodivého prostředí, třída zabezpečení 3, délka kabelu 6m</t>
  </si>
  <si>
    <t>RPol78</t>
  </si>
  <si>
    <t>MG kontakt závrtný čtyřdrátový s pracovní mezerou až 22 mm, kabel 12m</t>
  </si>
  <si>
    <t>RPol79</t>
  </si>
  <si>
    <t>vložka MG kontaktu pro instalaci do feromagnetického prostředí</t>
  </si>
  <si>
    <t>742220236</t>
  </si>
  <si>
    <t>Montáž příslušenství pro PZTS magnetický kontakt závrtný čtyřdrátový</t>
  </si>
  <si>
    <t>RPol80</t>
  </si>
  <si>
    <t>Propojovací krabice tamperovaná</t>
  </si>
  <si>
    <t>742220251</t>
  </si>
  <si>
    <t>Montáž příslušenství pro PZTS tlačítka tísňové výklopné s pamětí poplachu</t>
  </si>
  <si>
    <t>RPol82</t>
  </si>
  <si>
    <t>Krabice KU 68, s víčkem</t>
  </si>
  <si>
    <t>742220251.1</t>
  </si>
  <si>
    <t>742220253</t>
  </si>
  <si>
    <t>Montáž příslušenství pro PZTS signalizační dioda LED na krabici</t>
  </si>
  <si>
    <t>R.0034121</t>
  </si>
  <si>
    <t>Odchod.piezoelektr. tlačítko s plast.čelem a 2-barevným LED prstencem, čtvercové</t>
  </si>
  <si>
    <t>742_A04.3</t>
  </si>
  <si>
    <t>EACS</t>
  </si>
  <si>
    <t>RPol83</t>
  </si>
  <si>
    <t>Přístupová čtečka bezkontaktních karet - černé provedení - kompatibilní se stávajícími kartami zaměstnance SŽ</t>
  </si>
  <si>
    <t>RPol84</t>
  </si>
  <si>
    <t>Propojovací krabice</t>
  </si>
  <si>
    <t>742220081</t>
  </si>
  <si>
    <t>Montáž čtečky bezkontaktních karet</t>
  </si>
  <si>
    <t>742_A04.6</t>
  </si>
  <si>
    <t>kabeláž</t>
  </si>
  <si>
    <t>RPol104</t>
  </si>
  <si>
    <t>kabel sběrnice FTP cat5e, B2cas1d1a1</t>
  </si>
  <si>
    <t>RPol105</t>
  </si>
  <si>
    <t>kabel k čidlům FTP cat 5e B2cas1d1a1</t>
  </si>
  <si>
    <t>RPol106</t>
  </si>
  <si>
    <t>CYSY 2x1,5</t>
  </si>
  <si>
    <t>34121264</t>
  </si>
  <si>
    <t>kabel datový venkovní jádro Cu plné plášť PE (U/UTP) kategorie 5e</t>
  </si>
  <si>
    <t>742110005</t>
  </si>
  <si>
    <t>Montáž trubek elektroinstalačních plastových ohebných uložených v podlaze</t>
  </si>
  <si>
    <t>742110011</t>
  </si>
  <si>
    <t>Montáž trubek elektroinstalačních plastových tuhých pro vnitřní rozvody uložených volně na příchytky</t>
  </si>
  <si>
    <t>742110041</t>
  </si>
  <si>
    <t>Montáž lišt elektroinstalačních vkládacích</t>
  </si>
  <si>
    <t>RPol108</t>
  </si>
  <si>
    <t>Instalační trubka prům. 40mm</t>
  </si>
  <si>
    <t>RPol109</t>
  </si>
  <si>
    <t>Kabelové příchytky, natřelovací</t>
  </si>
  <si>
    <t>RPol107</t>
  </si>
  <si>
    <t>Elektro instalační lišta 40x40mm</t>
  </si>
  <si>
    <t>742_A04.7</t>
  </si>
  <si>
    <t>ostatní</t>
  </si>
  <si>
    <t>741920114</t>
  </si>
  <si>
    <t>Protipožární ucpávky kabelových chrániček prostup stěnou tloušťky 100 mm tmelem požární odolnost EI 90, průměru chráničky přes 30 do 40 mm</t>
  </si>
  <si>
    <t>RPol111</t>
  </si>
  <si>
    <t>RPol113</t>
  </si>
  <si>
    <t xml:space="preserve">  D.2.2.1.01.48.3</t>
  </si>
  <si>
    <t>Kamerový systém</t>
  </si>
  <si>
    <t>D.2.2.1.01.48.3</t>
  </si>
  <si>
    <t>VSS</t>
  </si>
  <si>
    <t>RPol169</t>
  </si>
  <si>
    <t>Výkonný síťový videorekordér (NVR) pro záznam až 64 IP kamer. Záznamová rychlost až 320Mbps nebo 256Mbps při RAID. Podpora komprese H.264, H.264+ a H.265 a kame</t>
  </si>
  <si>
    <t>Výkonný síťový videorekordér (NVR) pro záznam až 64 IP kamer. Záznamová rychlost až 320Mbps nebo 256Mbps při RAID. Podpora komprese H.264, H.264+ a H.265 a kamer s rozlišením až 12MP.Do NVR lze nainstalovat 16x HDD s kapacitou až 16x 6TB a podporou RAID.</t>
  </si>
  <si>
    <t>RPol170</t>
  </si>
  <si>
    <t>HDD pro NVR v provedení pro nepřetržitý provoz, kapacita 6TB</t>
  </si>
  <si>
    <t>R741112005</t>
  </si>
  <si>
    <t>Montáž krabic elektroinstalačních bez napojení na trubky a lišty, demontáže a montáže víčka a přístroje protahovacích nebo odbočných zapuštěných plastových kruh</t>
  </si>
  <si>
    <t>Montáž krabic elektroinstalačních bez napojení na trubky a lišty, demontáže a montáže víčka a přístroje protahovacích nebo odbočných zapuštěných plastových kruhových do zateplení</t>
  </si>
  <si>
    <t>RPol184</t>
  </si>
  <si>
    <t>Drobný elektroinstalační materiál</t>
  </si>
  <si>
    <t>RPol142</t>
  </si>
  <si>
    <t>RPol143</t>
  </si>
  <si>
    <t>RPol144</t>
  </si>
  <si>
    <t>RPol145</t>
  </si>
  <si>
    <t>742230001</t>
  </si>
  <si>
    <t>Montáž kamerového systému DVR nebo NAS, nahrávacího zařízení pro kamery</t>
  </si>
  <si>
    <t>742230002</t>
  </si>
  <si>
    <t>Montáž kamerového systému PC pro sledování kamerového systému, OS, monitor, klávesnice myš</t>
  </si>
  <si>
    <t>RPol173</t>
  </si>
  <si>
    <t>IP dome kamera rozlišení 2MP WDR 120dB; Motor zoom objektiv 2,8 - 12mm; IR přísvit 40m; Krytí IP 66, IK10; citlivost 0,002 lux; Napájení PoE maximální odběr 13W</t>
  </si>
  <si>
    <t>IP dome kamera rozlišení 2MP WDR 120dB; Motor zoom objektiv 2,8 - 12mm; IR přísvit 40m; Krytí IP 66, IK10; citlivost 0,002 lux; Napájení PoE maximální odběr 13W; Možnost vytvoření privátních zón; pracovní teplota -30°C až +60°C; Zodolněné provedení;</t>
  </si>
  <si>
    <t>RPol174</t>
  </si>
  <si>
    <t>Kamera Bullet rozlišení 2MP; Motor zoom objektiv 2,8 - 12 mm; WDR 120dB; IR přísvit 60m; Krytí IP 67, IK10; Napájení PoE maximální odběr 15W; pracovní teplota -</t>
  </si>
  <si>
    <t>Kamera Bullet rozlišení 2MP; Motor zoom objektiv 2,8 - 12 mm; WDR 120dB; IR přísvit 60m; Krytí IP 67, IK10; Napájení PoE maximální odběr 15W; pracovní teplota -40°C až +60°C,</t>
  </si>
  <si>
    <t>RPol175</t>
  </si>
  <si>
    <t>Multisenzorová kamera IP kamera 4 x 5Mp; Citlivost 0.009lux; WDR 120dB; H.265, H.265+; IR 30m; IP67,IK10; PoE +, 802.3at; max 19W; Pracovní teplota -30°C až 60°</t>
  </si>
  <si>
    <t>Multisenzorová kamera IP kamera 4 x 5Mp; Citlivost 0.009lux; WDR 120dB; H.265, H.265+; IR 30m; IP67,IK10; PoE +, 802.3at; max 19W; Pracovní teplota -30°C až 60°C;</t>
  </si>
  <si>
    <t>742230004</t>
  </si>
  <si>
    <t>Montáž kamerového systému vnitřní kamery</t>
  </si>
  <si>
    <t>RPol160</t>
  </si>
  <si>
    <t>Patch panel 24 pt Cat 6A, osazený</t>
  </si>
  <si>
    <t>742230803</t>
  </si>
  <si>
    <t>Demontáž kamery venkovní</t>
  </si>
  <si>
    <t>RPol181</t>
  </si>
  <si>
    <t>UPS pro systém VSS, 1000VA/750W, pro montáž do Racku velikost 2U;</t>
  </si>
  <si>
    <t>RPol182</t>
  </si>
  <si>
    <t>Pomocná baterie  pro systém UPS 48V, 864VAh, rackmount 2U;</t>
  </si>
  <si>
    <t>R742330011</t>
  </si>
  <si>
    <t>Montáž strukturované kabeláže zařízení do rozvaděče switche, UPS, DVR, server bez nastavení</t>
  </si>
  <si>
    <t>RPol177</t>
  </si>
  <si>
    <t>SFP moduly 1000BAse LX LC</t>
  </si>
  <si>
    <t>RPol183</t>
  </si>
  <si>
    <t>Montáží deska do zateplení pro instalaci elektrických zařízení pro fasády tl.  5 - 300 mm</t>
  </si>
  <si>
    <t>742330024</t>
  </si>
  <si>
    <t>Montáž strukturované kabeláže příslušenství a ostatní práce k rozvaděčům patch panelu 24 portů</t>
  </si>
  <si>
    <t>RPol176</t>
  </si>
  <si>
    <t>24 portový gigabitový L2/L4 řízený switch s 20 porty PoE+/4 porty PoE++ , 4 porty SFP, Celkový výkon Poe/PoE+/PoE++ 515W</t>
  </si>
  <si>
    <t>R742330028</t>
  </si>
  <si>
    <t>Montáž strukturované kabeláže příslušenství a ostatní práce k rozvaděčům konektoru MM/SM</t>
  </si>
  <si>
    <t>RPol178</t>
  </si>
  <si>
    <t>Optický patch kabel E2000/LC, duplexní, 9/125um SM</t>
  </si>
  <si>
    <t>RPol179</t>
  </si>
  <si>
    <t>Patch kabel  6A délka 2 m</t>
  </si>
  <si>
    <t>RPol179.1</t>
  </si>
  <si>
    <t>Montáž optického, metalického patch kabelu</t>
  </si>
  <si>
    <t>PSV</t>
  </si>
  <si>
    <t>Práce a dodávky PSV</t>
  </si>
  <si>
    <t xml:space="preserve">  D.2.2.1.01.48.4</t>
  </si>
  <si>
    <t>Strukturovaná kabeláž</t>
  </si>
  <si>
    <t>D.2.2.1.01.48.4</t>
  </si>
  <si>
    <t>Kabely</t>
  </si>
  <si>
    <t>RPol185</t>
  </si>
  <si>
    <t>Kabel U/FTP Cat.6a 500 MHz, 4x2xAWG23/1,LS0H, B2ca s1a,d1,a1</t>
  </si>
  <si>
    <t>35671244</t>
  </si>
  <si>
    <t>kabel UTP pro venkovní rozvod RS-485 a ethernetu</t>
  </si>
  <si>
    <t>220182036</t>
  </si>
  <si>
    <t>Zafukování mikrotrubičky HDPE samostatně</t>
  </si>
  <si>
    <t>742110013</t>
  </si>
  <si>
    <t>Montáž trubek elektroinstalačních plastových tuhých pro vnitřní rozvody pro optická vlákna</t>
  </si>
  <si>
    <t>1165619</t>
  </si>
  <si>
    <t>KOLENO TRUBKY 32MM CERNA 4132HF FB</t>
  </si>
  <si>
    <t>34123034</t>
  </si>
  <si>
    <t>kabel datový optický OS zafukovací MICRO 48 vláken 9/125 plášť HDPE</t>
  </si>
  <si>
    <t>RPol186</t>
  </si>
  <si>
    <t>SFP Konektor 1Gb, SM, LC</t>
  </si>
  <si>
    <t>742121002</t>
  </si>
  <si>
    <t>Montáž kabelů sdělovacích pro vnitřní rozvody počtu žil přes 15</t>
  </si>
  <si>
    <t>11.216.383</t>
  </si>
  <si>
    <t>Svodič 1G-RJ45-PoE-AB</t>
  </si>
  <si>
    <t>742123001</t>
  </si>
  <si>
    <t>Montáž přepěťové ochrany pro slaboproudá zařízení</t>
  </si>
  <si>
    <t>742330031</t>
  </si>
  <si>
    <t>Montáž strukturované kabeláže příslušenství a ostatní práce k rozvaděčům teplem smrštitelná ochrana sváru</t>
  </si>
  <si>
    <t>RPol200</t>
  </si>
  <si>
    <t>Kabel SYKFY 50x2x0,5</t>
  </si>
  <si>
    <t>RPol201</t>
  </si>
  <si>
    <t>Kabel SYKFY 25x2x0,5</t>
  </si>
  <si>
    <t>RPol186.2</t>
  </si>
  <si>
    <t>osazení SFP konektoru</t>
  </si>
  <si>
    <t>RPol187</t>
  </si>
  <si>
    <t>Optický propojovací kabel duplex E2000-LC 9/125</t>
  </si>
  <si>
    <t>RPol188</t>
  </si>
  <si>
    <t>Datový patch kabel FTP cat.6A , 1 m</t>
  </si>
  <si>
    <t>RPol189</t>
  </si>
  <si>
    <t>Datový patch kabel FTP cat.6A , 2 m</t>
  </si>
  <si>
    <t>RPol190</t>
  </si>
  <si>
    <t>Datový patch kabel FTP cat.6A , 3 m</t>
  </si>
  <si>
    <t>RPol191</t>
  </si>
  <si>
    <t>Datový patch kabel FTP cat.6A , 5 m</t>
  </si>
  <si>
    <t>ssk0001</t>
  </si>
  <si>
    <t>zapojení patch kabelu</t>
  </si>
  <si>
    <t>1693246</t>
  </si>
  <si>
    <t>KABELOVA CHRANICKA HDPE 4 HDPE 40/33 BL</t>
  </si>
  <si>
    <t>1179068</t>
  </si>
  <si>
    <t>SPOJKA HDPE 40MM 05040 KB</t>
  </si>
  <si>
    <t>1221250</t>
  </si>
  <si>
    <t>KONCOVKA HDPE 40MM BEZ VENTILU 05041 KB</t>
  </si>
  <si>
    <t>1165618</t>
  </si>
  <si>
    <t>TRUBKA TUHA 8032HF FA CERNA /3M/</t>
  </si>
  <si>
    <t>ssk0002</t>
  </si>
  <si>
    <t>Montáž optického boxu</t>
  </si>
  <si>
    <t>RPol196</t>
  </si>
  <si>
    <t>Kříž pro uložení rezervy optického kabelu na zeď, 500x500 mm</t>
  </si>
  <si>
    <t>ssk00035</t>
  </si>
  <si>
    <t>Montáž kříže pro uložení optického kabelu</t>
  </si>
  <si>
    <t>RPol197</t>
  </si>
  <si>
    <t>Vaření optického vlákna</t>
  </si>
  <si>
    <t>Zásuvky</t>
  </si>
  <si>
    <t>RPol205</t>
  </si>
  <si>
    <t>Zásuvkové moduly 45x45, 2x RJ 45 Cat 6A, včetně modulu</t>
  </si>
  <si>
    <t>741112001</t>
  </si>
  <si>
    <t>Montáž krabic elektroinstalačních bez napojení na trubky a lišty, demontáže a montáže víčka a přístroje protahovacích nebo odbočných zapuštěných plastových kruhových</t>
  </si>
  <si>
    <t>742330042</t>
  </si>
  <si>
    <t>Montáž strukturované kabeláže zásuvek datových pod omítku, do nábytku, do parapetního žlabu nebo podlahové krabice 1 až 6 pozic</t>
  </si>
  <si>
    <t>RPol206</t>
  </si>
  <si>
    <t>Konektor RJ 45, Cat 6A</t>
  </si>
  <si>
    <t>742330042.1</t>
  </si>
  <si>
    <t>Montáž strukturované kabeláže zásuvek datových pod omítku, do nábytku, do parapetního žlabu nebo podlahové krabice dvouzásuvky</t>
  </si>
  <si>
    <t>34571457</t>
  </si>
  <si>
    <t>krabice pod omítku PVC odbočná kruhová D 70mm s víčkem</t>
  </si>
  <si>
    <t>10.863.147</t>
  </si>
  <si>
    <t>Držák konektoru RJ45 na DIN lištu šedý</t>
  </si>
  <si>
    <t>RPol127.1</t>
  </si>
  <si>
    <t>montáž konektoru RJ45</t>
  </si>
  <si>
    <t>RPol207</t>
  </si>
  <si>
    <t>Modul RJ45, FTP,kategorie Cat.6a ISO/IEC 11801 SFB, podpora IEEE 802.3an TM-2006</t>
  </si>
  <si>
    <t>RPol208</t>
  </si>
  <si>
    <t>Dvojzásuvka datová Cat 6a, zapuštěná, kompletní</t>
  </si>
  <si>
    <t>742.3.1</t>
  </si>
  <si>
    <t>Rozvaděč R01.01, m.č. 1P61</t>
  </si>
  <si>
    <t>RPol500</t>
  </si>
  <si>
    <t>19" datový rozvaděč 47 U 800x800 mm, skleněné dveře, zátěž 400kg, bočnice odnímatelné, kompletně připravené a pospojované zemnění,  RAL 7035+5005</t>
  </si>
  <si>
    <t>R742330002</t>
  </si>
  <si>
    <t>Montáž strukturované kabeláže rozvaděče stojanového</t>
  </si>
  <si>
    <t>RM001</t>
  </si>
  <si>
    <t>svislý vyvazovací panel dvouřadý</t>
  </si>
  <si>
    <t>742330022</t>
  </si>
  <si>
    <t>Montáž strukturované kabeláže příslušenství a ostatní práce k rozvaděčům napájecího panelu</t>
  </si>
  <si>
    <t>742330023</t>
  </si>
  <si>
    <t>Montáž strukturované kabeláže příslušenství a ostatní práce k rozvaděčům vyvazovacíhoho panelu 1U</t>
  </si>
  <si>
    <t>RM002</t>
  </si>
  <si>
    <t>uzemňovací sběrnice</t>
  </si>
  <si>
    <t>742330023.1</t>
  </si>
  <si>
    <t>RM006</t>
  </si>
  <si>
    <t>vestavný rozvaděč na DIN lištu do racku 3U, 4x B6/1, 1x B10/1, 6x zásuvka na din lištu</t>
  </si>
  <si>
    <t>R742330026</t>
  </si>
  <si>
    <t>Montáž strukturované kabeláže příslušenství a ostatní práce k rozvaděčům panelu pro 24 x optický konektor včetně vany</t>
  </si>
  <si>
    <t>R005666512</t>
  </si>
  <si>
    <t>19" vyvazovací panel 2U, 6x vyvazovací háček 70x85 mm, RAL9005</t>
  </si>
  <si>
    <t>RPol4444</t>
  </si>
  <si>
    <t>Montáž uzemňovací sběrnice</t>
  </si>
  <si>
    <t>RM003</t>
  </si>
  <si>
    <t>ODF panel 48x konektor E2000 SM9/125 um - plně vybavený</t>
  </si>
  <si>
    <t>742.3.2</t>
  </si>
  <si>
    <t>Rozvaděč R01.02, v m. č. 1P61</t>
  </si>
  <si>
    <t>742330022.1</t>
  </si>
  <si>
    <t>1359114</t>
  </si>
  <si>
    <t>PATCH PANEL FTP/STP 24PORTS VDIG012241F</t>
  </si>
  <si>
    <t>742330023.2</t>
  </si>
  <si>
    <t>742330023.3</t>
  </si>
  <si>
    <t>RPol202</t>
  </si>
  <si>
    <t>ISDN panel pro 25 párů</t>
  </si>
  <si>
    <t>RPol203</t>
  </si>
  <si>
    <t>ISDN panel pro 50 párů</t>
  </si>
  <si>
    <t>742330025</t>
  </si>
  <si>
    <t>Montáž strukturované kabeláže příslušenství a ostatní práce k rozvaděčům patch panelu IDSN, 50 portů</t>
  </si>
  <si>
    <t>1198245</t>
  </si>
  <si>
    <t>ZALOZNI ZDROJ 2000VA</t>
  </si>
  <si>
    <t>742.3.3</t>
  </si>
  <si>
    <t>Rozvaděč R01.01, m. č. 0P24</t>
  </si>
  <si>
    <t>742330022.2</t>
  </si>
  <si>
    <t>742330023.4</t>
  </si>
  <si>
    <t>742330023.5</t>
  </si>
  <si>
    <t>742330024.1</t>
  </si>
  <si>
    <t>Montáž strukturované kabeláže příslušenství a ostatní práce k rozvaděčům patch panelu 24 portů UTP/FTP</t>
  </si>
  <si>
    <t>742330025.1</t>
  </si>
  <si>
    <t>742.3.4</t>
  </si>
  <si>
    <t>Rozvaděč R01.01, m. č. 1P45A</t>
  </si>
  <si>
    <t>742330022.3</t>
  </si>
  <si>
    <t>742330023.6</t>
  </si>
  <si>
    <t>742330023.7</t>
  </si>
  <si>
    <t>742330024.2</t>
  </si>
  <si>
    <t>742330025.2</t>
  </si>
  <si>
    <t>101</t>
  </si>
  <si>
    <t>102</t>
  </si>
  <si>
    <t>103</t>
  </si>
  <si>
    <t>104</t>
  </si>
  <si>
    <t>742.3.5</t>
  </si>
  <si>
    <t>Rozvaděč R01.02, m. č. 1P45A</t>
  </si>
  <si>
    <t>105</t>
  </si>
  <si>
    <t>106</t>
  </si>
  <si>
    <t>107</t>
  </si>
  <si>
    <t>108</t>
  </si>
  <si>
    <t>742330022.4</t>
  </si>
  <si>
    <t>109</t>
  </si>
  <si>
    <t>742330023.8</t>
  </si>
  <si>
    <t>110</t>
  </si>
  <si>
    <t>111</t>
  </si>
  <si>
    <t>742330023.9</t>
  </si>
  <si>
    <t>112</t>
  </si>
  <si>
    <t>113</t>
  </si>
  <si>
    <t>114</t>
  </si>
  <si>
    <t>742.3.6</t>
  </si>
  <si>
    <t>Aktivní prvky</t>
  </si>
  <si>
    <t>115</t>
  </si>
  <si>
    <t>RM007</t>
  </si>
  <si>
    <t>switch Intranet 48 x RJ-45 10/100/1000 Mb/s, 2xAC, 4xGbit uplink SFP, L2</t>
  </si>
  <si>
    <t>116</t>
  </si>
  <si>
    <t>117</t>
  </si>
  <si>
    <t>RM008</t>
  </si>
  <si>
    <t>DNA licence ke switchi: Počet licencí: 1 licencí, Doba platnosti licence: 3 rok/roky</t>
  </si>
  <si>
    <t>118</t>
  </si>
  <si>
    <t>119</t>
  </si>
  <si>
    <t>RM010</t>
  </si>
  <si>
    <t>switch Techlan 48 x RJ-45 10/100/1000 Mb/s, 2xAC, 4xGbit uplink SFP, L2</t>
  </si>
  <si>
    <t>120</t>
  </si>
  <si>
    <t>RPol195</t>
  </si>
  <si>
    <t>ODF panel 48vl, koncovky E2000/PC - LC/PC, velikost 2U, osazený</t>
  </si>
  <si>
    <t>121</t>
  </si>
  <si>
    <t>122</t>
  </si>
  <si>
    <t>RM009</t>
  </si>
  <si>
    <t>Typ SFP vysílače: Optické vlákno, Maximální přenosová rychlost: 1000 Mbit/s, Rozhraní: SFP</t>
  </si>
  <si>
    <t>123</t>
  </si>
  <si>
    <t>RM0081</t>
  </si>
  <si>
    <t>Nastavení licence</t>
  </si>
  <si>
    <t>124</t>
  </si>
  <si>
    <t>742.3.7</t>
  </si>
  <si>
    <t>Úprava stávajícího rozvaděče ČD</t>
  </si>
  <si>
    <t>125</t>
  </si>
  <si>
    <t>742330024.3</t>
  </si>
  <si>
    <t>126</t>
  </si>
  <si>
    <t>742330811</t>
  </si>
  <si>
    <t>Demontáž strukturované kabeláže zařízení do rozvaděče switche, UPS, DVR, server</t>
  </si>
  <si>
    <t>127</t>
  </si>
  <si>
    <t>742.4</t>
  </si>
  <si>
    <t>128</t>
  </si>
  <si>
    <t>RPol217</t>
  </si>
  <si>
    <t>Žlab kabelový děrovaný s integrovanou spojkou 60X150x0,75</t>
  </si>
  <si>
    <t>129</t>
  </si>
  <si>
    <t>RPol218</t>
  </si>
  <si>
    <t>Šroub vratový 6 x 10 + matice s límcem</t>
  </si>
  <si>
    <t>130</t>
  </si>
  <si>
    <t>RPol219</t>
  </si>
  <si>
    <t>T-Kus</t>
  </si>
  <si>
    <t>131</t>
  </si>
  <si>
    <t>RPol220</t>
  </si>
  <si>
    <t>Oblouk 90°</t>
  </si>
  <si>
    <t>132</t>
  </si>
  <si>
    <t>RPol221</t>
  </si>
  <si>
    <t>Závitová tyč M8 - zinkována</t>
  </si>
  <si>
    <t>133</t>
  </si>
  <si>
    <t>RPol222</t>
  </si>
  <si>
    <t>Kotva zarážecí</t>
  </si>
  <si>
    <t>134</t>
  </si>
  <si>
    <t>RPol223</t>
  </si>
  <si>
    <t>Matice šestihraná M8</t>
  </si>
  <si>
    <t>135</t>
  </si>
  <si>
    <t>RPol224</t>
  </si>
  <si>
    <t>Podložka velká M8</t>
  </si>
  <si>
    <t>136</t>
  </si>
  <si>
    <t>RPol225</t>
  </si>
  <si>
    <t>Podložka velká M6</t>
  </si>
  <si>
    <t>137</t>
  </si>
  <si>
    <t>RPol226</t>
  </si>
  <si>
    <t>Šroub vratový M6x20 + matice s límcem</t>
  </si>
  <si>
    <t>138</t>
  </si>
  <si>
    <t>RPol227</t>
  </si>
  <si>
    <t>Montážní profil 41 x 41</t>
  </si>
  <si>
    <t>139</t>
  </si>
  <si>
    <t>140</t>
  </si>
  <si>
    <t>RPol234</t>
  </si>
  <si>
    <t>141</t>
  </si>
  <si>
    <t>142</t>
  </si>
  <si>
    <t>143</t>
  </si>
  <si>
    <t>RPol231</t>
  </si>
  <si>
    <t>Ohebná trubka p. 40 mm</t>
  </si>
  <si>
    <t>144</t>
  </si>
  <si>
    <t>RPol232</t>
  </si>
  <si>
    <t>Ohebná trubka p.25 mm</t>
  </si>
  <si>
    <t>145</t>
  </si>
  <si>
    <t>742110102</t>
  </si>
  <si>
    <t>Montáž kabelového žlabu drátěného 150/100 mm</t>
  </si>
  <si>
    <t>146</t>
  </si>
  <si>
    <t>RPol228</t>
  </si>
  <si>
    <t>Kabelové příchytky nastřelovací</t>
  </si>
  <si>
    <t>147</t>
  </si>
  <si>
    <t>148</t>
  </si>
  <si>
    <t>RPol229</t>
  </si>
  <si>
    <t>Elektro instalační lišta 20x20mm</t>
  </si>
  <si>
    <t>149</t>
  </si>
  <si>
    <t>RPol230</t>
  </si>
  <si>
    <t>150</t>
  </si>
  <si>
    <t>151</t>
  </si>
  <si>
    <t>RPol236</t>
  </si>
  <si>
    <t>152</t>
  </si>
  <si>
    <t>742.5</t>
  </si>
  <si>
    <t>Výkop</t>
  </si>
  <si>
    <t>157</t>
  </si>
  <si>
    <t>132151101</t>
  </si>
  <si>
    <t>Hloubení nezapažených rýh šířky do 800 mm strojně s urovnáním dna do předepsaného profilu a spádu v hornině třídy těžitelnosti I skupiny 1 a 2 do 20 m3</t>
  </si>
  <si>
    <t>M3</t>
  </si>
  <si>
    <t>158</t>
  </si>
  <si>
    <t>174151101</t>
  </si>
  <si>
    <t>Zásyp sypaninou z jakékoliv horniny strojně s uložením výkopku ve vrstvách se zhutněním jam, šachet, rýh nebo kolem objektů v těchto vykopávkách</t>
  </si>
  <si>
    <t>159</t>
  </si>
  <si>
    <t>58331351</t>
  </si>
  <si>
    <t>kamenivo těžené drobné frakce 0/4</t>
  </si>
  <si>
    <t>160</t>
  </si>
  <si>
    <t>1240397</t>
  </si>
  <si>
    <t>BALL MARKER 1402 POWER/ELEKTRO CERV.</t>
  </si>
  <si>
    <t>161</t>
  </si>
  <si>
    <t>8500038762</t>
  </si>
  <si>
    <t>Fólie výstražná Anticor rudá s bleskem</t>
  </si>
  <si>
    <t>742.6</t>
  </si>
  <si>
    <t>Úpravy m. č. 0P83</t>
  </si>
  <si>
    <t>153</t>
  </si>
  <si>
    <t>10.063.775</t>
  </si>
  <si>
    <t>Svorkovnice LSA rozpojovací</t>
  </si>
  <si>
    <t>154</t>
  </si>
  <si>
    <t>155</t>
  </si>
  <si>
    <t>156</t>
  </si>
  <si>
    <t>742330024.4</t>
  </si>
  <si>
    <t>162</t>
  </si>
  <si>
    <t>742330102</t>
  </si>
  <si>
    <t>Montáž strukturované kabeláže měření segmentu optického, měření útlumu, 2 okna</t>
  </si>
  <si>
    <t>163</t>
  </si>
  <si>
    <t>RPol238</t>
  </si>
  <si>
    <t>164</t>
  </si>
  <si>
    <t>165</t>
  </si>
  <si>
    <t>RPol237</t>
  </si>
  <si>
    <t>Měření datového vývodu včetně vypracování protokolu</t>
  </si>
  <si>
    <t xml:space="preserve">  D.2.2.1.01.48.5</t>
  </si>
  <si>
    <t>Nouzové volání nevidomých</t>
  </si>
  <si>
    <t>D.2.2.1.01.48.5</t>
  </si>
  <si>
    <t>Elektroinstalace - slaboproud</t>
  </si>
  <si>
    <t>RPol136</t>
  </si>
  <si>
    <t>Sada pro nouzovou signalizaci podle vyhlášky 398/2009 Sb., Krytí IP20, napájení 230V AC, akustický alarm 2,3kHz/78dB, optický alrm červené blikající světlo</t>
  </si>
  <si>
    <t>RPol138</t>
  </si>
  <si>
    <t>Instalační krabice 2 pozice</t>
  </si>
  <si>
    <t>RPol139</t>
  </si>
  <si>
    <t>instalační krabice 1 pozice</t>
  </si>
  <si>
    <t>742350001</t>
  </si>
  <si>
    <t>Montáž zařízení pro tělesně postižené signalizačního světla s akustickou signalizací</t>
  </si>
  <si>
    <t>742350002</t>
  </si>
  <si>
    <t>Montáž zařízení pro tělesně postižené potvrzovacího tlačítka</t>
  </si>
  <si>
    <t>742350003</t>
  </si>
  <si>
    <t>Montáž zařízení pro tělesně postižené volacího tlačítka do výšky 900 mm a táhla do výšky 150 mm</t>
  </si>
  <si>
    <t>742350004</t>
  </si>
  <si>
    <t>Montáž zařízení pro tělesně postižené napájecího zdroje 24 V</t>
  </si>
  <si>
    <t>RPol137</t>
  </si>
  <si>
    <t>Kabel JYSTY 2x2x0,8</t>
  </si>
  <si>
    <t>742350006</t>
  </si>
  <si>
    <t>Montáž zařízení pro tělesně postižené instalační krabice pro DHM</t>
  </si>
  <si>
    <t>RPol141</t>
  </si>
  <si>
    <t>RPol147</t>
  </si>
  <si>
    <t>Připojení do systému PZTS</t>
  </si>
  <si>
    <t>R091960001</t>
  </si>
  <si>
    <t>[bez vazby na CS]</t>
  </si>
  <si>
    <t xml:space="preserve">  D.2.2.1.01.48.6</t>
  </si>
  <si>
    <t>videodveřní telefony</t>
  </si>
  <si>
    <t>D.2.2.1.01.48.6</t>
  </si>
  <si>
    <t>RPol148</t>
  </si>
  <si>
    <t>Instalační krabice pro instalaci do zdi pro 2 moduly</t>
  </si>
  <si>
    <t>RPol149</t>
  </si>
  <si>
    <t>Základní jednotka s kamerou</t>
  </si>
  <si>
    <t>RPol150</t>
  </si>
  <si>
    <t>Rám pro instalaci na povrch pro 2 moduly</t>
  </si>
  <si>
    <t>RPol151</t>
  </si>
  <si>
    <t>modul dotykové klávesnice</t>
  </si>
  <si>
    <t>RPol152</t>
  </si>
  <si>
    <t>Modul s 5 mechanickými tlačítky</t>
  </si>
  <si>
    <t>R742110002</t>
  </si>
  <si>
    <t>RPol166</t>
  </si>
  <si>
    <t>RPol159</t>
  </si>
  <si>
    <t>Nástěnný box pro přepěťovou ochranu pro instalaci min 5x ochrana,DIN lišta, kompletní</t>
  </si>
  <si>
    <t>742310002</t>
  </si>
  <si>
    <t>Montáž domovního telefonu komunikačního tabla</t>
  </si>
  <si>
    <t>742310003</t>
  </si>
  <si>
    <t>Montáž domovního telefonu klimatického krytu pro komunikační tablo</t>
  </si>
  <si>
    <t>742310004</t>
  </si>
  <si>
    <t>Montáž domovního telefonu elektroinstalační krabice pod tablo</t>
  </si>
  <si>
    <t>RPol153</t>
  </si>
  <si>
    <t>Vnitřní telefonní jednotka</t>
  </si>
  <si>
    <t>742310006</t>
  </si>
  <si>
    <t>Montáž domovního telefonu nástěnného audio/video telefonu</t>
  </si>
  <si>
    <t>RPol155</t>
  </si>
  <si>
    <t>RJ 45 Konektor FTP cat.6A, QUICK CONNECT</t>
  </si>
  <si>
    <t>RPol161</t>
  </si>
  <si>
    <t>Switch 24xRJ45 1000 (PoE+) + 2xSFP/RJ45 1000, 19" 390W</t>
  </si>
  <si>
    <t>RPol162</t>
  </si>
  <si>
    <t>Patch kabel délka 2 m</t>
  </si>
  <si>
    <t>RPol165</t>
  </si>
  <si>
    <t>Patch kabel, délka 5 m</t>
  </si>
  <si>
    <t>RPol167</t>
  </si>
  <si>
    <t>RPol168</t>
  </si>
  <si>
    <t>RPol155.1</t>
  </si>
  <si>
    <t>Montáž konektoru RJ45</t>
  </si>
  <si>
    <t>RPol158</t>
  </si>
  <si>
    <t>Přepěťová ochrana pro Ethernet Cat. 6A s PoE/PoE+/PoE++, rozhraní zón LPZ0 a LPZ1 nebo vyšší</t>
  </si>
  <si>
    <t>RPol162.2</t>
  </si>
  <si>
    <t>Montáž patch kabelu</t>
  </si>
  <si>
    <t>RPol163</t>
  </si>
  <si>
    <t>Dvouplášťová chránička pro ochranu pod zemí 40/32</t>
  </si>
  <si>
    <t>RPol164.1</t>
  </si>
  <si>
    <t>Montáž trubky do země</t>
  </si>
  <si>
    <t>RPol164</t>
  </si>
  <si>
    <t>ohebná trubka pr. 20</t>
  </si>
  <si>
    <t>D.2.1.6</t>
  </si>
  <si>
    <t>Potrubní vedení-voda,plyn, kanalizace</t>
  </si>
  <si>
    <t xml:space="preserve">  D.2.1.5.02</t>
  </si>
  <si>
    <t>Přípojka splaškové kanalizace</t>
  </si>
  <si>
    <t>D.2.1.5.02</t>
  </si>
  <si>
    <t>Zemní práce</t>
  </si>
  <si>
    <t>113106451</t>
  </si>
  <si>
    <t>Rozebrání dlažeb a dílců při překopech inženýrských sítí s přemístěním hmot na skládku na vzdálenost do 3 m nebo s naložením na dopravní prostředek strojně ploc</t>
  </si>
  <si>
    <t>M2</t>
  </si>
  <si>
    <t>CS ÚRS 2023 02</t>
  </si>
  <si>
    <t>Rozebrání dlažeb a dílců při překopech inženýrských sítí s přemístěním hmot na skládku na vzdálenost do 3 m nebo s naložením na dopravní prostředek strojně plochy jednotlivě přes 15 m2 vozovek a ploch, s jakoukoliv výplní spár z velkých kostek s ložem z kameniva těženého</t>
  </si>
  <si>
    <t>'výkaz výměr 
40.00*2.00=80.000 [A] 
Celkem: 80=80.000 [B]</t>
  </si>
  <si>
    <t>113107523</t>
  </si>
  <si>
    <t>Odstranění podkladů nebo krytů při překopech inženýrských sítí s přemístěním hmot na skládku ve vzdálenosti do 3 m nebo s naložením na dopravní prostředek stroj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</si>
  <si>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200 do 300 mm</t>
  </si>
  <si>
    <t>80 =80.000 [A]</t>
  </si>
  <si>
    <t>132254104</t>
  </si>
  <si>
    <t>Hloubení zapažených rýh šířky do 800 mm strojně s urovnáním dna do předepsaného profilu a spádu v hornině třídy těžitelnosti I skupiny 3 přes 100 m3</t>
  </si>
  <si>
    <t>'výkaz výměr 
130.00=130.000 [A] 
Celkem: 130=130.000 [B]</t>
  </si>
  <si>
    <t>151101102</t>
  </si>
  <si>
    <t>Zřízení pažení a rozepření stěn rýh pro podzemní vedení příložné pro jakoukoliv mezerovitost, hloubky přes 2 do 4 m</t>
  </si>
  <si>
    <t>70.00*2.20*2=308.000 [A] 
Celkem: 308=308.000 [B]</t>
  </si>
  <si>
    <t>151101112</t>
  </si>
  <si>
    <t>Odstranění pažení a rozepření stěn rýh pro podzemní vedení s uložením materiálu na vzdálenost do 3 m od kraje výkopu příložné, hloubky přes 2 do 4 m</t>
  </si>
  <si>
    <t>308=308.000 [A]</t>
  </si>
  <si>
    <t>162751115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</si>
  <si>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</si>
  <si>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</si>
  <si>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'výkaz výměr 
6.00+30.00=36.000 [A] 
Celkem: 36=36.000 [B]</t>
  </si>
  <si>
    <t>171201231</t>
  </si>
  <si>
    <t>Poplatek za uložení stavebního odpadu na recyklační skládce (skládkovné) zeminy a kamení zatříděného do Katalogu odpadů pod kódem 17 05 04</t>
  </si>
  <si>
    <t>36.000*1.80=64.800 [A]</t>
  </si>
  <si>
    <t>174111101</t>
  </si>
  <si>
    <t>Zásyp sypaninou z jakékoliv horniny ručně s uložením výkopku ve vrstvách se zhutněním jam, šachet, rýh nebo kolem objektů v těchto vykopávkách</t>
  </si>
  <si>
    <t>'výkaz výměr 
130.00-6.00-30.00=94.000 [A] 
Celkem: 94=94.000 [B]</t>
  </si>
  <si>
    <t>175151101</t>
  </si>
  <si>
    <t>Obsypání potrubí strojně sypaninou z vhodných třídy těžitelnosti I a II, skupiny 1 až 4 nebo materiálem připraveným podél výkopu ve vzdálenosti do 3 m od jeho k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</si>
  <si>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</si>
  <si>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'výkaz výměr 
30.00=30.000 [A] 
Celkem: 30=30.000 [B]</t>
  </si>
  <si>
    <t>30*2 Přepočtené koeficientem množství=60.000 [A]</t>
  </si>
  <si>
    <t>Svislé a kompletní konstrukce</t>
  </si>
  <si>
    <t>386121111</t>
  </si>
  <si>
    <t>Montáž odlučovačů tuků a olejů železobetonových, průtoku 2 l/s</t>
  </si>
  <si>
    <t>'výkaz výměr 
1=1.000 [A] 
Celkem: 1=1.000 [B]</t>
  </si>
  <si>
    <t>59400010</t>
  </si>
  <si>
    <t>lapák tuků žb, průtok 2L/s,</t>
  </si>
  <si>
    <t>Vodorovné konstrukce</t>
  </si>
  <si>
    <t>451572111</t>
  </si>
  <si>
    <t>Lože pod potrubí, stoky a drobné objekty v otevřeném výkopu z kameniva drobného těženého 0 až 4 mm</t>
  </si>
  <si>
    <t>'výkaz výměr 
6.00=6.000 [A] 
Celkem: 6=6.000 [B]</t>
  </si>
  <si>
    <t>451573111</t>
  </si>
  <si>
    <t>Lože pod potrubí, stoky a drobné objekty v otevřeném výkopu z písku a štěrkopísku do 63 mm</t>
  </si>
  <si>
    <t>'pod odlučovač 
2.00*1.50*0.17=0.510 [A] 
Celkem: 0.51=0.510 [B]</t>
  </si>
  <si>
    <t>452321151</t>
  </si>
  <si>
    <t>Podkladní a zajišťovací konstrukce z betonu železového v otevřeném výkopu bez zvýšených nároků na prostředí desky pod potrubí, stoky a drobné objekty z betonu t</t>
  </si>
  <si>
    <t>Podkladní a zajišťovací konstrukce z betonu železového v otevřeném výkopu bez zvýšených nároků na prostředí desky pod potrubí, stoky a drobné objekty z betonu tř. C 20/25</t>
  </si>
  <si>
    <t>'výkaz výměr 
''odlučovač 
2.0*1.5*0.15 =0.450 [A] 
Celkem: 0.45=0.450 [B]</t>
  </si>
  <si>
    <t>452351101</t>
  </si>
  <si>
    <t>Bednění podkladních a zajišťovacích konstrukcí v otevřeném výkopu desek nebo sedlových loží pod potrubí, stoky a drobné objekty</t>
  </si>
  <si>
    <t>'odlučovač  
(2.00+1.50)*2*0.15=1.050 [A] 
Celkem: 1.05=1.050 [B]</t>
  </si>
  <si>
    <t>452368211</t>
  </si>
  <si>
    <t>Výztuž podkladních desek, bloků nebo pražců v otevřeném výkopu ze svařovaných sítí typu Kari</t>
  </si>
  <si>
    <t>'odlučovač  
2.00*1.50*0.007*1.20=0.025 [A] 
Celkem: 0.025=0.025 [B]</t>
  </si>
  <si>
    <t>Komunikace pozemní</t>
  </si>
  <si>
    <t>566901232</t>
  </si>
  <si>
    <t>Vyspravení podkladu po překopech inženýrských sítí plochy přes 15 m2 s rozprostřením a zhutněním štěrkodrtí tl. 150 mm</t>
  </si>
  <si>
    <t>(80) *2=160.000 [A]</t>
  </si>
  <si>
    <t>591111111</t>
  </si>
  <si>
    <t>Kladení dlažby z kostek s provedením lože do tl. 50 mm, s vyplněním spár, s dvojím beraněním a se smetením přebytečného materiálu na krajnici velkých z kamene,</t>
  </si>
  <si>
    <t>Kladení dlažby z kostek s provedením lože do tl. 50 mm, s vyplněním spár, s dvojím beraněním a se smetením přebytečného materiálu na krajnici velkých z kamene, do lože z kameniva těženého</t>
  </si>
  <si>
    <t>80=80.000 [A]</t>
  </si>
  <si>
    <t>58381008</t>
  </si>
  <si>
    <t>kostka štípaná dlažební žula velká 15/17</t>
  </si>
  <si>
    <t>16*1.01 Přepočtené koeficientem množství=16.160 [A]</t>
  </si>
  <si>
    <t>Trubní vedení</t>
  </si>
  <si>
    <t>871355221</t>
  </si>
  <si>
    <t>Kanalizační potrubí z tvrdého PVC v otevřeném výkopu ve sklonu do 20 %, hladkého plnostěnného jednovrstvého, tuhost třídy SN 8 DN 200</t>
  </si>
  <si>
    <t>'výkaz výměr 
70.00=70.000 [A] 
Celkem: 70=70.000 [B]</t>
  </si>
  <si>
    <t>892352121</t>
  </si>
  <si>
    <t>Tlakové zkoušky vzduchem těsnícími vaky ucpávkovými DN 200</t>
  </si>
  <si>
    <t>ÚSEK</t>
  </si>
  <si>
    <t>4=4.000 [A]</t>
  </si>
  <si>
    <t>894812505</t>
  </si>
  <si>
    <t>Revizní a čistící šachta z polypropylenu PP pro hladké trouby DN 1000 šachtové dno (DN šachty / DN trubního vedení) DN 1000/200 průtočné 30°, 60°, 90°</t>
  </si>
  <si>
    <t>894812523</t>
  </si>
  <si>
    <t>Revizní a čistící šachta z polypropylenu PP pro hladké trouby DN 1000 roura šachtová korugovaná, světlé hloubky 3 600 mm</t>
  </si>
  <si>
    <t>894812529</t>
  </si>
  <si>
    <t>Revizní a čistící šachta z polypropylenu PP pro hladké trouby DN 1000 Příplatek k cenám 2431 - 2438 za uříznutí šachtové roury</t>
  </si>
  <si>
    <t>894812552</t>
  </si>
  <si>
    <t>Revizní a čistící šachta z polypropylenu PP pro hladké trouby DN 1000 poklop (mříž) litinový s přechodovým konusem pro třídu zatížení D400 na betonovém prstenci</t>
  </si>
  <si>
    <t>899722114</t>
  </si>
  <si>
    <t>Krytí potrubí z plastů výstražnou fólií z PVC šířky 40 cm</t>
  </si>
  <si>
    <t>979071011</t>
  </si>
  <si>
    <t>Očištění vybouraných dlažebních kostek při překopech inženýrských sítí od spojovacího materiálu, s přemístěním hmot na skládku na vzdálenost do 3 m nebo s nalož</t>
  </si>
  <si>
    <t>Očištění vybouraných dlažebních kostek při překopech inženýrských sítí od spojovacího materiálu, s přemístěním hmot na skládku na vzdálenost do 3 m nebo s naložením na dopravní prostředek velkých, s původním vyplněním spár kamenivem těženým</t>
  </si>
  <si>
    <t>997</t>
  </si>
  <si>
    <t>Přesun sutě</t>
  </si>
  <si>
    <t>997221551</t>
  </si>
  <si>
    <t>Vodorovná doprava suti bez naložení, ale se složením a s hrubým urovnáním ze sypkých materiálů, na vzdálenost do 1 km</t>
  </si>
  <si>
    <t>997221559</t>
  </si>
  <si>
    <t>Vodorovná doprava suti bez naložení, ale se složením a s hrubým urovnáním Příplatek k ceně za každý další i započatý 1 km přes 1 km</t>
  </si>
  <si>
    <t>68.56*8 Přepočtené koeficientem množství=548.480 [A]</t>
  </si>
  <si>
    <t>997221873</t>
  </si>
  <si>
    <t>R015112.901</t>
  </si>
  <si>
    <t>POPLATEK ZA LIKVIDACI ODPADU NEKONTAMINOVANÝCH - 17 05 04 VYTĚŽENÉ ZEMINY A HORNINY - I.TŘÍDA TĚŽITELNOSTI VČETNĚ DOPRAVY Evidenční položka. Neoceňovat v objek</t>
  </si>
  <si>
    <t>POPLATEK ZA LIKVIDACI ODPADU NEKONTAMINOVANÝCH - 17 05 04 VYTĚŽENÉ ZEMINY A HORNINY - I.TŘÍDA TĚŽITELNOSTI VČETNĚ DOPRAVY  
Evidenční položka. Neoceňovat v objektu SO/PS, položka se oceňuje pouze v objektu SO 90-90</t>
  </si>
  <si>
    <t>Poznámka k položce: Poznámka k položce: 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2. Položka neobsahuje: • náklady spojené s naložením a manipulací s materiálem.  3. Způsob měření:  • [měrná jednotka – nejčastěji Tuna] určující množství odpadu vytříděného v souladu se zákonem č. 541/2020 Sb., o odpadech, v platném znění</t>
  </si>
  <si>
    <t>998</t>
  </si>
  <si>
    <t>Přesun hmot</t>
  </si>
  <si>
    <t>998276101</t>
  </si>
  <si>
    <t>Přesun hmot pro trubní vedení hloubené z trub z plastických hmot nebo sklolaminátových pro vodovody nebo kanalizace v otevřeném výkopu dopravní vzdálenost do 15</t>
  </si>
  <si>
    <t>Přesun hmot pro trubní vedení hloubené z trub z plastických hmot nebo sklolaminátových pro vodovody nebo kanalizace v otevřeném výkopu dopravní vzdálenost do 15 m</t>
  </si>
  <si>
    <t>998276124</t>
  </si>
  <si>
    <t>Přesun hmot pro trubní vedení hloubené z trub z plastických hmot nebo sklolaminátových Příplatek k cenám za zvětšený přesun přes vymezenou největší dopravní vzd</t>
  </si>
  <si>
    <t>Přesun hmot pro trubní vedení hloubené z trub z plastických hmot nebo sklolaminátových Příplatek k cenám za zvětšený přesun přes vymezenou největší dopravní vzdálenost do 500 m</t>
  </si>
  <si>
    <t>VRN4</t>
  </si>
  <si>
    <t>Inženýrská činnost</t>
  </si>
  <si>
    <t>045002000</t>
  </si>
  <si>
    <t>Kompletační a koordinační činnost</t>
  </si>
  <si>
    <t>SOUBOR</t>
  </si>
  <si>
    <t>Kompletační činnost  
Jedná se o zajišťování:  
-činností souvisejících se zakázkou - tj. účasti všech zainteresovaných stran ve všech fázích přípravy, realizace i dokončení zakázky, komplexního vyzkoušení a měření, odstranění vad díla podléhajících záruční lhůtě,  
-dodávek stavebních výrobků a materiálů, lešení, bednění, montážních strojů a zařízení, případně dalších pomocných konstrukcí apod.,  
-poradenství (technická pomoc aj.),  
-podkladů (výkresů, rozpočtů, posudků, zkoušek, protokolů apod.), včetně zakreslování změn do výkresů, ke kterým došlo v průběhu výstavby,  
-provozu potřebných zařízení (např. provozu zařízení staveniště),  
-účasti zástupců zainteresovaných stran na jednáních, zkouškách, odevzdávání a přebírání konstrukcí, objektů a celků, účast na uvedení do zkušebního provozu,  
-kontroly činností na staveništi, výše uvedených činností i souvisejících správních činností (kontroly plnění náležitostí smlouvy o dílo, cenové kontroly, kontroly včasnosti i kontroly proplácení fakturace aj.), vedení stavebního deníku.  
Koordinační činnost  
Do tohoto titulu náleží část pracovní náplně správce (inženýra) stavby. Koordinační činnost spočívá především:  
-v koordinaci prací a dodávek mezi dodavateli,  
stanovení pořadí případně souběžného provádění prací a doby realizace.  
Týká se veškerých činností souvisejících se zakázkou (např. předávání zařízení staveniště jednotlivým subdodavatelům)  
-v zajištění souvisejících potřeb účastníků procesu. Jejich náplň by měla být vymezena smlouvou o dílo respektive subdodavatelskými smlouvami, popř. vyplynout ze situace během stavebního nebo montážního procesu,  
-v předávání informací (výkresů a dalších podkladů) o změnách, ke kterým došlo v průběhu realizace, dotyčným účastníkům,  
-ve vyřešení vazeb na okolí staveniště. Týká se především působení hluku, otřesů, vzniklé dopravy apod. vůči okolí. Jedná se o zátěž mající svůj původ v provádění výstavby nebo v montáži technologického celku. Jde o minimalizaci (někdy i  kompenzaci) této zátěže, upravení harmonogramu zátěže v průběhu dne a týdne.</t>
  </si>
  <si>
    <t>VRN7</t>
  </si>
  <si>
    <t>Provozní vlivy</t>
  </si>
  <si>
    <t>071002000</t>
  </si>
  <si>
    <t>Provoz investora, třetích osob</t>
  </si>
  <si>
    <t>Tyto náklady lze členit podle charakteru provozních vlivů na:  
provoz investora, případně třetích osob,  
silniční provoz,  
ztížený pohyb vozidel v centrech velkoměst,  
železniční provoz, městský kolejový provoz,  
ochranná pásma,  
ostatní provozní vlivy.</t>
  </si>
  <si>
    <t xml:space="preserve">  D.2.1.5.03</t>
  </si>
  <si>
    <t>Přípojka teplovodu</t>
  </si>
  <si>
    <t>D.2.1.5.03</t>
  </si>
  <si>
    <t>713</t>
  </si>
  <si>
    <t>Izolace tepelné</t>
  </si>
  <si>
    <t>713463111</t>
  </si>
  <si>
    <t>Montáž izolace tepelné potrubí a ohybů tvarovkami nebo deskami potrubními pouzdry bez povrchové úpravy (izolační materiál ve specifikaci) staženými pozinkovaným</t>
  </si>
  <si>
    <t>Montáž izolace tepelné potrubí a ohybů tvarovkami nebo deskami potrubními pouzdry bez povrchové úpravy (izolační materiál ve specifikaci) staženými pozinkovaným drátem potrubí jednovrstvá D do 100 mm</t>
  </si>
  <si>
    <t>'viz specifikace 
2=2.000 [A] 
Celkem: 2=2.000 [B]</t>
  </si>
  <si>
    <t>63154022</t>
  </si>
  <si>
    <t>pouzdro izolační potrubní z minerální vlny s Al fólií max. 250/100°C 54/50mm</t>
  </si>
  <si>
    <t>998713101</t>
  </si>
  <si>
    <t>Přesun hmot pro izolace tepelné stanovený z hmotnosti přesunovaného materiálu vodorovná dopravní vzdálenost do 50 m v objektech výšky do 6 m</t>
  </si>
  <si>
    <t>998713181</t>
  </si>
  <si>
    <t>Přesun hmot pro izolace tepelné stanovený z hmotnosti přesunovaného materiálu Příplatek k cenám za přesun prováděný bez použití mechanizace pro jakoukoliv výšku</t>
  </si>
  <si>
    <t>Přesun hmot pro izolace tepelné stanovený z hmotnosti přesunovaného materiálu Příplatek k cenám za přesun prováděný bez použití mechanizace pro jakoukoliv výšku objektu</t>
  </si>
  <si>
    <t>998713192</t>
  </si>
  <si>
    <t>Přesun hmot pro izolace tepelné stanovený z hmotnosti přesunovaného materiálu Příplatek k cenám za zvětšený přesun přes vymezenou největší dopravní vzdálenost d</t>
  </si>
  <si>
    <t>Přesun hmot pro izolace tepelné stanovený z hmotnosti přesunovaného materiálu Příplatek k cenám za zvětšený přesun přes vymezenou největší dopravní vzdálenost do 100 m</t>
  </si>
  <si>
    <t>733</t>
  </si>
  <si>
    <t>Ústřední vytápění - rozvodné potrubí</t>
  </si>
  <si>
    <t>733111128</t>
  </si>
  <si>
    <t>Potrubí z trubek ocelových závitových černých spojovaných svařováním bezešvých běžných středotlakých PN 16 nad 115°C DN 50</t>
  </si>
  <si>
    <t>'viz specifikace 
1.00=1.000 [A] 
Celkem: 1=1.000 [B]</t>
  </si>
  <si>
    <t>733120819</t>
  </si>
  <si>
    <t>Demontáž potrubí z trubek ocelových hladkých O přes 38 do 60,3</t>
  </si>
  <si>
    <t>734</t>
  </si>
  <si>
    <t>Ústřední vytápění - armatury</t>
  </si>
  <si>
    <t>734100811</t>
  </si>
  <si>
    <t>Demontáž armatur přírubových se dvěma přírubami do DN 50</t>
  </si>
  <si>
    <t>'viz specifikace 
1=1.000 [A] 
Celkem: 1=1.000 [B]</t>
  </si>
  <si>
    <t>734109214</t>
  </si>
  <si>
    <t>Montáž armatur přírubových se dvěma přírubami PN 16 DN 50</t>
  </si>
  <si>
    <t>734172114</t>
  </si>
  <si>
    <t>Mezikusy, přírubové spoje mezikusy přírubové bez protipřírub z ocelových trubek hladkých jednoznačné DN 50</t>
  </si>
  <si>
    <t>998734101</t>
  </si>
  <si>
    <t>Přesun hmot pro armatury stanovený z hmotnosti přesunovaného materiálu vodorovná dopravní vzdálenost do 50 m v objektech výšky do 6 m</t>
  </si>
  <si>
    <t>998734181</t>
  </si>
  <si>
    <t>Přesun hmot pro armatury stanovený z hmotnosti přesunovaného materiálu Příplatek k cenám za přesun prováděný bez použití mechanizace pro jakoukoliv výšku objekt</t>
  </si>
  <si>
    <t>Přesun hmot pro armatury stanovený z hmotnosti přesunovaného materiálu Příplatek k cenám za přesun prováděný bez použití mechanizace pro jakoukoliv výšku objektu</t>
  </si>
  <si>
    <t>998734193</t>
  </si>
  <si>
    <t>Přesun hmot pro armatury stanovený z hmotnosti přesunovaného materiálu Příplatek k cenám za zvětšený přesun přes vymezenou největší dopravní vzdálenost do 500 m</t>
  </si>
  <si>
    <t>R015822.910</t>
  </si>
  <si>
    <t>ULOŽENÍ NA RECYKLAČNÍ SKLÁDCE 17 04 05 - ŽELEZO A OCEL VČETNĚ DOPRAVY Evidenční položka. Neoceňovat v objektu SO/PS, položka se oceňuje pouze v objektu SO 90-90</t>
  </si>
  <si>
    <t>0.019=0.019 [A] 
Celkem: 0.019=0.019 [B]</t>
  </si>
  <si>
    <t>D.2.1.8</t>
  </si>
  <si>
    <t>Pozemní komunikace</t>
  </si>
  <si>
    <t xml:space="preserve">  D.2.1.8.21</t>
  </si>
  <si>
    <t>Dopravní řešení - zpevněná plocha 1</t>
  </si>
  <si>
    <t>D.2.1.8.21</t>
  </si>
  <si>
    <t>Příprava území</t>
  </si>
  <si>
    <t>111251102</t>
  </si>
  <si>
    <t>Odstranění křovin a stromů s odstraněním kořenů strojně průměru kmene do 100 mm v rovině nebo ve svahu sklonu terénu do 1:5, při celkové ploše přes 100 do 500 m</t>
  </si>
  <si>
    <t>Odstranění křovin a stromů s odstraněním kořenů strojně průměru kmene do 100 mm v rovině nebo ve svahu sklonu terénu do 1:5, při celkové ploše přes 100 do 500 m2</t>
  </si>
  <si>
    <t>113106141</t>
  </si>
  <si>
    <t>Rozebrání dlažeb komunikací pro pěší s přemístěním hmot na skládku na vzdálenost do 3 m nebo s naložením na dopravní prostředek s ložem z kameniva nebo živice a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</si>
  <si>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mozaiky</t>
  </si>
  <si>
    <t>odečteno z programu AutoCAD přeskládání stávající plochy z kamenné dlažby</t>
  </si>
  <si>
    <t>113106185</t>
  </si>
  <si>
    <t>Rozebrání dlažeb vozovek a ploch s přemístěním hmot na skládku na vzdálenost do 3 m nebo s naložením na dopravní prostředek, s jakoukoliv výplní spár strojně pl</t>
  </si>
  <si>
    <t>Rozebrání dlažeb vozovek a ploch s přemístěním hmot na skládku na vzdálenost do 3 m nebo s naložením na dopravní prostředek, s jakoukoliv výplní spár strojně plochy jednotlivě do 50 m2 z drobných kostek nebo odseků s ložem z kameniva</t>
  </si>
  <si>
    <t>113107172</t>
  </si>
  <si>
    <t>Odstranění podkladů nebo krytů strojně plochy jednotlivě přes 50 m2 do 200 m2 s přemístěním hmot na skládku na vzdálenost do 20 m nebo s naložením na dopravní p</t>
  </si>
  <si>
    <t>Odstranění podkladů nebo krytů strojně plochy jednotlivě přes 50 m2 do 200 m2 s přemístěním hmot na skládku na vzdálenost do 20 m nebo s naložením na dopravní prostředek z betonu prostého, o tl. vrstvy přes 150 do 300 mm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</si>
  <si>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</si>
  <si>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</si>
  <si>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113107213</t>
  </si>
  <si>
    <t>Odstranění podkladů nebo krytů strojně plochy jednotlivě přes 200 m2 s přemístěním hmot na skládku na vzdálenost do 20 m nebo s naložením na dopravní prostředek</t>
  </si>
  <si>
    <t>Odstranění podkladů nebo krytů strojně plochy jednotlivě přes 200 m2 s přemístěním hmot na skládku na vzdálenost do 20 m nebo s naložením na dopravní prostředek z kameniva těženého, o tl. vrstvy přes 200 do 300 mm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</si>
  <si>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</si>
  <si>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</si>
  <si>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113202111</t>
  </si>
  <si>
    <t>Vytrhání obrub s vybouráním lože, s přemístěním hmot na skládku na vzdálenost do 3 m nebo s naložením na dopravní prostředek z krajníků nebo obrubníků stojatých</t>
  </si>
  <si>
    <t>116951201</t>
  </si>
  <si>
    <t>Úprava zemin vápnem nebo směsnými hydraulickými pojivy za účelem zlepšení mechanických vlastností a zpracovatelnosti, bez dodávky materiálu u hrubých terénních</t>
  </si>
  <si>
    <t>Úprava zemin vápnem nebo směsnými hydraulickými pojivy za účelem zlepšení mechanických vlastností a zpracovatelnosti, bez dodávky materiálu u hrubých terénních úprav, násypů a zásypů</t>
  </si>
  <si>
    <t>R585301710</t>
  </si>
  <si>
    <t>vápno nehašené CL 90 -Q pro úpravu zemin bezprašné</t>
  </si>
  <si>
    <t>919735113</t>
  </si>
  <si>
    <t>Řezání stávajícího živičného krytu nebo podkladu hloubky přes 100 do 150 mm</t>
  </si>
  <si>
    <t>961055111</t>
  </si>
  <si>
    <t>Bourání základů z betonu železového</t>
  </si>
  <si>
    <t>stávající základy v místě stavby</t>
  </si>
  <si>
    <t>966075141</t>
  </si>
  <si>
    <t>Odstranění různých konstrukcí na mostech kovového zábradlí vcelku</t>
  </si>
  <si>
    <t>979071131</t>
  </si>
  <si>
    <t>Očištění vybouraných dlažebních kostek od spojovacího materiálu, s uložením očištěných kostek na skládku, s odklizením odpadových hmot na hromady a s odklizením</t>
  </si>
  <si>
    <t>Očištění vybouraných dlažebních kostek od spojovacího materiálu, s uložením očištěných kostek na skládku, s odklizením odpadových hmot na hromady a s odklizením vybouraných kostek na vzdálenost do 3 m mozaikových, s původním vyplněním spár kamenivem těženým nebo cementovou maltou</t>
  </si>
  <si>
    <t>Odkopávky a prokopávky</t>
  </si>
  <si>
    <t>121151114</t>
  </si>
  <si>
    <t>Sejmutí ornice strojně při souvislé ploše přes 100 do 500 m2, tl. vrstvy přes 200 do 250 mm</t>
  </si>
  <si>
    <t>plocha 120 x 0,25 = 30 m3</t>
  </si>
  <si>
    <t>122252204</t>
  </si>
  <si>
    <t>Odkopávky a prokopávky nezapažené pro silnice a dálnice strojně v hornině třídy těžitelnosti I přes 100 do 500 m3</t>
  </si>
  <si>
    <t>132251101</t>
  </si>
  <si>
    <t>Hloubení nezapažených rýh šířky do 800 mm strojně s urovnáním dna do předepsaného profilu a spádu v hornině třídy těžitelnosti I skupiny 3 do 20 m3</t>
  </si>
  <si>
    <t>Přemístění výkopku</t>
  </si>
  <si>
    <t>167151111</t>
  </si>
  <si>
    <t>Nakládání, skládání a překládání neulehlého výkopku nebo sypaniny strojně nakládání, množství přes 100 m3, z hornin třídy těžitelnosti I, skupiny 1 až 3</t>
  </si>
  <si>
    <t>133 +30 +16,24 m3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</si>
  <si>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</si>
  <si>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</si>
  <si>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přemístění ornice v místě stavby pro další použití</t>
  </si>
  <si>
    <t>POPLATEK ZA LIKVIDACI ODPADU NEKONTAMINOVANÝCH - 17 05 04 VYTĚŽENÉ ZEMINY A HORNINY - I.TŔÍDA TÉŽITELNOSTI VČETNĚ DOPRAVY Evidenční položka. Neoceňovat v objek</t>
  </si>
  <si>
    <t>POPLATEK ZA LIKVIDACI ODPADU NEKONTAMINOVANÝCH - 17 05 04 VYTĚŽENÉ ZEMINY A HORNINY - I.TŔÍDA TÉŽITELNOSTI VČETNĚ DOPRAVY  
Evidenční položka. Neoceňovat v objektu SO/PS, položka se oceňuje pouze v objektu SO 90-90</t>
  </si>
  <si>
    <t>286.63+27+831.6=1 145.230 [A]</t>
  </si>
  <si>
    <t>1. Položka obsahuje:  
• veškeré poplatky provozovateli skládky, recyklační linky nebo jiného zařízení na zpracování nebo likvidaci odpadů související s převzetím, uložením, zpracováním nebo likvidací odpadu,  
• náklady spojené s dopravou odpadu z místa stavby na místo převzetí provozovatelem skládky, recyklační linky nebo jiného zařízení na zpracování nebo likvidaci odpadů,  
• náklady spojené s vyložením a manipulací s materiálem v místě skládky.  
2. Položka neobsahuje:  
• náklady spojené s naložením a manipulací s materiálem.   
3. Způsob měření:   
• [měrná jednotka – nejčastěji Tuna] určující množství odpadu vytříděného v souladu se zákonem č. 541/2020 Sb., o odpadech, v platném znění</t>
  </si>
  <si>
    <t>Povrchové úpravy terénu</t>
  </si>
  <si>
    <t>182351123R</t>
  </si>
  <si>
    <t>Rozprostření a urovnání ornice v rovině nebo ve svahu sklonu do 1 : 5 při souvislé ploše do 500 m2, tl. vrsty do 200mm</t>
  </si>
  <si>
    <t>rozprostření ornice tl 100 mm</t>
  </si>
  <si>
    <t>181411131</t>
  </si>
  <si>
    <t>Založení trávníku na půdě předem připravené plochy do 1000 m2 výsevem včetně utažení parkového v rovině nebo na svahu do 1:5</t>
  </si>
  <si>
    <t>005724100</t>
  </si>
  <si>
    <t>osivo směs travní parková</t>
  </si>
  <si>
    <t>KG</t>
  </si>
  <si>
    <t>181951112</t>
  </si>
  <si>
    <t>Úprava pláně vyrovnáním výškových rozdílů strojně v hornině třídy těžitelnosti I, skupiny 1 až 3 se zhutněním</t>
  </si>
  <si>
    <t>21a</t>
  </si>
  <si>
    <t>Úprava podloží - drenáže</t>
  </si>
  <si>
    <t>212752101</t>
  </si>
  <si>
    <t>Trativody z drenážních trubek pro liniové stavby a komunikace se zřízením štěrkového lože pod trubky a s jejich obsypem v otevřeném výkopu trubka korugovaná sen</t>
  </si>
  <si>
    <t>Trativody z drenážních trubek pro liniové stavby a komunikace se zřízením štěrkového lože pod trubky a s jejich obsypem v otevřeném výkopu trubka korugovaná sendvičová PE-HD SN 4 celoperforovaná 360° DN 100</t>
  </si>
  <si>
    <t>457572211</t>
  </si>
  <si>
    <t>Filtrační vrstvy jakékoliv tloušťky a sklonu z hrubého těženého kameniva se zhutněním do 10 pojezdů/m3, frakce 16-32 mm</t>
  </si>
  <si>
    <t>211971110</t>
  </si>
  <si>
    <t>Zřízení opláštění výplně z geotextilie odvodňovacích žeber nebo trativodů v rýze nebo zářezu se stěnami šikmými o sklonu do 1:2</t>
  </si>
  <si>
    <t>R693110680</t>
  </si>
  <si>
    <t>geotextilie netkaná separační, ochranná, filtrační, drenážní PP 300 g/m2</t>
  </si>
  <si>
    <t>21b</t>
  </si>
  <si>
    <t>Úprava podloží - parkoviště</t>
  </si>
  <si>
    <t>R693110700</t>
  </si>
  <si>
    <t>geotextilie netkaná separační, ochranná, filtrační, drenážní PP 400 g/m2 (sorpční geotextílie)</t>
  </si>
  <si>
    <t>5a</t>
  </si>
  <si>
    <t>Vozovka z asfaltového betonu tl 460 mm</t>
  </si>
  <si>
    <t>564861111</t>
  </si>
  <si>
    <t>Podklad ze štěrkodrti ŠD s rozprostřením a zhutněním plochy přes 100 m2, po zhutnění tl. 200 mm</t>
  </si>
  <si>
    <t>odečteno z programu AutoCAD nová komunikace</t>
  </si>
  <si>
    <t>567122114</t>
  </si>
  <si>
    <t>Podklad ze směsi stmelené cementem SC bez dilatačních spár, s rozprostřením a zhutněním SC C 8/10 (KSC I), po zhutnění tl. 150 mm</t>
  </si>
  <si>
    <t>573111111</t>
  </si>
  <si>
    <t>Postřik infiltrační PI z asfaltu silničního s posypem kamenivem, v množství 0,60 kg/m2</t>
  </si>
  <si>
    <t>565155121</t>
  </si>
  <si>
    <t>Asfaltový beton vrstva podkladní ACP 16 (obalované kamenivo střednězrnné - OKS) s rozprostřením a zhutněním v pruhu šířky přes 3 m, po zhutnění tl. 70 mm</t>
  </si>
  <si>
    <t>573231106</t>
  </si>
  <si>
    <t>Postřik spojovací PS bez posypu kamenivem ze silniční emulze, v množství 0,30 kg/m2</t>
  </si>
  <si>
    <t>577134121</t>
  </si>
  <si>
    <t>Asfaltový beton vrstva obrusná ACO 11 (ABS) s rozprostřením a se zhutněním z nemodifikovaného asfaltu v pruhu šířky přes 3 m tř. I, po zhutnění tl. 40 mm</t>
  </si>
  <si>
    <t>919122111</t>
  </si>
  <si>
    <t>Utěsnění dilatačních spár zálivkou za tepla v cementobetonovém nebo živičném krytu včetně adhezního nátěru s těsnicím profilem pod zálivkou, pro komůrky šířky 1</t>
  </si>
  <si>
    <t>Utěsnění dilatačních spár zálivkou za tepla v cementobetonovém nebo živičném krytu včetně adhezního nátěru s těsnicím profilem pod zálivkou, pro komůrky šířky 10 mm, hloubky 20 mm</t>
  </si>
  <si>
    <t>919112212</t>
  </si>
  <si>
    <t>Řezání dilatačních spár v živičném krytu vytvoření komůrky pro těsnící zálivku šířky 10 mm, hloubky 20 mm</t>
  </si>
  <si>
    <t>5b</t>
  </si>
  <si>
    <t>Parkovací stání z betonové zatravňovací dlažby tl 420 mm</t>
  </si>
  <si>
    <t>564851111</t>
  </si>
  <si>
    <t>Podklad ze štěrkodrti ŠD s rozprostřením a zhutněním plochy přes 100 m2, po zhutnění tl. 150 mm</t>
  </si>
  <si>
    <t>odečteno z programu AutoCAD parkovací stání ze zatravňovací dlažby</t>
  </si>
  <si>
    <t>596412212</t>
  </si>
  <si>
    <t>Kladení dlažby z betonových vegetačních dlaždic pozemních komunikací s ložem z kameniva těženého nebo drceného tl. do 50 mm, s vyplněním spár a vegetačních otvo</t>
  </si>
  <si>
    <t>Kladení dlažby z betonových vegetačních dlaždic pozemních komunikací s ložem z kameniva těženého nebo drceného tl. do 50 mm, s vyplněním spár a vegetačních otvorů, s hutněním vibrováním tl. 80 mm, pro plochy přes 100 do 300 m2</t>
  </si>
  <si>
    <t>59245030R</t>
  </si>
  <si>
    <t>dlažba vegetační plošná 210 x 140 x 80 mm přírodní</t>
  </si>
  <si>
    <t>dlažba dle tabulky standartů stavby v PD</t>
  </si>
  <si>
    <t>599432111</t>
  </si>
  <si>
    <t>Vyplnění spár dlažby (přídlažby) z lomového kamene v jakémkoliv sklonu plochy a jakékoliv tloušťky kamenivem těženým</t>
  </si>
  <si>
    <t>5c</t>
  </si>
  <si>
    <t>Parkovací stání z betonové dlažby tl 420 mm</t>
  </si>
  <si>
    <t>564851011</t>
  </si>
  <si>
    <t>Podklad ze štěrkodrti ŠD s rozprostřením a zhutněním plochy jednotlivě do 100 m2, po zhutnění tl. 150 mm</t>
  </si>
  <si>
    <t>596211210</t>
  </si>
  <si>
    <t>Kladení dlažby z betonových zámkových dlaždic komunikací pro pěší ručně s ložem z kameniva těženého nebo drceného tl. do 40 mm, s vyplněním spár s dvojitým hutn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</si>
  <si>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do 50 m2</t>
  </si>
  <si>
    <t>R592450200</t>
  </si>
  <si>
    <t>dlažba zámková tvar obdelník 200 x 100 x 80  mm přírodní</t>
  </si>
  <si>
    <t>5d</t>
  </si>
  <si>
    <t>Pochozí plochy a chodníky z kamenné dlažby tl 240 mm</t>
  </si>
  <si>
    <t>odečteno z programu AutoCAD pochozí plochy a chodníky z kamenné dlažby</t>
  </si>
  <si>
    <t>591211111R</t>
  </si>
  <si>
    <t>Kladení dlažby z kostek drobných do lože z kamene těženého tl 30 mm</t>
  </si>
  <si>
    <t>58381005R</t>
  </si>
  <si>
    <t>kostka dlažební drobná žula 6/6/6 cm štípaná</t>
  </si>
  <si>
    <t>kamenná dlažba dle tabulky standartů stavby v PD</t>
  </si>
  <si>
    <t>5e</t>
  </si>
  <si>
    <t>Plocha pro popelnice z betonové dlažby tl 320 mm</t>
  </si>
  <si>
    <t>564861011</t>
  </si>
  <si>
    <t>Podklad ze štěrkodrti ŠD s rozprostřením a zhutněním plochy jednotlivě do 100 m2, po zhutnění tl. 200 mm</t>
  </si>
  <si>
    <t>odečteno z programu AutoCAD plocha pro popelnice</t>
  </si>
  <si>
    <t>596211211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</si>
  <si>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50 do 100 m2</t>
  </si>
  <si>
    <t>5f</t>
  </si>
  <si>
    <t>Přeskládání stávající plochy z kamenné dlažby tl 240 mm</t>
  </si>
  <si>
    <t>bude použita stávající rozebraná a očištěná dlažba 60 x 60 x 60 mm</t>
  </si>
  <si>
    <t>5g</t>
  </si>
  <si>
    <t>Prvky pro nevidomé a slabozraké ( podkladní vrstvy v předchozích částech )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</si>
  <si>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</si>
  <si>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</si>
  <si>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592450210R</t>
  </si>
  <si>
    <t>dlažba umělý kámen tvar obdelník 200 x 200 x 60  mm přírodní, reliefní</t>
  </si>
  <si>
    <t>583870250R</t>
  </si>
  <si>
    <t>dlažba kamenná přídlažba 255 x 255 x 60 mm</t>
  </si>
  <si>
    <t>dlažby dle tabulky standartů stavby v PD</t>
  </si>
  <si>
    <t>895941301</t>
  </si>
  <si>
    <t>Osazení vpusti uliční z betonových dílců DN 450 dno s výtokem</t>
  </si>
  <si>
    <t>895941313</t>
  </si>
  <si>
    <t>Osazení vpusti uliční z betonových dílců DN 450 skruž horní 295 mm</t>
  </si>
  <si>
    <t>895941323</t>
  </si>
  <si>
    <t>Osazení vpusti uliční z betonových dílců DN 450 skruž středová 570 mm</t>
  </si>
  <si>
    <t>R592238520</t>
  </si>
  <si>
    <t>dno betonové pro uliční vpusť s kalovou prohlubní 450 x 300 x 50 mm</t>
  </si>
  <si>
    <t>R592238570</t>
  </si>
  <si>
    <t>skruž betonová pro uliční vpusť horní 450 x 295 x 50 mm</t>
  </si>
  <si>
    <t>R592238600</t>
  </si>
  <si>
    <t>skruž betonová pro uliční vpusť středová 450 x 195 x 50 mm</t>
  </si>
  <si>
    <t>R592238640</t>
  </si>
  <si>
    <t>prstenec betonový pro uliční vpusť vyrovnávací 390 x 60 x 130 mm</t>
  </si>
  <si>
    <t>R592238740</t>
  </si>
  <si>
    <t>koš pozink pro uliční vpusti, vysoký, pro rám 500/500 mm</t>
  </si>
  <si>
    <t>899204112</t>
  </si>
  <si>
    <t>Osazení mříží litinových včetně rámů a košů na bahno pro třídu zatížení D400, E600</t>
  </si>
  <si>
    <t>R552423200</t>
  </si>
  <si>
    <t>mříž vtoková litinová s rámem 500 x 500 mm</t>
  </si>
  <si>
    <t>uliční vpusť s litinovou mříží dle standartu PD</t>
  </si>
  <si>
    <t>899331111</t>
  </si>
  <si>
    <t>Výšková úprava uličního vstupu nebo vpusti do 200 mm zvýšením poklopu</t>
  </si>
  <si>
    <t>899431111</t>
  </si>
  <si>
    <t>Výšková úprava uličního vstupu nebo vpusti do 200 mm zvýšením krycího hrnce, šoupěte nebo hydrantu bez úpravy armatur</t>
  </si>
  <si>
    <t>Doplňující konstrukce a práce na pozemních komunikacích</t>
  </si>
  <si>
    <t>912113113</t>
  </si>
  <si>
    <t>Montáž parkovacího dorazu šířky přes 1200 mm</t>
  </si>
  <si>
    <t>R562288070</t>
  </si>
  <si>
    <t>práh dorazový z gumy délky 1820 mm</t>
  </si>
  <si>
    <t>parkovací doraz dle standartu PD</t>
  </si>
  <si>
    <t>914511111</t>
  </si>
  <si>
    <t>Montáž sloupku dopravních značek délky do 3,5 m do betonového základu</t>
  </si>
  <si>
    <t>R404452250</t>
  </si>
  <si>
    <t>sloupek Zn 60 - 350</t>
  </si>
  <si>
    <t>R404452530</t>
  </si>
  <si>
    <t>víčko plastové na sloupek 60</t>
  </si>
  <si>
    <t>R404452560</t>
  </si>
  <si>
    <t>upínací svorka na sloupek US 60</t>
  </si>
  <si>
    <t>914111111</t>
  </si>
  <si>
    <t>Montáž svislé dopravní značky základní velikosti do 1 m2 objímkami na sloupky nebo konzoly</t>
  </si>
  <si>
    <t>R404456080</t>
  </si>
  <si>
    <t>značka upravující přednost P1- P4 700 mm</t>
  </si>
  <si>
    <t>R404456250</t>
  </si>
  <si>
    <t>informativní značka IP11-IP13 500 x 700 mm</t>
  </si>
  <si>
    <t>915211112</t>
  </si>
  <si>
    <t>Vodorovné dopravní značení stříkaným plastem dělící čára šířky 125 mm souvislá bílá retroreflexní</t>
  </si>
  <si>
    <t>915231112</t>
  </si>
  <si>
    <t>Vodorovné dopravní značení stříkaným plastem přechody pro chodce, šipky, symboly nápisy bílé retroreflexní</t>
  </si>
  <si>
    <t>915611111</t>
  </si>
  <si>
    <t>Předznačení pro vodorovné značení stříkané barvou nebo prováděné z nátěrových hmot liniové dělicí čáry, vodicí proužky</t>
  </si>
  <si>
    <t>915621111</t>
  </si>
  <si>
    <t>Předznačení pro vodorovné značení stříkané barvou nebo prováděné z nátěrových hmot plošné šipky, symboly, nápisy</t>
  </si>
  <si>
    <t>916241213</t>
  </si>
  <si>
    <t>Osazení obrubníku kamenného se zřízením lože, s vyplněním a zatřením spár cementovou maltou stojatého s boční opěrou z betonu prostého, do lože z betonu prostéh</t>
  </si>
  <si>
    <t>Osazení obrubníku kamenného se zřízením lože, s vyplněním a zatřením spár cementovou maltou stojatého s boční opěrou z betonu prostého, do lože z betonu prostého</t>
  </si>
  <si>
    <t>R583800070</t>
  </si>
  <si>
    <t>obrubník kamenný žulový přímý 1000 x 150 x 250 mm</t>
  </si>
  <si>
    <t>916231213</t>
  </si>
  <si>
    <t>Osazení chodníkového obrubníku betonového se zřízením lože, s vyplněním a zatřením spár cementovou maltou stojatého s boční opěrou z betonu prostého, do lože z</t>
  </si>
  <si>
    <t>Osazení chodníkového obrubníku betonového se zřízením lože, s vyplněním a zatřením spár cementovou maltou stojatého s boční opěrou z betonu prostého, do lože z betonu prostého</t>
  </si>
  <si>
    <t>R592170160</t>
  </si>
  <si>
    <t>obrubník betonový chodníkový 1000 x 80 x 250 mm</t>
  </si>
  <si>
    <t>935113111</t>
  </si>
  <si>
    <t>Osazení odvodňovacího žlabu s krycím roštem polymerbetonového šířky do 200 mm</t>
  </si>
  <si>
    <t>osazení dle technologického postupu výrobce</t>
  </si>
  <si>
    <t>935932321</t>
  </si>
  <si>
    <t>Odvodňovací plastový žlab pro třídu zatížení C 250 vnitřní šířky 150 mm s krycím roštem můstkovým z litiny</t>
  </si>
  <si>
    <t>Přesun suti a vbouraných hmot</t>
  </si>
  <si>
    <t>997221611</t>
  </si>
  <si>
    <t>Nakládání na dopravní prostředky pro vodorovnou dopravu suti</t>
  </si>
  <si>
    <t>R015130.902</t>
  </si>
  <si>
    <t>POPLATEK ZA LIKVIDACI ODPADU NEKONTAMINOVANÝCH - 17 03 02 VYTĚŽENÝ ASFALTOVÝ BETON BEZ DEHTU VČETNĚ DOPRAVY Evidenční položka. Neoceňovat v objektu SO/PS, polo</t>
  </si>
  <si>
    <t>POPLATEK ZA LIKVIDACI ODPADU NEKONTAMINOVANÝCH - 17 03 02 VYTĚŽENÝ ASFALTOVÝ BETON BEZ DEHTU VČETNĚ DOPRAVY  
Evidenční položka. Neoceňovat v objektu SO/PS, položka se oceňuje pouze v objektu SO 90-90</t>
  </si>
  <si>
    <t>R015140.909</t>
  </si>
  <si>
    <t>POPLATEK ZA LIKVIDACI ODPADU NEKONTAMINOVANÝCH - 17 01 01 BETON Z DEMOLIC OBJEKTU, ZÁKLADY TV VČETNĚ DOPRAVY Evidenční položka. Neoceňovat v objektu SO/PS, pol</t>
  </si>
  <si>
    <t>POPLATEK ZA LIKVIDACI ODPADU NEKONTAMINOVANÝCH - 17 01 01 BETON Z DEMOLIC OBJEKTU, ZÁKLADY TV VČETNĚ DOPRAVY  
Evidenční položka. Neoceňovat v objektu SO/PS, položka se oceňuje pouze v objektu SO 90-90</t>
  </si>
  <si>
    <t>R015160.903</t>
  </si>
  <si>
    <t>POPLATEK ZA LIKVIDACI ODPADU NEKONTAMINOVANÝCH - 02 01 03 SMÝCENÉ STROMY A KEŘE VČETNĚ DOPRAVY Evidenční položka. Neoceňovat v objektu SO/PS, položka se oceňuj</t>
  </si>
  <si>
    <t>POPLATEK ZA LIKVIDACI ODPADU NEKONTAMINOVANÝCH - 02 01 03 SMÝCENÉ STROMY A KEŘE VČETNĚ DOPRAVY  
Evidenční položka. Neoceňovat v objektu SO/PS, položka se oceňuje pouze v objektu SO 90-90</t>
  </si>
  <si>
    <t>998223011</t>
  </si>
  <si>
    <t>Přesun hmot pro pozemní komunikace s krytem dlážděným dopravní vzdálenost do 200 m jakékoliv délky objektu</t>
  </si>
  <si>
    <t>998225111</t>
  </si>
  <si>
    <t>Přesun hmot pro komunikace s krytem z kameniva, monolitickým betonovým nebo živičným dopravní vzdálenost do 200 m jakékoliv délky objektu</t>
  </si>
  <si>
    <t>M 22</t>
  </si>
  <si>
    <t>Montáže sdělovacích kabelů ochrana</t>
  </si>
  <si>
    <t>220182072</t>
  </si>
  <si>
    <t>Přenesení kabelu přes překážky do hmotnosti 3,5 kg/m do vzdálenosti 10 m od pokladače kabelu</t>
  </si>
  <si>
    <t>M 46</t>
  </si>
  <si>
    <t>Zemní práce při elektromontážích</t>
  </si>
  <si>
    <t>460161172</t>
  </si>
  <si>
    <t>Hloubení zapažených i nezapažených kabelových rýh ručně včetně urovnání dna s přemístěním výkopku do vzdálenosti 3 m od okraje jámy nebo s naložením na dopravní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</si>
  <si>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</si>
  <si>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460661213</t>
  </si>
  <si>
    <t>Kabelové lože z písku včetně podsypu, zhutnění a urovnání povrchu pro kabely nn zakryté cihlami, šířky přes 30 do 45 cm</t>
  </si>
  <si>
    <t>460671113</t>
  </si>
  <si>
    <t>Výstražná fólie z PVC pro krytí kabelů včetně vyrovnání povrchu rýhy, rozvinutí a uložení fólie šířky do 34 cm</t>
  </si>
  <si>
    <t>460791114</t>
  </si>
  <si>
    <t>Montáž trubek ochranných uložených volně do rýhy plastových tuhých, vnitřního průměru přes 90 do 110 mm</t>
  </si>
  <si>
    <t>R345710980</t>
  </si>
  <si>
    <t>trubka elektroinstalační dělená (chránička) D 100/110 mm HDPE</t>
  </si>
  <si>
    <t>460431182</t>
  </si>
  <si>
    <t>Zásyp kabelových rýh ručně s přemístění sypaniny ze vzdálenosti do 10 m, s uložením výkopku ve vrstvách včetně zhutnění a úpravy povrchu šířky 35 cm hloubky 80</t>
  </si>
  <si>
    <t>Zásyp kabelových rýh ručně s přemístění sypaniny ze vzdálenosti do 10 m, s uložením výkopku ve vrstvách včetně zhutnění a úpravy povrchu šířky 35 cm hloubky 80 cm z horniny třídy těžitelnosti I skupiny 3</t>
  </si>
  <si>
    <t xml:space="preserve">  D.2.1.8.22</t>
  </si>
  <si>
    <t>Dopravní řešení - zpevněná plocha 2</t>
  </si>
  <si>
    <t>D.2.1.8.22</t>
  </si>
  <si>
    <t>113107332</t>
  </si>
  <si>
    <t>Odstranění podkladů nebo krytů strojně plochy jednotlivě do 50 m2 s přemístěním hmot na skládku na vzdálenost do 3 m nebo s naložením na dopravní prostředek z b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</si>
  <si>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</si>
  <si>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122151102</t>
  </si>
  <si>
    <t>Odkopávky a prokopávky nezapažené strojně v hornině třídy těžitelnosti I skupiny 1 a 2 přes 20 do 50 m3</t>
  </si>
  <si>
    <t>R583312000</t>
  </si>
  <si>
    <t>štěrkopísek netříděný zásypový nebo zemina vhodná do násypů</t>
  </si>
  <si>
    <t>122252203</t>
  </si>
  <si>
    <t>Odkopávky a prokopávky nezapažené pro silnice a dálnice strojně v hornině třídy těžitelnosti I do 100 m3</t>
  </si>
  <si>
    <t>43 x 0,35 x 0,4 + 3 m štěrbinový žlab</t>
  </si>
  <si>
    <t>54 +9,02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</si>
  <si>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</si>
  <si>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</si>
  <si>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dovoz zeminy-štěrkopísku do zásypů</t>
  </si>
  <si>
    <t>171251201</t>
  </si>
  <si>
    <t>Uložení sypaniny na skládky nebo meziskládky bez hutnění s upravením uložené sypaniny do předepsaného tvaru</t>
  </si>
  <si>
    <t>POPLATEK ZA LIKVIDACI ODPADU NEKONTAMINOVANÝCH - 17 05 04 VYTĚŽENÉ ZEMINY A HORNINY - I.TŔÍDA TĚŽITELNOSTI VČETNĚ DOPRAVY Evidenční položka. Neoceňovat v objek</t>
  </si>
  <si>
    <t>POPLATEK ZA LIKVIDACI ODPADU NEKONTAMINOVANÝCH - 17 05 04 VYTĚŽENÉ ZEMINY A HORNINY - I.TŔÍDA TĚŽITELNOSTI VČETNĚ DOPRAVY  
Evidenční položka. Neoceňovat v objektu SO/PS, položka se oceňuje pouze v objektu SO 90-90</t>
  </si>
  <si>
    <t>113.43+397.4+20=530.830 [A]</t>
  </si>
  <si>
    <t>171151103</t>
  </si>
  <si>
    <t>Uložení sypanin do násypů strojně s rozprostřením sypaniny ve vrstvách a s hrubým urovnáním zhutněných z hornin soudržných jakékoliv třídy těžitelnosti</t>
  </si>
  <si>
    <t>uložení zeminy do násypů</t>
  </si>
  <si>
    <t>rozprostření ornice tl 100 mm, zbytná ornice z zpevněné plochy 1 - IO 21</t>
  </si>
  <si>
    <t>Parkovací stání z kamenné dlažby tl 420 mm</t>
  </si>
  <si>
    <t>odečteno z programu AutoCAD parkovací stání</t>
  </si>
  <si>
    <t>59121111R</t>
  </si>
  <si>
    <t>Kladení dlažby z kostek drobných z kamene do drtě z kameniva těženého tl 40 mm</t>
  </si>
  <si>
    <t>osazení  lemovacího dvojřádku, materiál samostatně, dážděná plocha</t>
  </si>
  <si>
    <t>R583810070</t>
  </si>
  <si>
    <t>kostka dlažební štípaná drobná žula 8/10 cm</t>
  </si>
  <si>
    <t>935114112</t>
  </si>
  <si>
    <t>Štěrbinový odvodňovací betonový žlab se základem z betonu prostého a s obetonováním rozměru 220x260 mm (mikroštěrbinový) se spádem dna 0,5 %</t>
  </si>
  <si>
    <t>štěrbinový betonový žlab dle standartu PD, 2 vpusti, 2 čela</t>
  </si>
  <si>
    <t>POPLATEK ZA LIKVIDACI ODPADU NEKONTAMINOVANÝCH - 17 03 02 VYTĚŽENÝ ASFALTOVÝ BETON BEZ DEHTU VČETNĚ DOPRAVY Evidenční položka. Neoceňovat v objektu SO/PS, polož</t>
  </si>
  <si>
    <t>POPLATEK ZA LIKVIDACI ODPADU NEKONTAMINOVANÝCH - 17 03 02 VYTĚŽENÝ ASFALTOVÝ BETON BEZ DEHTU VČETNĚ DOPRAVY Evidenční položka. Neoceňovat v objektu SO/PS, položka se oceňuje pouze v objektu SO 90-90</t>
  </si>
  <si>
    <t>POPLATEK ZA LIKVIDACI ODPADU NEKONTAMINOVANÝCH - 17 01 01 BETON Z DEMOLIC OBJEKTU, ZÁKLADY TV VČETNĚ DOPRAVY Evidenční položka. Neoceňovat v objektu SO/PS, polo</t>
  </si>
  <si>
    <t>POPLATEK ZA LIKVIDACI ODPADU NEKONTAMINOVANÝCH - 17 01 01 BETON Z DEMOLIC OBJEKTU, ZÁKLADY TV VČETNĚ DOPRAVY Evidenční položka. Neoceňovat v objektu SO/PS, položka se oceňuje pouze v objektu SO 90-90</t>
  </si>
  <si>
    <t>POPLATEK ZA LIKVIDACI ODPADU NEKONTAMINOVANÝCH - 02 01 03 SMÝCENÉ STROMY A KEŘE VČETNĚ DOPRAVY Evidenční položka. Neoceňovat v objektu SO/PS, položka se oceňuje</t>
  </si>
  <si>
    <t>POPLATEK ZA LIKVIDACI ODPADU NEKONTAMINOVANÝCH - 02 01 03 SMÝCENÉ STROMY A KEŘE VČETNĚ DOPRAVY Evidenční položka. Neoceňovat v objektu SO/PS, položka se oceňuje pouze v objektu SO 90-90</t>
  </si>
  <si>
    <t xml:space="preserve">  D.2.1.8.23</t>
  </si>
  <si>
    <t>Dopravní řešení - zpevněná plocha 3</t>
  </si>
  <si>
    <t>D.2.1.8.23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</si>
  <si>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</si>
  <si>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</si>
  <si>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132251103</t>
  </si>
  <si>
    <t>Hloubení nezapažených rýh šířky do 800 mm strojně s urovnáním dna do předepsaného profilu a spádu v hornině třídy těžitelnosti I skupiny 3 přes 50 do 100 m3</t>
  </si>
  <si>
    <t>124.5 + 224  + 87.46=435.960 [A] 
Celkem: 435.96=435.960 [B]</t>
  </si>
  <si>
    <t>přemístění ornice v místě stavby pro další použití 124,5 + 56  zásypy</t>
  </si>
  <si>
    <t>255.46* 1.8=459.828 [A] 
1135.2+41=1 176.200 [B] 
Celkem: 459.828+1176.2=1 636.028 [C]</t>
  </si>
  <si>
    <t>rozprostření ornice tl 100 mm, sejmutá ornice</t>
  </si>
  <si>
    <t>Úprava podloží - vsakovací průleh</t>
  </si>
  <si>
    <t>212752102</t>
  </si>
  <si>
    <t>Trativody z drenážních trubek pro liniové stavby a komunikace se zřízením štěrkového lože pod trubky a s jejich obsypem v otevřeném výkopu trubka korugovaná sendvičová PE-HD SN 4 celoperforovaná 360° DN 150</t>
  </si>
  <si>
    <t>457572114</t>
  </si>
  <si>
    <t>Filtrační vrstvy jakékoliv tloušťky a sklonu ze štěrkopísků se zhutněním do 10 pojezdů/m3, frakce od 0-45 do 0-63 mm</t>
  </si>
  <si>
    <t>geotextilie netkaná separační, ochranná, filtrační, drenážní PP 400 g/m2</t>
  </si>
  <si>
    <t>Parkovací stání z asfaltového betonu tl 460 mm</t>
  </si>
  <si>
    <t>odečteno z programu AutoCAD oarkovací stání</t>
  </si>
  <si>
    <t>POPLATEK ZA LIKVIDACI ODPADU NEKONTAMINOVANÝCH - 17 03 02 VYTĚŽENÝ ASFALTOVÝ BETON BEZ DEHTU VČETNĚ DOPRAVYEvidenční položka. Neoceňovat v objektu SO/PS, položk</t>
  </si>
  <si>
    <t>POPLATEK ZA LIKVIDACI ODPADU NEKONTAMINOVANÝCH - 17 03 02 VYTĚŽENÝ ASFALTOVÝ BETON BEZ DEHTU VČETNĚ DOPRAVYEvidenční položka. Neoceňovat v objektu SO/PS, položka se oceňuje pouze v objektu SO 90-90</t>
  </si>
  <si>
    <t>R404456470</t>
  </si>
  <si>
    <t>dodatkové tabulky E1-17 500 x 500 mm</t>
  </si>
  <si>
    <t>915221112</t>
  </si>
  <si>
    <t>Vodorovné dopravní značení stříkaným plastem vodící čára bílá šířky 250 mm souvislá retroreflexní</t>
  </si>
  <si>
    <t>štěrbinový betonový žlab dle standartu PD, 6 vpusti, 4 čela</t>
  </si>
  <si>
    <t>POPLATEK ZA LIKVIDACI ODPADU NEKONTAMINOVANÝCH - 02 01 03 SMÝCENÉ STROMY A KEŘE VČETNĚ DOPRAVYEvidenční položka. Neoceňovat v objektu SO/PS, položka se oceňuje</t>
  </si>
  <si>
    <t>POPLATEK ZA LIKVIDACI ODPADU NEKONTAMINOVANÝCH - 02 01 03 SMÝCENÉ STROMY A KEŘE VČETNĚ DOPRAVYEvidenční položka. Neoceňovat v objektu SO/PS, položka se oceňuje pouze v objektu SO 90-90</t>
  </si>
  <si>
    <t>D.2.2</t>
  </si>
  <si>
    <t>Pozemní stavební objekty</t>
  </si>
  <si>
    <t xml:space="preserve">  D.2.1.5.04</t>
  </si>
  <si>
    <t>Likvidace dešťových vod</t>
  </si>
  <si>
    <t>D.2.1.5.04</t>
  </si>
  <si>
    <t>'výkaz výměr 
50.00*2.00=100.000 [A] 
Celkem: 100=100.000 [B]</t>
  </si>
  <si>
    <t>131251104</t>
  </si>
  <si>
    <t>Hloubení nezapažených jam a zářezů strojně s urovnáním dna do předepsaného profilu a spádu v hornině třídy těžitelnosti I skupiny 3 přes 100 do 500 m3</t>
  </si>
  <si>
    <t>'výkaz výměr 
''VO 1 
(12.5*1.6*2.54)+5*(3.14*0.25*5)=70.425 [A] 
''VO 2 
(12.6*9.6*2.33)+5*(3.14*0.25*5)=301.462 [B] 
Celkem: 70.425+301.462=371.887 [C]</t>
  </si>
  <si>
    <t>132212331</t>
  </si>
  <si>
    <t>Hloubení nezapažených rýh šířky přes 800 do 2 000 mm ručně s urovnáním dna do předepsaného profilu a spádu v hornině třídy těžitelnosti I skupiny 3 soudržných</t>
  </si>
  <si>
    <t>'výkaz výměr odlučovač 
2*(3.2*2.2*2.08)=29.286 [A] 
Celkem: 29.286=29.286 [B]</t>
  </si>
  <si>
    <t>'výkaz výměr 
455.00*0.80*1.21=440.440 [A] 
70.00*0.60*1.40=58.800 [B] 
Celkem: 440.44+58.8=499.240 [C]</t>
  </si>
  <si>
    <t>151101101</t>
  </si>
  <si>
    <t>Zřízení pažení a rozepření stěn rýh pro podzemní vedení příložné pro jakoukoliv mezerovitost, hloubky do 2 m</t>
  </si>
  <si>
    <t>'RŠ 5-RŠ 7 
89.30*2*1.69=301.834 [A] 
Celkem: 301.834=301.834 [B]</t>
  </si>
  <si>
    <t>151101111</t>
  </si>
  <si>
    <t>Odstranění pažení a rozepření stěn rýh pro podzemní vedení s uložením materiálu na vzdálenost do 3 m od kraje výkopu příložné, hloubky do 2 m</t>
  </si>
  <si>
    <t>'výkaz výměr 
499.24-40.60-200.92=257.720 [A] 
''VO 1 
12.50*1.60*0.50=10.000 [B] 
''VO 2 
 12.6*9.6*0.3=36.288 [C] 
Celkem: 257.72+10+36.288=304.008 [D]</t>
  </si>
  <si>
    <t>'výkaz výměr 
455.00*0.80*0.50=182.000 [A] 
70.00*0.60*0.45=18.900 [B] 
''odlučovač 
2*(10.80*0.30*1.80)=11.664 [C] 
Celkem: 182+18.9+11.664=212.564 [D]</t>
  </si>
  <si>
    <t>193.810055368975*2 Přepočtené koeficientem množství=387.620 [A] 
Celkem: 387.62=387.620 [B]</t>
  </si>
  <si>
    <t>R310109000</t>
  </si>
  <si>
    <t>Akumulační nádrž 5m3,vč.bezp.přepadu a vč technologie kapkové závlahy,kompletní dodávka vč.osazení do terénu</t>
  </si>
  <si>
    <t>Zakládání</t>
  </si>
  <si>
    <t>226213512</t>
  </si>
  <si>
    <t>Velkoprofilové vrty náběrovým vrtáním svislé zapažené ocelovými pažnicemi průměru přes 1050 do 1250 mm, v hl od 0 do 5 m v hornině tř. II</t>
  </si>
  <si>
    <t>'VO 1 
5.00*4=20.000 [A] 
''VO 2 
5.00*6=30.000 [B] 
Celkem: 20+30=50.000 [C]</t>
  </si>
  <si>
    <t>242111113</t>
  </si>
  <si>
    <t>Osazení pláště vodárenské kopané studny z betonových skruží na cementovou maltu MC 10 celokruhových, při vnitřním průměru studny 1,00 m</t>
  </si>
  <si>
    <t>59225335</t>
  </si>
  <si>
    <t>skruž betonová studňová kruhová 100x100x9cm</t>
  </si>
  <si>
    <t>247531111</t>
  </si>
  <si>
    <t>Obsyp a těsnění vodárenské studny obsyp se zhutněním z kameniva hrubého drceného 8-16 mm</t>
  </si>
  <si>
    <t>'výkaz výměr 
''VO 1 
(28.2*2.03*0.2)+2*(12.5*1.6*0.2)+5*(3.14*0.20*5)=35.149 [A] 
''VO 2 
100.00=100.000 [B] 
(44.4*2.03*0.21)+2*(12.6*9.6*0.25)+5*(3.14*0.25*5)=99.033 [C] 
Celkem: 35.149+100+99.033=234.182 [D]</t>
  </si>
  <si>
    <t>386131113</t>
  </si>
  <si>
    <t>Montáž odlučovačů tuků a olejů polyetylenových, průtoku 5,5 l/s</t>
  </si>
  <si>
    <t>'výkaz výměr 
2=2.000 [A] 
Celkem: 2=2.000 [B]</t>
  </si>
  <si>
    <t>R56241534</t>
  </si>
  <si>
    <t>odlučovač ropných látek plastový (PE) průtok 6L/s ,vč.dopravy a uvedení do provozu</t>
  </si>
  <si>
    <t>'výkaz výměr 
455.00*0.80*0.10=36.400 [A] 
70.00*0.60*0.10=4.200 [B] 
Celkem: 36.4+4.2=40.600 [C]</t>
  </si>
  <si>
    <t>'pod odlučovač 
2*(3.20*1.70*0.15)=1.632 [A] 
Celkem: 1.632=1.632 [B]</t>
  </si>
  <si>
    <t>452112122</t>
  </si>
  <si>
    <t>Osazení betonových dílců prstenců nebo rámů pod poklopy a mříže, výšky přes 100 do 200 mm</t>
  </si>
  <si>
    <t>'výkaz výměr 
7=7.000 [A] 
Celkem: 7=7.000 [B]</t>
  </si>
  <si>
    <t>59224188</t>
  </si>
  <si>
    <t>prstenec šachtový vyrovnávací betonový 625x120x120mm</t>
  </si>
  <si>
    <t>'výkaz výměr 
''odlučovač 
2*(2.80*1.30*0.250)=1.820 [A] 
4*(1.48*1.30*0.250)=1.924 [B] 
4*(1.48*2.80*0.250)=4.144 [C] 
Celkem: 1.82+1.924+4.144=7.888 [D]</t>
  </si>
  <si>
    <t>'odlučovač  
(2.80+1.30)*2*0.20*2=3.280 [A] 
Celkem: 3.28=3.280 [B]</t>
  </si>
  <si>
    <t>'odlučovač  
2.80*1.30*2*0.007*1.20=0.061 [A] 
Celkem: 0.061=0.061 [B]</t>
  </si>
  <si>
    <t>830361811</t>
  </si>
  <si>
    <t>Bourání stávajícího potrubí z kameninových trub v otevřeném výkopu DN přes 150 do 250</t>
  </si>
  <si>
    <t>'výkaz výměr 
300.00=300.000 [A] 
Celkem: 300=300.000 [B]</t>
  </si>
  <si>
    <t>871185201</t>
  </si>
  <si>
    <t>Montáž kanalizačního potrubí z plastů z polyetylenu PE 100 svařovaných elektrotvarovkou v otevřeném výkopu ve sklonu do 20 % SDR 11/PN16 D 40 x 3,7 mm</t>
  </si>
  <si>
    <t>28613110</t>
  </si>
  <si>
    <t>trubka vodovodní PE100 PN 16 SDR11 32x3,0mm</t>
  </si>
  <si>
    <t>'výkaz výměr 
455.00=455.000 [A] 
Celkem: 455=455.000 [B]</t>
  </si>
  <si>
    <t>877175201</t>
  </si>
  <si>
    <t>Montáž tvarovek na kanalizačním plastovém potrubí z polyetylenu PE 100 elektrotvarovek SDR 11/PN16 spojek nebo oblouků d 40</t>
  </si>
  <si>
    <t>28615969</t>
  </si>
  <si>
    <t>elektrospojka SDR11 PE 100 PN16 D 32mm</t>
  </si>
  <si>
    <t>877175212</t>
  </si>
  <si>
    <t>Montáž tvarovek na kanalizačním plastovém potrubí z polyetylenu PE 100 elektrotvarovek SDR 11/PN16 kolen 90° d 40</t>
  </si>
  <si>
    <t>28653052</t>
  </si>
  <si>
    <t>elektrokoleno 90° PE 100 D 32mm</t>
  </si>
  <si>
    <t>877175213</t>
  </si>
  <si>
    <t>Montáž tvarovek na kanalizačním plastovém potrubí z polyetylenu PE 100 elektrotvarovek SDR 11/PN16 T-kusů d 40</t>
  </si>
  <si>
    <t>28615011</t>
  </si>
  <si>
    <t>elektrotvarovka T-kus rovnoramenný PE 100 PN16 D 32mm</t>
  </si>
  <si>
    <t>17=17.000 [A] 
Celkem: 17=17.000 [B]</t>
  </si>
  <si>
    <t>'výkaz výměr 
4+6+2+2=14.000 [A] 
Celkem: 14=14.000 [B]</t>
  </si>
  <si>
    <t>894812521</t>
  </si>
  <si>
    <t>Revizní a čistící šachta z polypropylenu PP pro hladké trouby DN 1000 roura šachtová korugovaná, světlé hloubky 1 200 mm</t>
  </si>
  <si>
    <t>'výkaz výměr 
6=6.000 [A] 
Celkem: 6=6.000 [B]</t>
  </si>
  <si>
    <t>894812522</t>
  </si>
  <si>
    <t>Revizní a čistící šachta z polypropylenu PP pro hladké trouby DN 1000 roura šachtová korugovaná, světlé hloubky 2 400 mm</t>
  </si>
  <si>
    <t>'výkaz výměr 
8=8.000 [A] 
Celkem: 8=8.000 [B]</t>
  </si>
  <si>
    <t>'výkaz výměr 
14=14.000 [A] 
Celkem: 14=14.000 [B]</t>
  </si>
  <si>
    <t>59223850</t>
  </si>
  <si>
    <t>dno pro uliční vpusť s výtokovým otvorem betonové 450x330x50mm</t>
  </si>
  <si>
    <t>59224488</t>
  </si>
  <si>
    <t>vpusť uliční DN 450 skruž střední betonová 450/570x50mm</t>
  </si>
  <si>
    <t>897173122</t>
  </si>
  <si>
    <t>Kontrolní šachta integrovaná do akumulačních boxů umístěných pod dopravními plochami zatíženými nákladními automobily, výšky přes 350 do 700 mm</t>
  </si>
  <si>
    <t>'VO 1 
1=1.000 [A] 
''VO 2 
2=2.000 [B] 
Celkem: 1+2=3.000 [C]</t>
  </si>
  <si>
    <t>55241001</t>
  </si>
  <si>
    <t>koš kalový pod kruhovou mříž - těžký</t>
  </si>
  <si>
    <t>55242330</t>
  </si>
  <si>
    <t>mříž D 400 - konkávní 600x600 4-stranný rám</t>
  </si>
  <si>
    <t>'výkaz výměr 
455.00+70.00=525.000 [A] 
Celkem: 525=525.000 [B]</t>
  </si>
  <si>
    <t>R7171122</t>
  </si>
  <si>
    <t>Akumulační boxy z polypropylenu PP pro vsakování dešťových vod pod plochy zatížené nákladními automobily o celkovém akumulačním objemu přes 10 do 30 m3</t>
  </si>
  <si>
    <t>'VO 1 
12.00*1.02*1.625=19.890 [A] 
Celkem: 19.89=19.890 [B]</t>
  </si>
  <si>
    <t>R97171124</t>
  </si>
  <si>
    <t>Akumulační boxy z polypropylenu PP pro vsakování dešťových vod pod plochy zatížené nákladními automobily o celkovém akumulačním objemu přes 60 do 250 m3</t>
  </si>
  <si>
    <t>'VO 2 
9.60*12.60*1.625=196.560 [A] 
Celkem: 196.56=196.560 [B]</t>
  </si>
  <si>
    <t>919726123</t>
  </si>
  <si>
    <t>Geotextilie netkaná pro ochranu, separaci nebo filtraci měrná hmotnost přes 300 do 500 g/m2</t>
  </si>
  <si>
    <t>'VO 1 
(26.6*1.63)+2*(12.10+1.20)=69.958 [A] 
''VO 2 
 (44.4*1.63)+2*(12.6*9.6)=314.292 [B] 
Celkem: 69.958+314.292=384.250 [C]</t>
  </si>
  <si>
    <t>'výkaz výměr 
45.00+5.00+23.00+12.00=85.000 [A] 
Celkem: 85=85.000 [B]</t>
  </si>
  <si>
    <t>R9227115</t>
  </si>
  <si>
    <t>žlab odvodňovací s roštem bez spádu dna monolitický z polymerbetonu š 200mm</t>
  </si>
  <si>
    <t>56241904</t>
  </si>
  <si>
    <t>adaptér pro napojení svislého odtoku PE/PP š 200mm DN od 200mm</t>
  </si>
  <si>
    <t>56241475</t>
  </si>
  <si>
    <t>svislé odtokové hrdlo DN 150 pro žlab z PE š 200mm</t>
  </si>
  <si>
    <t>59227025</t>
  </si>
  <si>
    <t>čelo plné na začátek a konec odvodňovacího žlabu polymerbeton pozink hrana š 200mm</t>
  </si>
  <si>
    <t>R6241035</t>
  </si>
  <si>
    <t>rošt mřížkový D400 litina pro žlab š 200mm</t>
  </si>
  <si>
    <t>935923216</t>
  </si>
  <si>
    <t>Osazení odvodňovacího žlabu s krycím roštem vpusti pro žlab šířky do 200 mm</t>
  </si>
  <si>
    <t>59223071</t>
  </si>
  <si>
    <t>vpusť odtoková polymerbetonová s integrovaným těsněním pro horizontální připojení potrubí pozinkovaná hrana 500x185x610</t>
  </si>
  <si>
    <t>'výkaz výměr 
''rýha 
(40.60+200.90)*1.80=434.700 [A] 
''Odlučovač 
2*(3.2*2.2*2.08)*1.80=52.716 [B] 
''VO 1 
35.149+(12.5*1.6*0.4)*1.80=49.549 [C] 
''VO 2 
99.033+(12.6*9.6*0.25)*1.80=153.465 [D] 
485=485.000 [E] 
Celkem: 434.7+52.716+49.549+153.465+485=1 175.430 [F]</t>
  </si>
  <si>
    <t>POPLATKY ZA LIKVIDACŮ ODPADŮ NEKONTAMINOVANÝCH - 17 01 01 BETON Z DEMOLIC OBJEKTŮ, ZÁKLADŮ TV včetně dopravy. Evidenční položka. Neoceňovat v objektu SO/PS, pol</t>
  </si>
  <si>
    <t>POPLATKY ZA LIKVIDACŮ ODPADŮ NEKONTAMINOVANÝCH - 17 01 01 BETON Z DEMOLIC OBJEKTŮ, ZÁKLADŮ TV včetně dopravy. Evidenční položka. Neoceňovat v objektu SO/PS, položka se oceňuje pouze v objektu SO 90-90.</t>
  </si>
  <si>
    <t xml:space="preserve">  D.2.2.01.01</t>
  </si>
  <si>
    <t>Architektonicko-stavební řešení</t>
  </si>
  <si>
    <t>D.2.2.01.01</t>
  </si>
  <si>
    <t>131151104</t>
  </si>
  <si>
    <t>Hloubení nezapažených jam a zářezů strojně s urovnáním dna do předepsaného profilu a spádu v hornině třídy těžitelnosti I skupiny 1 a 2 přes 100 do 500 m3</t>
  </si>
  <si>
    <t>svahovaný výkop-schodiště do suterénu s opěrnou stěnou27.51*3.45+10.52*2.48=120.999 [A] 
skladba nakládací plošiny nájemní jednotky-plocha v řezu*délka(6.94*13)=90.220 [B] 
Celkem: 120.999+90.22=211.219 [C]</t>
  </si>
  <si>
    <t>132151251</t>
  </si>
  <si>
    <t>Hloubení nezapažených rýh šířky přes 800 do 2 000 mm strojně s urovnáním dna do předepsaného profilu a spádu v hornině třídy těžitelnosti I skupiny 1 a 2 do 20</t>
  </si>
  <si>
    <t>Hloubení nezapažených rýh šířky přes 800 do 2 000 mm strojně s urovnáním dna do předepsaného profilu a spádu v hornině třídy těžitelnosti I skupiny 1 a 2 do 20 m3</t>
  </si>
  <si>
    <t>dle výkr.143-ocelová kce zastřešení nad hlavním vchodem-základový pas7.92*1.2=9.504 [A] 
Celkem: 9.504=9.504 [B]</t>
  </si>
  <si>
    <t>132151254</t>
  </si>
  <si>
    <t>Hloubení nezapažených rýh šířky přes 800 do 2 000 mm strojně s urovnáním dna do předepsaného profilu a spádu v hornině třídy těžitelnosti I skupiny 1 a 2 přes 1</t>
  </si>
  <si>
    <t>Hloubení nezapažených rýh šířky přes 800 do 2 000 mm strojně s urovnáním dna do předepsaného profilu a spádu v hornině třídy těžitelnosti I skupiny 1 a 2 přes 100 do 500 m3</t>
  </si>
  <si>
    <t>hloubení -plocha výkopu v řezu*obvod budovy1*(27.325+5.26+6.62+13.48+8.08+2.92+11.39+2.96+30.235+21.005+10.25+6.46+11.6+11.35+34.365+12.24)=215.540 [A] 
hloubení -plocha výkopu v řezu*obvod budovy-odečet podchod jižní strana1*(1.46+1.46+0.44+96.21+15.06)-28.16=86.470 [B] 
Celkem: 215.54+86.47=302.010 [C]</t>
  </si>
  <si>
    <t>hloubení u východní strany rampa pedasta-plocha v řezu*délka7.3*15.06=109.938 [A] 
odečet patek-3*2*1.5*2=-18.000 [B] 
Mezisoučet: 109.938+-18=91.938 [C] 
svahovaný výkop-schodiště do suterénu s opěrnou stěnou27.51*3.45+10.52*2.48=120.999 [D] 
odečet lože +objem schodiště-(4.052+4.3+(15.58*1.6))=-33.280 [E] 
Mezisoučet: 120.999+-33.28=87.719 [F] 
zásyp výkopu kolem budovy - objem izolace-objem lože pro zemnící pásek(215.54+86.470)-(302.01*0.16*0.8)-30.201=233.152 [G] 
Mezisoučet: 233.152=233.152 [H] 
Celkem: 109.938+-18+120.999+-33.28+233.152=412.809 [I]</t>
  </si>
  <si>
    <t>174151102</t>
  </si>
  <si>
    <t>Zásyp sypaninou z jakékoliv horniny strojně s uložením výkopku ve vrstvách se zhutněním v prostorách s omezeným pohybem stroje s urovnáním povrchu zásypu</t>
  </si>
  <si>
    <t>rušené schodiště dle D.110-plocha v řezu*šířka9.1*4=36.400 [A] 
zastropení bývalé výtahové šachty dle D.111-zásyp3.6*2.47*1.215=10.804 [B] 
Celkem: 36.4+10.804=47.204 [C]</t>
  </si>
  <si>
    <t>58337303</t>
  </si>
  <si>
    <t>štěrkopísek frakce 0/8</t>
  </si>
  <si>
    <t>zastropení bývalé výtahové šachty dle D.111-zásyp(3.6*2.47*1.215)*1.8=19.447 [A] 
rušené schodiště dle D.110-plocha v řezu*šířka9.1*4*1.8=65.520 [B] 
zásyp u východní strany rampa pedasta+schodiště do suterénu179.657*1.8=323.383 [C] 
Celkem: 19.447+65.52+323.383=408.350 [D]</t>
  </si>
  <si>
    <t>dle výkr. 1.105 schodiště do suterénu(6.38+1.6)*1.2=9.576 [A]</t>
  </si>
  <si>
    <t>69311080</t>
  </si>
  <si>
    <t>geotextilie netkaná separační, ochranná, filtrační, drenážní PES 200g/m2</t>
  </si>
  <si>
    <t>9.576*1.1845 Přepočtené koeficientem množství=11.343 [A]</t>
  </si>
  <si>
    <t>212572111</t>
  </si>
  <si>
    <t>Lože pro trativody ze štěrkopísku tříděného</t>
  </si>
  <si>
    <t>dle výkr. 1.105 schodiště do suterénu((6.377+1.8)*0.35)+((1.6+1.8)*0.35)=4.052 [A]</t>
  </si>
  <si>
    <t>212755211</t>
  </si>
  <si>
    <t>Trativody bez lože z drenážních trubek plastových flexibilních D 50 mm</t>
  </si>
  <si>
    <t>273313511</t>
  </si>
  <si>
    <t>Základy z betonu prostého desky z betonu kamenem neprokládaného tř. C 12/15</t>
  </si>
  <si>
    <t>dle výkr1.146-ocelová kce zastřešení nad nákladovou rampou-podkladový beton3.1*2.1*2*0.05=0.651 [A] 
dle výkr.143-ocelová kce zastřešení nad hlavním vchodem-podkladový beton(7.92+0.1)*(1.2+0.1)*0.05=0.521 [B] 
dle výkr 1.112-vnější stěna u stojanu na kola-podkladový beton1.4*0.05*11.21=0.785 [C] 
dle výkr 1.105-schodiště do suterénu s opěrnou stěnou-odměřeno-podkladový beton pod desky9.2*0.05+2.1*0.05+1.1*0.05=0.620 [D] 
dle výkr. 1.105-schodiště do suterénu s opěrnou stěnou-podkladový beton pod schody1.2*4.2=5.040 [E] 
dle výkr 2.205-železobetonové stěny u rampy pedasta-podkladový beton(7.005+5+2.25)*0.4=5.702 [F] 
Celkem: 0.651+0.521+0.785+0.62+5.04+5.702=13.319 [G]</t>
  </si>
  <si>
    <t>273321411</t>
  </si>
  <si>
    <t>Základy z betonu železového (bez výztuže) desky z betonu bez zvláštních nároků na prostředí tř. C 20/25</t>
  </si>
  <si>
    <t>vestibul 58.5 přilehlé prostory dle skladby 639.94585*(0.1)=58.500 [A] 
podlaha nad bývalým schodištěm podchodu 0P02 dle skladby P01c54.94*0.15=8.241 [B] 
Celkem: 58.5+8.241=66.741 [C]</t>
  </si>
  <si>
    <t>31316012</t>
  </si>
  <si>
    <t>síť výztužná svařovaná DIN 488 jakost B500A 150x150mm drát D 6mm</t>
  </si>
  <si>
    <t>'vybourané podlahy na terén 1N.P.-m2*tloušťka-dle skladby P01a' 
vestibul 585 přilehlé prostory585=585.000 [A] 
Celkem: 585=585.000 [B] 
635*1.2=762.000 [C]</t>
  </si>
  <si>
    <t>273321511</t>
  </si>
  <si>
    <t>Základy z betonu železového (bez výztuže) desky z betonu bez zvláštních nároků na prostředí tř. C 25/30</t>
  </si>
  <si>
    <t>'Skladba P08' 
''vybouranépodlahy pro vodorovnou kanalizaci 1P.P.-m2*tloušťka-dle skladby P07' 
1S12A+1S12+1S114.31*(0.15)=0.647 [A] 
1S093.29*(0.15)=0.494 [B] 
1S08+1S03A+1S057.84*(0.15)=1.176 [C] 
1S070.25*(0.15)=0.038 [D] 
1S187.65*(0.15)=1.148 [E] 
Mezisoučet: 0.647+0.494+1.176+0.038+1.148=3.503 [F] 
''vybourané podlahy pro vodorovnou kanalizaci 1N.P.-m2*tloušťka-dle skladby P08' 
0P084*(0.07)=0.280 [G] 
0P09+375.9*(0.07)=0.413 [H] 
0P373.8*(0.07)=0.266 [I] 
0P362.6*(0.07)=0.182 [J] 
0P513.6*(0.07)=0.252 [K] 
0P491.96*(0.07)=0.137 [L] 
0P571.64*(0.07)=0.115 [M] 
0P98B12.5*(0.07)=0.875 [N] 
0P98B21.8*(0.07)=1.526 [O] 
0P981.8*(0.07)=0.126 [P] 
0P725*(0.07)=0.350 [Q] 
Mezisoučet: 0.28+0.413+0.266+0.182+0.252+0.137+0.115+0.875+1.526+0.126+0.35=4.522 [R] 
''bourání podlah pro vodorovnou kanalizaci 1P.P.-skladba P07' 
1S12A+1S12+1S114.31=4.310 [S] 
1S093.29=3.290 [T] 
1S08+1S03A+1S057.84=7.840 [U] 
1S070.25=0.250 [V] 
1S187.65=7.650 [W] 
Mezisoučet: 4.31+3.29+7.84+0.25+7.65=23.340 [X] 
zvýšená podlaha 0.25 prostorách pokladen dle skladby P094.78*2.22*0.15=1.592 [Y] 
Mezisoučet: 1.592=1.592 [Z] 
dle výkr 1.105-schodiště do suterénu 4.31 opěrnou stěnou-odměřeno-monolitická pata9.2*0.35+2.1*0.35+1.1*0.35=4.340 [AA] 
Mezisoučet: 4.34=4.340 [AB] 
''dle výkr. 1.131 nákladní výtah-výplňový beton-výztuž obsažena u položek stěn' 
2.35*2.42*0.95=5.403 [AC] 
3.18*0.8*1.4=3.562 [AD] 
''dle výkr. 1.131 nákladní výtah-deska v 1 P.P-výztuž obsažena u položek stěn' 
3.18*1.57*0.3=1.498 [AE] 
Mezisoučet: 5.403+3.562+1.498=10.463 [AF] 
Celkem: 0.647+0.494+1.176+0.038+1.148+0.28+0.413+0.266+0.182+0.252+0.137+0.115+0.875+1.526+0.126+0.35+4.31+3.29+7.84+0.25+7.65+1.592+4.34+5.403+3.562+1.498=47.760 [AG]</t>
  </si>
  <si>
    <t>31316007</t>
  </si>
  <si>
    <t>síť výztužná svařovaná DIN 488 jakost B500A 150x150mm drát D 8mm</t>
  </si>
  <si>
    <t>'Skladba P08' 
''bourání podlah pro vodorovnou kanalizaci 1P.P.-m2*tloušťka' 
1S12A+1S12+1S114.31=4.310 [A] 
1S093.29=3.290 [B] 
1S08+1S03A+1S057.84=7.840 [C] 
1S070.25=0.250 [D] 
1S187.65=7.650 [E] 
Mezisoučet: 4.31+3.29+7.84+0.25+7.65=23.340 [F] 
''bourání podlah pro vodorovnou kanalizaci 1N.P.-m2*tloušťka' 
0P084=4.000 [G] 
0P09+375.9=5.900 [H] 
0P373.8=3.800 [I] 
0P362.6=2.600 [J] 
0P513.6=3.600 [K] 
0P491.96=1.960 [L] 
0P571.64=1.640 [M] 
0P98B12.5=12.500 [N] 
0P98B21.8=21.800 [O] 
0P981.8=1.800 [P] 
0P725=5.000 [Q] 
Mezisoučet: 4+5.9+3.8+2.6+3.6+1.96+1.64+12.5+21.8+1.8+5=64.600 [R] 
podlaha nad bývalým schodištěm podchodu 0P02 dle skladby P01c54.94=54.940 [S] 
Mezisoučet: 54.94=54.940 [T] 
Celkem: 4.31+3.29+7.84+0.25+7.65+4+5.9+3.8+2.6+3.6+1.96+1.64+12.5+21.8+1.8+5+54.94=142.880 [U] 
142.88*1.2=171.456 [V]</t>
  </si>
  <si>
    <t>31316008</t>
  </si>
  <si>
    <t>síť výztužná svařovaná DIN 488 jakost B500A 100x100mm drát D 8mm</t>
  </si>
  <si>
    <t>zvýšená podlaha v prostorách pokladen dle skladby P094.78*2.22*2*1.2=25.468 [A]</t>
  </si>
  <si>
    <t>273351121</t>
  </si>
  <si>
    <t>Bednění základů desek zřízení</t>
  </si>
  <si>
    <t>dle výkr 1.105-schodiště do suterénu s opěrnou stěnou-odměřen obvod*výška11.27*0.35+5.9*0.35+5.4*0.35=7.900 [A] 
zvýšená podlaha v prostorách pokladen dle skladby P09(4.78+2.22)*0.35=2.450 [B] 
Celkem: 7.9+2.45=10.350 [C]</t>
  </si>
  <si>
    <t>273351122</t>
  </si>
  <si>
    <t>Bednění základů desek odstranění</t>
  </si>
  <si>
    <t>274313511</t>
  </si>
  <si>
    <t>Základy z betonu prostého pasy betonu kamenem neprokládaného tř. C 12/15</t>
  </si>
  <si>
    <t>dle výkr 1.112-vnější stěna u stojanu na kola-podkladový beton1.4*0.05*11.21=0.785 [A] 
obvod*rozměry betonového lože pro zemnící pásek302.01*0.2*0.5=30.201 [B] 
dle výkr 1.111-zastropení výtahové šachty-podkladový beton3.6*2.47*0.05=0.445 [C] 
0.785+30.201+0.445=31.431 [D]</t>
  </si>
  <si>
    <t>274313711</t>
  </si>
  <si>
    <t>Základy z betonu prostého pasy betonu kamenem neprokládaného tř. C 20/25</t>
  </si>
  <si>
    <t>dle výkr.143-ocelová kce zastřešení nad hlavním vchodem-m2*-výška7.92*1.2=9.504 [A]</t>
  </si>
  <si>
    <t>274321511</t>
  </si>
  <si>
    <t>Základy z betonu železového (bez výztuže) pasy z betonu bez zvláštních nároků na prostředí tř. C 25/30</t>
  </si>
  <si>
    <t>dle výkr 1.112-vnější stěna u stojanu na kola1.2*0.4*11.21=5.381 [A]</t>
  </si>
  <si>
    <t>274351121</t>
  </si>
  <si>
    <t>Bednění základů pasů rovné zřízení</t>
  </si>
  <si>
    <t>dle výkr.143-ocelová kce zastřešení nad hlavním vchodem-obvod*výška26*1.2=31.200 [A]</t>
  </si>
  <si>
    <t>274351122</t>
  </si>
  <si>
    <t>Bednění základů pasů rovné odstranění</t>
  </si>
  <si>
    <t>dle výkr.143-ocelová kce zastřešení nad hlavním vchodem+7.92*1.2=9.504 [A]</t>
  </si>
  <si>
    <t>275321511</t>
  </si>
  <si>
    <t>Základy z betonu železového (bez výztuže) patky z betonu bez zvláštních nároků na prostředí tř. C 25/30</t>
  </si>
  <si>
    <t>dle výkr.146 celová konstrukce přístřešku nad nakládací rampou(3*2*1.5*2)=18.000 [A]</t>
  </si>
  <si>
    <t>275351121</t>
  </si>
  <si>
    <t>Bednění základů patek zřízení</t>
  </si>
  <si>
    <t>dle výkr.146 celová konstrukce přístřešku nad nakládací rampou(3+3+2+2)*1.5*2=30.000 [A]</t>
  </si>
  <si>
    <t>275351122</t>
  </si>
  <si>
    <t>Bednění základů patek odstranění</t>
  </si>
  <si>
    <t>275361821</t>
  </si>
  <si>
    <t>Výztuž základů patek z betonářské oceli 10 505 (R)</t>
  </si>
  <si>
    <t>dle výkr.148 celová konstrukce přístřešku nad nakládací rampou(419.3*2)/1000=0.839 [A]</t>
  </si>
  <si>
    <t>282606015</t>
  </si>
  <si>
    <t>Trysková injektáž sloupů ve stísněných podmínkách, průměru do 1000 mm</t>
  </si>
  <si>
    <t>dle výkr 1.133-nákladní výtah25*1.25=31.250 [A]</t>
  </si>
  <si>
    <t>R5852211</t>
  </si>
  <si>
    <t>cementová směs pro tryskovou injektáž</t>
  </si>
  <si>
    <t>0.8448*31.25=26.400 [A]</t>
  </si>
  <si>
    <t>310238211</t>
  </si>
  <si>
    <t>Zazdívka otvorů ve zdivu nadzákladovém cihlami pálenými plochy přes 0,25 m2 do 1 m2 na maltu vápenocementovou</t>
  </si>
  <si>
    <t>zazdívky v 1P.P.-anglické dvorky1.18*0.6*0.5*13=4.602 [A] 
zazdívky v 1P.P.-anglické dvorky1.17*0.6*0.5*4=1.404 [B] 
zazdívky v 1P.P.-anglické dvorky1.190*0.5*0.5*2=0.595 [C] 
Celkem: 4.602+1.404+0.595=6.601 [D]</t>
  </si>
  <si>
    <t>310239211</t>
  </si>
  <si>
    <t>Zazdívka otvorů ve zdivu nadzákladovém cihlami pálenými plochy přes 1 m2 do 4 m2 na maltu vápenocementovou</t>
  </si>
  <si>
    <t>zazdívka 0P270.85*2.7*0.115=0.264 [A] 
zazdívka 0P341.47*1.8*2*0.15+1.8*2.1*0.3=1.928 [B] 
zazdívka 0P391.47*1.8*0.15=0.397 [C] 
zazdívka dveří 0P391.66*1.41*0.5+0.4*1.44*0.25=1.314 [D] 
zazdívka 0P241.785*2.3*0.3=1.232 [E] 
zazdívka 0P220.57*0.5*2.8=0.798 [F] 
zazdívka 0P260.25*0.5*2.8=0.350 [G] 
u výtahu 0P54-plocha v řezu* výška0.15*3.2+0.43*3.2=1.856 [H] 
zazdívka 0P560.53*0.6*0.5=0.159 [I] 
zazdívka 0P460.53*0.6*0.5=0.159 [J] 
zazdívka 0P420.47*0.25*2.25=0.264 [K] 
zazdívka u vstuou 10-plocha v řezu*výška0.09*2.8=0.252 [L] 
zazdívka u0P66-plocha v řezu*výška0.07*2.8*2=0.392 [M] 
zazdívka u0P66-okno1.445*1.75*0.5=1.264 [N] 
zazdívka 0P65A-nika0.9*1*0.225=0.203 [O] 
zazdívka po svodu0.2*0.2*7.1*7=1.988 [P] 
zazdívka 0P74-nika1*2.04*0.25=0.510 [Q] 
zazdívka 0P97(0.8*0.5*2.8)=1.120 [R] 
zazdívka 0P102B(1.47*1.75*0.5)=1.286 [S] 
zazdívka 0P114(1.305*2.8*0.5)=1.827 [T] 
zazdívka 0P116(1.44*1.75*0.34*3)=2.570 [U] 
zazdívka 0P114((1.28+0.615)*0.5*2.8)*2=5.306 [V] 
zazdívka 0P114(1.54*0.8*2)+(0.41*2.8*2)=4.760 [W] 
zazdívka 0P36(1.01*0.5*2.25)=1.136 [X] 
zazdívka 0P021.54*0.8*0.5+2.8*0.41*0.53+0.225*1.46*1.8=1.816 [Y] 
zazdívka 0P09-plocha 5.306 řezu*výška0.06*1.8=0.108 [Z] 
zazdívka1P271.81*1.51*0.3=0.820 [AA] 
zazdívka1P12A0.9*2*0.15=0.270 [AB] 
zazdívka1P091.6*2*0.19=0.608 [AC] 
zazdívka1P45A1.48*3.2*0.185=0.876 [AD] 
zazdívka1P45A-odečet otvoru-1*2.02*0.185=-0.374 [AE] 
zazdívka1P45B0.475*0.185*2.02=0.178 [AF] 
Celkem: 0.264+1.928+0.397+1.314+1.232+0.798+0.35+1.856+0.159+0.159+0.264+0.252+0.392+1.264+0.203+1.988+0.51+1.12+1.286+1.827+2.57+5.306+4.76+1.136+1.816+0.108+0.82+0.27+0.608+0.876+-0.374+0.178=35.637 [AG]</t>
  </si>
  <si>
    <t>311231118</t>
  </si>
  <si>
    <t>Zdivo z cihel pálených nosné z cihel plných dl. 290 mm P 7 až 15, na maltu MC-15</t>
  </si>
  <si>
    <t>zazdívka 0P02-plocha  v řezu*výška2*1.8=3.600 [A] 
zazdívka 0P01-levá strana od vstupu5.46*2.8*0.25+(0.3*0.25*2.8*2)=4.242 [B] 
zazdívka 0P01-levá strana od vstupu-odečet otvorů-(1.9*2.2+1.425*1.7)*0.25=-1.651 [C] 
zazdívka 0P01-levá strana od vstupu1.55*2.8*0.3=1.302 [D] 
zazdívka 0P01-levá strana od vstupu-odečet otvorů-1.12*1.4*0.3=-0.470 [E] 
zazdívka 0P01-levá strana od vstupu1.62*2.8*0.3=1.361 [F] 
zazdívka 0P01-levá strana od vstupu-odečet otvorů-1.62*1.2*0.3=-0.583 [G] 
zazdívka 0P01-levá strana od vstupu1.62*2.8*0.3=1.361 [H] 
zazdívka 0P01-levá strana od vstupu-odečet otvorů-1.62*1.2*0.3=-0.583 [I] 
zazdívka 0P01-levá strana od vstupu1.62*2.8*0.3=1.361 [J] 
zazdívka 0P01-levá strana od vstupu-odečet otvorů-1.62*1.2*0.3=-0.583 [K] 
zazdívka 0P01-levá strana od vstupu1.54*2.8*0.3=1.294 [L] 
zazdívka 0P01-levá strana od vstupu-odečet otvorů-1.54*1.7*0.3=-0.785 [M] 
Celkem: 3.6+4.242+-1.651+1.302+-0.47+1.361+-0.583+1.361+-0.583+1.361+-0.583+1.294+-0.785=9.866 [N]</t>
  </si>
  <si>
    <t>319202321</t>
  </si>
  <si>
    <t>Vyrovnání nerovného povrchu vnitřního i vnějšího zdiva přizděním, tl. přes 30 do 80 mm</t>
  </si>
  <si>
    <t>přizdívka po vybouraných zárubních-zárubně pro přímé zdění  103 ks0.63*103=64.890 [A]</t>
  </si>
  <si>
    <t>311113153</t>
  </si>
  <si>
    <t>Nadzákladové zdi z tvárnic ztraceného bednění betonových hladkých, včetně výplně z betonu třídy C 25/30, tloušťky zdiva přes 200 do 250 mm</t>
  </si>
  <si>
    <t>atiky dle výkr. 1.118-severozápadní část do dvora(6.22+11.62+8.495)*0.765=20.146 [A] 
 atiky dle výkr. 1.118-severozápadní část(2.94+30.23)*0.765=25.375 [B] 
 atiky dle výkr. 1.118-severovýchodní část(8.09+2.93)*0.72=7.934 [C] 
Celkem: 20.146+25.375+7.934=53.455 [D]</t>
  </si>
  <si>
    <t>R11113155</t>
  </si>
  <si>
    <t>Nadzákladové zdi z tvárnic ztraceného bednění betonových hladkých, včetně výplně z betonu třídy C 30/37, tloušťky zdiva přes 250 do 300 mm</t>
  </si>
  <si>
    <t>dle výkr 2.205-železobetonové stěny u rampy pedasta(7.005+5+2.25)*1.5=21.383 [A]</t>
  </si>
  <si>
    <t>345351005</t>
  </si>
  <si>
    <t>Bednění atikových, poprsních, schodišťových, zábradelních zídek plnostěnných zřízení</t>
  </si>
  <si>
    <t>dle výkr. 1.105-schodiště do suterénu s opěrnou stěnou(0.38+0.38)*(1.3+6.3)=5.776 [A]</t>
  </si>
  <si>
    <t>345351006</t>
  </si>
  <si>
    <t>Bednění atikových, poprsních, schodišťových, zábradelních zídek plnostěnných odstranění</t>
  </si>
  <si>
    <t>R11113154</t>
  </si>
  <si>
    <t>Nadzákladové zdi z tvárnic ztraceného bednění betonových hladkých, včetně výplně z betonu třídy C 25/30, tloušťky zdiva přes 250 do 300 mm</t>
  </si>
  <si>
    <t>dle výkr. 1.105-schodiště do suterénu s opěrnou stěnou15.6+(1*1.3)=16.900 [A]</t>
  </si>
  <si>
    <t>430321616</t>
  </si>
  <si>
    <t>Schodišťové konstrukce a rampy z betonu železového (bez výztuže) stupně, schodnice, ramena, podesty s nosníky tř. C 30/37</t>
  </si>
  <si>
    <t>'dle výkr. 1.105-schodiště do suterénu s opěrnou stěnou-plocha v řezu*šířka' 
1.45*1.2=1.740 [A]</t>
  </si>
  <si>
    <t>R22111001</t>
  </si>
  <si>
    <t>Úpravy schodišťového stupně - zkosení+frézou zdrsněný povrch</t>
  </si>
  <si>
    <t>dle výkr. 1.105-schodiště do suterénu s opěrnou stěnou16*1.2=19.200 [A]</t>
  </si>
  <si>
    <t>434351141</t>
  </si>
  <si>
    <t>Bednění stupňů betonovaných na podstupňové desce nebo na terénu půdorysně přímočarých zřízení</t>
  </si>
  <si>
    <t>'dle výkr. 1.105-schodiště do suterénu s opěrnou stěnou-plocha v řezu*šířka' 
16*0.178*1.2=3.418 [A]</t>
  </si>
  <si>
    <t>434351142</t>
  </si>
  <si>
    <t>Bednění stupňů betonovaných na podstupňové desce nebo na terénu půdorysně přímočarých odstranění</t>
  </si>
  <si>
    <t>311361821</t>
  </si>
  <si>
    <t>Výztuž nadzákladových zdí nosných svislých nebo odkloněných od svislice, rovných nebo oblých z betonářské oceli 10 505 (R) nebo BSt 500</t>
  </si>
  <si>
    <t>'dle výkr 1.130-zeď u stojanu na kola 
((11.28*200)+100)/1000=2.356 [A] 
''dle výkr. 1.105-schodiště do suterénu s opěrnou stěnou-suma výztuže opěrných zdí a schodiště ' 
1500/1000=1.500 [B] 
 atiky dle výkr. 1.132(72*18)/1000=1.296 [C] 
''dle výkr 2.205-železobetonové stěny u rampy pedasta' 
((7.005+5+2.25)*6*2*0.62)/1000=0.106 [D] 
((7.005+5+2.25)/0.25*2*1.8*0.62)/1000=0.127 [E] 
Celkem: 2.356+1.5+1.296+0.106+0.127=5.385 [F]</t>
  </si>
  <si>
    <t>341321410</t>
  </si>
  <si>
    <t>Stěny a příčky z betonu železového (bez výztuže) nosné tř. C 25/30</t>
  </si>
  <si>
    <t>'dle výkr 1.110-nová uzavírací stěna podchodu' 
2.1*3.988*0.35+2.83*3.988*0.3+0.5*3.988*0.2=6.716 [A] 
Mezisoučet: 6.716=6.716 [B] 
''dle výkr 1.112-vnější stěna u stojanu na kola' 
'plocha zdiva*tloušťka 
(4.84*11.21)*0.4=21.703 [C] 
-2.8*1.55*0.4=-1.736 [D] 
Mezisoučet: 21.703+-1.736=19.967 [E] 
''dle výkr 1.113-nákladní výtah' 
''objem betonu dle výkr-odečet desky' 
24.49-((3.18*1.57*0.395)+(6.59*5.39*0.2))=15.414 [F] 
Mezisoučet: 15.414=15.414 [G] 
Celkem: 6.716+21.703+-1.736+15.414=42.097 [H]</t>
  </si>
  <si>
    <t>341321610</t>
  </si>
  <si>
    <t>Stěny a příčky z betonu železového (bez výztuže) nosné tř. C 30/37</t>
  </si>
  <si>
    <t>dle výkr 1.127-zastropení anglického dvorku2.5=2.500 [A] 
Celkem: 2.5=2.500 [B]</t>
  </si>
  <si>
    <t>341351111</t>
  </si>
  <si>
    <t>Bednění stěn a příček nosných rovné oboustranné za každou stranu zřízení</t>
  </si>
  <si>
    <t>'dle výkr 1.110-nová uzavírací stěna podchodu' 
2.83*3.988*2=22.572 [A] 
Mezisoučet: 22.572=22.572 [B] 
'zeď u stojanu na kola -plocha zdiva*2 
((4.84+0.4)*11.21)*2=117.481 [C] 
0.4*(2.88*2+1.55)=2.924 [D] 
-2.8*1.55*2=-8.680 [E] 
Mezisoučet: 117.481+2.924+-8.68=111.725 [F] 
dle výkr 1.117-zastropení anglického dvorku-plocha v řezu*délka0.5*(1.78+2.34+2.34+1.78+0.5+0.5+2.34+0.5+0.5)*2=12.580 [G] 
Mezisoučet: 12.58=12.580 [H] 
dle výkr 1.133 nákladní výtah((3.57+3.34)*2.52)*2=34.826 [I] 
Mezisoučet: 34.826=34.826 [J] 
''dle výkr 2.205-železobetonové stěny u rampy pedasta' 
(1.95+4.775+5+2.25)*1.5*2=41.925 [K] 
Celkem: 22.572+117.481+2.924+-8.68+12.58+34.826+41.925=223.628 [L]</t>
  </si>
  <si>
    <t>341351112</t>
  </si>
  <si>
    <t>Bednění stěn a příček nosných rovné oboustranné za každou stranu odstranění</t>
  </si>
  <si>
    <t>dle výkr. D.1.110-nová uzavírací stěna podchodu2.83*3.988*2=22.572 [A] 
Mezisoučet: 22.572=22.572 [B] 
'zeď u stojanu na kola -plocha zdiva*2 
((4.84+0.4)*11.21)*2=117.481 [C] 
0.4*(2.88*2+1.55)=2.924 [D] 
-2.8*1.55*2=-8.680 [E] 
Mezisoučet: 117.481+2.924+-8.68=111.725 [F] 
dle výkr 1.117-zastropení anglického dvorku-plocha v řezu*délka0.5*(1.78+2.34+2.34+1.78+0.5+0.5+2.34+0.5+0.5)*2=12.580 [G] 
Mezisoučet: 12.58=12.580 [H] 
dle výkr 1.133 nákladní výtah-výztuž celkem včetně desky6762.93/1000=6.763 [I] 
Mezisoučet: 6.763=6.763 [J] 
Celkem: 22.572+117.481+2.924+-8.68+12.58+6.763=153.640 [K]</t>
  </si>
  <si>
    <t>341351311</t>
  </si>
  <si>
    <t>Bednění stěn a příček nosných rovné jednostranné zřízení</t>
  </si>
  <si>
    <t>dle výkr 1.133 nákladní výtah-výztuž celkem včetně desky8.505*2.025*2+8.505*1.95=51.030 [A]</t>
  </si>
  <si>
    <t>341351312</t>
  </si>
  <si>
    <t>Bednění stěn a příček nosných rovné jednostranné odstranění</t>
  </si>
  <si>
    <t>341361821</t>
  </si>
  <si>
    <t>Výztuž stěn a příček nosných svislých nebo šikmých, rovných nebo oblých z betonářské oceli 10 505 (R) nebo BSt 500</t>
  </si>
  <si>
    <t>'dle výkr 1.126-nová uzavírací stěna podchodu' 
770/1000=0.770 [A] 
Mezisoučet: 0.77=0.770 [B] 
dle výkr 1.127-zastropení anglického dvorku880/1000=0.880 [C] 
Mezisoučet: 0.88=0.880 [D] 
dle výkr 1.133 nákladní výtah-výztuž celkem včetně desky 0.77 základu6762.93/1000=6.763 [E] 
Mezisoučet: 6.763=6.763 [F] 
Celkem: 0.77+0.88+6.763=8.413 [G]</t>
  </si>
  <si>
    <t>311234221</t>
  </si>
  <si>
    <t>Zdivo jednovrstvé z cihel děrovaných nebroušených klasických spojených na pero a drážku na maltu M10, pevnost cihel do P10, tl. zdiva 200 mm</t>
  </si>
  <si>
    <t>zdivo světlíků(0.75+0.5)/2*3.3*4=8.250 [A] 
zdivo světlíků6.2*2*0.5=6.200 [B] 
zdivo světlíků6.2*2*0.75=9.300 [C] 
Celkem: 8.25+6.2+9.3=23.750 [D]</t>
  </si>
  <si>
    <t>317168054</t>
  </si>
  <si>
    <t>Překlady keramické vysoké osazené do maltového lože, šířky překladu 70 mm výšky 238 mm, délky 1750 mm</t>
  </si>
  <si>
    <t>1.P.P.1*3=3.000 [A]</t>
  </si>
  <si>
    <t>317168012</t>
  </si>
  <si>
    <t>Překlady keramické ploché osazené do maltového lože, výšky překladu 71 mm šířky 115 mm, délky 1250 mm</t>
  </si>
  <si>
    <t>1 P.P1=1.000 [A] 
2 N.P1=1.000 [B] 
Celkem: 1+1=2.000 [C]</t>
  </si>
  <si>
    <t>317168022</t>
  </si>
  <si>
    <t>Překlady keramické ploché osazené do maltového lože, výšky překladu 71 mm šířky 145 mm, délky 1250 mm</t>
  </si>
  <si>
    <t>1.N.P.44=44.000 [A] 
2.N.P.12=12.000 [B] 
Celkem: 44+12=56.000 [C]</t>
  </si>
  <si>
    <t>317168023</t>
  </si>
  <si>
    <t>Překlady keramické ploché osazené do maltového lože, výšky překladu 71 mm šířky 145 mm, délky 1500 mm</t>
  </si>
  <si>
    <t>1.p.p3=3.000 [A] 
1.N.P2=2.000 [B] 
Celkem: 3+2=5.000 [C]</t>
  </si>
  <si>
    <t>317168024</t>
  </si>
  <si>
    <t>Překlady keramické ploché osazené do maltového lože, výšky překladu 71 mm šířky 145 mm, délky 1750 mm</t>
  </si>
  <si>
    <t>1.N.P.2=2.000 [A]</t>
  </si>
  <si>
    <t>317168032</t>
  </si>
  <si>
    <t>Překlady keramické ploché osazené do maltového lože, výšky překladu 71 mm šířky 175 mm, délky 1250 mm</t>
  </si>
  <si>
    <t>1.N.P.2*2=4.000 [A]</t>
  </si>
  <si>
    <t>317168033</t>
  </si>
  <si>
    <t>Překlady keramické ploché osazené do maltového lože, výšky překladu 71 mm šířky 175 mm, délky 1500 mm</t>
  </si>
  <si>
    <t>1.N.P.1*2=2.000 [A]</t>
  </si>
  <si>
    <t>317941121</t>
  </si>
  <si>
    <t>Osazování ocelových válcovaných nosníků na zdivu I nebo IE nebo U nebo UE nebo L do č. 12 nebo výšky do 120 mm</t>
  </si>
  <si>
    <t>'dle výkazu ocele' 
PR03+PR05+PR07(33.6+46.2+33.6)/1000=0.113 [A]</t>
  </si>
  <si>
    <t>13010744</t>
  </si>
  <si>
    <t>ocel profilová jakost S235JR (11 375) průřez IPE 120</t>
  </si>
  <si>
    <t>'dle výkazu ocele' 
PR03+PR05+PR07(33.6+46.2+33.6)/1000*1.1=0.125 [A]</t>
  </si>
  <si>
    <t>Hmotnost: 10,60 kg/m</t>
  </si>
  <si>
    <t>317941123</t>
  </si>
  <si>
    <t>Osazování ocelových válcovaných nosníků na zdivu I nebo IE nebo U nebo UE nebo L č. 14 až 22 nebo výšky do 220 mm</t>
  </si>
  <si>
    <t>'dle výkazu ocele' 
PR01+PR02+RA01+RA02(429.66+446.4+539.4+551.8)/1000=1.967 [A] 
PR10-PR22(1555.26)/1000=1.555 [B] 
PR04,PR06(81+144)/1000=0.225 [C] 
Celkem: 1.967+1.555+0.225=3.747 [D]</t>
  </si>
  <si>
    <t>13010980</t>
  </si>
  <si>
    <t>ocel profilová jakost S235JR (11 375) průřez HEB 200</t>
  </si>
  <si>
    <t>'dle výkazu ocele' 
PR01+PR02+RA01+RA02(429.66+446.4+539.4+551.8)/1000*1.1=2.164 [A] 
dle výkazu ocele vynesení prostupů (326.73+980.19+653.46+324.58)/1000*1.1=2.513 [B] 
Celkem: 2.164+2.513=4.677 [C]</t>
  </si>
  <si>
    <t>Hmotnost: 63,00 kg/m</t>
  </si>
  <si>
    <t>13010752</t>
  </si>
  <si>
    <t>ocel profilová jakost S235JR (11 375) průřez IPE 200</t>
  </si>
  <si>
    <t>PR04,PR06(81+144)/1000*1.1=0.248 [A] 
dle výkazu ocele vynesení prostupů (27+27+12.6)/1000*1.1=0.073 [B] 
dle výkazu ocele vynesení prostupů (50.85+130.5+58.05)/1000*1.1=0.263 [C] 
Celkem: 0.248+0.073+0.263=0.584 [D]</t>
  </si>
  <si>
    <t>Hmotnost: 23,00 kg/m</t>
  </si>
  <si>
    <t>13011059</t>
  </si>
  <si>
    <t>úhelník ocelový nerovnostranný jakost S235JR (11 375) 150x100x12mm</t>
  </si>
  <si>
    <t>PR10-PR22(1555.26)/1000*1.1=1.711 [A]</t>
  </si>
  <si>
    <t>Hmotnost: 22,50 kg/m</t>
  </si>
  <si>
    <t>317941125</t>
  </si>
  <si>
    <t>Osazování ocelových válcovaných nosníků na zdivu I nebo IE nebo U nebo UE nebo L č. 24 a výše nebo výšky přes 220 mm</t>
  </si>
  <si>
    <t>'dle výkazu ocele' 
PR08(155)/1000=0.155 [A]</t>
  </si>
  <si>
    <t>13010942</t>
  </si>
  <si>
    <t>ocel profilová jakost S235JR (11 375) průřez UPE 240</t>
  </si>
  <si>
    <t>'dle výkazu ocele' 
PR08155/1000*1.1=0.171 [A]</t>
  </si>
  <si>
    <t>Hmotnost: 31,00 kg/m</t>
  </si>
  <si>
    <t>340201119</t>
  </si>
  <si>
    <t>Příplatek za zaoblení zděných příček i přizdívek o vnitřním poloměru půdorysu do 5 m</t>
  </si>
  <si>
    <t>srovnání stěny u výtahu 0P541.*3.3=1.000 [A]</t>
  </si>
  <si>
    <t>346244361</t>
  </si>
  <si>
    <t>Zazdívka rýh, potrubí, nik (výklenků) nebo kapes z pálených cihel na maltu tl. 65 mm</t>
  </si>
  <si>
    <t>srovnání stěny u výtahu 0P54(0.17+0.09)*2.1=0.546 [A]</t>
  </si>
  <si>
    <t>346244381</t>
  </si>
  <si>
    <t>Plentování ocelových válcovaných nosníků jednostranné cihlami na maltu, výška stojiny do 200 mm</t>
  </si>
  <si>
    <t>nový překlad dveří 1.384 ventilace 1p.p. 3.46*0.2*2=1.384 [A] 
nový překlad otvoru 1.n.p. u chodby pokladen(1.805+1.8)*0.2*2=1.442 [B] 
nový překlad otvoru 1.n.p. D.1031.6*0.12*2=0.384 [C] 
nový překlad otvoru 2.n.p. 0.72.1871.8*0.2*2=0.720 [D] 
nový překlad otvoru 2.n.p. 0.72.1992.2*0.12*2=0.528 [E] 
nový překlad otvoru 2.n.p. 0.72.2081.6*0.2*2=0.640 [F] 
nový překlad otvoru 2.n.p. 0.72.2191.6*0.12*2=0.384 [G] 
Celkem: 1.384+1.442+0.384+0.72+0.528+0.64+0.384=5.482 [H]</t>
  </si>
  <si>
    <t>346272216</t>
  </si>
  <si>
    <t>Přizdívky z pórobetonových tvárnic objemová hmotnost do 500 kg/m3, na tenké maltové lože, tloušťka přizdívky 50 mm</t>
  </si>
  <si>
    <t>dle výkr.2.232-levá část(19.34*4.35)-(1.78*2.8*4)-(1.545*2.8)-(0.25*2.82*2)-(0.325*2.82)=57.541 [A] 
dle výkr.2.232-pravá část(19.34*4.35)-(1.54*2.34*7)-(1.545*2.8*2)-(1.78*2.34)-(1.74*2.34*2)-(0.325*2.76*4)-(0.205*2.76)=33.790 [B] 
Celkem: 57.541+33.79=91.331 [C]</t>
  </si>
  <si>
    <t>346272236</t>
  </si>
  <si>
    <t>Přizdívky z pórobetonových tvárnic objemová hmotnost do 500 kg/m3, na tenké maltové lože, tloušťka přizdívky 100 mm</t>
  </si>
  <si>
    <t>dle výkr.2.232-levá část(0.25*2.82*2)+(0.325*2.82)=2.327 [A] 
dle výkr.2.232-pravá část(0.325*2.76*4)+(0.205*2.76)=4.154 [B] 
Celkem: 2.327+4.154=6.481 [C]</t>
  </si>
  <si>
    <t>411121121</t>
  </si>
  <si>
    <t>Montáž prefabrikovaných železobetonových stropů se zalitím spár, včetně podpěrné konstrukce, na cementovou maltu ze stropních panelů šířky do 1200 mm a délky do</t>
  </si>
  <si>
    <t>Montáž prefabrikovaných železobetonových stropů se zalitím spár, včetně podpěrné konstrukce, na cementovou maltu ze stropních panelů šířky do 1200 mm a délky do 3800 mm</t>
  </si>
  <si>
    <t>dle výkr. 1.117-zastropení anglického dvorku2=2.000 [A]</t>
  </si>
  <si>
    <t>R9347932</t>
  </si>
  <si>
    <t>panel ŽB 1780x1200x220mm</t>
  </si>
  <si>
    <t>411321414</t>
  </si>
  <si>
    <t>Stropy z betonu železového (bez výztuže) stropů deskových, plochých střech, desek balkonových, desek hřibových stropů včetně hlavic hřibových sloupů tř. C 25/30</t>
  </si>
  <si>
    <t>dle výkr 1.109-nová stropní deska rušeného schodiště2.54*3.42*0.265=2.302 [A] 
dle výkr 1.109-nová stropní deska rušeného schodiště-komín0.64*1.3*0.2=0.166 [B] 
dle výkr 1.111-zastropení šachty5=5.000 [C] 
dle výkr. 5.959.1.123-skladba panelů nového zastropení kolektoru(2.15+2.4*8+1.45+2.4*6)*1.78*0.09=5.959 [D] 
dle výkr. 1.113-nákladní výtah((3.18*1.57*0.395)+(6.59*5.39*0.2))=9.076 [E] 
Celkem: 2.302+0.166+5+5.959+9.076=22.503 [F]</t>
  </si>
  <si>
    <t>411351021</t>
  </si>
  <si>
    <t>Bednění stropních konstrukcí - bez podpěrné konstrukce desek tloušťky stropní desky přes 25 do 50 cm zřízení</t>
  </si>
  <si>
    <t>dle výkr 1.109-nová stropní deska rušeného schodiště2.54*3.42=8.687 [A]</t>
  </si>
  <si>
    <t>411351022</t>
  </si>
  <si>
    <t>Bednění stropních konstrukcí - bez podpěrné konstrukce desek tloušťky stropní desky přes 25 do 50 cm odstranění</t>
  </si>
  <si>
    <t>411354233</t>
  </si>
  <si>
    <t>Bednění stropů ztracené ocelové žebrované ze širokých tenkostěnných ohýbaných profilů (hraněných trapézových vln), bez úpravy povrchu otevřeného podhledu, bez p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</si>
  <si>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40 mm, tl. plechu 0,75 mm</t>
  </si>
  <si>
    <t>dle výkr 1.111-zastropení šachty27=27.000 [A] 
dle výkr 1.109-nová stropní deska rušeného schodiště-komín0.64*1.3=0.832 [B] 
Celkem: 27+0.832=27.832 [C]</t>
  </si>
  <si>
    <t>411354315</t>
  </si>
  <si>
    <t>Podpěrná konstrukce stropů - desek, kleneb a skořepin výška podepření do 4 m tloušťka stropu přes 25 do 35 cm zřízení</t>
  </si>
  <si>
    <t>411354316</t>
  </si>
  <si>
    <t>Podpěrná konstrukce stropů - desek, kleneb a skořepin výška podepření do 4 m tloušťka stropu přes 25 do 35 cm odstranění</t>
  </si>
  <si>
    <t>411351011</t>
  </si>
  <si>
    <t>Bednění stropních konstrukcí - bez podpěrné konstrukce desek tloušťky stropní desky přes 5 do 25 cm zřízení</t>
  </si>
  <si>
    <t>dle výkr 1.113-nákladní výtah3.18*1.57+6.59*5.39=40.513 [A]</t>
  </si>
  <si>
    <t>411351012</t>
  </si>
  <si>
    <t>Bednění stropních konstrukcí - bez podpěrné konstrukce desek tloušťky stropní desky přes 5 do 25 cm odstranění</t>
  </si>
  <si>
    <t>411354333</t>
  </si>
  <si>
    <t>Podpěrná konstrukce stropů - desek, kleneb a skořepin výška podepření přes 4 do 6 m tloušťka stropu přes 15 do 25 cm zřízení</t>
  </si>
  <si>
    <t>dle výkr 1.113-nákladní výtah3.18*1.57+6.59*5.39=40.513 [A] 
stojkování stropů při průrazech50=50.000 [B] 
Celkem: 40.513+50=90.513 [C]</t>
  </si>
  <si>
    <t>411354314</t>
  </si>
  <si>
    <t>Podpěrná konstrukce stropů - desek, kleneb a skořepin výška podepření do 4 m tloušťka stropu přes 15 do 25 cm odstranění</t>
  </si>
  <si>
    <t>stojkování stropů při průrazech50=50.000 [A] 
dle výkr 1.113-nákladní výtah3.18*1.57+6.59*5.39=40.513 [B] 
Celkem: 50+40.513=90.513 [C]</t>
  </si>
  <si>
    <t>411361821</t>
  </si>
  <si>
    <t>Výztuž stropů prostě uložených, vetknutých, spojitých, deskových, trámových (žebrových, kazetových), s keramickými a jinými vložkami, konsolových nebo balkonový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</si>
  <si>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</si>
  <si>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dle výkr 1.129-zastropení šachty750/1000=0.750 [A] 
dle výkr 1.128-nová stropní deska rušeného schodiště550/1000=0.550 [B] 
Celkem: 0.75+0.55=1.300 [C]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</si>
  <si>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</si>
  <si>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</si>
  <si>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dle výkr. D.1.123-skladba panelů nového zastropení kolektoru(((2.15+2.4*8+1.45+2.4*6)*1.78)*2*3.033*1.1)/1000=0.442 [A]</t>
  </si>
  <si>
    <t>423355314</t>
  </si>
  <si>
    <t>Bednění trámové a komorové konstrukce ztracené bednění- spřažené desky montáž ztraceného bednění z filigranového betonového panelu</t>
  </si>
  <si>
    <t>dle výkr. D.1.123-skladba panelů nového zastropení kolektoru(2.15+2.4*8+1.45+2.4*6)*1.48=55.056 [A]</t>
  </si>
  <si>
    <t>R05</t>
  </si>
  <si>
    <t>Filigránový panel 1,45*0,6*0,06</t>
  </si>
  <si>
    <t>skladba nakládací plošiny nájemní jednotky 121.5=121.500 [A]</t>
  </si>
  <si>
    <t>P06 skladba nakládací plošiny nájemní jednotky121.5=121.500 [A]</t>
  </si>
  <si>
    <t>59245091</t>
  </si>
  <si>
    <t>dlažba zámková profilová 230x140x80mm barevná</t>
  </si>
  <si>
    <t>121.5*1.03 Přepočtené koeficientem množství=125.145 [A]</t>
  </si>
  <si>
    <t>Spotřeba: 38 kus/m2</t>
  </si>
  <si>
    <t>Úpravy povrchů, podlahy a osazování výplní</t>
  </si>
  <si>
    <t>619991021</t>
  </si>
  <si>
    <t>Zakrytí vnitřních ploch před znečištěním včetně pozdějšího odkrytí rámů oken a dveří, keramických soklů oblepením malířskou páskou</t>
  </si>
  <si>
    <t>dle tabulky plocha fasádyrámy oken ostění +nadpraží892.62+130.59=1 023.210 [A]</t>
  </si>
  <si>
    <t>619995001</t>
  </si>
  <si>
    <t>Začištění omítek (s dodáním hmot) kolem oken, dveří, podlah, obkladů apod.</t>
  </si>
  <si>
    <t>začištění kolem oken 1280.85 vnějších dveří -dle tabulky plocha fasády1150.26+130.59=1 280.850 [A]</t>
  </si>
  <si>
    <t>629991012</t>
  </si>
  <si>
    <t>Zakrytí vnějších ploch před znečištěním včetně pozdějšího odkrytí výplní otvorů a svislých ploch fólií přilepenou na začišťovací lištu</t>
  </si>
  <si>
    <t>dle tabulky plocha fasády-okna+dveře428.3+80.29=508.590 [A]</t>
  </si>
  <si>
    <t>622325103</t>
  </si>
  <si>
    <t>Oprava vápenocementové omítky vnějších ploch stupně členitosti 1 hladké stěn, v rozsahu opravované plochy přes 30 do 50%</t>
  </si>
  <si>
    <t>oprava otlučení vnějších omítek v rozsahu 35%-odměřeno z pohledů s odečtem otvorů2563.03=2 563.030 [A]</t>
  </si>
  <si>
    <t>R11321321</t>
  </si>
  <si>
    <t>Omítka vápenocementová vnitřních ploch protipožární nanášená strojně jednovrstvá, tloušťky do 40 mm hladká vodorovných konstrukcí stropů rovných</t>
  </si>
  <si>
    <t>'omítnutí v místě karbolamel skladba OM/09' 
0P0811.5=11.500 [A] 
0P2414.8=14.800 [B] 
0P114+115+11612+6+12+15=45.000 [C] 
Celkem: 11.5+14.8+45=71.300 [D]</t>
  </si>
  <si>
    <t>615142012</t>
  </si>
  <si>
    <t>Potažení vnitřních ploch pletivem v ploše nebo pruzích, na plném podkladu rabicovým provizorním přichycením nosníků</t>
  </si>
  <si>
    <t>nový překlad dveří 2.686 ventilace 1p.p. 3.46*0.2*2+(1.005+1.165)*0.6=2.686 [A] 
nový překlad otvoru 1.n.p. u chodby pokladen(1.805+1.8)*0.2*2+(1+1)*0.5=2.442 [B] 
nový překlad otvoru 1.n.p. D.1031.6*0.12*2+1*0.15=0.534 [C] 
nový překlad otvoru 2.n.p. 1.08.1871.8*0.2*2+1.2*0.3=1.080 [D] 
nový překlad otvoru 2.n.p. 1.08.1992.2*0.12*2+1.6*0.15=0.768 [E] 
nový překlad otvoru 2.n.p. 1.08.2081.6*0.2*2+1*0.6=1.240 [F] 
nový překlad otvoru 2.n.p. 1.08.2191.6*0.12*2+1*0.0=0.384 [G] 
Celkem: 2.686+2.442+0.534+1.08+0.768+1.24+0.384=9.134 [H]</t>
  </si>
  <si>
    <t>317234410</t>
  </si>
  <si>
    <t>Vyzdívka mezi nosníky cihlami pálenými na maltu cementovou</t>
  </si>
  <si>
    <t>nový překlad dveří 0.039 ventilace 1p.p. 3.46*0.15*0.075=0.039 [A] 
nový překlad otvoru 1.n.p. u chodby pokladen(1.805+1.8)*0.15*0.075=0.041 [B] 
nový překlad otvoru 1.n.p. D.1031.6*0.15*0.075=0.018 [C] 
nový překlad otvoru 2.n.p. 0.02.1871.8*0.15*0.075=0.020 [D] 
nový překlad otvoru 2.n.p. 0.02.1992.2*0.15*0.075=0.025 [E] 
nový překlad otvoru 2.n.p. 0.02.2081.6*0.15*0.075*2=0.036 [F] 
nový překlad otvoru 2.n.p. 0.02.2191.6*0.15*0.075=0.018 [G] 
Celkem: 0.039+0.041+0.018+0.02+0.025+0.036+0.018=0.197 [H]</t>
  </si>
  <si>
    <t>611131101</t>
  </si>
  <si>
    <t>Podkladní a spojovací vrstva vnitřních omítaných ploch cementový postřik nanášený ručně celoplošně stropů</t>
  </si>
  <si>
    <t>632451254</t>
  </si>
  <si>
    <t>Potěr cementový samonivelační litý tř. C 30, tl. přes 45 do 50 mm</t>
  </si>
  <si>
    <t>632451293</t>
  </si>
  <si>
    <t>Potěr cementový samonivelační litý Příplatek k cenám za každých dalších i započatých 5 mm tloušťky přes 50 mm tř. C 30</t>
  </si>
  <si>
    <t>'Skladba P08' 
''bourání podlah pro vodorovnou kanalizaci 1P.P.-m2*tloušťka' 
1S12A+1S12+1S114.31=4.310 [A] 
1S093.29=3.290 [B] 
1S08+1S03A+1S057.84=7.840 [C] 
1S070.25=0.250 [D] 
1S187.65=7.650 [E] 
Mezisoučet: 4.31+3.29+7.84+0.25+7.65=23.340 [F] 
''bourání podlah pro vodorovnou kanalizaci 1N.P.-m2*tloušťka' 
0P084=4.000 [G] 
0P09+375.9=5.900 [H] 
0P373.8=3.800 [I] 
0P362.6=2.600 [J] 
0P513.6=3.600 [K] 
0P491.96=1.960 [L] 
0P571.64=1.640 [M] 
0P98B12.5=12.500 [N] 
0P98B21.8=21.800 [O] 
0P981.8=1.800 [P] 
0P725=5.000 [Q] 
Mezisoučet: 4+5.9+3.8+2.6+3.6+1.96+1.64+12.5+21.8+1.8+5=64.600 [R] 
Skladba dle 639.94639.94=639.940 [S] 
Mezisoučet: 639.94=639.940 [T] 
''skladba dle P11P11' 
'Mezisoučet:  
podlaha nad bývalým schodištěm podchodu 0P02 dle skladby P01c54.94=54.940 [U] 
Mezisoučet: 54.94=54.940 [V] 
''bourání podlah pro vodorovnou kanalizaci 1P.P.-skladba P07' 
1S12A+1S12+1S114.31=4.310 [W] 
1S093.29=3.290 [X] 
1S08+1S03A+1S057.84=7.840 [Y] 
1S070.25=0.250 [Z] 
1S187.65=7.650 [AA] 
Mezisoučet: 4.31+3.29+7.84+0.25+7.65=23.340 [AB] 
Celkem: 4.31+3.29+7.84+0.25+7.65+4+5.9+3.8+2.6+3.6+1.96+1.64+12.5+21.8+1.8+5+639.94+54.94+4.31+3.29+7.84+0.25+7.65=806.160 [AC] 
866.79*1.1=953.469 [AD]</t>
  </si>
  <si>
    <t>632451421</t>
  </si>
  <si>
    <t>Doplnění cementového potěru na mazaninách a betonových podkladech (s dodáním hmot), hlazeného dřevěným nebo ocelovým hladítkem, plochy jednotlivě do 1 m2 a tl.</t>
  </si>
  <si>
    <t>Doplnění cementového potěru na mazaninách a betonových podkladech (s dodáním hmot), hlazeného dřevěným nebo ocelovým hladítkem, plochy jednotlivě do 1 m2 a tl. přes 10 do 20 mm</t>
  </si>
  <si>
    <t>'dle tabulky místnost¨-vysprávka ze 40%' 
''1. P.P' 
'1S01A 
5.15=5.150 [A] 
'1S01B 
2.45=2.450 [B] 
'1S02 
2.38=2.380 [C] 
'1S03 
20.05=20.050 [D] 
'1S03A 
6.37=6.370 [E] 
'1S04 
21.33=21.330 [F] 
'1S05 
1.37=1.370 [G] 
'1S06 
14.41=14.410 [H] 
'1S07 
11.79=11.790 [I] 
'1S08 
9.14=9.140 [J] 
'1S09 
13.17=13.170 [K] 
'1S11 
8.59=8.590 [L] 
'1S12 
8.12=8.120 [M] 
'1S12A 
3.40=3.400 [N] 
'1S12B 
3.40=3.400 [O] 
'1S13 
5.71=5.710 [P] 
'1S14 
10.85=10.850 [Q] 
'1S15 
11.21=11.210 [R] 
'1S16 
9.71=9.710 [S] 
'1S17 
4.81=4.810 [T] 
'1S18 
97.29=97.290 [U] 
'1S19 
36.73=36.730 [V] 
'1S21 
19.12=19.120 [W] 
'1S22 
16.97=16.970 [X] 
'1S23 
8.16=8.160 [Y] 
'1S24 
6.74=6.740 [Z] 
'1S25 
13.57=13.570 [AA] 
'1S26 
26.73=26.730 [AB] 
'1S46 
5.77=5.770 [AC] 
'1S47 
7.53=7.530 [AD] 
'1S48 
8.13=8.130 [AE] 
'1S49 
57.12=57.120 [AF] 
'1S51 
9.79=9.790 [AG] 
'1S52 
4.54=4.540 [AH] 
'1.P.P 
'1S53 
4.53=4.530 [AI] 
'1S54 
10.64=10.640 [AJ] 
'1S55 
8.88=8.880 [AK] 
'1S56 
122.55=122.550 [AL] 
'Mezisoučet: 'A102+B102+C102+D102+E102+F102+G102+H102+I102+J102+K102+L102+M102+N102+O102+P102+Q102+R102+S102+T102+U102+V102+W102+X102+Y102+Z102+AA102+ 
''2.N.P.' 
'1P01 
9.1=9.100 [AM] 
'1P02 
7.22=7.220 [AN] 
'1P03 
1.57=1.570 [AO] 
'1P04 
0.88=0.880 [AP] 
'1P05 
0.91=0.910 [AQ] 
'1P06 
4.24=4.240 [AR] 
'1P07 
16.94=16.940 [AS] 
'1P08 
23.63=23.630 [AT] 
'1P09 
40.47=40.470 [AU] 
'1P11 
16.66=16.660 [AV] 
'1P12 
6.66=6.660 [AW] 
'1P13 
12.21=12.210 [AX] 
'1P14A 
3.73=3.730 [AY] 
'1P14B 
8.28=8.280 [AZ] 
'1P15 
2.2=2.200 [BA] 
'1P16 
1.99=1.990 [BB] 
'1P17 
1.97=1.970 [BC] 
'1P18 
1.59=1.590 [BD] 
'1P19 
1.12=1.120 [BE] 
'1P21 
10.48=10.480 [BF] 
'1P22 
15.25=15.250 [BG] 
'1P23 
22.14=22.140 [BH] 
'1P24 
7.67=7.670 [BI] 
'1P25 
31.2=31.200 [BJ] 
'1P27 
9.09=9.090 [BK] 
'1P28 
16.25=16.250 [BL] 
'1P29 
37.54=37.540 [BM] 
'1P31 
18.8=18.800 [BN] 
'1P32 
21.66=21.660 [BO] 
'1P33 
18.38=18.380 [BP] 
'1P34 
19.84=19.840 [BQ] 
'1P35 
9.59=9.590 [BR] 
'1P36 
12.52=12.520 [BS] 
'1P37 
60.93=60.930 [BT] 
'1P38 
11.21=11.210 [BU] 
'1P39 
17.33=17.330 [BV] 
'1P41 
11.39=11.390 [BW] 
'1P42 
81.62=81.620 [BX] 
'1P43 
11.46=11.460 [BY] 
'1P44 
11.5=11.500 [BZ] 
'1P45 
19.37=19.370 [CA] 
'1P46 
22.68=22.680 [CB] 
'1P47 
11.91=11.910 [CC] 
'1P48 
22.86=22.860 [CD] 
'1P49 
10.93=10.930 [CE] 
'1P51 
22.7=22.700 [CF] 
'1P52 
22.89=22.890 [CG] 
'1P53 
11.49=11.490 [CH] 
'1P54 
11.32=11.320 [CI] 
'1P55 
11.76=11.760 [CJ] 
'1P56 
79.51=79.510 [CK] 
'1P57 
8.14=8.140 [CL] 
'1P58 
7.84=7.840 [CM] 
'1P59 
16.01=16.010 [CN] 
'1P61 
15.41=15.410 [CO] 
'1P62 
16.46=16.460 [CP] 
'1P63 
22.72=22.720 [CQ] 
'1P64 
7.65=7.650 [CR] 
'1P65 
3.41=3.410 [CS] 
'1P66A 
0.92=0.920 [CT] 
'1P66B 
0.94=0.940 [CU] 
'1P67 
2.84=2.840 [CV] 
'1P68 
2.49=2.490 [CW] 
odečet bourané podlahy na terén-585=- 585.000 [CX] 
odečet bourané skladby nad kolektorem-50=-50.000 [CY] 
'Mezisoučet: 'AN102+AO102+AP102+AQ102+AR102+AS102+AT102+AU102+AV102+AW102+AX102+AY102+AZ102+BA102+BB102+BC102+BD102+BE102+BF102+BG102+BH102+BI102+BJ10 
''1.N.P' 
'0P01 
455.84=455.840 [CZ] 
'0P02 
5.10=5.100 [DA] 
'0P03 
3.63=3.630 [DB] 
'0P04 
25.51=25.510 [DC] 
'0P05 
25.42=25.420 [DD] 
'0P07 
5.70=5.700 [DE] 
'0P08 
117.15=117.150 [DF] 
'0P09 
50.19=50.190 [DG] 
'0P11 
16.29=16.290 [DH] 
'0P12 
7.72=7.720 [DI] 
'0P13 
8.51=8.510 [DJ] 
'0P14 
1.89=1.890 [DK] 
'0P15 
3.80=3.800 [DL] 
'0P16 
2.12=2.120 [DM] 
'0P17 
1.05=1.050 [DN] 
'0P18 
3.76=3.760 [DO] 
'0P19 
9.12=9.120 [DP] 
'0P21 
12.60=12.600 [DQ] 
'0P22 
29.70=29.700 [DR] 
'0P23 
3.50=3.500 [DS] 
'0P24 
8.67=8.670 [DT] 
'0P26 
66.18=66.180 [DU] 
'0P27A 
76.95=76.950 [DV] 
'0P27B 
10.35=10.350 [DW] 
'0P28 
16.55=16.550 [DX] 
'0P29 
16.48=16.480 [DY] 
'0P33 
2.27=2.270 [DZ] 
'0P34 
8.74=8.740 [EA] 
'0P35 
7.93=7.930 [EB] 
'0P36 
2.22=2.220 [EC] 
'0P37 
32.01=32.010 [ED] 
'0P38A 
1.13=1.130 [EE] 
'0P38B 
1.02=1.020 [EF] 
'0P38C 
1.01=1.010 [EG] 
'0P38D 
1.02=1.020 [EH] 
'0P39 
12.59=12.590 [EI] 
'0P41 
9.95=9.950 [EJ] 
'0P42 
3.06=3.060 [EK] 
'0P43 
1.55=1.550 [EL] 
'0P44 
1.93=1.930 [EM] 
'0P45 
31.33=31.330 [EN] 
'0P46 
4.07=4.070 [EO] 
'0P47 
2.79=2.790 [EP] 
'0P48 
3.47=3.470 [EQ] 
'0P49 
1.82=1.820 [ER] 
'0P51 
2.75=2.750 [ES] 
'0P52A 
0.97=0.970 [ET] 
'0P52B 
0.97=0.970 [EU] 
'0P52C 
0.97=0.970 [EV] 
'0P52D 
0.97=0.970 [EW] 
'0P53 
8.16=8.160 [EX] 
'0P54 
5.91=5.910 [EY] 
'0P55 
11.56=11.560 [EZ] 
'0P56 
22.39=22.390 [FA] 
'0P57 
21.95=21.950 [FB] 
'0P59 
8.31=8.310 [FC] 
'0P61 
7.96=7.960 [FD] 
'0P62 
2.06=2.060 [FE] 
'0P63 
7.59=7.590 [FF] 
'0P64 
8.13=8.130 [FG] 
'0P65 
23.35=23.350 [FH] 
'0P66 
6.85=6.850 [FI] 
'0P67 
34.77=34.770 [FJ] 
'0P68 
13.83=13.830 [FK] 
'0P69 
16.31=16.310 [FL] 
'0P71 
8.70=8.700 [FM] 
'0P72 
45.04=45.040 [FN] 
'0P73 
2.90=2.900 [FO] 
'0P74 
23.19=23.190 [FP] 
'0P75 
21.16=21.160 [FQ] 
'0P76 
11.45=11.450 [FR] 
'0P77 
2.38=2.380 [FS] 
'0P78 
3.73=3.730 [FT] 
'0P79 
7.78=7.780 [FU] 
'0P81 
3.52=3.520 [FV] 
'0P82 
3.62=3.620 [FW] 
'0P83 
24.15=24.150 [FX] 
'0P84 
20.10=20.100 [FY] 
'0P85 
10.30=10.300 [FZ] 
'0P86 
4.19=4.190 [GA] 
'0P87 
3.97=3.970 [GB] 
'0P88 
0.91=0.910 [GC] 
'0P88A 
0.90=0.900 [GD] 
'0P88B 
0.91=0.910 [GE] 
'0P89 
4.87=4.870 [GF] 
'0P91 
10.81=10.810 [GG] 
'0P92A 
0.93=0.930 [GH] 
'0P92B 
0.91=0.910 [GI] 
'0P93 
4.17=4.170 [GJ] 
'0P94 
1.51=1.510 [GK] 
'0P95 
7.20=7.200 [GL] 
'0P96 
19.54=19.540 [GM] 
'0P97 
17.49=17.490 [GN] 
'0P97A 
13.43=13.430 [GO] 
'0P98A 
31.76=31.760 [GP] 
'0P98B 
125.25=125.250 [GQ] 
'0P99 
24.62=24.620 [GR] 
'0P101 
4.54=4.540 [GS] 
'0P102 
5.67=5.670 [GT] 
'0P103 
5.48=5.480 [GU] 
'0P104 
4.07=4.070 [GV] 
'0P105 
2.21=2.210 [GW] 
'0P105A 
1.46=1.460 [GX] 
'0P105B 
1.92=1.920 [GY] 
'0P106 
4.15=4.150 [GZ] 
'0P106A 
1.41=1.410 [HA] 
'0P107 
11.85=11.850 [HB] 
'0P107A 
3.81=3.810 [HC] 
'0P108 
11.47=11.470 [HD] 
'0P109 
3.01=3.010 [HE] 
'0P112 
3.16=3.160 [HF] 
'0P113 
10.23=10.230 [HG] 
'0P114 
9.31=9.310 [HH] 
'0P115 
59.04=59.040 [HI] 
'0P116 
24.88=24.880 [HJ] 
'Mezisoučet: 'DB102+DC102+DD102+DE102+DF102+DG102+DH102+DI102+DJ102+DK102+DL102+DM102+DN102+DO102+DP102+DQ102+DR102+DS102+DT102+DU102+DV102+DW102+DX10 
'Celkem: 'A102+B102+C102+D102+E102+F102+G102+H102+I102+J102+K102+L102+M102+N102+O102+P102+Q102+R102+S102+T102+U102+V102+W102+X102+Y102+Z102+AA102+AB10 
vysprávka ze 40%2921.180*0.4=1 168.472 [HK]</t>
  </si>
  <si>
    <t>642942111</t>
  </si>
  <si>
    <t>Osazování zárubní nebo rámů kovových dveřních lisovaných nebo z úhelníků bez dveřních křídel na cementovou maltu, plochy otvoru do 2,5 m2</t>
  </si>
  <si>
    <t>70011=11.000 [A] 
80065=65.000 [B] 
90021=21.000 [C] 
10003=3.000 [D] 
Celkem: 11+65+21+3=100.000 [E]</t>
  </si>
  <si>
    <t>642942221</t>
  </si>
  <si>
    <t>Osazování zárubní nebo rámů kovových dveřních lisovaných nebo z úhelníků bez dveřních křídel na cementovou maltu, plochy otvoru přes 2,5 do 4,5 m2</t>
  </si>
  <si>
    <t>55331486</t>
  </si>
  <si>
    <t>zárubeň jednokřídlá ocelová pro zdění tl stěny 110-150mm rozměru 700/1970, 2100mm</t>
  </si>
  <si>
    <t>dle tabulky zárubní10=10.000 [A]</t>
  </si>
  <si>
    <t>YH, YH s drážkou, YZP</t>
  </si>
  <si>
    <t>r5331486</t>
  </si>
  <si>
    <t>dle tabulky zárubní1=1.000 [A]</t>
  </si>
  <si>
    <t>YH, YH s drážkou, YZP  
EI 15 DP3-C3,S</t>
  </si>
  <si>
    <t>55331567</t>
  </si>
  <si>
    <t>zárubeň jednokřídlá ocelová pro zdění s protipožární úpravou tl stěny 160-200mm rozměru 800/1970, 2100mm</t>
  </si>
  <si>
    <t>6=6.000 [A]</t>
  </si>
  <si>
    <t>YZP s PP ochranou</t>
  </si>
  <si>
    <t>55331487</t>
  </si>
  <si>
    <t>zárubeň jednokřídlá ocelová pro zdění tl stěny 110-150mm rozměru 800/1970, 2100mm</t>
  </si>
  <si>
    <t>dle tabulky zárubní48=48.000 [A]</t>
  </si>
  <si>
    <t>YH, YH s drážkou, YZP  
EW 30 DP3-C2</t>
  </si>
  <si>
    <t>R5331489</t>
  </si>
  <si>
    <t>dle tabulky zárubní9=9.000 [A]</t>
  </si>
  <si>
    <t>YH, YH s drážkou, YZP  
EW 15 DP3-C2</t>
  </si>
  <si>
    <t>55331580</t>
  </si>
  <si>
    <t>zárubeň jednokřídlá ocelová pro zdění bezpečnostní třídy RC2 tl stěny 150-200mm rozměru 800/1970, 2100mm</t>
  </si>
  <si>
    <t>R5331581</t>
  </si>
  <si>
    <t>YZP s PP ochranou  
EW 30 DP3-C2</t>
  </si>
  <si>
    <t>R5331580</t>
  </si>
  <si>
    <t>dle tabulky zárubní3=3.000 [A]</t>
  </si>
  <si>
    <t>YZP s PP ochranou  
EI 15 DP3-C3,S</t>
  </si>
  <si>
    <t>55331581</t>
  </si>
  <si>
    <t>zárubeň jednokřídlá ocelová pro zdění bezpečnostní třídy RC2 tl stěny 150-200mm rozměru 900/1970, 2100mm</t>
  </si>
  <si>
    <t>dle tabulky zárubní1+1=2.000 [A]</t>
  </si>
  <si>
    <t>55331488</t>
  </si>
  <si>
    <t>zárubeň jednokřídlá ocelová pro zdění tl stěny 110-150mm rozměru 900/1970, 2100mm</t>
  </si>
  <si>
    <t>dle tabulky zárubní13=13.000 [A]</t>
  </si>
  <si>
    <t>55331568</t>
  </si>
  <si>
    <t>zárubeň jednokřídlá ocelová pro zdění s protipožární úpravou tl stěny 160-200mm rozměru 900/1970, 2100mm</t>
  </si>
  <si>
    <t>3=3.000 [A]</t>
  </si>
  <si>
    <t>R5431568</t>
  </si>
  <si>
    <t>zárubeň jednokřídlá ocelová pro zdění tl stěny 160-200mm rozměru 900/1970, 2100mm</t>
  </si>
  <si>
    <t>2=2.000 [A]</t>
  </si>
  <si>
    <t>s pp ochranou</t>
  </si>
  <si>
    <t>55331746</t>
  </si>
  <si>
    <t>zárubeň dvoukřídlá ocelová pro zdění tl stěny 110-150mm rozměru 1250/1970, 2100mm</t>
  </si>
  <si>
    <t>1=1.000 [A]</t>
  </si>
  <si>
    <t>R5431578</t>
  </si>
  <si>
    <t>55331717</t>
  </si>
  <si>
    <t>zárubeň dvoukřídlá ocelová pro dodatečnou montáž tl stěny 110-150mm rozměru 1450/1970, 2100mm</t>
  </si>
  <si>
    <t>DZUP</t>
  </si>
  <si>
    <t>R5331716</t>
  </si>
  <si>
    <t>zárubeň dvoukřídlá ocelová pro dodatečnou montáž tl stěny 110-150mm rozměru 1250/1970, 2100mm</t>
  </si>
  <si>
    <t>D/0641=1.000 [A]</t>
  </si>
  <si>
    <t>DZUP  
EI 30 DP3-C3,S</t>
  </si>
  <si>
    <t>553R5331713</t>
  </si>
  <si>
    <t>zárubeň dvoukřídlá ocelová pro dodatečnou montáž tl stěny 75-100mm rozměru 1250/1970, 2100mm</t>
  </si>
  <si>
    <t>DZUP  
EW 30 DP3-C2</t>
  </si>
  <si>
    <t>642942611</t>
  </si>
  <si>
    <t>Osazování zárubní nebo rámů kovových dveřních lisovaných nebo z úhelníků bez dveřních křídel na montážní pěnu, plochy otvoru do 2,5 m2</t>
  </si>
  <si>
    <t>80037=37.000 [A] 
9005+2=7.000 [B] 
Celkem: 37+7=44.000 [C]</t>
  </si>
  <si>
    <t>642942721</t>
  </si>
  <si>
    <t>Osazování zárubní nebo rámů kovových dveřních lisovaných nebo z úhelníků bez dveřních křídel na montážní pěnu, plochy otvoru přes 2,5 do 4,5 m2</t>
  </si>
  <si>
    <t>18004=4.000 [A] 
16502=2.000 [B] 
15002=2.000 [C] 
14502=2.000 [D] 
13508+1=9.000 [E] 
13002=2.000 [F] 
Celkem: 4+2+2+2+9+2=21.000 [G]</t>
  </si>
  <si>
    <t>55331462</t>
  </si>
  <si>
    <t>zárubeň jednokřídlá ocelová obložková šroubovací tl stěny 110-150mm rozměru 800/1970, 2100mm</t>
  </si>
  <si>
    <t>dle tabulky zárubní34=34.000 [A]</t>
  </si>
  <si>
    <t>ZOPš</t>
  </si>
  <si>
    <t>55331468</t>
  </si>
  <si>
    <t>zárubeň jednokřídlá ocelová obložková šroubovací tl stěny 160-200mm rozměru 900/1970, 2100mm</t>
  </si>
  <si>
    <t>5=5.000 [A]</t>
  </si>
  <si>
    <t>R5331465</t>
  </si>
  <si>
    <t>dle tabulky zárubní2=2.000 [A]</t>
  </si>
  <si>
    <t>5533158R</t>
  </si>
  <si>
    <t>R5731596</t>
  </si>
  <si>
    <t>zárubeň jednokřídlá hliníková tl stěny 110-150mm</t>
  </si>
  <si>
    <t>55331714</t>
  </si>
  <si>
    <t>zárubeň dvoukřídlá ocelová pro dodatečnou montáž tl stěny 75-100mm rozměru 1450/1970, 2100mm</t>
  </si>
  <si>
    <t>55331713</t>
  </si>
  <si>
    <t>R5331734</t>
  </si>
  <si>
    <t>zárubeň dvoukřídlá ocelová rohová renovační tl stěny 110-150mm rozměru 1350/2400</t>
  </si>
  <si>
    <t>R5331735</t>
  </si>
  <si>
    <t>zárubeň dvoukřídlá hliníková obložková šroubovací tl stěny 160-200mm rozměru 1450/1970, 2100mm</t>
  </si>
  <si>
    <t>ZOPš  
EW 30 DP3-C2</t>
  </si>
  <si>
    <t>R5331736</t>
  </si>
  <si>
    <t>R5331737</t>
  </si>
  <si>
    <t>ZOPš  
EW 15 DP3-C3,S  
EW 15 DP3-C3,S</t>
  </si>
  <si>
    <t>R5331836</t>
  </si>
  <si>
    <t>zárubeň dvoukřídlá hliníková obložková šroubovací tl stěny 210-250mm rozměru 1800/2100</t>
  </si>
  <si>
    <t>ZOPš  
EW 30 DP3</t>
  </si>
  <si>
    <t>R5331819</t>
  </si>
  <si>
    <t>R5332720</t>
  </si>
  <si>
    <t>zárubeň dvoukřídlá ocelová pro dodatečnou montáž tl stěny 160-200mm</t>
  </si>
  <si>
    <t>DZUP  
EI 30 DP3-C3,S  
EW 30 DP3-C2</t>
  </si>
  <si>
    <t>R5331720</t>
  </si>
  <si>
    <t>R5331721</t>
  </si>
  <si>
    <t>55331748</t>
  </si>
  <si>
    <t>zárubeň dvoukřídlá ocelová pro zdění tl stěny 110-150mm rozměru 1600/1970, 2100mm</t>
  </si>
  <si>
    <t>R5331748</t>
  </si>
  <si>
    <t>zárubeň dvoukřídlá ocelová pro zdění tl stěny 110-150mm rozměru 1650/2400</t>
  </si>
  <si>
    <t>EW 30 DP3-C3</t>
  </si>
  <si>
    <t>763181311</t>
  </si>
  <si>
    <t>Výplně otvorů konstrukcí ze sádrokartonových desek montáž zárubně kovové s konstrukcí jednokřídlové</t>
  </si>
  <si>
    <t>70024=24.000 [A] 
8006=6.000 [B] 
9002=2.000 [C] 
Celkem: 24+6+2=32.000 [D]</t>
  </si>
  <si>
    <t>55331591</t>
  </si>
  <si>
    <t>zárubeň jednokřídlá ocelová pro sádrokartonové příčky tl stěny 75-100mm rozměru 900/1970, 2100mm</t>
  </si>
  <si>
    <t>S, SH, SP</t>
  </si>
  <si>
    <t>55331590</t>
  </si>
  <si>
    <t>zárubeň jednokřídlá ocelová pro sádrokartonové příčky tl stěny 75-100mm rozměru 800/1970, 2100mm</t>
  </si>
  <si>
    <t>dle tabulky zárubní6=6.000 [A]</t>
  </si>
  <si>
    <t>55331589</t>
  </si>
  <si>
    <t>zárubeň jednokřídlá ocelová pro sádrokartonové příčky tl stěny 75-100mm rozměru 700/1970, 2100mm</t>
  </si>
  <si>
    <t>dle tabulky zárubní23=23.000 [A]</t>
  </si>
  <si>
    <t>R5331589</t>
  </si>
  <si>
    <t>S, SH, SP  
EI 30 DP3-C3,S</t>
  </si>
  <si>
    <t>766691914</t>
  </si>
  <si>
    <t>Ostatní práce vyvěšení nebo zavěšení křídel dřevěných dveřních, plochy do 2 m2</t>
  </si>
  <si>
    <t>176=176.000 [A]</t>
  </si>
  <si>
    <t>R66691914</t>
  </si>
  <si>
    <t>25=25.000 [A]</t>
  </si>
  <si>
    <t>R1140500</t>
  </si>
  <si>
    <t>DVEŘE INTERIÉROVÉ OTOČNÉ JEDNOKŘÍDLÉ, KŘÍDLO BEZPEČNOSTNÍ RC2, ZÁRUBEŇ OCELOVÁ BEZPEČNOSTNÍ RC2, ZÁMEK ELEKTROMECHANICKÝ, NAPOJENO NA EACS, S PO EI 15 DP3-C3,S</t>
  </si>
  <si>
    <t>DVEŘE INTERIÉROVÉ OTOČNÉ JEDNOKŘÍDLÉ, KŘÍDLO BEZPEČNOSTNÍ RC2, ZÁRUBEŇ OCELOVÁ BEZPEČNOSTNÍ RC2,  
ZÁMEK ELEKTROMECHANICKÝ, NAPOJENO NA EACS, S PO EI 15 DP3-C3,S</t>
  </si>
  <si>
    <t>Dle tabulky interierové dveře D/100 +D/101 Pravé2*0.9*1.97=3.546 [A]</t>
  </si>
  <si>
    <t>kování a zámek v ceně</t>
  </si>
  <si>
    <t>R1140502</t>
  </si>
  <si>
    <t>Dle tabulky interierové dveře D/106 levé1*0.9*1.97=1.773 [A]</t>
  </si>
  <si>
    <t>R1140503</t>
  </si>
  <si>
    <t>DVEŘE INTERIÉROVÉ OTOČNÉ JEDNOKŘÍDLÉ, KŘÍDLO BEZPEČNOSTNÍ RC2, ZÁRUBEŇ OCELOVÁ BEZPEČNOSTNÍ RC2, URČENÁ PRO DODATEČNOU ROHOVOU MONTÁŽ, ZÁMEK ELEKTROMECHANICKÝ,</t>
  </si>
  <si>
    <t>DVEŘE INTERIÉROVÉ OTOČNÉ JEDNOKŘÍDLÉ, KŘÍDLO BEZPEČNOSTNÍ RC2, ZÁRUBEŇ OCELOVÁ BEZPEČNOSTNÍ RC2,  
URČENÁ PRO DODATEČNOU ROHOVOU MONTÁŽ, ZÁMEK ELEKTROMECHANICKÝ, NAPOJENO NA EACS, S PO EI 15  
DP3-C3,S</t>
  </si>
  <si>
    <t>Dle tabulky interierové dveře D/107 levé1*0.9*1.97=1.773 [A]</t>
  </si>
  <si>
    <t>R1140504</t>
  </si>
  <si>
    <t>DVEŘE INTERIÉROVÉ OTOČNÉ JEDNOKŘÍDLÉ, KŘÍDLO BEZPEČNOSTNÍ RC2, ZÁRUBEŇ OCELOVÁ BEZPEČNOSTNÍ RC2, ZÁMEK ELEKTROMECHANICKÝ, NAPOJENO NA EACS, S PO EW 30 DP3-C2</t>
  </si>
  <si>
    <t>DVEŘE INTERIÉROVÉ OTOČNÉ JEDNOKŘÍDLÉ, KŘÍDLO BEZPEČNOSTNÍ RC2, ZÁRUBEŇ OCELOVÁ BEZPEČNOSTNÍ RC2,  
ZÁMEK ELEKTROMECHANICKÝ, NAPOJENO NA EACS, S PO EW 30 DP3-C2</t>
  </si>
  <si>
    <t>Dle tabulky interierové dveře D/114 pravé1*0.8*1.97=1.576 [A]</t>
  </si>
  <si>
    <t>R1140505</t>
  </si>
  <si>
    <t>DVEŘE INTERIÉROVÉ OTOČNÉ JEDNOKŘÍDLÉ, KŘÍDLO BEZPEČNOSTNÍ RC2, ZÁRUBEŇ OCELOVÁ BEZPEČNOSTNÍ RC2, ZÁMEK ELEKTROMECHANICKÝ, NAPOJENO NA EACS</t>
  </si>
  <si>
    <t>DVEŘE INTERIÉROVÉ OTOČNÉ JEDNOKŘÍDLÉ, KŘÍDLO BEZPEČNOSTNÍ RC2, ZÁRUBEŇ OCELOVÁ BEZPEČNOSTNÍ RC2,  
ZÁMEK ELEKTROMECHANICKÝ, NAPOJENO NA EACS</t>
  </si>
  <si>
    <t>Dle tabulky interierové dveře D/056 pravé1*0.9*1.97=1.773 [A]</t>
  </si>
  <si>
    <t>R1140507</t>
  </si>
  <si>
    <t>Dle tabulky interierové dveře D/056 pravé1*0.8*1.97=1.576 [A]</t>
  </si>
  <si>
    <t>R1140508</t>
  </si>
  <si>
    <t>DVEŘE INTERIÉROVÉ OTOČNÉ JEDNOKŘÍDLÉ, KŘÍDLO BEZPEČNOSTNÍ RC2, ZÁRUBEŇ OCELOVÁ BEZPEČNOSTNÍ RC2, URČENÁ PRO DODATEČNOU MONTÁŽ, ZÁMEK ELEKTROMECHANICKÝ, NAPOJEN</t>
  </si>
  <si>
    <t>DVEŘE INTERIÉROVÉ OTOČNÉ JEDNOKŘÍDLÉ, KŘÍDLO BEZPEČNOSTNÍ RC2, ZÁRUBEŇ OCELOVÁ BEZPEČNOSTNÍ RC2,  
URČENÁ PRO DODATEČNOU MONTÁŽ, ZÁMEK ELEKTROMECHANICKÝ, NAPOJENO NA EACS</t>
  </si>
  <si>
    <t>Dle tabulky interierové dveře D/216 pravé1*0.9*1.97=1.773 [A]</t>
  </si>
  <si>
    <t>5536234R</t>
  </si>
  <si>
    <t>DVEŘE INTERIÉROVÉ OTOČNÉ DVOUKŘÍDLÉ, KŘÍDLO PLNÉ - HLINÍKOVÝ RÁM S VKLÁDANOU VÝPLNÍ (V POHLEDU VIDITELNÝ RÁM), ZÁRUBEŇ HLINÍKOVÝ PROFIL, ZÁMEK ELEKTROMECHANICK</t>
  </si>
  <si>
    <t>DVEŘE INTERIÉROVÉ OTOČNÉ DVOUKŘÍDLÉ, KŘÍDLO PLNÉ - HLINÍKOVÝ RÁM S VKLÁDANOU VÝPLNÍ (V POHLEDU  
VIDITELNÝ RÁM), ZÁRUBEŇ HLINÍKOVÝ PROFIL, ZÁMEK ELEKTROMECHANICKÝ, NAPOJENO NA EACS, S PO EW 30  
DP3-C2</t>
  </si>
  <si>
    <t>'dle tabulky výrobků-tabulka dveří interiér' 
D/0862.2*1.6=3.520 [A]</t>
  </si>
  <si>
    <t>rám/zárubeň, kování a zámek v ceně  
prosklená část polepy v ceně</t>
  </si>
  <si>
    <t>R1140509</t>
  </si>
  <si>
    <t>DVEŘE INTERIÉROVÉ OTOČNÉ DVOUKŘÍDLÉ, KŘÍDLO BEZPEČNOSTNÍ RC3, ZÁRUBEŇ OCELOVÁ BEZPEČNOSTNÍ RC3, URČENÁ PRO DODATEČNOU ROHOVOU MONTÁŽ, ZÁMEK MECHANICKÝ SAMOZAMY</t>
  </si>
  <si>
    <t>DVEŘE INTERIÉROVÉ OTOČNÉ DVOUKŘÍDLÉ, KŘÍDLO BEZPEČNOSTNÍ RC3, ZÁRUBEŇ OCELOVÁ BEZPEČNOSTNÍ RC3,  
URČENÁ PRO DODATEČNOU ROHOVOU MONTÁŽ, ZÁMEK MECHANICKÝ SAMOZAMYKACÍ, S PO EI 30 DP3-C3,S</t>
  </si>
  <si>
    <t>Dle tabulky interierové dveře D/010+D/013 pravé2*1.35*1.97=5.319 [A]</t>
  </si>
  <si>
    <t>R1140510</t>
  </si>
  <si>
    <t>DVEŘE INTERIÉROVÉ OTOČNÉ DVOUKŘÍDLÉ, KŘÍDLO BEZPEČNOSTNÍ RC3, ZÁRUBEŇ OCELOVÁ BEZPEČNOSTNÍ RC3,  
URČENÁ PRO DODATEČNOU ROHOVOU MONTÁŽ, ZÁMEK MECHANICKÝ SAMOZAMYKACÍ, S PO EW 30 DP3-C2</t>
  </si>
  <si>
    <t>Dle tabulky interierové dveře D/016 pravé1*1.35*1.97=2.660 [A]</t>
  </si>
  <si>
    <t>R1140511</t>
  </si>
  <si>
    <t>DVEŘE INTERIÉROVÉ OTOČNÉ DVOUKŘÍDLÉ, KŘÍDLO PLNÉ KOVOVÉ, ZÁRUBEŇ OCELOVÁ ROHOVÁ RENOVAČNÍ, ZÁMEK MECHANICKÝ, S PO EI 30 DP3-C3,S</t>
  </si>
  <si>
    <t>DVEŘE INTERIÉROVÉ OTOČNÉ DVOUKŘÍDLÉ, KŘÍDLO PLNÉ KOVOVÉ, ZÁRUBEŇ OCELOVÁ ROHOVÁ RENOVAČNÍ, ZÁMEK  
MECHANICKÝ, S PO EI 30 DP3-C3,S</t>
  </si>
  <si>
    <t>Dle tabulky interierové dveře D/014 levé1*1.35*1.97=2.660 [A]</t>
  </si>
  <si>
    <t>R1140512</t>
  </si>
  <si>
    <t>Dle tabulky interierové dveře D/012 pravé1*1.35*2.45=3.308 [A]</t>
  </si>
  <si>
    <t>R1140513</t>
  </si>
  <si>
    <t>Dle tabulky interierové dveře D/003+004-pravé2*1.35*2.45=6.615 [A] 
Dle tabulky interierové dveře D/007-pravé1*1.65*2.22=3.663 [B] 
Dle tabulky interierové dveře D/005-pravé1*1.3*1.97=2.561 [C] 
Celkem: 6.615+3.663+2.561=12.839 [D]</t>
  </si>
  <si>
    <t>R1140514</t>
  </si>
  <si>
    <t>Dle tabulky interierové dveře D/003+004-pravé1*1.35*2.45=3.308 [A]</t>
  </si>
  <si>
    <t>R1140515</t>
  </si>
  <si>
    <t>DVEŘE INTERIÉROVÉ OTOČNÉ DVOUKŘÍDLÉ, KŘÍDLO PLNÉ KOVOVÉ, ZÁRUBEŇ OCELOVÁ PRO DODATEČNOU MONTÁŽ, ZÁMEK MECHANICKÝ, S PO EW 30 DP3-C2</t>
  </si>
  <si>
    <t>DVEŘE INTERIÉROVÉ OTOČNÉ DVOUKŘÍDLÉ, KŘÍDLO PLNÉ KOVOVÉ, ZÁRUBEŇ OCELOVÁ PRO DODATEČNOU MONTÁŽ,  
ZÁMEK MECHANICKÝ, S PO EW 30 DP3-C2</t>
  </si>
  <si>
    <t>Dle tabulky interierové dveře D/025-pravé1*(0.9+0.46)*1.97=2.679 [A]</t>
  </si>
  <si>
    <t>R1140516</t>
  </si>
  <si>
    <t>DVEŘE INTERIÉROVÉ OTOČNÉ JEDNOKŘÍDLÉ, KŘÍDLO PLNÉ KOVOVÉ, ZÁRUBEŇ OCELOVÁ PRO PŘÍMÉ ZDĚNÍ, ZÁMEK MECHANICKÝ, S PO EW 30 DP3 C2</t>
  </si>
  <si>
    <t>DVEŘE INTERIÉROVÉ OTOČNÉ JEDNOKŘÍDLÉ, KŘÍDLO PLNÉ KOVOVÉ, ZÁRUBEŇ OCELOVÁ PRO PŘÍMÉ ZDĚNÍ, ZÁMEK  
MECHANICKÝ, S PO EW 30 DP3 C2</t>
  </si>
  <si>
    <t>Dle tabulky interierové dveře D/008-pravé1*(0.8)*1.97=1.576 [A]</t>
  </si>
  <si>
    <t>166</t>
  </si>
  <si>
    <t>R1140517</t>
  </si>
  <si>
    <t>Dle tabulky interierové dveře D/001+026-pravé(1*0.8*1.97)+(1*1*1.97)=3.546 [A]</t>
  </si>
  <si>
    <t>167</t>
  </si>
  <si>
    <t>R1140518</t>
  </si>
  <si>
    <t>DVEŘE INTERIÉROVÉ OTOČNÉ jEDNOKŘÍDLÉ, KŘÍDLO PLNÉ KOVOVÉ, ZÁRUBEŇ OCELOVÁ PRO PŘÍMÉ ZDĚNÍ, ZÁMEK MECHANICKÝ, S PO EW 30 DP3 C2</t>
  </si>
  <si>
    <t>DVEŘE INTERIÉROVÉ OTOČNÉ jEDNOKŘÍDLÉ, KŘÍDLO PLNÉ KOVOVÉ, ZÁRUBEŇ OCELOVÁ PRO PŘÍMÉ ZDĚNÍ, ZÁMEK  
MECHANICKÝ, S PO EW 30 DP3 C2</t>
  </si>
  <si>
    <t>Dle tabulky interierové dveře D/002(1*0.8*1.97)=1.576 [A]</t>
  </si>
  <si>
    <t>168</t>
  </si>
  <si>
    <t>R1140519</t>
  </si>
  <si>
    <t>Dle tabulky interierové dveře D/020(1*0.8*1.97)=1.576 [A]</t>
  </si>
  <si>
    <t>169</t>
  </si>
  <si>
    <t>R1140520</t>
  </si>
  <si>
    <t>DVEŘE INTERIÉROVÉ OTOČNÉ JEDNOKŘÍDLÉ, KŘÍDLO PLNÉ KOVOVÉ, ZÁRUBEŇ OCELOVÁ DO SDK, ZÁMEK MECHANICKÝ, S PO EI 30 DP3-C3,S</t>
  </si>
  <si>
    <t>DVEŘE INTERIÉROVÉ OTOČNÉ JEDNOKŘÍDLÉ, KŘÍDLO PLNÉ KOVOVÉ, ZÁRUBEŇ OCELOVÁ DO SDK, ZÁMEK  
MECHANICKÝ, S PO EI 30 DP3-C3,S</t>
  </si>
  <si>
    <t>Dle tabulky interierové dveře D/011(1*0.7*1.97)=1.379 [A]</t>
  </si>
  <si>
    <t>170</t>
  </si>
  <si>
    <t>R1140521</t>
  </si>
  <si>
    <t>DVEŘE INTERIÉROVÉ OTOČNÉ JEDNOKŘÍDLÉ, KŘÍDLO PLNÉ KOVOVÉ, ZÁRUBEŇ OCELOVÁ PRO PŘÍMÉ ZDĚNÍ, ZÁMEK MECHANICKÝ, S PO EI 30 DP3-C3,S</t>
  </si>
  <si>
    <t>DVEŘE INTERIÉROVÉ OTOČNÉ JEDNOKŘÍDLÉ, KŘÍDLO PLNÉ KOVOVÉ, ZÁRUBEŇ OCELOVÁ PRO PŘÍMÉ ZDĚNÍ, ZÁMEK  
MECHANICKÝ, S PO EI 30 DP3-C3,S</t>
  </si>
  <si>
    <t>Dle tabulky interierové dveře D/015(1*1*1.97)=1.970 [A]</t>
  </si>
  <si>
    <t>171</t>
  </si>
  <si>
    <t>R1140522</t>
  </si>
  <si>
    <t>DVEŘE INTERIÉROVÉ OTOČNÉ JEDNOKŘÍDLÉ, KŘÍDLO PLNÉ KOVOVÉ, ZÁRUBEŇ OCELOVÁ PRO PŘÍMÉ ZDĚNÍ, ZÁMEK MECHANICKÝ</t>
  </si>
  <si>
    <t>DVEŘE INTERIÉROVÉ OTOČNÉ JEDNOKŘÍDLÉ, KŘÍDLO PLNÉ KOVOVÉ, ZÁRUBEŇ OCELOVÁ PRO PŘÍMÉ ZDĚNÍ, ZÁMEK  
MECHANICKÝ</t>
  </si>
  <si>
    <t>Dle tabulky interierové dveře D/029(1*1*1.97)=1.970 [A] 
Dle tabulky interierové dveře D/028(1*0.8*1.97)=1.576 [B] 
Celkem: 1.97+1.576=3.546 [C]</t>
  </si>
  <si>
    <t>172</t>
  </si>
  <si>
    <t>R1140523</t>
  </si>
  <si>
    <t>Dle tabulky interierové dveře D/030+23+27+244*(0.8*1.97)=6.304 [A]</t>
  </si>
  <si>
    <t>173</t>
  </si>
  <si>
    <t>R1140524</t>
  </si>
  <si>
    <t>Dle tabulky interierové dveře D/0191*(0.8*1.97)=1.576 [A]</t>
  </si>
  <si>
    <t>174</t>
  </si>
  <si>
    <t>R1140525</t>
  </si>
  <si>
    <t>Dle tabulky interierové dveře D/0181*(0.8*1.97)=1.576 [A]</t>
  </si>
  <si>
    <t>175</t>
  </si>
  <si>
    <t>R1140526</t>
  </si>
  <si>
    <t>DVEŘE INTERIÉROVÉ OTOČNÉ JEDNOKŘÍDLÉ, KŘÍDLO PLNÉ KOVOVÉ, ZÁRUBEŇ OCELOVÁ PRO DODATEČNOU MONTÁŽ, ZÁMEK MECHANICKÝ, S VĚTRACÍ MŘÍŽKOU</t>
  </si>
  <si>
    <t>DVEŘE INTERIÉROVÉ OTOČNÉ JEDNOKŘÍDLÉ, KŘÍDLO PLNÉ KOVOVÉ, ZÁRUBEŇ OCELOVÁ PRO DODATEČNOU MONTÁŽ,  
ZÁMEK MECHANICKÝ, S VĚTRACÍ MŘÍŽKOU</t>
  </si>
  <si>
    <t>Dle tabulky interierové dveře D/017+021+0223*(0.8*1.97)=4.728 [A]</t>
  </si>
  <si>
    <t>176</t>
  </si>
  <si>
    <t>R1160858</t>
  </si>
  <si>
    <t>DVEŘE INTERIÉROVÉ OTOČNÉ DVOUKŘÍDLÉ, KŘÍDLO PLNÉ DTD DESKY S HPL POVRCHEM, ZÁRUBEŇ OCELOVÁ PRO PŘÍMÉ ZDĚNÍ, ZÁMEK MECHANICKÝ, S PO EI 30 DP3-C3,S</t>
  </si>
  <si>
    <t>DVEŘE INTERIÉROVÉ OTOČNÉ DVOUKŘÍDLÉ, KŘÍDLO PLNÉ DTD DESKY S HPL POVRCHEM, ZÁRUBEŇ OCELOVÁ PRO  
PŘÍMÉ ZDĚNÍ, ZÁMEK MECHANICKÝ, S PO EI 30 DP3-C3,S</t>
  </si>
  <si>
    <t>dle tabulky interierové dveře D/0641=1.000 [A]</t>
  </si>
  <si>
    <t>177</t>
  </si>
  <si>
    <t>R1160859</t>
  </si>
  <si>
    <t>DVEŘE INTERIÉROVÉ OTOČNÉ DVOUKŘÍDLÉ, KŘÍDLO PLNÉ DTD DESKY S HPL POVRCHEM, ZÁRUBEŇ OCELOVÁ PRO PŘÍMÉ ZDĚNÍ, ZÁMEK MECHANICKÝ, S PO EI 15 DP3-C3,S</t>
  </si>
  <si>
    <t>DVEŘE INTERIÉROVÉ OTOČNÉ DVOUKŘÍDLÉ, KŘÍDLO PLNÉ DTD DESKY S HPL POVRCHEM, ZÁRUBEŇ OCELOVÁ PRO  
PŘÍMÉ ZDĚNÍ, ZÁMEK MECHANICKÝ, S PO EI 15 DP3-C3,S</t>
  </si>
  <si>
    <t>178</t>
  </si>
  <si>
    <t>R1160861</t>
  </si>
  <si>
    <t>DVEŘE INTERIÉROVÉ OTOČNÉ DVOUKŘÍDLÉ, KŘÍDLO PLNÉ DTD DESKY S HPL POVRCHEM, ZÁRUBEŇ OCELOVÁ PRO DODATEČNOU MONTÁŽ, ZÁMEK MECHANICKÝ, S PO EI 15 DP3-C3,S</t>
  </si>
  <si>
    <t>DVEŘE INTERIÉROVÉ OTOČNÉ DVOUKŘÍDLÉ, KŘÍDLO PLNÉ DTD DESKY S HPL POVRCHEM, ZÁRUBEŇ OCELOVÁ PRO  
DODATEČNOU MONTÁŽ, ZÁMEK MECHANICKÝ, S PO EI 15 DP3-C3,S</t>
  </si>
  <si>
    <t>dle tabulky interierové dveře D/1991=1.000 [A]</t>
  </si>
  <si>
    <t>179</t>
  </si>
  <si>
    <t>R1160867</t>
  </si>
  <si>
    <t>DVEŘE INTERIÉROVÉ OTOČNÉ DVOUKŘÍDLÉ, KŘÍDLO PLNÉ DTD DESKY S HPL POVRCHEM, ZÁRUBEŇ OCELOVÁ PRO PŘÍMÉ ZDĚNÍ, ZÁMEK MECHANICKÝ, S PO EW 30 DP3-C2</t>
  </si>
  <si>
    <t>DVEŘE INTERIÉROVÉ OTOČNÉ DVOUKŘÍDLÉ, KŘÍDLO PLNÉ DTD DESKY S HPL POVRCHEM, ZÁRUBEŇ OCELOVÁ PRO  
PŘÍMÉ ZDĚNÍ, ZÁMEK MECHANICKÝ, S PO EW 30 DP3-C2</t>
  </si>
  <si>
    <t>dle tabulky interierové dveře D/0681=1.000 [A]</t>
  </si>
  <si>
    <t>180</t>
  </si>
  <si>
    <t>R1160862</t>
  </si>
  <si>
    <t>DVEŘE INTERIÉROVÉ OTOČNÉ DVOUKŘÍDLÉ, KŘÍDLO PLNÉ DTD DESKY S HPL POVRCHEM, ZÁRUBEŇ OCELOVÁ PRO DODATEČNOU MONTÁŽ, ZÁMEK MECHANICKÝ</t>
  </si>
  <si>
    <t>DVEŘE INTERIÉROVÉ OTOČNÉ DVOUKŘÍDLÉ, KŘÍDLO PLNÉ DTD DESKY S HPL POVRCHEM, ZÁRUBEŇ OCELOVÁ PRO  
DODATEČNOU MONTÁŽ, ZÁMEK MECHANICKÝ</t>
  </si>
  <si>
    <t>dle tabulky interierové dveře D/050+0532=2.000 [A]</t>
  </si>
  <si>
    <t>181</t>
  </si>
  <si>
    <t>R1160863</t>
  </si>
  <si>
    <t>DVEŘE INTERIÉROVÉ OTOČNÉ DVOUKŘÍDLÉ, KŘÍDLO PLNÉ DTD DESKY S HPL POVRCHEM, ZÁRUBEŇ OCELOVÁ PRO PŘÍMOU MONTÁŽ, ZÁMEK MECHANICKÝ</t>
  </si>
  <si>
    <t>DVEŘE INTERIÉROVÉ OTOČNÉ DVOUKŘÍDLÉ, KŘÍDLO PLNÉ DTD DESKY S HPL POVRCHEM, ZÁRUBEŇ OCELOVÁ PRO  
PŘÍMOU MONTÁŽ, ZÁMEK MECHANICKÝ</t>
  </si>
  <si>
    <t>dle tabulky interierové dveře D/1881=1.000 [A]</t>
  </si>
  <si>
    <t>182</t>
  </si>
  <si>
    <t>R1160864</t>
  </si>
  <si>
    <t>DVEŘE INTERIÉROVÉ OTOČNÉ DVOUKŘÍDLÉ S NADSVĚTLÍKEM, KŘÍDLO PLNÉ DTD DESKY S HPL POVRCHEM, ZÁRUBEŇ OCELOVÁ PRO DODATEČNOU MONTÁŽ, ZÁMEK MECHANICKÝ</t>
  </si>
  <si>
    <t>DVEŘE INTERIÉROVÉ OTOČNÉ DVOUKŘÍDLÉ S NADSVĚTLÍKEM, KŘÍDLO PLNÉ DTD DESKY S HPL POVRCHEM,  
ZÁRUBEŇ OCELOVÁ PRO DODATEČNOU MONTÁŽ, ZÁMEK MECHANICKÝ</t>
  </si>
  <si>
    <t>183</t>
  </si>
  <si>
    <t>5536256R</t>
  </si>
  <si>
    <t>DVEŘE INTERIÉROVÉ OTOČNÉ DVOUKŘÍDLÉ, HLINÍKOVÝ RÁM S BEZPEČNOSTNÍM ZASKLENÍM, ZÁRUBEŇ HLINÍKOVÝ PROFIL, ZÁMEK MECHANICKÝ, S PO EW 30 DP3, OVLÁDÁNO LDP</t>
  </si>
  <si>
    <t>DVEŘE INTERIÉROVÉ OTOČNÉ DVOUKŘÍDLÉ, HLINÍKOVÝ RÁM S BEZPEČNOSTNÍM ZASKLENÍM, ZÁRUBEŇ HLINÍKOVÝ  
PROFIL, ZÁMEK MECHANICKÝ, S PO EW 30 DP3, OVLÁDÁNO LDP</t>
  </si>
  <si>
    <t>'dle tabulky výrobků-tabulka dveří interiér' 
D/0912.2*1.9=4.180 [A]</t>
  </si>
  <si>
    <t>184</t>
  </si>
  <si>
    <t>5536254R</t>
  </si>
  <si>
    <t>DVEŘE INTERIÉROVÉ OTOČNÉ DVOUKŘÍDLÉ, HLINÍKOVÝ RÁM S BEZPEČNOSTNÍM ZASKLENÍM, ZÁRUBEŇ HLINÍKOVÝ PROFIL, ZÁMEK MECHANICKÝ, S PO EW 15 DP3, OVLÁDÁNO LDP</t>
  </si>
  <si>
    <t>DVEŘE INTERIÉROVÉ OTOČNÉ DVOUKŘÍDLÉ, HLINÍKOVÝ RÁM S BEZPEČNOSTNÍM ZASKLENÍM, ZÁRUBEŇ HLINÍKOVÝ  
PROFIL, ZÁMEK MECHANICKÝ, S PO EW 15 DP3, OVLÁDÁNO LDP</t>
  </si>
  <si>
    <t>'dle tabulky výrobků-tabulka dveří interiér' 
D/0932.2*1.895=4.169 [A]</t>
  </si>
  <si>
    <t>185</t>
  </si>
  <si>
    <t>5536244R</t>
  </si>
  <si>
    <t>DVEŘE INTERIÉROVÉ OTOČNÉ DVOUKŘÍDLÉ, HLINÍKOVÝ RÁM S BEZPEČNOSTNÍM ZASKLENÍM, ZÁRUBEŇ HLINÍKOVÝ PROFIL, ZÁMEK MECHANICKÝ, S PO EW 15 DP3-C3</t>
  </si>
  <si>
    <t>DVEŘE INTERIÉROVÉ OTOČNÉ DVOUKŘÍDLÉ, HLINÍKOVÝ RÁM S BEZPEČNOSTNÍM ZASKLENÍM, ZÁRUBEŇ HLINÍKOVÝ  
PROFIL, ZÁMEK MECHANICKÝ, S PO EW 15 DP3-C3</t>
  </si>
  <si>
    <t>'dle tabulky výrobků-tabulka dveří interiér' 
D/0922.2*1.9=4.180 [A]</t>
  </si>
  <si>
    <t>186</t>
  </si>
  <si>
    <t>5536246R</t>
  </si>
  <si>
    <t>DVEŘE INTERIÉROVÉ OTOČNÉ DVOUKŘÍDLÉ, HLINÍKOVÝ RÁM S BEZPEČNOSTNÍM ZASKLENÍM, ZÁRUBEŇ HLINÍKOVÝ PROFIL, ZÁMEK MECHANICKÝ</t>
  </si>
  <si>
    <t>DVEŘE INTERIÉROVÉ OTOČNÉ DVOUKŘÍDLÉ, HLINÍKOVÝ RÁM S BEZPEČNOSTNÍM ZASKLENÍM, ZÁRUBEŇ HLINÍKOVÝ  
PROFIL, ZÁMEK MECHANICKÝ</t>
  </si>
  <si>
    <t>'dle tabulky výrobků-tabulka dveří interiér' 
D/0942.2*1.9=4.180 [A]</t>
  </si>
  <si>
    <t>187</t>
  </si>
  <si>
    <t>R1162087</t>
  </si>
  <si>
    <t>DVEŘE INTERIÉROVÉ OTOČNÉ JEDNOKŘÍDLÉ, KŘÍDLO PLNÉ DTD DESKY S HPL POVRCHEM, ZÁRUBEŇ OCELOVÁ PRO PŘÍMÉ ZDĚNÍ, ZÁMEK MECHANICKÝ, S PO EI 15 DP3-C3,S</t>
  </si>
  <si>
    <t>DVEŘE INTERIÉROVÉ OTOČNÉ JEDNOKŘÍDLÉ, KŘÍDLO PLNÉ DTD DESKY S HPL POVRCHEM, ZÁRUBEŇ OCELOVÁ PRO  
PŘÍMÉ ZDĚNÍ, ZÁMEK MECHANICKÝ, S PO EI 15 DP3-C3,S</t>
  </si>
  <si>
    <t>dle tabulky interierové dveře D/2181=1.000 [A]</t>
  </si>
  <si>
    <t>zámek a  kování v ceně</t>
  </si>
  <si>
    <t>188</t>
  </si>
  <si>
    <t>R1162089</t>
  </si>
  <si>
    <t>dle tabulky interierové dveře D/2221=1.000 [A]</t>
  </si>
  <si>
    <t>189</t>
  </si>
  <si>
    <t>R1162085</t>
  </si>
  <si>
    <t>DVEŘE INTERIÉROVÉ OTOČNÉ ??EDNOKŘÍDLÉ, KŘÍDLO PLNÉ DTD DESKY S HPL POVRCHEM, ZÁRUBEŇ OCELOVÁ PRO PŘÍMÉ ZDĚNÍ, ZÁMEK MECHANICKÝ, S PO EI 15 DP3-C3,S</t>
  </si>
  <si>
    <t>DVEŘE INTERIÉROVÉ OTOČNÉ ??EDNOKŘÍDLÉ, KŘÍDLO PLNÉ DTD DESKY S HPL POVRCHEM, ZÁRUBEŇ OCELOVÁ PRO  
PŘÍMÉ ZDĚNÍ, ZÁMEK MECHANICKÝ, S PO EI 15 DP3-C3,S</t>
  </si>
  <si>
    <t>dle tabulky interierové dveře D/1021=1.000 [A]</t>
  </si>
  <si>
    <t>zámek a kování v ceně</t>
  </si>
  <si>
    <t>190</t>
  </si>
  <si>
    <t>R1162086</t>
  </si>
  <si>
    <t>DVEŘE INTERIÉROVÉ OTOČNÉ jEDNOKŘÍDLÉ, KŘÍDLO PLNÉ DTD DESKY S HPL POVRCHEM, ZÁRUBEŇ OCELOVÁ PRO PŘÍMÉ ZDĚNÍ, ZÁMEK MECHANICKÝ, S PO EW 30 DP3-C2</t>
  </si>
  <si>
    <t>DVEŘE INTERIÉROVÉ OTOČNÉ jEDNOKŘÍDLÉ, KŘÍDLO PLNÉ DTD DESKY S HPL POVRCHEM, ZÁRUBEŇ OCELOVÁ PRO  
PŘÍMÉ ZDĚNÍ, ZÁMEK MECHANICKÝ, S PO EW 30 DP3-C2</t>
  </si>
  <si>
    <t>dle tabulky interierové dveře D/069+0772=2.000 [A]</t>
  </si>
  <si>
    <t>191</t>
  </si>
  <si>
    <t>R1162029</t>
  </si>
  <si>
    <t>dle tabulky interierové dveře D/0711=1.000 [A]</t>
  </si>
  <si>
    <t>192</t>
  </si>
  <si>
    <t>R1162030</t>
  </si>
  <si>
    <t>dle tabulky interierové dveře D/2231=1.000 [A]</t>
  </si>
  <si>
    <t>193</t>
  </si>
  <si>
    <t>R1162031</t>
  </si>
  <si>
    <t>dle tabulky interierové dveře D/1871=1.000 [A]</t>
  </si>
  <si>
    <t>194</t>
  </si>
  <si>
    <t>5536134R</t>
  </si>
  <si>
    <t>DVEŘE INTERIÉROVÉ OTOČNÉ JEDNOKŘÍDLÉ, KŘÍDLO HLINÍKOVÝ RÁM S BEZPEČNOSTNÍM ZASKLENÍM, ZÁRUBEŇ HLINÍKOVÝ PROFIL, ZÁMEK MECHANICKÝ, NAPO??ENO NA MINCOVNÍK - ELEK</t>
  </si>
  <si>
    <t>DVEŘE INTERIÉROVÉ OTOČNÉ JEDNOKŘÍDLÉ, KŘÍDLO HLINÍKOVÝ RÁM S BEZPEČNOSTNÍM ZASKLENÍM, ZÁRUBEŇ  
HLINÍKOVÝ PROFIL, ZÁMEK MECHANICKÝ, NAPO??ENO NA MINCOVNÍK - ELEKTRICKÝ OTVÍRAČ (10-24 V, REVERZNÍ  
REŽIM)</t>
  </si>
  <si>
    <t>'dle tabulky výrobků-tabulka dveří interiér' 
D/0832.2*1.06=2.332 [A]</t>
  </si>
  <si>
    <t>195</t>
  </si>
  <si>
    <t>5536135R</t>
  </si>
  <si>
    <t>DVEŘE INTERIÉROVÉ OTOČNÉ JEDNOKŘÍDLÉ, KŘÍDLO PLNÉ - HLINÍKOVÝ RÁM S VKLÁDANOU VÝPLNÍ (V POHLEDU VIDITELNÝ RÁM), ZÁRUBEŇ HLINÍKOVÝ PROFIL, EUROZÁMEK, NAPO??ENO</t>
  </si>
  <si>
    <t>DVEŘE INTERIÉROVÉ OTOČNÉ JEDNOKŘÍDLÉ, KŘÍDLO PLNÉ - HLINÍKOVÝ RÁM S VKLÁDANOU VÝPLNÍ (V POHLEDU  
VIDITELNÝ RÁM), ZÁRUBEŇ HLINÍKOVÝ PROFIL, EUROZÁMEK, NAPO??ENO NA MINCOVNÍK - ELEKTRICKÝ OTVÍRAČ  
(10-24 V, REVERZNÍ REŽIM)</t>
  </si>
  <si>
    <t>'dle tabulky výrobků-tabulka dveří interiér' 
D/842.2*1.06=2.332 [A]</t>
  </si>
  <si>
    <t>196</t>
  </si>
  <si>
    <t>R1162033</t>
  </si>
  <si>
    <t>DVEŘE INTERIÉROVÉ OTOČNÉ JEDNOKŘÍDLÉ, KŘÍDLO ODLEHČENÉ DTD DESKY S HPL POVRCHEM, ZÁRUBEŇ OCELOVÁ PRO DODATEČNOU MONTÁŽ, ZÁMEK MECHANICKÝ, ŠEDÉ</t>
  </si>
  <si>
    <t>DVEŘE INTERIÉROVÉ OTOČNÉ JEDNOKŘÍDLÉ, KŘÍDLO ODLEHČENÉ DTD DESKY S HPL POVRCHEM, ZÁRUBEŇ OCELOVÁ  
PRO DODATEČNOU MONTÁŽ, ZÁMEK MECHANICKÝ, ŠEDÉ</t>
  </si>
  <si>
    <t>dle tabulky interierové dveře D/0511=1.000 [A]</t>
  </si>
  <si>
    <t>197</t>
  </si>
  <si>
    <t>R1162034</t>
  </si>
  <si>
    <t>DDVEŘE INTERIÉROVÉ OTOČNÉ JEDNOKŘÍDLÉ, KŘÍDLO ODLEHČENÉ DTD DESKY S HPL POVRCHEM, ZÁRUBEŇ OCELOVÁ PRO DODATEČNOU MONTÁŽ, ZÁMEK MECHANICKÝ, LOMENÁ BÍLÁ</t>
  </si>
  <si>
    <t>DDVEŘE INTERIÉROVÉ OTOČNÉ JEDNOKŘÍDLÉ, KŘÍDLO ODLEHČENÉ DTD DESKY S HPL POVRCHEM, ZÁRUBEŇ OCELOVÁ  
PRO DODATEČNOU MONTÁŽ, ZÁMEK MECHANICKÝ, LOMENÁ BÍLÁ</t>
  </si>
  <si>
    <t>dle tabulky interierové dveře D/118+119+122+181+182+184+185+205+206+207+209+210+231+23311+3=14.000 [A]</t>
  </si>
  <si>
    <t>198</t>
  </si>
  <si>
    <t>R1162035</t>
  </si>
  <si>
    <t>DVEŘE INTERIÉROVÉ OTOČNÉ ??EDNOKŘÍDLÉ, KŘÍDLO ODLEHČENÉ DTD DESKY S HPL POVRCHEM, ZÁRUBEŇ OCELOVÁ PRO DODATEČNOU MONTÁŽ, ZÁMEK MECHANICKÝ, LOMENÁ BÍLÁ</t>
  </si>
  <si>
    <t>DVEŘE INTERIÉROVÉ OTOČNÉ ??EDNOKŘÍDLÉ, KŘÍDLO ODLEHČENÉ DTD DESKY S HPL POVRCHEM, ZÁRUBEŇ OCELOVÁ  
PRO DODATEČNOU MONTÁŽ, ZÁMEK MECHANICKÝ, LOMENÁ BÍLÁ</t>
  </si>
  <si>
    <t>dle tabulky interierové dveře D/111+120+121+1244=4.000 [A]</t>
  </si>
  <si>
    <t>199</t>
  </si>
  <si>
    <t>R1162036</t>
  </si>
  <si>
    <t>dle tabulky interierové dveře D/180+2172=2.000 [A]</t>
  </si>
  <si>
    <t>200</t>
  </si>
  <si>
    <t>R1162037</t>
  </si>
  <si>
    <t>dle tabulky interierové dveře D/2041=1.000 [A]</t>
  </si>
  <si>
    <t>201</t>
  </si>
  <si>
    <t>R1162038</t>
  </si>
  <si>
    <t>DVEŘE INTERIÉROVÉ OTOČNÉ JEDNOKŘÍDLÉ, KŘÍDLO ODLEHČENÉ DTD DESKY S HPL POVRCHEM, ZÁRUBEŇ OCELOVÁ ROHOVÁ RENOVAČNÍ, ZÁMEK MECHANICKÝ, LOMENÁ BÍLÁ</t>
  </si>
  <si>
    <t>DVEŘE INTERIÉROVÉ OTOČNÉ JEDNOKŘÍDLÉ, KŘÍDLO ODLEHČENÉ DTD DESKY S HPL POVRCHEM, ZÁRUBEŇ OCELOVÁ  
ROHOVÁ RENOVAČNÍ, ZÁMEK MECHANICKÝ, LOMENÁ BÍLÁ</t>
  </si>
  <si>
    <t>dle tabulky interierové dveře D/1981=1.000 [A]</t>
  </si>
  <si>
    <t>202</t>
  </si>
  <si>
    <t>R1162039</t>
  </si>
  <si>
    <t>DVEŘE INTERIÉROVÉ OTOČNÉ JEDNOKŘÍDLÉ, KŘÍDLO ODLEHČENÉ DTD DESKY S HPL POVRCHEM, OCELOVÁ ZÁRUBEŇ PRO PŘÍMÉ ZDĚNÍ, ZÁMEK MECHANICKÝ, ŠEDÁ</t>
  </si>
  <si>
    <t>DVEŘE INTERIÉROVÉ OTOČNÉ JEDNOKŘÍDLÉ, KŘÍDLO ODLEHČENÉ DTD DESKY S HPL POVRCHEM, OCELOVÁ ZÁRUBEŇ  
PRO PŘÍMÉ ZDĚNÍ, ZÁMEK MECHANICKÝ, ŠEDÁ</t>
  </si>
  <si>
    <t>dle tabulky interierové dveře D/052+1402=2.000 [A]</t>
  </si>
  <si>
    <t>203</t>
  </si>
  <si>
    <t>R1162040</t>
  </si>
  <si>
    <t>dle tabulky interierové dveře D/057+073+074+1414=4.000 [A]</t>
  </si>
  <si>
    <t>204</t>
  </si>
  <si>
    <t>R1162041</t>
  </si>
  <si>
    <t>dle tabulky interierové dveře D/062+063+066+067+142+144+150+1528=8.000 [A]</t>
  </si>
  <si>
    <t>205</t>
  </si>
  <si>
    <t>R1162042</t>
  </si>
  <si>
    <t>dle tabulky interierové dveře D/070+089+153+096+0975=5.000 [A]</t>
  </si>
  <si>
    <t>206</t>
  </si>
  <si>
    <t>R1162043</t>
  </si>
  <si>
    <t>dle tabulky interierové dveře D/0721=1.000 [A]</t>
  </si>
  <si>
    <t>207</t>
  </si>
  <si>
    <t>R1162044</t>
  </si>
  <si>
    <t>dle tabulky interierové dveře D/1461=1.000 [A]</t>
  </si>
  <si>
    <t>208</t>
  </si>
  <si>
    <t>R1162045</t>
  </si>
  <si>
    <t>dle tabulky interierové dveře D/1491=1.000 [A]</t>
  </si>
  <si>
    <t>209</t>
  </si>
  <si>
    <t>R1162046</t>
  </si>
  <si>
    <t>dle tabulky interierové dveře D/087+088+0993=3.000 [A]</t>
  </si>
  <si>
    <t>210</t>
  </si>
  <si>
    <t>R1162047</t>
  </si>
  <si>
    <t>dle tabulky interierové dveře D/098+1512=2.000 [A]</t>
  </si>
  <si>
    <t>211</t>
  </si>
  <si>
    <t>R1162048</t>
  </si>
  <si>
    <t>DVEŘE INTERIÉROVÉ OTOČNÉ jEDNOKŘÍDLÉ, KŘÍDLO PLNÉ DTD DESKY S HPL POVRCHEM, OCELOVÁ ZÁRUBEŇ PRO PŘÍMÉ ZDĚNÍ, ZÁMEK MECHANICKÝ, STŘÍBRNÁ</t>
  </si>
  <si>
    <t>DVEŘE INTERIÉROVÉ OTOČNÉ jEDNOKŘÍDLÉ, KŘÍDLO PLNÉ DTD DESKY S HPL POVRCHEM, OCELOVÁ ZÁRUBEŇ PRO  
PŘÍMÉ ZDĚNÍ, ZÁMEK MECHANICKÝ, STŘÍBRNÁ</t>
  </si>
  <si>
    <t>dle tabulky interierové dveře D/078+812=2.000 [A]</t>
  </si>
  <si>
    <t>212</t>
  </si>
  <si>
    <t>R1162049</t>
  </si>
  <si>
    <t>dle tabulky interierové dveře D/079+80+082+1294=4.000 [A]</t>
  </si>
  <si>
    <t>213</t>
  </si>
  <si>
    <t>R1162050</t>
  </si>
  <si>
    <t>dle tabulky interierové dveře D/090+095+1543=3.000 [A]</t>
  </si>
  <si>
    <t>214</t>
  </si>
  <si>
    <t>R1162051</t>
  </si>
  <si>
    <t>DVEŘE INTERIÉROVÉ OTOČNÉ JEDNOKŘÍDLÉ, KŘÍDLO ODLEHČENÉ DTD DESKY S HPL POVRCHEM, OCELOVÁ ZÁRUBEŇ PRO PŘÍMÉ ZDĚNÍ, ZÁMEK MECHANICKÝ, LOMENÁ BÍLÁ</t>
  </si>
  <si>
    <t>DVEŘE INTERIÉROVÉ OTOČNÉ JEDNOKŘÍDLÉ, KŘÍDLO ODLEHČENÉ DTD DESKY S HPL POVRCHEM, OCELOVÁ ZÁRUBEŇ  
PRO PŘÍMÉ ZDĚNÍ, ZÁMEK MECHANICKÝ, LOMENÁ BÍLÁ</t>
  </si>
  <si>
    <t>dle tabulky interierové dveře D/2111=1.000 [A]</t>
  </si>
  <si>
    <t>215</t>
  </si>
  <si>
    <t>R1162052</t>
  </si>
  <si>
    <t>dle tabulky interierové dveře D/195+212+213+2394=4.000 [A]</t>
  </si>
  <si>
    <t>216</t>
  </si>
  <si>
    <t>R1162053</t>
  </si>
  <si>
    <t>dle tabulky interierové dveře D/1081=1.000 [A]</t>
  </si>
  <si>
    <t>217</t>
  </si>
  <si>
    <t>R1162054</t>
  </si>
  <si>
    <t>dle tabulky interierové dveře D/115+125+189+229+232+234++235+236+238+241+242+2452+10=12.000 [A]</t>
  </si>
  <si>
    <t>218</t>
  </si>
  <si>
    <t>R1162055</t>
  </si>
  <si>
    <t>dle tabulky interierové dveře D/103+113+117+126+127+128+194+196+202+208+219+224+226+227+228+230+240+243+2446+13=19.000 [A]</t>
  </si>
  <si>
    <t>219</t>
  </si>
  <si>
    <t>R1162056</t>
  </si>
  <si>
    <t>DVEŘE INTERIÉROVÉ OTOČNÉ JEDNOKŘÍDLÉ, KŘÍDLO ODLEHČENÉ DTD DESKY S HPL POVRCHEM, OCELOVÁ ZÁRUBEŇ DO SDK 100 MM, WC ZÁMEK, ŠEDÁ</t>
  </si>
  <si>
    <t>DVEŘE INTERIÉROVÉ OTOČNÉ JEDNOKŘÍDLÉ, KŘÍDLO ODLEHČENÉ DTD DESKY S HPL POVRCHEM, OCELOVÁ ZÁRUBEŇ  
DO SDK 100 MM, WC ZÁMEK, ŠEDÁ</t>
  </si>
  <si>
    <t>dle tabulky interierové dveře D/059+060+076+147+1485=5.000 [A]</t>
  </si>
  <si>
    <t>220</t>
  </si>
  <si>
    <t>R1162057</t>
  </si>
  <si>
    <t>dle tabulky interierové dveře D/061+075+1053=3.000 [A]</t>
  </si>
  <si>
    <t>221</t>
  </si>
  <si>
    <t>R1162058</t>
  </si>
  <si>
    <t>DVEŘE INTERIÉROVÉ OTOČNÉ ??EDNOKŘÍDLÉ, KŘÍDLO ODLEHČENÉ DTD DESKY S HPL POVRCHEM, OCELOVÁ ZÁRUBEŇ DO SDK 100 MM, WC ZÁMEK, STŘÍBRNÁ</t>
  </si>
  <si>
    <t>DVEŘE INTERIÉROVÉ OTOČNÉ ??EDNOKŘÍDLÉ, KŘÍDLO ODLEHČENÉ DTD DESKY S HPL POVRCHEM, OCELOVÁ ZÁRUBEŇ  
DO SDK 100 MM, WC ZÁMEK, STŘÍBRNÁ</t>
  </si>
  <si>
    <t>dle tabulky interierové dveře D/085+1302=2.000 [A]</t>
  </si>
  <si>
    <t>222</t>
  </si>
  <si>
    <t>R1162059</t>
  </si>
  <si>
    <t>dle tabulky interierové dveře D/133+1342=2.000 [A]</t>
  </si>
  <si>
    <t>223</t>
  </si>
  <si>
    <t>R1162060</t>
  </si>
  <si>
    <t>dle tabulky interierové dveře D/137+1382=2.000 [A]</t>
  </si>
  <si>
    <t>224</t>
  </si>
  <si>
    <t>R1162061</t>
  </si>
  <si>
    <t>DVEŘE INTERIÉROVÉ OTOČNÉ JEDNOKŘÍDLÉ, KŘÍDLO ODLEHČENÉ DTD DESKY S HPL POVRCHEM, OCELOVÁ ZÁRUBEŇ DO SDK 100 MM, WC ZÁMEK, STŘÍBRNÁ</t>
  </si>
  <si>
    <t>DVEŘE INTERIÉROVÉ OTOČNÉ JEDNOKŘÍDLÉ, KŘÍDLO ODLEHČENÉ DTD DESKY S HPL POVRCHEM, OCELOVÁ ZÁRUBEŇ  
DO SDK 100 MM, WC ZÁMEK, STŘÍBRNÁ</t>
  </si>
  <si>
    <t>dle tabulky interierové dveře D/1931=1.000 [A]</t>
  </si>
  <si>
    <t>225</t>
  </si>
  <si>
    <t>R1162062</t>
  </si>
  <si>
    <t>DVEŘE INTERIÉROVÉ OTOČNÉ ??EDNOKŘÍDLÉ, KŘÍDLO ODLEHČENÉ DTD DESKY S HPL POVRCHEM, OCELOVÁ ZÁRUBEŇ DO SDK 100 MM, WC ZÁMEK, LOMENÁ BÍLÁ</t>
  </si>
  <si>
    <t>DVEŘE INTERIÉROVÉ OTOČNÉ ??EDNOKŘÍDLÉ, KŘÍDLO ODLEHČENÉ DTD DESKY S HPL POVRCHEM, OCELOVÁ ZÁRUBEŇ  
DO SDK 100 MM, WC ZÁMEK, LOMENÁ BÍLÁ</t>
  </si>
  <si>
    <t>dle tabulky interierové dveře D/191+192+2213=3.000 [A]</t>
  </si>
  <si>
    <t>226</t>
  </si>
  <si>
    <t>R1162063</t>
  </si>
  <si>
    <t>DVEŘE INTERIÉROVÉ OTOČNÉ ??EDNOKŘÍDLÉ, KŘÍDLO ODLEHČENÉ DTD DESKY S HPL POVRCHEM, OCELOVÁ ZÁRUBEŇ DO SDK 100 MM, ZÁMEK MECHANICKÝ, ŠEDÁ</t>
  </si>
  <si>
    <t>DVEŘE INTERIÉROVÉ OTOČNÉ ??EDNOKŘÍDLÉ, KŘÍDLO ODLEHČENÉ DTD DESKY S HPL POVRCHEM, OCELOVÁ ZÁRUBEŇ  
DO SDK 100 MM, ZÁMEK MECHANICKÝ, ŠEDÁ</t>
  </si>
  <si>
    <t>dle tabulky interierové dveře D/0581=1.000 [A]</t>
  </si>
  <si>
    <t>227</t>
  </si>
  <si>
    <t>R1162064</t>
  </si>
  <si>
    <t>dle tabulky interierové dveře D/104+109+1103=3.000 [A]</t>
  </si>
  <si>
    <t>228</t>
  </si>
  <si>
    <t>R1162065</t>
  </si>
  <si>
    <t>dle tabulky interierové dveře D/145+1432=2.000 [A]</t>
  </si>
  <si>
    <t>229</t>
  </si>
  <si>
    <t>R1162066</t>
  </si>
  <si>
    <t>DVEŘE INTERIÉROVÉ OTOČNÉ JEDNOKŘÍDLÉ, KŘÍDLO ODLEHČENÉ DTD DESKY S HPL POVRCHEM, OCELOVÁ ZÁRUBEŇ DO SDK 100 MM, ZÁMEK MECHANICKÝ, STŘÍBRNÁ</t>
  </si>
  <si>
    <t>DVEŘE INTERIÉROVÉ OTOČNÉ JEDNOKŘÍDLÉ, KŘÍDLO ODLEHČENÉ DTD DESKY S HPL POVRCHEM, OCELOVÁ ZÁRUBEŇ  
DO SDK 100 MM, ZÁMEK MECHANICKÝ, STŘÍBRNÁ</t>
  </si>
  <si>
    <t>dle tabulky interierové dveře D/131+132+1353=3.000 [A]</t>
  </si>
  <si>
    <t>230</t>
  </si>
  <si>
    <t>R1162067</t>
  </si>
  <si>
    <t>dle tabulky interierové dveře D/1361=1.000 [A]</t>
  </si>
  <si>
    <t>231</t>
  </si>
  <si>
    <t>R1162068</t>
  </si>
  <si>
    <t>DVEŘE INTERIÉROVÉ OTOČNÉ JEDNOKŘÍDLÉ, KŘÍDLO ODLEHČENÉ DTD DESKY S HPL POVRCHEM, OCELOVÁ ZÁRUBEŇ DO SDK 100 MM, ZÁMEK MECHANICKÝ, LOMENÁ BÍLÁ</t>
  </si>
  <si>
    <t>DVEŘE INTERIÉROVÉ OTOČNÉ JEDNOKŘÍDLÉ, KŘÍDLO ODLEHČENÉ DTD DESKY S HPL POVRCHEM, OCELOVÁ ZÁRUBEŇ  
DO SDK 100 MM, ZÁMEK MECHANICKÝ, LOMENÁ BÍLÁ</t>
  </si>
  <si>
    <t>dle tabulky interierové dveře D/220+225+1903=3.000 [A]</t>
  </si>
  <si>
    <t>232</t>
  </si>
  <si>
    <t>R1162069</t>
  </si>
  <si>
    <t>DVEŘE INTERIÉROVÉ KYVNÉ JEDNOKŘÍDLÉ, KŘÍDLO PLNÉ DTD DESKY S HPL POVRCHEM, OCELOVÁ ZÁRUBEŇ PRO ZAZDĚNÍ, ZÁMEK MECHANICKÝ, STŘÍBRNÁ</t>
  </si>
  <si>
    <t>DVEŘE INTERIÉROVÉ KYVNÉ JEDNOKŘÍDLÉ, KŘÍDLO PLNÉ DTD DESKY S HPL POVRCHEM, OCELOVÁ ZÁRUBEŇ PRO  
ZAZDĚNÍ, ZÁMEK MECHANICKÝ, STŘÍBRNÁ</t>
  </si>
  <si>
    <t>dle tabulky interierové dveře D/1391=1.000 [A]</t>
  </si>
  <si>
    <t>233</t>
  </si>
  <si>
    <t>R1162070</t>
  </si>
  <si>
    <t>DVEŘE INTERIÉROVÉ OTOČÉ JEDNOKŘÍDLÉ, KŘÍDLO ODLEHČENÉ DTD DESKY S HPL POVRCHEM, OCELOVÁ ZÁRUBEŇ PRO DODATEČNOU MONTÁŽ, ZÁMEK MECHANICKÝ, LOMENÁ BÍLÁ</t>
  </si>
  <si>
    <t>dle tabulky interierové dveře D/183,D/186,D/197,D/200,D/201,D/203,D/214,D/215,D/217,D/237,D/112,D/12312=12.000 [A]</t>
  </si>
  <si>
    <t>711</t>
  </si>
  <si>
    <t>Izolace proti vodě, vlhkosti a plynům</t>
  </si>
  <si>
    <t>398</t>
  </si>
  <si>
    <t>711111001</t>
  </si>
  <si>
    <t>Provedení izolace proti zemní vlhkosti natěradly a tmely za studena na ploše vodorovné V nátěrem penetračním</t>
  </si>
  <si>
    <t>'bourání podlah pro vodorovnou kanalizaci 1P.P.-skladba P07' 
1S12A+1S12+1S114.31=4.310 [A] 
1S093.29=3.290 [B] 
1S08+1S03A+1S057.84=7.840 [C] 
1S070.25=0.250 [D] 
1S187.65=7.650 [E] 
Mezisoučet: 4.31+3.29+7.84+0.25+7.65=23.340 [F] 
''dle výkr 1.110-nová uzavírací stěna podchodu' 
1*3.988=3.988 [G] 
Mezisoučet: 3.988=3.988 [H] 
Celkem: 4.31+3.29+7.84+0.25+7.65+3.988=27.328 [I]</t>
  </si>
  <si>
    <t>399</t>
  </si>
  <si>
    <t>11163150</t>
  </si>
  <si>
    <t>lak penetrační asfaltový</t>
  </si>
  <si>
    <t>27.328+11.286=38.614 [A] 
38.614*0.00033 Přepočtené koeficientem množství=0.013 [B]</t>
  </si>
  <si>
    <t>Spotřeba 0,3-0,4kg/m2</t>
  </si>
  <si>
    <t>400</t>
  </si>
  <si>
    <t>711112001</t>
  </si>
  <si>
    <t>Provedení izolace proti zemní vlhkosti natěradly a tmely za studena na ploše svislé S nátěrem penetračním</t>
  </si>
  <si>
    <t>'dle výkr 1.110-nová uzavírací stěna podchodu' 
2.83*3.988=11.286 [A] 
Mezisoučet: 11.286=11.286 [B] 
Celkem: 11.286=11.286 [C]</t>
  </si>
  <si>
    <t>401</t>
  </si>
  <si>
    <t>711131811</t>
  </si>
  <si>
    <t>Odstranění izolace proti zemní vlhkosti na ploše vodorovné V</t>
  </si>
  <si>
    <t>'bourání podlah pro vodorovnou kanalizaci 1P.P.-m2' 
1S12A+1S12+1S114.31=4.310 [A] 
1S093.29=3.290 [B] 
1S08+1S03A+1S057.84=7.840 [C] 
1S070.25=0.250 [D] 
1S187.65=7.650 [E] 
Mezisoučet: 4.31+3.29+7.84+0.25+7.65=23.340 [F] 
''bourání podlah pro vodorovnou kanalizaci 1N.P.-m2' 
0P084=4.000 [G] 
0P09+375.9=5.900 [H] 
0P373.8=3.800 [I] 
0P362.6=2.600 [J] 
0P513.6=3.600 [K] 
0P491.96=1.960 [L] 
0P571.64=1.640 [M] 
0P98B12.5=12.500 [N] 
0P98B21.8=21.800 [O] 
0P981.8=1.800 [P] 
0P725=5.000 [Q] 
Mezisoučet: 4+5.9+3.8+2.6+3.6+1.96+1.64+12.5+21.8+1.8+5=64.600 [R] 
''bourání podlah na terén 1N.P.-m2' 
vestibul 4.31 přilehlé prostory585=585.000 [S] 
skladba nad kolektorem50=50.000 [T] 
Mezisoučet: 585+50=635.000 [U] 
Celkem: 4.31+3.29+7.84+0.25+7.65+4+5.9+3.8+2.6+3.6+1.96+1.64+12.5+21.8+1.8+5+585+50=722.940 [V]</t>
  </si>
  <si>
    <t>402</t>
  </si>
  <si>
    <t>711132101</t>
  </si>
  <si>
    <t>Provedení izolace proti zemní vlhkosti pásy na sucho AIP nebo tkaniny na ploše svislé S</t>
  </si>
  <si>
    <t>dle výkr 1.111-zastropení šachty-separace0.2*(3.6*2+2.47*2)=2.428 [A]</t>
  </si>
  <si>
    <t>403</t>
  </si>
  <si>
    <t>62811120</t>
  </si>
  <si>
    <t>asfaltový pás separační bez krycí vrstvy (impregnovaná vložka), typu A</t>
  </si>
  <si>
    <t>2.428*1.221 Přepočtené koeficientem množství=2.965 [A]</t>
  </si>
  <si>
    <t>404</t>
  </si>
  <si>
    <t>711141559</t>
  </si>
  <si>
    <t>Provedení izolace proti zemní vlhkosti pásy přitavením NAIP na ploše vodorovné V</t>
  </si>
  <si>
    <t>'dle výkr.1.110-nová uzavírací stěna podchodu' 
2.83*3.988=11.286 [A] 
Mezisoučet: 11.286=11.286 [B] 
''bourání podlah pro vodorovnou kanalizaci 1P.P.-skladba P07' 
1S12A+1S12+1S114.31=4.310 [C] 
1S093.29=3.290 [D] 
1S08+1S03A+1S057.84=7.840 [E] 
1S070.25=0.250 [F] 
1S187.65=7.650 [G] 
Mezisoučet: 4.31+3.29+7.84+0.25+7.65=23.340 [H] 
''bourání podlah pro vodorovnou kanalizaci 1N.P.-skladba P08' 
0P084=4.000 [I] 
0P09+375.9=5.900 [J] 
0P373.8=3.800 [K] 
0P362.6=2.600 [L] 
0P513.6=3.600 [M] 
0P491.96=1.960 [N] 
0P571.64=1.640 [O] 
0P98B12.5=12.500 [P] 
0P98B21.8=21.800 [Q] 
0P981.8=1.800 [R] 
0P725=5.000 [S] 
Mezisoučet: 4+5.9+3.8+2.6+3.6+1.96+1.64+12.5+21.8+1.8+5=64.600 [T] 
''vybourané podlahy na terén 1N.P.-dle skladby P01a' 
vestibul 11.286 přilehlé prostory585=585.000 [U] 
Mezisoučet: 585=585.000 [V] 
podlaha nad bývalým schodištěm podchodu 0P02 dle skladby P01c54.94=54.940 [W] 
Mezisoučet: 54.94=54.940 [X] 
Celkem: 11.286+4.31+3.29+7.84+0.25+7.65+4+5.9+3.8+2.6+3.6+1.96+1.64+12.5+21.8+1.8+5+585+54.94=739.166 [Y]</t>
  </si>
  <si>
    <t>405</t>
  </si>
  <si>
    <t>62832134</t>
  </si>
  <si>
    <t>pás asfaltový natavitelný oxidovaný tl 4,0mm typu V60 S40 s vložkou ze skleněné rohože, s jemnozrnným minerálním posypem</t>
  </si>
  <si>
    <t>dle výkr 1.110-nová uzavírací stěna podchodu(2.83+1)*3.988=15.274 [A] 
Mezisoučet: 15.274=15.274 [B] 
skladba P0887.940=87.940 [C] 
vestibul 15.274 přilehlé prostory585=585.000 [D] 
podlaha nad bývalým schodištěm podchodu 0P02 dle skladby P01c54.94=54.940 [E] 
Mezisoučet: 87.94+585+54.94=727.880 [F] 
Celkem: 15.274+87.94+585+54.94=743.154 [G] 
743.154*1.1655=866.146 [H]</t>
  </si>
  <si>
    <t>406</t>
  </si>
  <si>
    <t>711142559</t>
  </si>
  <si>
    <t>Provedení izolace proti zemní vlhkosti pásy přitavením NAIP na ploše svislé S</t>
  </si>
  <si>
    <t>'dle výkr 1.110-nová uzavírací stěna podchodu' 
2.83*3.988=11.286 [A]</t>
  </si>
  <si>
    <t>407</t>
  </si>
  <si>
    <t>711413112</t>
  </si>
  <si>
    <t>Izolace proti povrchové a podpovrchové vodě natěradly a tmely za studena na ploše vodorovné V těsnící hmotou na bázi pryže (latexu) a bitumenu</t>
  </si>
  <si>
    <t>dle výkr. 1.117-zastropení anglického dvorku-těnění uložení panelů0.04*1.78*2+2.34*2=4.822 [A]</t>
  </si>
  <si>
    <t>408</t>
  </si>
  <si>
    <t>998711102</t>
  </si>
  <si>
    <t>Přesun hmot pro izolace proti vodě, vlhkosti a plynům stanovený z hmotnosti přesunovaného materiálu vodorovná dopravní vzdálenost do 50 m v objektech výšky přes</t>
  </si>
  <si>
    <t>Přesun hmot pro izolace proti vodě, vlhkosti a plynům stanovený z hmotnosti přesunovaného materiálu vodorovná dopravní vzdálenost do 50 m v objektech výšky přes 6 do 12 m</t>
  </si>
  <si>
    <t>712</t>
  </si>
  <si>
    <t>Povlakové krytiny</t>
  </si>
  <si>
    <t>409</t>
  </si>
  <si>
    <t>712340831</t>
  </si>
  <si>
    <t>Odstranění povlakové krytiny střech plochých do 10° z přitavených pásů NAIP v plné ploše jednovrstvé</t>
  </si>
  <si>
    <t>střední část nad vestibulem16.95*29.775=504.686 [A]</t>
  </si>
  <si>
    <t>410</t>
  </si>
  <si>
    <t>712340833</t>
  </si>
  <si>
    <t>Odstranění povlakové krytiny střech plochých do 10° z přitavených pásů NAIP v plné ploše třívrstvé</t>
  </si>
  <si>
    <t>dle výkr. 2.113-východní část 16.475*33.525=552.324 [A] 
dle výkr. 2.113-východní část6.3*5.255=33.107 [B] 
dle výkr. 2.113-východní část5.45*(3.305+1.3+0.96)=30.329 [C] 
dle výkr. 2.113-východní čás-odměřeno z výkresu108.25=108.250 [D] 
dle výkr. 2.113-východní čás-odměřeno z výkresu-odečet světlík48.38-(3.27*6.54)=26.994 [E] 
dle výkr. 2.113-západní část 11.765*34.355=404.187 [F] 
dle výkr. 2.113-západní část 5.46*5.61=30.631 [G] 
dle výkr. 2.113-západní čás-odměřeno z výkresu 444.12=444.120 [H] 
dle výkr. 2.113-západní čás-odměřeno z výkresu-odečet světlík46.53-(3.27*6.54)=25.144 [I] 
Celkem: 552.324+33.107+30.329+108.25+26.994+404.187+30.631+444.12+25.144=1 655.086 [J]</t>
  </si>
  <si>
    <t>411</t>
  </si>
  <si>
    <t>712340834</t>
  </si>
  <si>
    <t>Odstranění povlakové krytiny střech plochých do 10° z přitavených pásů NAIP v plné ploše Příplatek k ceně - 0833 za každou další vrstvu</t>
  </si>
  <si>
    <t>1655.086*4=6 620.344 [A]</t>
  </si>
  <si>
    <t>412</t>
  </si>
  <si>
    <t>712990813</t>
  </si>
  <si>
    <t>Odstranění násypu nebo nánosu ze střech násypu nebo nánosu do 10°, tl. přes 50 do 100 mm</t>
  </si>
  <si>
    <t>'odstranění škvárového násypu ze střech' 
dle výkr. 2.113-východní část 16.475*33.525=552.324 [A] 
dle výkr. 2.113-východní část6.3*5.255=33.107 [B] 
dle výkr. 2.113-východní část5.45*(3.305+1.3+0.96)=30.329 [C] 
dle výkr. 2.113-východní čás-odměřeno z výkresu108.25=108.250 [D] 
dle výkr. 2.113-východní čás-odměřeno z výkresu-odečet světlík48.38-(3.27*6.54)=26.994 [E] 
dle výkr. 2.113-západní část 11.765*34.355=404.187 [F] 
dle výkr. 2.113-západní část 5.46*5.61=30.631 [G] 
dle výkr. 2.113-západní čás-odměřeno z výkresu 444.12=444.120 [H] 
dle výkr. 2.113-západní čás-odměřeno z výkresu-odečet světlík46.53-(3.27*6.54)=25.144 [I] 
Celkem: 552.324+33.107+30.329+108.25+26.994+404.187+30.631+444.12+25.144=1 655.086 [J]</t>
  </si>
  <si>
    <t>413</t>
  </si>
  <si>
    <t>712990816</t>
  </si>
  <si>
    <t>Odstranění násypu nebo nánosu ze střech násypu nebo nánosu do 10°, tl. Příplatek k ceně - 0813 za každých dalších 50 mm tl.</t>
  </si>
  <si>
    <t>414</t>
  </si>
  <si>
    <t>713121111</t>
  </si>
  <si>
    <t>Montáž tepelné izolace podlah rohožemi, pásy, deskami, dílci, bloky (izolační materiál ve specifikaci) kladenými volně jednovrstvá</t>
  </si>
  <si>
    <t>systémová deska-skladba 639.94639.94=639.940 [A] 
Mezisoučet: 639.94=639.940 [B] 
''systémová deska-skladba P11' 
0P298=8.000 [C] 
0P0911=11.000 [D] 
0P08A2.9=2.900 [E] 
0P425.25=5.250 [F] 
0P440.66=0.660 [G] 
0P411.04=1.040 [H] 
0P3123.22=23.220 [I] 
0P1098.56=8.560 [J] 
Mezisoučet: 8+11+2.9+5.25+0.66+1.04+23.22+8.56=60.630 [K] 
''bourání podlah pro vodorovnou kanalizaci 1P.P.-skladba P07' 
1S12A+1S12+1S114.31=4.310 [L] 
1S093.29=3.290 [M] 
1S08+1S03A+1S057.84=7.840 [N] 
1S070.25=0.250 [O] 
1S187.65=7.650 [P] 
Mezisoučet: 4.31+3.29+7.84+0.25+7.65=23.340 [Q] 
sprchy 0P14A+0P121+1P11 dle skladby P101.48+1.59+1.47=4.540 [R] 
Mezisoučet: 4.54=4.540 [S] 
Celkem: 639.94+8+11+2.9+5.25+0.66+1.04+23.22+8.56+4.31+3.29+7.84+0.25+7.65+4.54=728.450 [T]</t>
  </si>
  <si>
    <t>415</t>
  </si>
  <si>
    <t>713121121</t>
  </si>
  <si>
    <t>Montáž tepelné izolace podlah rohožemi, pásy, deskami, dílci, bloky (izolační materiál ve specifikaci) kladenými volně dvouvrstvá</t>
  </si>
  <si>
    <t>'vybourané podlahy na terén 1N.P.-dle skladby P01a' 
vestibul 585 přilehlé prostory585=585.000 [A] 
podlaha nad bývalým schodištěm podchodu 0P02 dle skladby P01c54.94=54.940 [B] 
Celkem: 585+54.94=639.940 [C] 
639.94*2=1 279.880 [D]</t>
  </si>
  <si>
    <t>416</t>
  </si>
  <si>
    <t>28375911</t>
  </si>
  <si>
    <t>deska EPS 150 pro konstrukce s vysokým zatížením ?=0,035 tl 70mm</t>
  </si>
  <si>
    <t>639.94*2=1 279.880 [A] 
1279.88*1.05 Přepočtené koeficientem množství=1 343.874 [B]</t>
  </si>
  <si>
    <t>417</t>
  </si>
  <si>
    <t>28375909</t>
  </si>
  <si>
    <t>deska EPS 150 pro konstrukce s vysokým zatížením ?=0,035 tl 50mm</t>
  </si>
  <si>
    <t>'bourání podlah pro vodorovnou kanalizaci 1P.P.-skladba P07' 
1S12A+1S12+1S114.31=4.310 [A] 
1S093.29=3.290 [B] 
1S08+1S03A+1S057.84=7.840 [C] 
1S070.25=0.250 [D] 
1S187.65=7.650 [E] 
sprchy 0P14A+0P121+1P11 dle skladby P101.48+1.59+1.47=4.540 [F] 
Celkem: 4.31+3.29+7.84+0.25+7.65+4.54=27.880 [G] 
27.88*1.05 Přepočtené koeficientem množství=29.274 [H]</t>
  </si>
  <si>
    <t>418</t>
  </si>
  <si>
    <t>28616310</t>
  </si>
  <si>
    <t>deska systémová pro podlahové topení celkové v 50-51mm s izolací v 30mm</t>
  </si>
  <si>
    <t>639.94=639.940 [A] 
639.94*1.05 Přepočtené koeficientem množství=671.937 [B]</t>
  </si>
  <si>
    <t>419</t>
  </si>
  <si>
    <t>713131145</t>
  </si>
  <si>
    <t>Montáž tepelné izolace stěn rohožemi, pásy, deskami, dílci, bloky (izolační materiál ve specifikaci) lepením bodově</t>
  </si>
  <si>
    <t>420</t>
  </si>
  <si>
    <t>28376417</t>
  </si>
  <si>
    <t>deska XPS hrana polodrážková a hladký povrch 300kPA tl 50mm</t>
  </si>
  <si>
    <t>421</t>
  </si>
  <si>
    <t>713130833</t>
  </si>
  <si>
    <t>Odstranění tepelné izolace stěn a příček z rohoží, pásů, dílců, desek, bloků připevněných přibitím nebo nastřelením z vláknitých materiálů, tloušťka izolace pře</t>
  </si>
  <si>
    <t>Odstranění tepelné izolace stěn a příček z rohoží, pásů, dílců, desek, bloků připevněných přibitím nebo nastřelením z vláknitých materiálů, tloušťka izolace přes 100 mm</t>
  </si>
  <si>
    <t>1.P.P 1S09(3.49+3.49+4+4)*3-(1.1*2.2)+13.17=55.690 [A] 
1.P.P 1S08(2.39+2.39+4+4)*3-(1.6*2.1)+9.14=44.120 [B] 
1.P.P 1S12A(1.38+1.38+2.505+2.505)*3.22-(0.905*2.130)+3.4=26.492 [C] 
1.P.P 1S12B(1.355+1.355+2.505+2.505)*3.22-(0.905*2.130)+3.4=26.331 [D] 
Celkem: 55.69+44.12+26.492+26.331=152.633 [E]</t>
  </si>
  <si>
    <t>422</t>
  </si>
  <si>
    <t>R13190821</t>
  </si>
  <si>
    <t>Odstranění dilatační vrsty mezi konstrukcemi z vláknité desky tl 6 mm</t>
  </si>
  <si>
    <t>vestibul 585 přilehlé prostory585=585.000 [A] 
skladba nad kolektorem50=50.000 [B] 
''bourání podlah pro vodorovnou kanalizaci 1N.P.-m2' 
0P084=4.000 [C] 
0P09+375.9=5.900 [D] 
0P373.8=3.800 [E] 
0P362.6=2.600 [F] 
0P513.6=3.600 [G] 
0P491.96=1.960 [H] 
0P571.64=1.640 [I] 
0P98B12.5=12.500 [J] 
0P98B21.8=21.800 [K] 
0P981.8=1.800 [L] 
0P725=5.000 [M] 
Celkem: 585+50+4+5.9+3.8+2.6+3.6+1.96+1.64+12.5+21.8+1.8+5=699.600 [N]</t>
  </si>
  <si>
    <t>423</t>
  </si>
  <si>
    <t>998713102</t>
  </si>
  <si>
    <t>Přesun hmot pro izolace tepelné stanovený z hmotnosti přesunovaného materiálu vodorovná dopravní vzdálenost do 50 m v objektech výšky přes 6 m do 12 m</t>
  </si>
  <si>
    <t>722</t>
  </si>
  <si>
    <t>Zdravotechnika - vnitřní vodovod</t>
  </si>
  <si>
    <t>424</t>
  </si>
  <si>
    <t>R722254117</t>
  </si>
  <si>
    <t>Požární příslušenství a armatury hydrantové skříně vnitřní s výzbrojí D 25 (polyesterová hadice)</t>
  </si>
  <si>
    <t>dle tabulky výrobků OV/HS1.b4=4.000 [A]</t>
  </si>
  <si>
    <t>425</t>
  </si>
  <si>
    <t>R722254115</t>
  </si>
  <si>
    <t>dle tabulky výrobků OV/HS2.33=3.000 [A]</t>
  </si>
  <si>
    <t>426</t>
  </si>
  <si>
    <t>R722254116</t>
  </si>
  <si>
    <t>dle tabulky výrobků OV/HS2.b4=4.000 [A]</t>
  </si>
  <si>
    <t>427</t>
  </si>
  <si>
    <t>998722102</t>
  </si>
  <si>
    <t>Přesun hmot pro vnitřní vodovod stanovený z hmotnosti přesunovaného materiálu vodorovná dopravní vzdálenost do 50 m v objektech výšky přes 6 do 12 m</t>
  </si>
  <si>
    <t>725</t>
  </si>
  <si>
    <t>Zdravotechnika - zařizovací předměty</t>
  </si>
  <si>
    <t>428</t>
  </si>
  <si>
    <t>725110811</t>
  </si>
  <si>
    <t>Demontáž klozetů splachovacích s nádrží nebo tlakovým splachovačem</t>
  </si>
  <si>
    <t>429</t>
  </si>
  <si>
    <t>725122817</t>
  </si>
  <si>
    <t>Demontáž pisoárů bez nádrže s rohovým ventilem s 1 záchodkem</t>
  </si>
  <si>
    <t>1.N.P.-0P893=3.000 [A] 
1.N.P.-0P1012=2.000 [B] 
1.N.P.-0P395=5.000 [C] 
Mezisoučet: 3+2+5=10.000 [D] 
2.N.P.-1P652=2.000 [E] 
Mezisoučet: 2=2.000 [F] 
Celkem: 3+2+5+2=12.000 [G]</t>
  </si>
  <si>
    <t>430</t>
  </si>
  <si>
    <t>725210821</t>
  </si>
  <si>
    <t>Demontáž umyvadel bez výtokových armatur umyvadel</t>
  </si>
  <si>
    <t>1.N.P. 0P1061=1.000 [A] 
1.N.P.-0P1051=1.000 [B] 
1.N.P.-0P1011=1.000 [C] 
1.N.P.-0P852=2.000 [D] 
1.N.P.-0P861=1.000 [E] 
1.N.P.-0P951=1.000 [F] 
1.N.P.-0P931=1.000 [G] 
1.N.P.-0P571=1.000 [H] 
1.N.P.-0P621=1.000 [I] 
1.N.P.-0P591=1.000 [J] 
1.N.P.-0P561=1.000 [K] 
1.N.P.-0P533=3.000 [L] 
1.N.P.-0P481=1.000 [M] 
1.1.P.-0P441=1.000 [N] 
1.1.P.-0P451=1.000 [O] 
1.1.2.-0P412=2.000 [P] 
1.1.2.-0P392=2.000 [Q] 
1.1.2.-0P151=1.000 [R] 
1.1.2.-0P181=1.000 [S] 
1.1.2.-0P192=2.000 [T] 
1.1.2.-0P212=2.000 [U] 
Mezisoučet: 1+1+1+2+1+1+1+1+1+1+1+3+1+1+1+2+2+1+1+2+2=28.000 [V] 
2.1.2.-1P181=1.000 [W] 
2.1.2.-1P14A1=1.000 [X] 
2.1.2.-1P061=1.000 [Y] 
2.1.2.-1P022=2.000 [Z] 
2.1.2.-1P671=1.000 [AA] 
Celkem: 1+1+1+2+1+1+1+1+1+1+1+3+1+1+1+2+2+1+1+2+2+1+1+1+2+1=34.000 [AB]</t>
  </si>
  <si>
    <t>431</t>
  </si>
  <si>
    <t>725230811</t>
  </si>
  <si>
    <t>Demontáž bidetů diturvitových</t>
  </si>
  <si>
    <t>2.N.P.-1P031=1.000 [A]</t>
  </si>
  <si>
    <t>432</t>
  </si>
  <si>
    <t>725240812</t>
  </si>
  <si>
    <t>Demontáž sprchových kabin a vaniček bez výtokových armatur vaniček</t>
  </si>
  <si>
    <t>1.N.P.-0P411=1.000 [A]</t>
  </si>
  <si>
    <t>433</t>
  </si>
  <si>
    <t>725244904</t>
  </si>
  <si>
    <t>Sprchové dveře a zástěny montáž sprchových dveří</t>
  </si>
  <si>
    <t>HZF/236=6.000 [A]</t>
  </si>
  <si>
    <t>434</t>
  </si>
  <si>
    <t>R5495009</t>
  </si>
  <si>
    <t>Sprchové dveře v lesklém chromu, výplň je z neprůhledného skla a je opatřena dekorem Grape. Posuvný systém otevírání na třetiny, levá i pravá orientace.</t>
  </si>
  <si>
    <t>435</t>
  </si>
  <si>
    <t>725330820</t>
  </si>
  <si>
    <t>Demontáž výlevek bez výtokových armatur a bez nádrže a splachovacího potrubí diturvitových</t>
  </si>
  <si>
    <t>1.N.P.-0P951=1.000 [A] 
1.N.P.-0P491=1.000 [B] 
Mezisoučet: 1+1=2.000 [C] 
2.N.P.-1P191=1.000 [D] 
2.N.P.-1P061=1.000 [E] 
Mezisoučet: 1+1=2.000 [F] 
Celkem: 1+1+1+1=4.000 [G]</t>
  </si>
  <si>
    <t>436</t>
  </si>
  <si>
    <t>725530823</t>
  </si>
  <si>
    <t>Demontáž elektrických zásobníkových ohřívačů vody tlakových od 50 do 200 l</t>
  </si>
  <si>
    <t>2.N.P.-1P14A1=1.000 [A]</t>
  </si>
  <si>
    <t>437</t>
  </si>
  <si>
    <t>781491021</t>
  </si>
  <si>
    <t>Montáž zrcadel lepených silikonovým tmelem na keramický obklad, plochy do 1 m2</t>
  </si>
  <si>
    <t>HZ/10.6*0.8*31=14.880 [A]</t>
  </si>
  <si>
    <t>438</t>
  </si>
  <si>
    <t>R25291626</t>
  </si>
  <si>
    <t>DPolička k montáži na omítku, chromniklová ocel, povrch hedvábně matný s povrchovou úpravou InoxPlus k redukci otisků prstů a lepšími čisticími vlastnostmi (eas</t>
  </si>
  <si>
    <t>DPolička k montáži na omítku, chromniklová ocel, povrch hedvábně matný s povrchovou úpravou InoxPlus k redukci otisků prstů a lepšími čisticími vlastnostmi (easy to clean), tloušťka materiálu 2 mm, zaoblené hrany, přední ochranná lišta, včetně vrutů z ušlechtilé oceli a hmoždinek.</t>
  </si>
  <si>
    <t>HZ/172=2.000 [A]</t>
  </si>
  <si>
    <t>439</t>
  </si>
  <si>
    <t>R35291644</t>
  </si>
  <si>
    <t>Přebalovací pult horizontální k montáži na stěnu, z polypropylenu s antibakteriální ochranou</t>
  </si>
  <si>
    <t>HZ/182=2.000 [A]</t>
  </si>
  <si>
    <t>60x740x440mm chromniklová ocel hedvábně matná</t>
  </si>
  <si>
    <t>440</t>
  </si>
  <si>
    <t>R53991111</t>
  </si>
  <si>
    <t>Dodání a osazení hmoždinek včetně vyvrtání otvorů (s dodáním hmot) ve stěnách do zdiva z cihel nebo měkkého kamene, vnější profil hmoždinky 6 až 8 mm</t>
  </si>
  <si>
    <t>HZ/22=2.000 [A]</t>
  </si>
  <si>
    <t>441</t>
  </si>
  <si>
    <t>R3465122</t>
  </si>
  <si>
    <t>zrcadlo nerez super lesk 800*600 mm</t>
  </si>
  <si>
    <t>HZ/124=24.000 [A]</t>
  </si>
  <si>
    <t>442</t>
  </si>
  <si>
    <t>R3465222</t>
  </si>
  <si>
    <t>Sklopné zrcadlo k montáži na omítku, zrcadlo a držák kompletně z chromniklové oceli, zrcadlo leštěné do vysokého lesku, držák hedvábně matný, tloušťka materiálu</t>
  </si>
  <si>
    <t>Sklopné zrcadlo k montáži na omítku, zrcadlo a držák kompletně z chromniklové oceli, zrcadlo leštěné do vysokého lesku, držák hedvábně matný, tloušťka materiálu zrcadla 8 mm, tloušťka materiálu držáku 4 mm, zrcadlo podloženo polystyrenovou deskou se skrytým upevněním, zezadu připevněná výztuha z ušlechtilé oceli o šířce 1,5 mm, sklopné 13° pomocí páčky předmontované vpravo nebo vlevo, včetně vrutů z ušlechtilé oceli a hmoždinek.</t>
  </si>
  <si>
    <t>443</t>
  </si>
  <si>
    <t>R25291641</t>
  </si>
  <si>
    <t>Doplňky zařízení koupelen a záchodů nerezové madlo sprchové 750 x 450 mm</t>
  </si>
  <si>
    <t>HZ/202=2.000 [A]</t>
  </si>
  <si>
    <t>444</t>
  </si>
  <si>
    <t>R35291641</t>
  </si>
  <si>
    <t>Sklopný úchyt ve tvaru U, s držákem na toaletní papír 800mm</t>
  </si>
  <si>
    <t>HZ/212=2.000 [A]</t>
  </si>
  <si>
    <t>445</t>
  </si>
  <si>
    <t>R36291641</t>
  </si>
  <si>
    <t>Podpěrné madlo ve varu U, 800mm</t>
  </si>
  <si>
    <t>446</t>
  </si>
  <si>
    <t>R35291642</t>
  </si>
  <si>
    <t>Pisoárová mezistěna k montáži na omítku, z chromniklové oceli, povrch hedvábně matný, tloušťka materiálu 2,0 mm, se strukturou WL5 1,0 mm, skrytá montáž na stěn</t>
  </si>
  <si>
    <t>Pisoárová mezistěna k montáži na omítku, z chromniklové oceli, povrch hedvábně matný, tloušťka materiálu 2,0 mm, se strukturou WL5 1,0 mm, skrytá montáž na stěnu, včetně upevňovacího materiálu.</t>
  </si>
  <si>
    <t>HZ/86=6.000 [A]</t>
  </si>
  <si>
    <t>447</t>
  </si>
  <si>
    <t>R36291646</t>
  </si>
  <si>
    <t>Dvojitý věšák k montáži na omítku, chromniklová ocel, povrch hedvábně matný, průměr trubky 18 mm, otvor pro přišroubování, včetně vrutů a hmoždinek.</t>
  </si>
  <si>
    <t>HZ/1655=55.000 [A]</t>
  </si>
  <si>
    <t>448</t>
  </si>
  <si>
    <t>998725102</t>
  </si>
  <si>
    <t>Přesun hmot pro zařizovací předměty stanovený z hmotnosti přesunovaného materiálu vodorovná dopravní vzdálenost do 50 m v objektech výšky přes 6 do 12 m</t>
  </si>
  <si>
    <t>449</t>
  </si>
  <si>
    <t>733191112</t>
  </si>
  <si>
    <t>Zkoušky těsnosti potrubí, manžety prostupové z trubek ocelových manžety prostupové pro trubky DN přes 20 do 32</t>
  </si>
  <si>
    <t>'dle výkr.2.239-1.PP-prostupy' 
T.6.011=1.000 [A]</t>
  </si>
  <si>
    <t>Systémové těsnění prostupů vodotěsné</t>
  </si>
  <si>
    <t>450</t>
  </si>
  <si>
    <t>733191113</t>
  </si>
  <si>
    <t>Zkoušky těsnosti potrubí, manžety prostupové z trubek ocelových manžety prostupové pro trubky DN přes 32 do 50</t>
  </si>
  <si>
    <t>'dle výkr.2.239-2.NP-prostupy' 
M.1.101=1.000 [A]</t>
  </si>
  <si>
    <t>451</t>
  </si>
  <si>
    <t>733191114</t>
  </si>
  <si>
    <t>Zkoušky těsnosti potrubí, manžety prostupové z trubek ocelových manžety prostupové pro trubky DN přes 50 do 60</t>
  </si>
  <si>
    <t>'dle výkr.2.239-2.NP-prostupy' 
M.1.081=1.000 [A]</t>
  </si>
  <si>
    <t>452</t>
  </si>
  <si>
    <t>R73319111</t>
  </si>
  <si>
    <t>'dle výkr.2.239-2.NP-prostupy' 
M.1.0315=15.000 [A] 
M.2.071=1.000 [B] 
''dle výkr.2.235-1.PP-prostupy' 
T.1.046=6.000 [C] 
T.1.077=7.000 [D] 
T.1.132=2.000 [E] 
T.1.142=2.000 [F] 
T.1.151=1.000 [G] 
T.1.174=4.000 [H] 
T.5.021=1.000 [I] 
''dle výkr.2.236-1.NP-prostupy' 
M.1.059=9.000 [J] 
M.1.091=1.000 [K] 
M.2.171=1.000 [L] 
3.2.183=3.000 [M] 
3.2.192=2.000 [N] 
3.2.221=1.000 [O] 
3.2.231=1.000 [P] 
3.2.242=2.000 [Q] 
3.2.242=2.000 [R] 
Celkem: 15+1+6+7+2+2+1+4+1+9+1+1+3+2+1+1+2+2=61.000 [S]</t>
  </si>
  <si>
    <t>453</t>
  </si>
  <si>
    <t>73319112R</t>
  </si>
  <si>
    <t>'dle výkr.2.239-2.NP-prostupy' 
M.2.031=1.000 [A] 
M.2.061=1.000 [B] 
M.2.081=1.000 [C] 
M.2.091=1.000 [D] 
M.2.101=1.000 [E] 
M.2.141=1.000 [F] 
M.2.151=1.000 [G] 
M.5.012=2.000 [H] 
M.7.N21=1.000 [I] 
''dle výkr 2.236-1.NP' 
M.2.221=1.000 [J] 
M.2.231=1.000 [K] 
M.2.242=2.000 [L] 
1.2.251=1.000 [M] 
1.2.261=1.000 [N] 
1.2.272=2.000 [O] 
1.2.331=1.000 [P] 
1.7.N11=1.000 [Q] 
1.7.N21=1.000 [R] 
Celkem: 1+1+1+1+1+1+1+2+1+1+1+2+1+1+2+1+1+1=21.000 [S]</t>
  </si>
  <si>
    <t>454</t>
  </si>
  <si>
    <t>998733102</t>
  </si>
  <si>
    <t>Přesun hmot pro rozvody potrubí stanovený z hmotnosti přesunovaného materiálu vodorovná dopravní vzdálenost do 50 m v objektech výšky přes 6 do 12 m</t>
  </si>
  <si>
    <t>455</t>
  </si>
  <si>
    <t>741372801</t>
  </si>
  <si>
    <t>Demontáž svítidel bez zachování funkčnosti (do suti) průmyslových výbojkových přisazených 1 zdroj</t>
  </si>
  <si>
    <t>severní pohled2=2.000 [A] 
východní pohled2=2.000 [B] 
západní pohled3=3.000 [C] 
vnitroblok jižní pohled3=3.000 [D] 
vnitroblok západní pohled4=4.000 [E] 
vnitroblok východní pohled2=2.000 [F] 
rušený podchod-viz řez 2 -2.1154=4.000 [G] 
Celkem: 2+2+3+3+4+2+4=20.000 [H]</t>
  </si>
  <si>
    <t>456</t>
  </si>
  <si>
    <t>741372821</t>
  </si>
  <si>
    <t>Demontáž svítidel bez zachování funkčnosti (do suti) průmyslových výbojkových venkovních na výložníku do 3 m</t>
  </si>
  <si>
    <t>severní pohled 2=2.000 [A]</t>
  </si>
  <si>
    <t>457</t>
  </si>
  <si>
    <t>741410021</t>
  </si>
  <si>
    <t>Montáž uzemňovacího vedení s upevněním, propojením a připojením pomocí svorek v zemi s izolací spojů pásku průřezu do 120 mm2 v městské zástavbě</t>
  </si>
  <si>
    <t>'ochrana zemnícího pásku' 
obvod budovy1*(27.325+5.26+6.62+13.48+8.08+2.92+11.39+2.96+30.235+21.005+10.25+6.46+11.6+11.35+34.365+12.24)=215.540 [A] 
obvod budovy-odečet podchod jižní strana1*(1.46+1.46+0.44+96.21+15.06)-28.16=86.470 [B] 
Celkem: 215.54+86.47=302.010 [C]</t>
  </si>
  <si>
    <t>458</t>
  </si>
  <si>
    <t>35442143</t>
  </si>
  <si>
    <t>pás zemnící 30x3,5mm nerez</t>
  </si>
  <si>
    <t>459</t>
  </si>
  <si>
    <t>741421813</t>
  </si>
  <si>
    <t>Demontáž hromosvodného vedení bez zachování funkčnosti svodových drátů nebo lan kolmého svodu, průměru přes 8 mm</t>
  </si>
  <si>
    <t>12+12+7.5+7.5+6.5+6.5=52.000 [A]</t>
  </si>
  <si>
    <t>460</t>
  </si>
  <si>
    <t>741421823</t>
  </si>
  <si>
    <t>Demontáž hromosvodného vedení bez zachování funkčnosti svodových drátů nebo lan na rovné střeše, průměru přes 8 mm</t>
  </si>
  <si>
    <t>9+22.8+41.8+2+1.8+1.8+4+7.8+3+2.6=96.600 [A]</t>
  </si>
  <si>
    <t>461</t>
  </si>
  <si>
    <t>741421855</t>
  </si>
  <si>
    <t>Demontáž hromosvodného vedení podpěr střešního vedení pro plochou střechu</t>
  </si>
  <si>
    <t>(94+52)/1=146.000 [A]</t>
  </si>
  <si>
    <t>462</t>
  </si>
  <si>
    <t>741421863</t>
  </si>
  <si>
    <t>Demontáž hromosvodného vedení podpěr svislého vedení zazděného</t>
  </si>
  <si>
    <t>52/1=52.000 [A]</t>
  </si>
  <si>
    <t>463</t>
  </si>
  <si>
    <t>R5779004</t>
  </si>
  <si>
    <t>ocelový trezor se zdvojeným pláštěm 500x200x100 mm</t>
  </si>
  <si>
    <t>dle tabulky výrobků OV/TR1=1.000 [A] 
Celkem: 1=1.000 [B]</t>
  </si>
  <si>
    <t>464</t>
  </si>
  <si>
    <t>998741102</t>
  </si>
  <si>
    <t>Přesun hmot pro silnoproud stanovený z hmotnosti přesunovaného materiálu vodorovná dopravní vzdálenost do 50 m v objektech výšky přes 6 do 12 m</t>
  </si>
  <si>
    <t>465</t>
  </si>
  <si>
    <t>severní pohled1=1.000 [A]</t>
  </si>
  <si>
    <t>466</t>
  </si>
  <si>
    <t>742420811</t>
  </si>
  <si>
    <t>Demontáž společné televizní antény venkovní televizní antény nebo FM antény</t>
  </si>
  <si>
    <t>anténa s32=2.000 [A] 
anténa s21=1.000 [B] 
anténa s41=1.000 [C] 
anténa s51=1.000 [D] 
anténa na strojovnmě výtahu1=1.000 [E] 
Celkem: 2+1+1+1+1=6.000 [F]</t>
  </si>
  <si>
    <t>467</t>
  </si>
  <si>
    <t>742320011</t>
  </si>
  <si>
    <t>Montáž elektricky ovládaných zámků elektromechanických samozamykacích s panikovou funkcí</t>
  </si>
  <si>
    <t>02.11=1.000 [A] 
11.11=1.000 [B] 
12.d1=1.000 [C] 
13.1-elmo1=1.000 [D] 
16.11=1.000 [E] 
Celkem: 1+1+1+1+1=5.000 [F]</t>
  </si>
  <si>
    <t>468</t>
  </si>
  <si>
    <t>R0035029</t>
  </si>
  <si>
    <t>Elektromechanický hluboký samozamykací panikový zámek</t>
  </si>
  <si>
    <t>02.11=1.000 [A] 
11.11=1.000 [B] 
12.d1=1.000 [C] 
16.11=1.000 [D] 
Celkem: 1+1+1+1=4.000 [E]</t>
  </si>
  <si>
    <t>469</t>
  </si>
  <si>
    <t>R035049</t>
  </si>
  <si>
    <t>Elektromotorický hluboký samozamykací panikový zámek, backset 55 mm</t>
  </si>
  <si>
    <t>13.1-elmo1=1.000 [A]</t>
  </si>
  <si>
    <t>470</t>
  </si>
  <si>
    <t>742420821</t>
  </si>
  <si>
    <t>Demontáž společné televizní antény anténního stožáru</t>
  </si>
  <si>
    <t>471</t>
  </si>
  <si>
    <t>751</t>
  </si>
  <si>
    <t>Vzduchotechnika</t>
  </si>
  <si>
    <t>472</t>
  </si>
  <si>
    <t>751111813</t>
  </si>
  <si>
    <t>Demontáž ventilátoru axiálního nízkotlakého kruhové potrubí, průměru přes 400 do 600 mm</t>
  </si>
  <si>
    <t>pohled jižní vnitroblok1=1.000 [A]</t>
  </si>
  <si>
    <t>473</t>
  </si>
  <si>
    <t>751721811</t>
  </si>
  <si>
    <t>Demontáž klimatizační jednotky venkovní jednofázové napájení do 2 vnitřních jednotek</t>
  </si>
  <si>
    <t>střecha2+2+2+2+1=9.000 [A] 
Celkem: 9=9.000 [B]</t>
  </si>
  <si>
    <t>474</t>
  </si>
  <si>
    <t>998751101</t>
  </si>
  <si>
    <t>Přesun hmot pro vzduchotechniku stanovený z hmotnosti přesunovaného materiálu vodorovná dopravní vzdálenost do 100 m v objektech výšky do 12 m</t>
  </si>
  <si>
    <t>761</t>
  </si>
  <si>
    <t>Konstrukce prosvětlovací</t>
  </si>
  <si>
    <t>475</t>
  </si>
  <si>
    <t>761614111</t>
  </si>
  <si>
    <t>Okna ze skleněných tvárnic zděné rozměr 190 x 190 x 100 mm bezbarvé lesklé dezén mřížka</t>
  </si>
  <si>
    <t>0P492.1*1.5=3.150 [A] 
0P651.48*1.48*2=4.381 [B] 
1P611*1=1.000 [C] 
Celkem: 3.15+4.381+1=8.531 [D]</t>
  </si>
  <si>
    <t>476</t>
  </si>
  <si>
    <t>761661011</t>
  </si>
  <si>
    <t>Osazení sklepních světlíků (anglických dvorků) včetně osazení roštu, osazení odvodňovacího prvku a osazení pojistky (proti vloupání ) hloubky do 0,60 m, šířky p</t>
  </si>
  <si>
    <t>Osazení sklepních světlíků (anglických dvorků) včetně osazení roštu, osazení odvodňovacího prvku a osazení pojistky (proti vloupání ) hloubky do 0,60 m, šířky přes 1,0 m</t>
  </si>
  <si>
    <t>dle tabulky výrobků OV/SK-sklepní světlík1=1.000 [A]</t>
  </si>
  <si>
    <t>477</t>
  </si>
  <si>
    <t>R.35894</t>
  </si>
  <si>
    <t>Světlík 400 - těleso 125x100x40</t>
  </si>
  <si>
    <t>478</t>
  </si>
  <si>
    <t>R.315790</t>
  </si>
  <si>
    <t>Nástavba světlíku 125x34x40 - těleso LIFT 3-30 cm</t>
  </si>
  <si>
    <t>dle tabulky výrobků OV/SK-sklepní světlík2=2.000 [A]</t>
  </si>
  <si>
    <t>479</t>
  </si>
  <si>
    <t>R315790</t>
  </si>
  <si>
    <t>oceloskleněný kryt světlíku d+m</t>
  </si>
  <si>
    <t>dle tabulky výrobků OV/SK-sklepní světlík-oceloskleněný kryt1=1.000 [A]</t>
  </si>
  <si>
    <t>480</t>
  </si>
  <si>
    <t>R61614111</t>
  </si>
  <si>
    <t>0P55+podchod2.995*1.785+2.995*0.65=7.293 [A] 
0P018.495*2.045*2=34.745 [B] 
0P912.4*1.78=4.272 [C] 
Celkem: 7.293+34.745+4.272=46.310 [D]</t>
  </si>
  <si>
    <t>481</t>
  </si>
  <si>
    <t>998761102</t>
  </si>
  <si>
    <t>Přesun hmot pro konstrukce prosvětlovací stanovený z hmotnosti přesunovaného materiálu vodorovná dopravní vzdálenost do 50 m v objektech výšky přes 6 do 12 m</t>
  </si>
  <si>
    <t>763</t>
  </si>
  <si>
    <t>Konstrukce suché výstavby</t>
  </si>
  <si>
    <t>482</t>
  </si>
  <si>
    <t>763111811</t>
  </si>
  <si>
    <t>Demontáž příček ze sádrokartonových desek s nosnou konstrukcí z ocelových profilů jednoduchých, opláštění jednoduché</t>
  </si>
  <si>
    <t>dle výkr 2.115 opláštění mezi -0P45 6.72 0P42,41,446.28*1.07=6.720 [A]</t>
  </si>
  <si>
    <t>483</t>
  </si>
  <si>
    <t>763131821</t>
  </si>
  <si>
    <t>Demontáž podhledu nebo samostatného požárního předělu ze sádrokartonových desek s nosnou konstrukcí dvouvrstvou z ocelových profilů, opláštění jednoduché</t>
  </si>
  <si>
    <t>dle výkr 2.115 -0P 41,43,44,42-odměřena plocha14.7=14.700 [A] 
bourání stávajících podhledů, předpoklad 20% podlahové plochy3556.18*0.2=711.236 [B] 
bourání podhledu-nepoužívaný podchod(2.8+0.8)*3.935=14.166 [C] 
Celkem: 14.7+711.236+14.166=740.102 [D]</t>
  </si>
  <si>
    <t>484</t>
  </si>
  <si>
    <t>763135811</t>
  </si>
  <si>
    <t>Demontáž podhledu sádrokartonového kazetového na zavěšeném na roštu viditelném</t>
  </si>
  <si>
    <t>bourání stávajících podhledů, předpoklad 10% podlahové plochy3556.18*0.1=355.618 [A]</t>
  </si>
  <si>
    <t>485</t>
  </si>
  <si>
    <t>763172382</t>
  </si>
  <si>
    <t>Montáž dvířek pro konstrukce ze sádrokartonových desek revizních dvouplášťových pro příčky a předsazené stěny velikost (šxv) 300 x 300 mm</t>
  </si>
  <si>
    <t>dle tabulky výrobků OV/R.714=14.000 [A]</t>
  </si>
  <si>
    <t>486</t>
  </si>
  <si>
    <t>R9030755</t>
  </si>
  <si>
    <t>dvířka revizní jednokřídlá dvouplášťová s automatickým zámkem 200x300mm</t>
  </si>
  <si>
    <t>487</t>
  </si>
  <si>
    <t>763172392</t>
  </si>
  <si>
    <t>Montáž dvířek pro konstrukce ze sádrokartonových desek revizních dvouplášťových pro podhledy velikost (šxv) 300 x 300 mm</t>
  </si>
  <si>
    <t>dle tabulky výrobků OV/R.32=2.000 [A] 
dle tabulky výrobků OV/R.411=11.000 [B] 
Celkem: 2+11=13.000 [C]</t>
  </si>
  <si>
    <t>488</t>
  </si>
  <si>
    <t>59030711</t>
  </si>
  <si>
    <t>dvířka revizní jednokřídlá s automatickým zámkem 300x300mm</t>
  </si>
  <si>
    <t>dle tabulky výrobků OV/R.32=2.000 [A]</t>
  </si>
  <si>
    <t>489</t>
  </si>
  <si>
    <t>R9030711</t>
  </si>
  <si>
    <t>dvířka revizní jednokřídlá s automatickým zámkem 300x300mm vhkuvzdorná</t>
  </si>
  <si>
    <t>dle tabulky výrobků OV/R.411=11.000 [A]</t>
  </si>
  <si>
    <t>490</t>
  </si>
  <si>
    <t>763172393</t>
  </si>
  <si>
    <t>Montáž dvířek pro konstrukce ze sádrokartonových desek revizních dvouplášťových pro podhledy velikost (šxv) 400 x 400 mm</t>
  </si>
  <si>
    <t>491</t>
  </si>
  <si>
    <t>763172412</t>
  </si>
  <si>
    <t>Montáž dvířek pro konstrukce ze sádrokartonových desek revizních protipožárních pro příčky a předsazené stěny velikost (šxv) 300 x 300 mm</t>
  </si>
  <si>
    <t>dle tabulky výrobků OV/R.519=19.000 [A]</t>
  </si>
  <si>
    <t>492</t>
  </si>
  <si>
    <t>59030760</t>
  </si>
  <si>
    <t>dvířka revizní protipožární pro stěny a podhledy EI 60 300x300 mm</t>
  </si>
  <si>
    <t>493</t>
  </si>
  <si>
    <t>763172413</t>
  </si>
  <si>
    <t>Montáž dvířek pro konstrukce ze sádrokartonových desek revizních protipožárních pro příčky a předsazené stěny velikost (šxv) 400 x 400 mm</t>
  </si>
  <si>
    <t>dle tabulky výrobků OV/R.61=1.000 [A]</t>
  </si>
  <si>
    <t>494</t>
  </si>
  <si>
    <t>59030761</t>
  </si>
  <si>
    <t>dvířka revizní protipožární pro stěny a podhledy EI 60 400x400 mm</t>
  </si>
  <si>
    <t>495</t>
  </si>
  <si>
    <t>763212812</t>
  </si>
  <si>
    <t>Demontáž příček ze sádrovláknitých desek desek, opláštění dvojité</t>
  </si>
  <si>
    <t>1S17(1.2+2.84)*2.7-(0.9*1.97)=9.135 [A]</t>
  </si>
  <si>
    <t>496</t>
  </si>
  <si>
    <t>R63711811</t>
  </si>
  <si>
    <t>Demontáž kompozitních stěn a příček ze skla tl do 100 mm</t>
  </si>
  <si>
    <t>1.N.P. 2.105-0P98B-demontáž boxu na chlazení pivních tanků((1.715*2+2*2.885)*2.8)-(0.9*2.05)+(2.885*1.715)=28.863 [A]</t>
  </si>
  <si>
    <t>497</t>
  </si>
  <si>
    <t>763412211</t>
  </si>
  <si>
    <t>Sanitární příčky vhodné do suchého prostředí dělící přepážky k pisoárům z dřevotřískových desek laminovaných tl. 12 mm</t>
  </si>
  <si>
    <t>dle tabulky výrobků OV/2.1-OP393*0.9*0.4=1.080 [A] 
dle tabulky výrobků OV/2.1-OP892*0.9*0.4=0.720 [B] 
dle tabulky výrobků OV/2.1-1P651*0.9*0.4=0.360 [C] 
Celkem: 1.08+0.72+0.36=2.160 [D]</t>
  </si>
  <si>
    <t>498</t>
  </si>
  <si>
    <t>763412111</t>
  </si>
  <si>
    <t>Sanitární příčky vhodné do suchého prostředí dělící z dřevotřískových desek laminovaných tl. 12 mm</t>
  </si>
  <si>
    <t>dle tabulky výrobků OV/1.11.46*1.85+(0.1+0.25+0.21)*1.85=3.737 [A] 
dle tabulky výrobků OV/1.21.535*2.05*3+(0.25+0.5+0.5+0.5+0.25)*2.05=13.540 [B] 
dle tabulky výrobků OV/1.31.5*2.05*3+(0.15+0.3+0.32+0.32+0.185)*2.05=11.839 [C] 
dle tabulky výrobků OV/1.41.5*1.85*1+(0.17+0.36+0.17)*1.85=4.070 [D] 
dle tabulky výrobků OV/1.51.05*1.85*2+(0.1+0.25+0.25+0.1)*1.85=5.180 [E] 
dle tabulky výrobků OV/1.61.48*1.85*1+(0.115+0.15)*1.85=3.228 [F] 
dle tabulky výrobků OV/1.71.23*1.85*1+(0.175+0.175)*1.85=2.923 [G] 
dle tabulky výrobků OV/1.81.05*1.85*1+(0.1+0.2+0.11)*1.85=2.701 [H] 
Celkem: 3.737+13.54+11.839+4.07+5.18+3.228+2.923+2.701=47.218 [I]</t>
  </si>
  <si>
    <t>499</t>
  </si>
  <si>
    <t>763412121</t>
  </si>
  <si>
    <t>Sanitární příčky vhodné do suchého prostředí dveře vnitřní do sanitárních příček šířky do 800 mm, výšky do 2 000 mm z dřevotřískových desek laminovaných včetně</t>
  </si>
  <si>
    <t>Sanitární příčky vhodné do suchého prostředí dveře vnitřní do sanitárních příček šířky do 800 mm, výšky do 2 000 mm z dřevotřískových desek laminovaných včetně nerezového kování tl. 12 mm</t>
  </si>
  <si>
    <t>dle tabulky výrobků OV/1.12=2.000 [A] 
dle tabulky výrobků OV/1.24=4.000 [B] 
dle tabulky výrobků OV/1.34=4.000 [C] 
dle tabulky výrobků OV/1.42=2.000 [D] 
dle tabulky výrobků OV/1.53=3.000 [E] 
dle tabulky výrobků OV/1.62=2.000 [F] 
dle tabulky výrobků OV/1.72=2.000 [G] 
dle tabulky výrobků OV/1.82=2.000 [H] 
Celkem: 2+4+4+2+3+2+2+2=21.000 [I]</t>
  </si>
  <si>
    <t>500</t>
  </si>
  <si>
    <t>54916409</t>
  </si>
  <si>
    <t>kování pro WC boxy nerez stavitelná nožka 140mm</t>
  </si>
  <si>
    <t>dle tabulky výrobků OV/1.14=4.000 [A] 
dle tabulky výrobků OV/1.211=11.000 [B] 
dle tabulky výrobků OV/1.311=11.000 [C] 
dle tabulky výrobků OV/1.49=9.000 [D] 
dle tabulky výrobků OV/1.55=5.000 [E] 
dle tabulky výrobků OV/1.65=5.000 [F] 
dle tabulky výrobků OV/1.75=5.000 [G] 
dle tabulky výrobků OV/1.86=6.000 [H] 
Celkem: 4+11+11+9+5+5+5+6=56.000 [I]</t>
  </si>
  <si>
    <t>501</t>
  </si>
  <si>
    <t>998763302</t>
  </si>
  <si>
    <t>Přesun hmot pro konstrukce montované z desek sádrokartonových, sádrovláknitých, cementovláknitých nebo cementových stanovený z hmotnosti přesunovaného materiálu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</si>
  <si>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</si>
  <si>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764</t>
  </si>
  <si>
    <t>Konstrukce klempířské</t>
  </si>
  <si>
    <t>502</t>
  </si>
  <si>
    <t>764001821</t>
  </si>
  <si>
    <t>Demontáž klempířských konstrukcí krytiny ze svitků nebo tabulí do suti</t>
  </si>
  <si>
    <t>střední část nad vestibulem16.95*29.775=504.686 [A] 
střední část -jižní strana12.790*1.16=14.836 [B] 
Celkem: 504.686+14.836=519.522 [C]</t>
  </si>
  <si>
    <t>503</t>
  </si>
  <si>
    <t>764002811</t>
  </si>
  <si>
    <t>Demontáž klempířských konstrukcí okapového plechu do suti, v krytině povlakové</t>
  </si>
  <si>
    <t>'dle výkr. 2.113' 
nadstřešní strojovna výtahu -východní část5.47=5.470 [A] 
východní část18.405+6.62+5.345=30.370 [B] 
střední část29.840+29.75=59.590 [C] 
západní část11.255+8.38+6.35=25.985 [D]</t>
  </si>
  <si>
    <t>504</t>
  </si>
  <si>
    <t>764002841</t>
  </si>
  <si>
    <t>Demontáž klempířských konstrukcí oplechování horních ploch zdí a nadezdívek do suti</t>
  </si>
  <si>
    <t>'dle výkr. 2.113' 
nadstřešní strojovna výtahu -východní část5.47+5.495+5.495=16.460 [A] 
východní část15.160+39.48+34.505+14.615=103.760 [B] 
střední část17.265+16.55+19.325=53.140 [C] 
západní část30.255=30.255 [D] 
západní část40.055=40.055 [E] 
západní část34.355=34.355 [F] 
západní část10.45=10.450 [G] 
západní část21.04=21.040 [H] 
západní část9.245+5.605=14.850 [I] 
západní část12.29=12.290 [J] 
západní část21.04=21.040 [K] 
Celkem: 16.46+103.76+53.14+30.255+40.055+34.355+10.45+21.04+14.85+12.29+21.04=357.695 [L]</t>
  </si>
  <si>
    <t>505</t>
  </si>
  <si>
    <t>764002851</t>
  </si>
  <si>
    <t>Demontáž klempířských konstrukcí oplechování parapetů do suti</t>
  </si>
  <si>
    <t>'1.N.P' 
severní strana západní část1.47*9=13.230 [A] 
''1.N.P.' 
severní strana východní část1.48*22=32.560 [B] 
východní strana východní část1.45*1=1.450 [C] 
jižní strana 1.45*27=39.150 [D] 
jižní strana 0.58*12=6.960 [E] 
západnístrana 1.45*8=11.600 [F] 
vnitroblok 1.45*25=36.250 [G] 
vnitroblok 2.395*1=2.395 [H] 
Mezisoučet: 13.23+32.56+1.45+39.15+6.96+11.6+36.25+2.395=143.595 [I] 
''2.N.P.' 
severní strana západní část2.4+1.16+1.25+(1.47*12)=22.450 [J] 
severní strana východní část1.47*17=24.990 [K] 
východní strana1.47*3=4.410 [L] 
jižní strana1.47*44=64.680 [M] 
západní strana1.47*1=1.470 [N] 
Mezisoučet: 22.45+24.99+4.41+64.68+1.47=118.000 [O] 
Celkem: 13.23+32.56+1.45+39.15+6.96+11.6+36.25+2.395+22.45+24.99+4.41+64.68+1.47=261.595 [P]</t>
  </si>
  <si>
    <t>506</t>
  </si>
  <si>
    <t>764004801</t>
  </si>
  <si>
    <t>Demontáž klempířských konstrukcí žlabu podokapního do suti</t>
  </si>
  <si>
    <t>'dle výkr. 2.113' 
nadstřešní strojovna výtahu -východní část5.47=5.470 [A] 
východní část18.405+6.62+5.345=30.370 [B] 
střední část29.840+29.75=59.590 [C] 
západní část11.255+8.38+6.35=25.985 [D] 
Celkem: 5.47+30.37+59.59+25.985=121.415 [E]</t>
  </si>
  <si>
    <t>507</t>
  </si>
  <si>
    <t>764004861</t>
  </si>
  <si>
    <t>Demontáž klempířských konstrukcí svodu do suti</t>
  </si>
  <si>
    <t>severní pohled 4*7=28.000 [A] 
jižní pohled 4*7=28.000 [B] 
jižní pohled-strojovna výtahu 2.5=2.500 [C] 
jižní pohled-středová část 2*1.5=3.000 [D] 
západní pohled 3.7+3.3+3.8+3.8=14.600 [E] 
východní pohled 4.5+3.6=8.100 [F] 
vnitroblok východní pohled 3.6=3.600 [G] 
vnitroblok západní pohled 3.6=3.600 [H] 
Celkem: 28+28+2.5+3+14.6+8.1+3.6+3.6=91.400 [I]</t>
  </si>
  <si>
    <t>508</t>
  </si>
  <si>
    <t>712300845</t>
  </si>
  <si>
    <t>Ostatní práce při odstranění povlakové krytiny střech plochých do 10° doplňků ventilační hlavice</t>
  </si>
  <si>
    <t>509</t>
  </si>
  <si>
    <t>R764511612</t>
  </si>
  <si>
    <t>Žlab podokapní z pozinkovaného plechu s povrchovou úpravou včetně háků a čel hranatý rš 425 mm</t>
  </si>
  <si>
    <t>dle tabulky klempířských výrobků K/Z2.16.8=6.800 [A]</t>
  </si>
  <si>
    <t>510</t>
  </si>
  <si>
    <t>R764212633</t>
  </si>
  <si>
    <t>Oplechování střešních prvků z pozinkovaného plechu s povrchovou úpravou štítu závětrnou lištou rš 260 mm</t>
  </si>
  <si>
    <t>dle tabulky klempířských výrobků K/ZL.229.2=29.200 [A]</t>
  </si>
  <si>
    <t>511</t>
  </si>
  <si>
    <t>R764212634</t>
  </si>
  <si>
    <t>Oplechování střešních prvků z pozinkovaného plechu s povrchovou úpravou štítu závětrnou lištou rš 320 mm</t>
  </si>
  <si>
    <t>dle tabulky klempířských výrobků K/ZL.110.24=10.240 [A]</t>
  </si>
  <si>
    <t>512</t>
  </si>
  <si>
    <t>R764311604</t>
  </si>
  <si>
    <t>Lemování rovných střech z pozinkovaného plechu s povrchovou úpravou boční nebo horní rovné, rš 310 mm</t>
  </si>
  <si>
    <t>dle tabulky klempířských výrobků K/U.113.02=13.020 [A]</t>
  </si>
  <si>
    <t>513</t>
  </si>
  <si>
    <t>764511602</t>
  </si>
  <si>
    <t>Žlab podokapní z pozinkovaného plechu s povrchovou úpravou včetně háků a čel půlkruhový rš 330 mm</t>
  </si>
  <si>
    <t>dle tabulky klempířských výrobků K/Z.188.65=88.650 [A]</t>
  </si>
  <si>
    <t>514</t>
  </si>
  <si>
    <t>764518621</t>
  </si>
  <si>
    <t>Svod z pozinkovaného plechu s upraveným povrchem včetně objímek, kolen a odskoků kruhový, průměru do 90 mm</t>
  </si>
  <si>
    <t>dle tabulky klempířských výrobků K/S.1-224.64+5.8=30.440 [A]</t>
  </si>
  <si>
    <t>515</t>
  </si>
  <si>
    <t>R764311603</t>
  </si>
  <si>
    <t>Lemování zdí z pozinkovaného plechu s povrchovou úpravou rš 180 mm</t>
  </si>
  <si>
    <t>dle tabulky klempířských výrobků K/K.1153=153.000 [A]</t>
  </si>
  <si>
    <t>516</t>
  </si>
  <si>
    <t>R764212431</t>
  </si>
  <si>
    <t>Oplechování rovné okapové hrany z Pz s povrchovou úpravou rš 138 mm</t>
  </si>
  <si>
    <t>dle tabulky klempířských výrobků K/O.129.41=29.410 [A]</t>
  </si>
  <si>
    <t>517</t>
  </si>
  <si>
    <t>R764214606</t>
  </si>
  <si>
    <t>Oplechování horních ploch zdí a nadezdívek (atik) z pozinkovaného plechu s povrchovou úpravou mechanicky kotvené rš 500 mm</t>
  </si>
  <si>
    <t>dle tabulky klempířských výrobků K/A015.53=5.530 [A]</t>
  </si>
  <si>
    <t>518</t>
  </si>
  <si>
    <t>R764214619</t>
  </si>
  <si>
    <t>Oplechování horních ploch zdí a nadezdívek (atik) z pozinkovaného plechu s povrchovou úpravou mechanicky kotvené rš 635 mm</t>
  </si>
  <si>
    <t>dle tabulky klempířských výrobků K/A0216.71=16.710 [A]</t>
  </si>
  <si>
    <t>519</t>
  </si>
  <si>
    <t>R764214629</t>
  </si>
  <si>
    <t>Oplechování horních ploch zdí a nadezdívek (atik) z pozinkovaného plechu s povrchovou úpravou mechanicky kotvené rš 655 mm</t>
  </si>
  <si>
    <t>dle tabulky klempířských výrobků K/A035.62=5.620 [A]</t>
  </si>
  <si>
    <t>520</t>
  </si>
  <si>
    <t>R764214607</t>
  </si>
  <si>
    <t>Oplechování horních ploch zdí a nadezdívek (atik) z pozinkovaného plechu s povrchovou úpravou mechanicky kotvené rš 665 mm</t>
  </si>
  <si>
    <t>dle tabulky klempířských výrobků K/A0421.1=21.100 [A]</t>
  </si>
  <si>
    <t>521</t>
  </si>
  <si>
    <t>R764214608</t>
  </si>
  <si>
    <t>Oplechování horních ploch zdí a nadezdívek (atik) z pozinkovaného plechu s povrchovou úpravou mechanicky kotvené rš 685 mm</t>
  </si>
  <si>
    <t>dle tabulky klempířských výrobků K/A0567.77=67.770 [A]</t>
  </si>
  <si>
    <t>522</t>
  </si>
  <si>
    <t>R764214609</t>
  </si>
  <si>
    <t>Oplechování horních ploch zdí a nadezdívek (atik) z pozinkovaného plechu s povrchovou úpravou mechanicky kotvené rš 695 mm</t>
  </si>
  <si>
    <t>dle tabulky klempířských výrobků K/A0690.64=90.640 [A]</t>
  </si>
  <si>
    <t>523</t>
  </si>
  <si>
    <t>R764214620</t>
  </si>
  <si>
    <t>Oplechování horních ploch zdí a nadezdívek (atik) z pozinkovaného plechu s povrchovou úpravou mechanicky kotvené rš 790 mm</t>
  </si>
  <si>
    <t>dle tabulky klempířských výrobků K/0.65138.7=38.700 [A]</t>
  </si>
  <si>
    <t>524</t>
  </si>
  <si>
    <t>R764214610</t>
  </si>
  <si>
    <t>Oplechování horních ploch zdí a nadezdívek (atik) z pozinkovaného plechu s povrchovou úpravou mechanicky kotvené rš705 mm</t>
  </si>
  <si>
    <t>dle tabulky klempířských výrobků K/A0717.2=17.200 [A]</t>
  </si>
  <si>
    <t>525</t>
  </si>
  <si>
    <t>R764214611</t>
  </si>
  <si>
    <t>Oplechování horních ploch zdí a nadezdívek (atik) z pozinkovaného plechu s povrchovou úpravou mechanicky kotvené rš715 mm</t>
  </si>
  <si>
    <t>dle tabulky klempířských výrobků K/A0812.56=12.560 [A]</t>
  </si>
  <si>
    <t>526</t>
  </si>
  <si>
    <t>R764214612</t>
  </si>
  <si>
    <t>Oplechování horních ploch zdí a nadezdívek (atik) z pozinkovaného plechu s povrchovou úpravou mechanicky kotvené rš 735 mm</t>
  </si>
  <si>
    <t>dle tabulky klempířských výrobků K/A0968.53=68.530 [A]</t>
  </si>
  <si>
    <t>527</t>
  </si>
  <si>
    <t>R764214613</t>
  </si>
  <si>
    <t>Oplechování horních ploch zdí a nadezdívek (atik) z pozinkovaného plechu s povrchovou úpravou mechanicky kotvené rš 755 mm</t>
  </si>
  <si>
    <t>dle tabulky klempířských výrobků K/9.5763.1=3.100 [A]</t>
  </si>
  <si>
    <t>528</t>
  </si>
  <si>
    <t>R764214621</t>
  </si>
  <si>
    <t>Oplechování horních ploch zdí a nadezdívek (atik) z pozinkovaného plechu s povrchovou úpravou mechanicky kotvené rš 820 mm</t>
  </si>
  <si>
    <t>dle tabulky klempířských výrobků K/58.53.45=3.450 [A]</t>
  </si>
  <si>
    <t>529</t>
  </si>
  <si>
    <t>764214611</t>
  </si>
  <si>
    <t>Oplechování horních ploch zdí a nadezdívek (atik) z pozinkovaného plechu s povrchovou úpravou mechanicky kotvené přes rš 800 mm</t>
  </si>
  <si>
    <t>dle tabulky klempířských výrobků K/585-160.905*6.27+0.925*9.4+1.115*11.41=27.092 [A] 
dle tabulky klempířských výrobků K/T010.955*13.02=12.434 [B] 
Celkem: 27.092+12.434=39.526 [C]</t>
  </si>
  <si>
    <t>530</t>
  </si>
  <si>
    <t>R764217603</t>
  </si>
  <si>
    <t>Oplechování parapetů z pozinkovaného plechu s povrchovou úpravou oblých nebo ze segmentů, včetně rohů mechanicky kotvené rš 250 mm</t>
  </si>
  <si>
    <t>dle tabulky klempířských výrobků K/01-12,15+160.57*3+0.58*12+1.005*2+1.15*13+1.16*2+1.2*2+1.25*3+1.3*3+1.345*1+1.445*1+1.47*154+1.485*1+2.4*3+8.18*2=292.215 [A]</t>
  </si>
  <si>
    <t>531</t>
  </si>
  <si>
    <t>764217605</t>
  </si>
  <si>
    <t>Oplechování parapetů z pozinkovaného plechu s povrchovou úpravou oblých nebo ze segmentů, včetně rohů mechanicky kotvené rš 400 mm</t>
  </si>
  <si>
    <t>dle tabulky klempířských výrobků K/131.54*1=1.540 [A]</t>
  </si>
  <si>
    <t>532</t>
  </si>
  <si>
    <t>R764217605</t>
  </si>
  <si>
    <t>dle tabulky klempířských výrobků K/141.54*6=9.240 [A]</t>
  </si>
  <si>
    <t>533</t>
  </si>
  <si>
    <t>R65135013</t>
  </si>
  <si>
    <t>Montáž střešních doplňků vláknocementové krytiny skládané střešních výlezů, plochy jednotlivě přes 0,25 do 1,0 m2</t>
  </si>
  <si>
    <t>dle tabulky výrobků OV/SP2=2.000 [A] 
Celkem: 2=2.000 [B]</t>
  </si>
  <si>
    <t>534</t>
  </si>
  <si>
    <t>R9164622</t>
  </si>
  <si>
    <t>Střešní poklop 750x1200mm</t>
  </si>
  <si>
    <t>rám eloxovaný hliník s přerušeným tepelným mostem ve variantě s otevíracím křídlem, manžeta ocelová s tepelnou izolací tl. 50 mm,třída reakce na oheň A1,</t>
  </si>
  <si>
    <t>535</t>
  </si>
  <si>
    <t>R764218604</t>
  </si>
  <si>
    <t>Oplechování říms a ozdobných prvků z pozinkovaného plechu s povrchovou úpravou rovných, bez rohů mechanicky kotvené rš 295 mm</t>
  </si>
  <si>
    <t>dle tabulky klempířských výrobků K/K0110.74=10.740 [A]</t>
  </si>
  <si>
    <t>536</t>
  </si>
  <si>
    <t>R764515411</t>
  </si>
  <si>
    <t>Žlab mezistřešní nebo zaatikový z pozinkovaného plechu s povrchovou úpravou rš 500 mm</t>
  </si>
  <si>
    <t>dle tabulky klempířských výrobků K/ZZ.113.02=13.020 [A]</t>
  </si>
  <si>
    <t>s kotvícími příponkami</t>
  </si>
  <si>
    <t>537</t>
  </si>
  <si>
    <t>R764518621</t>
  </si>
  <si>
    <t>Svody hranaté včetně objímek, kolen, odskoků z Pz s povrchovou úpravou 50x50 mm</t>
  </si>
  <si>
    <t>dle tabulky klempířských výrobků K/S2.116.8=16.800 [A]</t>
  </si>
  <si>
    <t>538</t>
  </si>
  <si>
    <t>R774311604</t>
  </si>
  <si>
    <t>Krycí plech z Pz s povrchovou úpravou rš 500 mm</t>
  </si>
  <si>
    <t>dle tabulky klempířských výrobků K/KP.116.2=16.200 [A]</t>
  </si>
  <si>
    <t>539</t>
  </si>
  <si>
    <t>998764102</t>
  </si>
  <si>
    <t>Přesun hmot pro konstrukce klempířské stanovený z hmotnosti přesunovaného materiálu vodorovná dopravní vzdálenost do 50 m v objektech výšky přes 6 do 12 m</t>
  </si>
  <si>
    <t>766</t>
  </si>
  <si>
    <t>Konstrukce truhlářské</t>
  </si>
  <si>
    <t>540</t>
  </si>
  <si>
    <t>766211211</t>
  </si>
  <si>
    <t>Montáž schodišťových madel kotvených na středovou konstrukci zábradlí dřevěných průběžných, šířky do 150 mm</t>
  </si>
  <si>
    <t>dle tabulky výrobků OV/MS43.9=43.900 [A]</t>
  </si>
  <si>
    <t>541</t>
  </si>
  <si>
    <t>R5217100</t>
  </si>
  <si>
    <t>madlo bukové D 42mm</t>
  </si>
  <si>
    <t>dle tabulky výrobků OV/MS43.9*1.05=46.095 [A] 
46.095*1.1 Přepočtené koeficientem množství=50.705 [B]</t>
  </si>
  <si>
    <t>542</t>
  </si>
  <si>
    <t>766211811</t>
  </si>
  <si>
    <t>Demontáž madel schodišťových upevněných na středovou konstrukci</t>
  </si>
  <si>
    <t>1S172.84*2=5.680 [A] 
OP912.78+4.2=6.980 [B] 
OP113.45*2=6.900 [C] 
Celkem: 5.68+6.98+6.9=19.560 [D]</t>
  </si>
  <si>
    <t>543</t>
  </si>
  <si>
    <t>766221811</t>
  </si>
  <si>
    <t>Demontáž schodů celodřevěných samonosných</t>
  </si>
  <si>
    <t>schody do kolektoru2=2.000 [A]</t>
  </si>
  <si>
    <t>544</t>
  </si>
  <si>
    <t>766231113</t>
  </si>
  <si>
    <t>Montáž sklápěcích schodů na půdu s vyřezáním otvoru a kompletizací</t>
  </si>
  <si>
    <t>dle tabulky výrobků OV/2921.18-stahovací půdní schody2=2.000 [A]</t>
  </si>
  <si>
    <t>545</t>
  </si>
  <si>
    <t>R1233166</t>
  </si>
  <si>
    <t>schody půdní stahovací protipožární dřevěné, pro výšku max. 280cm, 12 schodnic El 15, 110x70cm</t>
  </si>
  <si>
    <t>546</t>
  </si>
  <si>
    <t>766441821</t>
  </si>
  <si>
    <t>Demontáž parapetních desek dřevěných nebo plastových šířky do 300 mm, délky přes 1000 do 2000 mm</t>
  </si>
  <si>
    <t>0P64-u výplně z luxfer1.5=1.500 [A] 
0P65- u výplně z luxfer1.48*3=4.440 [B] 
0P87-u výplně z luxfer0.68*1.45=0.986 [C] 
1P45-u výplně z luxfer1.48*1.45=2.146 [D] 
1.N.P.-vnější okna9+22+1+11+16+12+8+12+4+4+2+3+1=105.000 [E] 
2.N.P.-vnější okna15+20+45=80.000 [F] 
Celkem: 1.5+4.44+0.986+2.146+105+80=194.072 [G]</t>
  </si>
  <si>
    <t>547</t>
  </si>
  <si>
    <t>766441823</t>
  </si>
  <si>
    <t>Demontáž parapetních desek dřevěných nebo plastových šířky do 300 mm, délky přes 2000 mm</t>
  </si>
  <si>
    <t>0P09-barová deska1=1.000 [A]</t>
  </si>
  <si>
    <t>548</t>
  </si>
  <si>
    <t>766691911</t>
  </si>
  <si>
    <t>Ostatní práce vyvěšení nebo zavěšení křídel dřevěných okenních, plochy do 1,5 m2</t>
  </si>
  <si>
    <t>okno O.023+3=6.000 [A] 
okno D120=20.000 [B] 
Celkem: 6+20=26.000 [C]</t>
  </si>
  <si>
    <t>549</t>
  </si>
  <si>
    <t>766691912</t>
  </si>
  <si>
    <t>Ostatní práce vyvěšení nebo zavěšení křídel dřevěných okenních, plochy přes 1,5 m2</t>
  </si>
  <si>
    <t>okno O.023+3+77+5=88.000 [A]</t>
  </si>
  <si>
    <t>550</t>
  </si>
  <si>
    <t>voštinové dveře D375+5+79+3=162.000 [A]</t>
  </si>
  <si>
    <t>551</t>
  </si>
  <si>
    <t>766691915</t>
  </si>
  <si>
    <t>Ostatní práce vyvěšení nebo zavěšení křídel dřevěných dveřních, plochy přes 2 m2</t>
  </si>
  <si>
    <t>vyvěšení dveří 408.351+7+1+8+2=19.000 [A] 
vyvěšení dveří 1+3+1+1=6.000 [B] 
Celkem: 19+6=25.000 [C]</t>
  </si>
  <si>
    <t>552</t>
  </si>
  <si>
    <t>766691921</t>
  </si>
  <si>
    <t>Ostatní práce vyvěšení nebo zavěšení křídel plastových okenních s křídly otevíravými, plochy do 1,5 m2</t>
  </si>
  <si>
    <t>okno plastové O.0152=52.000 [A]</t>
  </si>
  <si>
    <t>553</t>
  </si>
  <si>
    <t>766691922</t>
  </si>
  <si>
    <t>Ostatní práce vyvěšení nebo zavěšení křídel plastových okenních s křídly otevíravými, plochy přes 1,5 m2</t>
  </si>
  <si>
    <t>okno plastové O.0143+3+1+1=48.000 [A]</t>
  </si>
  <si>
    <t>554</t>
  </si>
  <si>
    <t>766691925</t>
  </si>
  <si>
    <t>Ostatní práce vyvěšení nebo zavěšení křídel plastových dveřních s křídly otevíravými, plochy přes 2 m2</t>
  </si>
  <si>
    <t>plastové dveře D51=1.000 [A]</t>
  </si>
  <si>
    <t>555</t>
  </si>
  <si>
    <t>R766694111</t>
  </si>
  <si>
    <t>Montáž ostatních truhlářských konstrukcí parapetních desek dřevěných nebo plastových šířky do 300 mm, délky do 1000 mm</t>
  </si>
  <si>
    <t>dle tabulky výrobků OV/VP.223=3.000 [A] 
dle tabulky výrobků OV/VP.351=1.000 [B] 
Celkem: 3+1=4.000 [C]</t>
  </si>
  <si>
    <t>556</t>
  </si>
  <si>
    <t>R766694112</t>
  </si>
  <si>
    <t>Montáž ostatních truhlářských konstrukcí parapetních desek dřevěných nebo plastových šířky do 300 mm, délky přes 1000 do 1600 mm</t>
  </si>
  <si>
    <t>dle tabulky výrobků OV/VP.52=2.000 [A] 
dle tabulky výrobků OV/VP.66=6.000 [B] 
dle tabulky výrobků OV/VP.91=1.000 [C] 
dle tabulky výrobků OV/VP.86=6.000 [D] 
dle tabulky výrobků OV/VP.1414=14.000 [E] 
dle tabulky výrobků OV/VP.151=1.000 [F] 
dle tabulky výrobků OV/VP.181=1.000 [G] 
dle tabulky výrobků OV/VP.192=2.000 [H] 
dle tabulky výrobků OV/VP.201=1.000 [I] 
dle tabulky výrobků OV/VP.218=8.000 [J] 
dle tabulky výrobků OV/VP.237=7.000 [K] 
dle tabulky výrobků OV/VP.253=3.000 [L] 
dle tabulky výrobků OV/VP.2616=16.000 [M] 
dle tabulky výrobků OV/VP.331=1.000 [N] 
dle tabulky výrobků OV/VP.343=3.000 [O]</t>
  </si>
  <si>
    <t>557</t>
  </si>
  <si>
    <t>R0794102</t>
  </si>
  <si>
    <t>parapet dřevotřískový vnitřní povrch laminátový š 280mm</t>
  </si>
  <si>
    <t>dle tabulky výrobků OV/VP.211.47*8=11.760 [A] 
dle tabulky výrobků OV/VP.220.57*3=1.710 [B] 
dle tabulky výrobků OV/VP.61.45*6=8.700 [C] 
dle tabulky výrobků OV/VP.181.16*1=1.160 [D] 
Celkem: 11.76+1.71+8.7+1.16=23.330 [E]</t>
  </si>
  <si>
    <t>558</t>
  </si>
  <si>
    <t>R0794202</t>
  </si>
  <si>
    <t>parapet dřevotřískový vnitřní povrch laminátový š 250mm</t>
  </si>
  <si>
    <t>dle tabulky výrobků OV/VP.191.47*2=2.940 [A] 
Celkem: 2.94=2.940 [B]</t>
  </si>
  <si>
    <t>559</t>
  </si>
  <si>
    <t>60794102</t>
  </si>
  <si>
    <t>parapet dřevotřískový vnitřní povrch laminátový š 260mm</t>
  </si>
  <si>
    <t>dle tabulky výrobků OV/VP.051.47*2=2.940 [A] 
Celkem: 2.94=2.940 [B]</t>
  </si>
  <si>
    <t>560</t>
  </si>
  <si>
    <t>R0794302</t>
  </si>
  <si>
    <t>parapet dřevotřískový vnitřní povrch laminátový š 270mm</t>
  </si>
  <si>
    <t>dle tabulky výrobků OV/VP.141.47*14=20.580 [A] 
dle tabulky výrobků OV/VP.151.005*1=1.005 [B] 
dle tabulky výrobků OV/VP.201.345*1=1.345 [C] 
Celkem: 20.58+1.005+1.345=22.930 [D]</t>
  </si>
  <si>
    <t>561</t>
  </si>
  <si>
    <t>R0794100</t>
  </si>
  <si>
    <t>parapet dřevotřískový vnitřní povrch laminátový š 120mm</t>
  </si>
  <si>
    <t>dle tabulky výrobků OV/VP.331.48*1=1.480 [A] 
dle tabulky výrobků OV/VP.341.5*3=4.500 [B] 
dle tabulky výrobků OV/VP.350.66*1=0.660 [C] 
Celkem: 1.48+4.5+0.66=6.640 [D]</t>
  </si>
  <si>
    <t>562</t>
  </si>
  <si>
    <t>R0794200</t>
  </si>
  <si>
    <t>parapet dřevotřískový vnitřní povrch laminátový š 140mm</t>
  </si>
  <si>
    <t>dle tabulky výrobků OV/VP.312.995*1=2.995 [A] 
Celkem: 2.995=2.995 [B]</t>
  </si>
  <si>
    <t>563</t>
  </si>
  <si>
    <t>R0794101</t>
  </si>
  <si>
    <t>parapet dřevotřískový vnitřní povrch laminátový š 180mm</t>
  </si>
  <si>
    <t>dle tabulky výrobků OV/VP.91.485*1=1.485 [A] 
Celkem: 1.485=1.485 [B]</t>
  </si>
  <si>
    <t>564</t>
  </si>
  <si>
    <t>R0794201</t>
  </si>
  <si>
    <t>parapet dřevotřískový vnitřní povrch laminátový š 170mm</t>
  </si>
  <si>
    <t>dle tabulky výrobků OV/VP.231.54*7=10.780 [A] 
Celkem: 10.78=10.780 [B]</t>
  </si>
  <si>
    <t>565</t>
  </si>
  <si>
    <t>60794103</t>
  </si>
  <si>
    <t>parapet dřevotřískový vnitřní povrch laminátový š 300mm</t>
  </si>
  <si>
    <t>dle tabulky výrobků OV/VP.081.15*6=6.900 [A] 
dle tabulky výrobků OV/VP.261.47*16=23.520 [B] 
dle tabulky výrobků OV/VP.290.58*2=1.160 [C] 
Celkem: 6.9+23.52+1.16=31.580 [D]</t>
  </si>
  <si>
    <t>566</t>
  </si>
  <si>
    <t>R0798103</t>
  </si>
  <si>
    <t>parapet dřevotřískový vnitřní povrch laminátový š 310mm</t>
  </si>
  <si>
    <t>dle tabulky výrobků OV/VP.131.47*5=7.350 [A] 
Celkem: 7.35=7.350 [B]</t>
  </si>
  <si>
    <t>567</t>
  </si>
  <si>
    <t>R0798104</t>
  </si>
  <si>
    <t>parapet dřevotřískový vnitřní povrch laminátový š 350mm</t>
  </si>
  <si>
    <t>dle tabulky výrobků OV/VP.161.47*2=2.940 [A] 
Celkem: 2.94=2.940 [B]</t>
  </si>
  <si>
    <t>568</t>
  </si>
  <si>
    <t>60794107</t>
  </si>
  <si>
    <t>parapet dřevotřískový vnitřní povrch laminátový š 500mm</t>
  </si>
  <si>
    <t>dle tabulky výrobků OV/VP.111.47*9=13.230 [A] 
Celkem: 13.23=13.230 [B]</t>
  </si>
  <si>
    <t>569</t>
  </si>
  <si>
    <t>R0796103</t>
  </si>
  <si>
    <t>parapet dřevotřískový vnitřní povrch laminátový š 295mm</t>
  </si>
  <si>
    <t>dle tabulky výrobků OV/VP.251.47*3=4.410 [A] 
Celkem: 4.41=4.410 [B]</t>
  </si>
  <si>
    <t>570</t>
  </si>
  <si>
    <t>R0794104</t>
  </si>
  <si>
    <t>parapet dřevotřískový vnitřní povrch laminátový š 330mm</t>
  </si>
  <si>
    <t>dle tabulky výrobků OV/VP.270.58*2=1.160 [A] 
dle tabulky výrobků OV/VP.121.47*13=19.110 [B] 
Celkem: 1.16+19.11=20.270 [C]</t>
  </si>
  <si>
    <t>571</t>
  </si>
  <si>
    <t>60794105</t>
  </si>
  <si>
    <t>parapet dřevotřískový vnitřní povrch laminátový š 400mm</t>
  </si>
  <si>
    <t>dle tabulky výrobků OV/VP.361.2*6=7.200 [A] 
Celkem: 7.2=7.200 [B]</t>
  </si>
  <si>
    <t>572</t>
  </si>
  <si>
    <t>R0794105</t>
  </si>
  <si>
    <t>parapet dřevotřískový vnitřní povrch laminátový š 410mm</t>
  </si>
  <si>
    <t>dle tabulky výrobků OV/VP.072.4*1=2.400 [A] 
Celkem: 2.4=2.400 [B]</t>
  </si>
  <si>
    <t>573</t>
  </si>
  <si>
    <t>R0794109</t>
  </si>
  <si>
    <t>parapet dřevotřískový vnitřní povrch laminátový š 420mm</t>
  </si>
  <si>
    <t>dle tabulky výrobků OV/VP.241.47*5=7.350 [A] 
Celkem: 7.35=7.350 [B]</t>
  </si>
  <si>
    <t>574</t>
  </si>
  <si>
    <t>60794106</t>
  </si>
  <si>
    <t>parapet dřevotřískový vnitřní povrch laminátový š 450mm</t>
  </si>
  <si>
    <t>dle tabulky výrobků OV/VP.411*1=1.000 [A] 
dle tabulky výrobků OV/VP.421.215*1=1.215 [B] 
dle tabulky výrobků OV/VP.031.47*5=7.350 [C] 
Celkem: 1+1.215+7.35=9.565 [D]</t>
  </si>
  <si>
    <t>575</t>
  </si>
  <si>
    <t>R0794506</t>
  </si>
  <si>
    <t>parapet dřevotřískový vnitřní povrch laminátový š 440mm</t>
  </si>
  <si>
    <t>dle tabulky výrobků OV/VP.300.58*3=1.740 [A] 
Celkem: 1.74=1.740 [B]</t>
  </si>
  <si>
    <t>576</t>
  </si>
  <si>
    <t>R0794106</t>
  </si>
  <si>
    <t>dle tabulky výrobků OV/VP.041.47*23=33.810 [A] 
dle tabulky výrobků OV/VP.280.58*5=2.900 [B] 
Celkem: 33.81+2.9=36.710 [C]</t>
  </si>
  <si>
    <t>577</t>
  </si>
  <si>
    <t>R0794107</t>
  </si>
  <si>
    <t>parapet dřevotřískový vnitřní povrch laminátový š 490mm</t>
  </si>
  <si>
    <t>dle tabulky výrobků OV/VP.11.47*40=58.800 [A] 
dle tabulky výrobků OV/VP.21.33*2=2.660 [B] 
Celkem: 58.8+2.66=61.460 [C]</t>
  </si>
  <si>
    <t>578</t>
  </si>
  <si>
    <t>R0795107</t>
  </si>
  <si>
    <t>parapet dřevotřískový vnitřní povrch laminátový š 480mm</t>
  </si>
  <si>
    <t>dle tabulky výrobků OV/VP.101.47*2=2.940 [A] 
Celkem: 2.94=2.940 [B]</t>
  </si>
  <si>
    <t>579</t>
  </si>
  <si>
    <t>60794002</t>
  </si>
  <si>
    <t>parapet dřevotřískový vnitřní povrch laminátový š 800mm</t>
  </si>
  <si>
    <t>dle tabulky výrobků OV/VP.322.995*1=2.995 [A] 
Celkem: 2.995=2.995 [B]</t>
  </si>
  <si>
    <t>580</t>
  </si>
  <si>
    <t>R766694114</t>
  </si>
  <si>
    <t>Montáž ostatních truhlářských konstrukcí parapetních desek dřevěných nebo plastových šířky do 300 mm, délky přes 2600 do 3600 mm</t>
  </si>
  <si>
    <t>dle tabulky výrobků OV/VP.311=1.000 [A]</t>
  </si>
  <si>
    <t>581</t>
  </si>
  <si>
    <t>R766694121</t>
  </si>
  <si>
    <t>Montáž ostatních truhlářských konstrukcí parapetních desek dřevěných nebo plastových šířky přes 300 mm, délky do 1000 mm</t>
  </si>
  <si>
    <t>dle tabulky výrobků OV/VP.272=2.000 [A] 
dle tabulky výrobků OV/VP.285=5.000 [B] 
dle tabulky výrobků OV/VP.292=2.000 [C] 
dle tabulky výrobků OV/VP.303=3.000 [D] 
dle tabulky výrobků OV/VP.411=1.000 [E] 
Celkem: 2+5+2+3+1=13.000 [F]</t>
  </si>
  <si>
    <t>582</t>
  </si>
  <si>
    <t>r766694122</t>
  </si>
  <si>
    <t>Montáž ostatních truhlářských konstrukcí parapetních desek dřevěných nebo plastových šířky přes 300 mm, délky přes 1000 do 1600 mm</t>
  </si>
  <si>
    <t>dle tabulky výrobků OV/VP.140=40.000 [A] 
dle tabulky výrobků OV/VP.22=2.000 [B] 
dle tabulky výrobků OV/VP.35=5.000 [C] 
dle tabulky výrobků OV/VP.323=23.000 [D] 
dle tabulky výrobků OV/VP.102=2.000 [E] 
dle tabulky výrobků OV/VP.119=9.000 [F] 
dle tabulky výrobků OV/VP.1213=13.000 [G] 
dle tabulky výrobků OV/VP.135=5.000 [H] 
dle tabulky výrobků OV/VP.162=2.000 [I] 
dle tabulky výrobků OV/VP.245=5.000 [J] 
dle tabulky výrobků OV/VP.366=6.000 [K] 
dle tabulky výrobků OV/VP.421=1.000 [L] 
Celkem: 40+2+5+23+2+9+13+5+2+5+6+1=113.000 [M]</t>
  </si>
  <si>
    <t>583</t>
  </si>
  <si>
    <t>R766694123</t>
  </si>
  <si>
    <t>Montáž ostatních truhlářských konstrukcí parapetních desek dřevěných nebo plastových šířky přes 300 mm, délky přes 1600 do 2600 mm</t>
  </si>
  <si>
    <t>dle tabulky výrobků OV/VP.72=2.000 [A] 
dle tabulky výrobků OV/VP.171=1.000 [B]</t>
  </si>
  <si>
    <t>584</t>
  </si>
  <si>
    <t>R766694124</t>
  </si>
  <si>
    <t>Montáž ostatních truhlářských konstrukcí parapetních desek dřevěných nebo plastových šířky přes 300 mm, délky přes 2600 do 3600 mm</t>
  </si>
  <si>
    <t>dle tabulky výrobků OV/VP.321=1.000 [A]</t>
  </si>
  <si>
    <t>585</t>
  </si>
  <si>
    <t>R62420017</t>
  </si>
  <si>
    <t>Plošný dřevěný prvek z 2*24 mm cementotřískových desek, kladeneé na svislo po 1m, zavěšený na ocelových profilech, svěšeno z ocelových vaznic JC 50*5 markýzy, d</t>
  </si>
  <si>
    <t>Plošný dřevěný prvek z 2*24 mm cementotřískových desek, kladeneé na svislo po 1m, zavěšený na ocelových profilech, svěšeno z ocelových vaznic JC 50*5 markýzy, desky jsou sešroubované</t>
  </si>
  <si>
    <t>délka markýzy dle T/1 tabulka výrobků26.64=26.640 [A]</t>
  </si>
  <si>
    <t>586</t>
  </si>
  <si>
    <t>766427112</t>
  </si>
  <si>
    <t>Montáž obložení podhledů rošt podkladový</t>
  </si>
  <si>
    <t>délka markýzy dle T/1 tabulka výrobků2.3*74=170.200 [A]</t>
  </si>
  <si>
    <t>587</t>
  </si>
  <si>
    <t>61223262</t>
  </si>
  <si>
    <t>hranol konstrukční KVH lepený průřezu 60x60-280mm nepohledový</t>
  </si>
  <si>
    <t>délka markýzy dle T/1 tabulka výrobků0.613=0.613 [A]</t>
  </si>
  <si>
    <t>588</t>
  </si>
  <si>
    <t>766421212</t>
  </si>
  <si>
    <t>Montáž obložení podhledů jednoduchých palubkami na pero a drážku z měkkého dřeva, šířky přes 60 do 80 mm</t>
  </si>
  <si>
    <t>délka markýzy dle T/1 tabulka výrobků2.3*36.3=83.490 [A]</t>
  </si>
  <si>
    <t>589</t>
  </si>
  <si>
    <t>60516100</t>
  </si>
  <si>
    <t>řezivo smrkové sušené tl 30mm</t>
  </si>
  <si>
    <t>délka markýzy dle T/1 tabulka výrobků2.004=2.004 [A]</t>
  </si>
  <si>
    <t>prkna šířky dle zaoblení</t>
  </si>
  <si>
    <t>590</t>
  </si>
  <si>
    <t>762083122</t>
  </si>
  <si>
    <t>Impregnace řeziva máčením proti dřevokaznému hmyzu, houbám a plísním, třída ohrožení 3 a 4 (dřevo v exteriéru)</t>
  </si>
  <si>
    <t>591</t>
  </si>
  <si>
    <t>998766102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</si>
  <si>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</si>
  <si>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</si>
  <si>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</si>
  <si>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592</t>
  </si>
  <si>
    <t>767111120</t>
  </si>
  <si>
    <t>Montáž stěn a příček pro zasklení z ocelových profilů, hmotnosti jednotlivých stěn přes 50 do 100 kg</t>
  </si>
  <si>
    <t>'tabulka oken interiér' 
O/0205.335*3.3=17.606 [A] 
O/0215.22*3.2=16.704 [B] 
O/0235.22*3.2=16.704 [C] 
Celkem: 17.606+16.704+16.704=51.014 [D]</t>
  </si>
  <si>
    <t>593</t>
  </si>
  <si>
    <t>R5351008</t>
  </si>
  <si>
    <t>Prosklená příčka s otočnými dvoukřídlými dveřmi, hliníkový ráms bezpečnostním zasklením nad podhledem plné systémové desky, s PO EI 30DP1 Typ 7</t>
  </si>
  <si>
    <t>'vnitřní okna dle tabulky oken v interiéru' 
O/0205.335*3.3=17.606 [A]</t>
  </si>
  <si>
    <t>příčka vč. kování a madla a polepů</t>
  </si>
  <si>
    <t>594</t>
  </si>
  <si>
    <t>R5352008</t>
  </si>
  <si>
    <t>Prosklená příčka s otočnými jednokřídlými dveřmi, hliníkový rám s bezpečnostním zasklením nad podhledem plné systémové desky Typ 8</t>
  </si>
  <si>
    <t>'vnitřní okna dle tabulky oken v interiéru' 
O/0215.22*3.2=16.704 [A]</t>
  </si>
  <si>
    <t>595</t>
  </si>
  <si>
    <t>R5354008</t>
  </si>
  <si>
    <t>Prosklená příčka s otočnými jednokřídlými dveřmi, hliníkový rám s bezpečnostním zasklením nad podhledem plné systémové desky Typ 9</t>
  </si>
  <si>
    <t>'vnitřní okna dle tabulky oken v interiéru' 
O/0233.2*3.425=10.960 [A]</t>
  </si>
  <si>
    <t>596</t>
  </si>
  <si>
    <t>767112811</t>
  </si>
  <si>
    <t>Demontáž stěn a příček pro zasklení šroubovaných</t>
  </si>
  <si>
    <t>0P27A3.6*2.67-0.8*1.97=8.036 [A] 
0P27A3.3*3.2=10.560 [B] 
0P27A5.12*2.67-1.85*2=9.970 [C] 
Celkem: 8.036+10.56+9.97=28.566 [D]</t>
  </si>
  <si>
    <t>597</t>
  </si>
  <si>
    <t>767141800</t>
  </si>
  <si>
    <t>Demontáž konstrukcí pro beztmelé zasklení se zasklením</t>
  </si>
  <si>
    <t>severní pohled-rušení prosklené stěny-odečet automatických dveří10.57*5.6-1.4*2.3*2=52.752 [A]</t>
  </si>
  <si>
    <t>598</t>
  </si>
  <si>
    <t>767161851</t>
  </si>
  <si>
    <t>Demontáž zábradlí do suti madel schodišťových</t>
  </si>
  <si>
    <t>schodiště do podchodu 2*11=22.000 [A] 
rušený podchod-madla viz řez 10 výkr. 2.1154*2.5=10.000 [B] 
Celkem: 22+10=32.000 [C]</t>
  </si>
  <si>
    <t>599</t>
  </si>
  <si>
    <t>767163121</t>
  </si>
  <si>
    <t>Montáž kompletního kovového zábradlí přímého z dílců v rovině (na rovné ploše) kotveného do betonu</t>
  </si>
  <si>
    <t>dle tabulky zámečnických výrobků Z/5.14.025=4.025 [A] 
dle tabulky zámečnických výrobků Z/5.21.83=1.830 [B] 
dle tabulky zámečnických výrobků Z/5.31.425=1.425 [C] 
dle tabulky zámečnických výrobků Z/5.41.38=1.380 [D] 
dle tabulky zámečnických výrobků Z/5.52.81=2.810 [E] 
dle tabulky zámečnických výrobků Z/5.65.9=5.900 [F] 
dle tabulky zámečnických výrobků Z/6.15.9=5.900 [G] 
Celkem: 4.025+1.83+1.425+1.38+2.81+5.9+5.9=23.270 [H]</t>
  </si>
  <si>
    <t>600</t>
  </si>
  <si>
    <t>R5342280</t>
  </si>
  <si>
    <t>zábradlí Z/5.1 včetně povrchové úpravy</t>
  </si>
  <si>
    <t>dle tabulky zámečnických výrobků Z/5.182.68/1000=0.083 [A]</t>
  </si>
  <si>
    <t>601</t>
  </si>
  <si>
    <t>R5342281</t>
  </si>
  <si>
    <t>zábradlí Z/5.2 včetně povrchové úpravy</t>
  </si>
  <si>
    <t>dle tabulky zámečnických výrobků Z/5.237.46/1000=0.037 [A]</t>
  </si>
  <si>
    <t>602</t>
  </si>
  <si>
    <t>R5342282</t>
  </si>
  <si>
    <t>zábradlí Z/5.3 včetně povrchové úpravy</t>
  </si>
  <si>
    <t>dle tabulky zámečnických výrobků Z/5.331.39/1000=0.031 [A]</t>
  </si>
  <si>
    <t>603</t>
  </si>
  <si>
    <t>R5342283</t>
  </si>
  <si>
    <t>zábradlí Z/5.4 včetně povrchové úpravy</t>
  </si>
  <si>
    <t>dle tabulky zámečnických výrobků Z/5.430.41/1000=0.030 [A]</t>
  </si>
  <si>
    <t>604</t>
  </si>
  <si>
    <t>R5342284</t>
  </si>
  <si>
    <t>zábradlí Z/5.5 včetně povrchové úpravy</t>
  </si>
  <si>
    <t>dle tabulky zámečnických výrobků Z/5.560.68/1000=0.061 [A]</t>
  </si>
  <si>
    <t>605</t>
  </si>
  <si>
    <t>R5342285</t>
  </si>
  <si>
    <t>zábradlí Z/5.6 včetně povrchové úpravy</t>
  </si>
  <si>
    <t>dle tabulky zámečnických výrobků Z/5.6101/1000=0.101 [A]</t>
  </si>
  <si>
    <t>606</t>
  </si>
  <si>
    <t>R5342286</t>
  </si>
  <si>
    <t>zábradlí Z/6.1 včetně povrchové úpravy</t>
  </si>
  <si>
    <t>dle tabulky zámečnických výrobků Z/6,1178/1000=0.178 [A]</t>
  </si>
  <si>
    <t>607</t>
  </si>
  <si>
    <t>767630122</t>
  </si>
  <si>
    <t>Montáž posuvných dveří z hliníkových profilů s utěsněním připojovací spáry impregnovanou komprimační páskou zdvižně posuvných výšky přes 2200 do 3000 mm celkové</t>
  </si>
  <si>
    <t>Montáž posuvných dveří z hliníkových profilů s utěsněním připojovací spáry impregnovanou komprimační páskou zdvižně posuvných výšky přes 2200 do 3000 mm celkové šířky přes 2000 mm do 3500 mm</t>
  </si>
  <si>
    <t>posuvné dveře v podchodu 
3*2.54=7.620 [A] 
Celkem: 7.62=7.620 [B]</t>
  </si>
  <si>
    <t>viz ZTP</t>
  </si>
  <si>
    <t>608</t>
  </si>
  <si>
    <t>RMAT001</t>
  </si>
  <si>
    <t>dveře posuvné v podchodu š.3m v 2,54m</t>
  </si>
  <si>
    <t>viz ZTP  
autoamtické posuvné dveře:  
- Prosklená příčka s dveřmi –1proudý provoz;  
- Stavební otvor: 3,0 m (šířka podchodu) x2,54 m (výška podchodu);  
- Jedny samostatné automatické posuvné dveře (min, výška 2,2 m, maximalizace průchodu dle možností výrobce, bude vyvzorkováno a odsouhlaseno pověřenými zástupci SŽ  
Materiál:  
- Rám:       
o 3komorový hliníkový profil se stavební hloubkou rámu min. 72 mm;Povrchová úprava lakováním práškovou barvou, barva stříbrná; Dvoustupňové těsnění funkční spáry se středovým těsněním; Tepelný distanční rámeček; Vyplnění izolačních prostor PUR pěnou.  
- Zasklení:  
o Tloušťka skel: VSG 33.4/ ESG 4/ ESG 8 , Šířka meziprostoru: 12/12A Argon, Celková tloušťka: 44 mm ,Třída odolnosti EN 356/1063/13541: P2A  
Vlastnosti:  
- Tepelné: U=1,2 W/m2K; Napojení pro ovládání Lokální detekcí požáru (viz PBŘ); Opatřit magnetem PZTS;  
- Ve dvou výškových úrovních bude opatřeno polepy OV.PO (samostatný výrobek), dle Vyhlášky č. 398/2009 Sb.</t>
  </si>
  <si>
    <t>609</t>
  </si>
  <si>
    <t>767630124</t>
  </si>
  <si>
    <t>Montáž posuvných dveří z hliníkových profilů s utěsněním připojovací spáry impregnovanou komprimační páskou zdvižně posuvných výšky přes 2200 do 3000 mm celkové šířky přes 5000 mm do 6500 mm</t>
  </si>
  <si>
    <t>automatické dveře v podchodu 
5.9*2.54=14.986 [A] 
Celkem: 14.986=14.986 [B]</t>
  </si>
  <si>
    <t>610</t>
  </si>
  <si>
    <t>RMAT002</t>
  </si>
  <si>
    <t>dveře posuvné v podchodu š.5,9 m v.2,54m</t>
  </si>
  <si>
    <t>viz ZTP:  
automatické dveře v podchodu  
- Prosklená příčka s dveřmi – frekventovaný 2proudý provoz;  
- Stavební otvor: 5,9 m (šířka podchodu) x2,54 m (výška podchodu);  
- Dvoje samostatné automatické posuvné dveře (min, výška 2,2 m, maximalizace průchodu dle možností výrobce, bude vyvzorkováno a odsouhlaseno pověřenými zástupci SŽ  
Materiál:  
- Rám:       
o 3komorový hliníkový profil se stavební hloubkou rámu min. 72 mm; Povrchová úprava lakováním práškovou barvou, barva stříbrná; Dvoustupňové těsnění funkční spáry se středovým těsněním; Tepelný distanční rámeček; Vyplnění izolačních prostor PUR pěnou.  
- Zasklení:  
o Tloušťka skel: VSG 33.4/ ESG 4/ ESG 8, Šířka meziprostoru: 12/12A Argon,Celková tloušťka: 44 mm,Třída odolnosti EN 356/1063/13541: P2A  
Vlastnosti:  
- Tepelné: U=1,2 W/m2K;Napojení pro ovládání Lokální detekcí požáru (viz PBŘ); Opatřit magnetem PZTS;  
- Ve dvou výškových úrovních bude opatřeno polepy OV.PO (samostatný výrobek), dle Vyhlášky č. 398/2009 Sb.</t>
  </si>
  <si>
    <t>611</t>
  </si>
  <si>
    <t>R76716500</t>
  </si>
  <si>
    <t>D+ M madel z trubek nebo tenkostěnných profilů</t>
  </si>
  <si>
    <t>madla do podchodu 
11*2=22.000 [A] 
Celkem: 22=22.000 [B]</t>
  </si>
  <si>
    <t>viz ZTP  
dodávka a montáž madla ; trubková madla z korozivzdorné oceli A4, průběžná  
včetně kotvení</t>
  </si>
  <si>
    <t>612</t>
  </si>
  <si>
    <t>767311340</t>
  </si>
  <si>
    <t>Montáž světlíků sedlových podélných nebo příčných (housenkových) se zasklením, rozpětí 4000 mm</t>
  </si>
  <si>
    <t>dle výkr. 3.104-tabulka výrobků OV/SV6.54*2=13.080 [A]</t>
  </si>
  <si>
    <t>613</t>
  </si>
  <si>
    <t>R0625</t>
  </si>
  <si>
    <t>Pultový světlík-TEPELNĚ IZOLOVANÝ HLINÍKOVÝ SLOUPKO-PŘÍČKOVÝ FASÁDNÍ SYSTÉM VHODNÝ PRO PULTOVU STŘECHU</t>
  </si>
  <si>
    <t>dle tabulky výrobků6.54*3.6*2=47.088 [A]</t>
  </si>
  <si>
    <t>- DRUH MATERIÁLU DP1  
- HLINÍKOVÝ PROFIL O ROZMĚRECH 60X150MM  
- MIN SKLON PULTOVÉHO SVĚTLÍKU 7°</t>
  </si>
  <si>
    <t>614</t>
  </si>
  <si>
    <t>767311850</t>
  </si>
  <si>
    <t>Demontáž světlíků se skleněnou výplní pásových sedlových</t>
  </si>
  <si>
    <t>severní pohled 2 světlíky vedle vstupu2.9*6.3*2=36.540 [A]</t>
  </si>
  <si>
    <t>615</t>
  </si>
  <si>
    <t>767316310</t>
  </si>
  <si>
    <t>Montáž světlíků bodových do 1 m2</t>
  </si>
  <si>
    <t>dle tabulky výrobkůOV/SV2=2.000 [A]</t>
  </si>
  <si>
    <t>616</t>
  </si>
  <si>
    <t>R6245351</t>
  </si>
  <si>
    <t>KUPOLOVITÝ SVĚTLÍK V HLINÍKOVÉM RÁMU, ZASKLENÍ S REAKCÍ NA OHEŇ</t>
  </si>
  <si>
    <t>HORNÍ VRSTVA PET-G KOPULE  
SPODNÍ VRSTVA POLYKARBONÁTOVÁ DESKA PC Tl.25 mm  
RÁM- HLINÍK S PŘERUŠENÝM TEPELNÝM MOSTEM  
MANŽETA FeZn KOLMÁ VÝŠKA 50 MM  
OCELOVÝ PODSTAVEC TŘÍDA REAKCE NA OHEŇ B  
SVĚTLÉ ROZMĚRY KŘÍDLA-1000X2000MM  
SVĚTLÍKY POHÁNĚNY ELEKTROPOHONEM NA TLAČÍTKO I NA  
SIGNÁL OD LDP, ZÁROVEŇ VYBAVENO INTEGROVANOU  
BATERIÍ S FUNKCÍ PŘI POŽÁRU MIN 15 MINUT  
OTEVÍRACÍ MECHANISMY BUDOU VYBAVENY DÁLKOVÝ  
OVLÁDÁNÍM Z NĚKOLIKA MÍST V CHCÚ MINIMÁLNĚ V KAŽDÉM  
PODLAŽÍ A TO VE VÝŠCE 1,5 AŽ 1,5 M A TAKÉ KOUŘOVÝMI  
ČIDLY UMÍSTĚNÝMI V KAŽDÉM PODLAŽÍ CHÚC, PODROBNĚ VIZ  
ČÁST D2.4.6 SLABOPROUDÉ SYSTÉMY</t>
  </si>
  <si>
    <t>617</t>
  </si>
  <si>
    <t>767321810</t>
  </si>
  <si>
    <t>Demontáž podsvětlíků se zasklením</t>
  </si>
  <si>
    <t>podhled světlíků z kovové konstrukce 13.742 výplní z drátoskla4.69*2.93=13.742 [A] 
podhled světlíků z kovové konstrukce 13.742 výplní z drátoskla5.87*2.92=17.140 [B] 
Celkem: 13.742+17.14=30.882 [C]</t>
  </si>
  <si>
    <t>618</t>
  </si>
  <si>
    <t>767531111</t>
  </si>
  <si>
    <t>Montáž vstupních čistících zón z rohoží kovových nebo plastových</t>
  </si>
  <si>
    <t>dle tabulky výrovbků OV/211.2197.4*1.2+0.38*1.355*2=9.910 [A] 
dle tabulky výrovbků OV/C22*1=2.000 [B] 
dle tabulky výrovbků OV/302.011*1.35*5=6.750 [C] 
dle tabulky výrovbků OV/91.9381*1=1.000 [D] 
dle tabulky výrovbků OV/47.2047.4*2=14.800 [E] 
Celkem: 9.91+2+6.75+1+14.8=34.460 [F]</t>
  </si>
  <si>
    <t>619</t>
  </si>
  <si>
    <t>69752030</t>
  </si>
  <si>
    <t>rohož vstupní provedení hliník nebo mosaz/gumové vlnovky/</t>
  </si>
  <si>
    <t>dle tabulky výrovbků OV/211.2197.4*1.2+0.38*1.355*2=9.910 [A] 
dle tabulky výrovbků OV/C22*1=2.000 [B] 
dle tabulky výrovbků OV/302.011*1.35*5=6.750 [C] 
dle tabulky výrovbků OV/91.9381*1=1.000 [D] 
dle tabulky výrovbků OV/47.2042*7.4=14.800 [E] 
Celkem: 9.91+2+6.75+1+14.8=34.460 [F] 
34.46*1.1 Přepočtené koeficientem množství=37.906 [G]</t>
  </si>
  <si>
    <t>620</t>
  </si>
  <si>
    <t>767531121</t>
  </si>
  <si>
    <t>Montáž vstupních čistících zón z rohoží osazení rámu mosazného nebo hliníkového zapuštěného z L profilů</t>
  </si>
  <si>
    <t>dle tabulky výrobků  OV/211.2197.4+1.58+1.58+7.4+0.38*4=19.480 [A] 
dle tabulky výrobků  OV/C21+1+2+2=6.000 [B] 
dle tabulky výrobků  OV/302.011+1+1.35+1.35=4.700 [C] 
dle tabulky výrobků  OV/302.011+1+1.35+1.35=4.700 [D] 
dle tabulky výrobků  OV/91.9381+1+1+1=4.000 [E] 
dle tabulky výrobků  OV/47.2042+2+7.4+7.4=18.800 [F] 
Celkem: 19.48+6+4.7+4.7+4+18.8=57.680 [G]</t>
  </si>
  <si>
    <t>621</t>
  </si>
  <si>
    <t>69752160</t>
  </si>
  <si>
    <t>rám pro zapuštění profil L-30/30 25/25 20/30 15/30-Al</t>
  </si>
  <si>
    <t>dle tabulky výrobků  OV/211.2197.4+1.58+1.58+7.4+0.38*4=19.480 [A] 
dle tabulky výrobků  OV/C21+1+2+2=6.000 [B] 
dle tabulky výrobků  OV/302.011+1+1.35+1.35=4.700 [C] 
dle tabulky výrobků  OV/302.011+1+1.35+1.35=4.700 [D] 
dle tabulky výrobků  OV/91.9381+1+1+1=4.000 [E] 
dle tabulky výrobků  OV/47.2042+2+7.4+7.4=18.800 [F] 
Celkem: 19.48+6+4.7+4.7+4+18.8=57.680 [G] 
57.68*1.1 Přepočtené koeficientem množství=63.448 [H]</t>
  </si>
  <si>
    <t>622</t>
  </si>
  <si>
    <t>767584141</t>
  </si>
  <si>
    <t>Montáž kovových podhledů kazetových, z kazet velikosti 600 x 300 mm, plochy do 10 m2</t>
  </si>
  <si>
    <t>dle výkr 105-detaily markýza u hlavního vstupu7.6*1.12=8.512 [A]</t>
  </si>
  <si>
    <t>623</t>
  </si>
  <si>
    <t>R0125</t>
  </si>
  <si>
    <t>Plechová kazeta</t>
  </si>
  <si>
    <t>624</t>
  </si>
  <si>
    <t>767610116</t>
  </si>
  <si>
    <t>Montáž oken jednoduchých z hliníkových nebo ocelových profilů na polyuretanovou pěnu pevných do zdiva, plochy přes 0,6 do 1,5 m2</t>
  </si>
  <si>
    <t>'vnitřní okna dle tabulky oken v interiéru' 
O/0071.2*0.66=0.792 [A]</t>
  </si>
  <si>
    <t>625</t>
  </si>
  <si>
    <t>767610117</t>
  </si>
  <si>
    <t>Montáž oken jednoduchých z hliníkových nebo ocelových profilů na polyuretanovou pěnu pevných do zdiva, plochy přes 1,5 do 2,5 m2</t>
  </si>
  <si>
    <t>'vnitřní okna dle tabulky oken v interiéru' 
O/0011.45*1.7=2.465 [A] 
O/003,004,0051.2*1.62*3=5.832 [B] 
O/0061.45*1.12=1.624 [C] 
Celkem: 2.465+5.832+1.624=9.921 [D]</t>
  </si>
  <si>
    <t>626</t>
  </si>
  <si>
    <t>767610118</t>
  </si>
  <si>
    <t>Montáž oken jednoduchých z hliníkových nebo ocelových profilů na polyuretanovou pěnu pevných do zdiva, plochy přes 2,5 m2</t>
  </si>
  <si>
    <t>'vnitřní okna dle tabulky oken v interiéru' 
O/0081.7*1.49=2.533 [A] 
O/0091.7*1.5=2.550 [B] 
O/0101.7*1.895=3.222 [C] 
O/0111.7*1.895=3.222 [D] 
O/0121.7*1.895=3.222 [E] 
O/0131.7*1.895=3.222 [F] 
O/0141.7*1.895=3.222 [G] 
O/0151.7*1.895=3.222 [H] 
Celkem: 2.533+2.55+3.222+3.222+3.222+3.222+3.222+3.222=24.415 [I]</t>
  </si>
  <si>
    <t>627</t>
  </si>
  <si>
    <t>767610123</t>
  </si>
  <si>
    <t>Montáž oken jednoduchých z hliníkových nebo ocelových profilů na polyuretanovou pěnu otevíravých do celostěnových panelů nebo ocelové konstrukce, plochy přes 1,</t>
  </si>
  <si>
    <t>Montáž oken jednoduchých z hliníkových nebo ocelových profilů na polyuretanovou pěnu otevíravých do celostěnových panelů nebo ocelové konstrukce, plochy přes 1,5 do 2,5 m2</t>
  </si>
  <si>
    <t>'vnitřní okna dle tabulky oken v interiéru' 
O/0161.1*1.5=1.650 [A] 
O/0021.7*1.425=2.423 [B] 
Celkem: 1.65+2.423=4.073 [C]</t>
  </si>
  <si>
    <t>628</t>
  </si>
  <si>
    <t>R5351000</t>
  </si>
  <si>
    <t>okno interiérové fixní, hliníkový rám s bezpečnostním balisticky odolným zasklením Typ 1</t>
  </si>
  <si>
    <t>'vnitřní okna dle tabulky oken v interiéru' 
O/0031.2*1.62=1.944 [A] 
O/0041.2*1.62=1.944 [B] 
O/0051.2*1.62=1.944 [C] 
O/0061.45*1.12=1.624 [D] 
Celkem: 1.944+1.944+1.944+1.624=7.456 [E]</t>
  </si>
  <si>
    <t>629</t>
  </si>
  <si>
    <t>R5341000</t>
  </si>
  <si>
    <t>okno interiérové fixní, hliníkový rám s bezpečnostním zasklením Typ 2</t>
  </si>
  <si>
    <t>'vnitřní okna dle tabulky oken v interiéru' 
O/0070.6*1.2=0.720 [A] 
O/0131.7*1.895=3.222 [B] 
O/0141.7*1.895=3.222 [C] 
O/0151.7*1.895=3.222 [D] 
Celkem: 0.72+3.222+3.222+3.222=10.386 [E]</t>
  </si>
  <si>
    <t>630</t>
  </si>
  <si>
    <t>R5341001</t>
  </si>
  <si>
    <t>okno interiérové dvoukřídlé v kombinaci fixní a posuvné, hliníkový rám s bezpečnostním zasklením typ 3</t>
  </si>
  <si>
    <t>'vnitřní okna dle tabulky oken v interiéru' 
O/0021.54*1.7=2.618 [A]</t>
  </si>
  <si>
    <t>631</t>
  </si>
  <si>
    <t>R5341002</t>
  </si>
  <si>
    <t>okno interiérové dvoukřídlé v kombinaci fixní a posuvné, hliníkový rám s bezpečnostním zasklením typ 4</t>
  </si>
  <si>
    <t>'vnitřní okna dle tabulky oken v interiéru' 
O/0161.5*1.1=1.650 [A]</t>
  </si>
  <si>
    <t>632</t>
  </si>
  <si>
    <t>R5341004</t>
  </si>
  <si>
    <t>okno interiérové fixní, hliníkový rám s bezpečnostním zasklením s P0 EI 45 DP 1 Typ 5</t>
  </si>
  <si>
    <t>'vnitřní okna dle tabulky oken v interiéru' 
O/0011.425*1.7=2.423 [A] 
Celkem: 2.423=2.423 [B]</t>
  </si>
  <si>
    <t>633</t>
  </si>
  <si>
    <t>R5341005</t>
  </si>
  <si>
    <t>okno interiérové fixní, hliníkový rám s bezpečnostním zasklením s P0 EI 30 DP 1 Typ 6</t>
  </si>
  <si>
    <t>'vnitřní okna dle tabulky oken v interiéru' 
O/0081.490*1.7=2.533 [A] 
O/0091.490*1.7=2.533 [B] 
O/0101.895*1.7=3.222 [C] 
O/0111.895*1.7=3.222 [D] 
O/0121.895*1.7=3.222 [E] 
Celkem: 2.533+2.533+3.222+3.222+3.222=14.732 [F]</t>
  </si>
  <si>
    <t>634</t>
  </si>
  <si>
    <t>R767620126</t>
  </si>
  <si>
    <t>Montáž oken zdvojených z hliníkových nebo ocelových profilů na polyuretanovou pěnu otevíravých do zdiva, plochy přes 0,6 do 1,5 m2</t>
  </si>
  <si>
    <t>'dle tabulky výrobků' 
05.3.7616*(1.15*0.545)=3.761 [A] 
07.3.76112*(0.58*1.14)=7.934 [B] 
13.3.7613*(0.57*1.175)=2.009 [C] 
21.3.7616*(1.15*1.03)=7.107 [D] 
typ 121*(1.215*0.5)=0.608 [E] 
Celkem: 3.761+7.934+2.009+7.107+0.608=21.419 [F]</t>
  </si>
  <si>
    <t>635</t>
  </si>
  <si>
    <t>R767620127</t>
  </si>
  <si>
    <t>Montáž oken zdvojených z hliníkových nebo ocelových profilů na polyuretanovou pěnu otevíravých do zdiva, plochy přes 1,5 do 2,5 m2</t>
  </si>
  <si>
    <t>08.2.2751*1.3*1.75=2.275 [A] 
09.2.2752*1.3*1.75=4.550 [B] 
10.2.2751*1.15*1.75=2.013 [C] 
12.2.2752*1.2*1.75=4.200 [D] 
15.2.2751*1.16*1.75=2.030 [E] 
16.4.551*1.16*1.75=2.030 [F] 
14.2.2751*1.345*1.75=2.354 [G] 
17.2.2751*1.25*1.75=2.188 [H] 
11.2.0131*1.005*1.75=1.759 [I] 
18.4.551*1.25*1.75=2.188 [J] 
Celkem: 2.275+4.55+2.013+4.2+2.03+2.03+2.354+2.188+1.759+2.188=25.587 [K]</t>
  </si>
  <si>
    <t>636</t>
  </si>
  <si>
    <t>R767620128</t>
  </si>
  <si>
    <t>Montáž oken zdvojených z hliníkových nebo ocelových profilů na polyuretanovou pěnu otevíravých do zdiva, plochy přes 2,5 m2</t>
  </si>
  <si>
    <t>'dle tabulky výrobků' 
01.154.3560*1.47*1.75=154.350 [A] 
01.c6*1.47*1.75=15.435 [B] 
02.154.352*1.47*1.75=5.145 [C] 
03.154.3538*1.47*1.75=97.755 [D] 
03.15.43531*1.47*1.75=79.748 [E] 
04.154.357*1.54*2=21.560 [F] 
06.154.355*1.47*2.61=19.184 [G] 
19.154.351*2.4*1.45=3.480 [H] 
20.15.4351*2.4*1.75=4.200 [I] 
22.154.351*1.47*1.75=2.573 [J] 
23.154.352*1.47*1.75=5.145 [K] 
24.154.351*1.445*1.75=2.529 [L] 
25.15.4351*1.485*1.75=2.599 [M] 
Celkem: 154.35+15.435+5.145+97.755+79.748+21.56+19.184+3.48+4.2+2.573+5.145+2.529+2.599=413.703 [N]</t>
  </si>
  <si>
    <t>637</t>
  </si>
  <si>
    <t>R55341009</t>
  </si>
  <si>
    <t>okno exteriérové dvoukřídlé otevíravé a sklopné, hliníkový rám s výplní z trojskla Typ 10</t>
  </si>
  <si>
    <t>'specifikace dle tabulky výrobků-tabulka oken v exteriéru' 
20.b2.4*1.75=4.200 [A]</t>
  </si>
  <si>
    <t>638</t>
  </si>
  <si>
    <t>R55341011</t>
  </si>
  <si>
    <t>okno exteriérové jednokřídlé otevíravé a sklopné, hliníkový rám s výplní z trojskla Typ 11</t>
  </si>
  <si>
    <t>'dle tabulky oken exteriér' 
03.b31*1.47*1.75=79.748 [A] 
16.2.031*1.16*1.75=2.030 [B] 
18.2.031*1.25*1.75=2.188 [C] 
25.2.031*1.485*1.75=2.599 [D] 
Celkem: 79.748+2.03+2.188+2.599=86.565 [E]</t>
  </si>
  <si>
    <t>639</t>
  </si>
  <si>
    <t>R55341012</t>
  </si>
  <si>
    <t>okno exteriérové jednokřídlé otevíravé a sklopné, hliníkový rám s výplní z trojskla P2A, spákovým OTV Typ 12</t>
  </si>
  <si>
    <t>'dle tabulky oken exteriér' 
0/261*1*0.5=0.500 [A] 
0/271*1.215*0.5=0.608 [B] 
Celkem: 0.5+0.608=1.108 [C]</t>
  </si>
  <si>
    <t>640</t>
  </si>
  <si>
    <t>R55341013</t>
  </si>
  <si>
    <t>okno exteriérové jednokřídlé otevíravé a sklopné,hliníkový rám s výplní z trojskla P2A, Typ 2</t>
  </si>
  <si>
    <t>'dle tabulky výrobků' 
01.154.3560*1.47*1.75=154.350 [A] 
02.154.352*1.47*1.75=5.145 [B] 
03.154.3537*1.47*1.75=95.183 [C] 
04.154.357*1.54*2=21.560 [D] 
08.154.351*1.3*1.75=2.275 [E] 
09.154.352*1.3*1.75=4.550 [F] 
12.154.352*1.2*1.75=4.200 [G] 
14.154.351*1.345*1.75=2.354 [H] 
17.154.351*1.25*1.75=2.188 [I] 
24.154.351*1.445*1.75=2.529 [J] 
Celkem: 154.35+5.145+95.183+21.56+2.275+4.55+4.2+2.354+2.188+2.529=294.334 [K]</t>
  </si>
  <si>
    <t>641</t>
  </si>
  <si>
    <t>R55341022</t>
  </si>
  <si>
    <t>okno exteriérové dvoukřídlé otevíravé a sklopné, hliníkový rám s výplní z trojskla P2A, Typ 8</t>
  </si>
  <si>
    <t>'dle tabulky oken exteriér' 
19.3.482.4*1.45=3.480 [A] 
Celkem: 3.48=3.480 [B]</t>
  </si>
  <si>
    <t>642</t>
  </si>
  <si>
    <t>R55341021</t>
  </si>
  <si>
    <t>okno exteriérové jednokřídlé otevíravé a sklopné, hliníkový rám s výplní z trojskla P2A, s pákovým OTV. Typ9</t>
  </si>
  <si>
    <t>'dle tabulky okna exteriér' 
06.19.1845*1.47*2.61=19.184 [A] 
Celkem: 19.184=19.184 [B]</t>
  </si>
  <si>
    <t>643</t>
  </si>
  <si>
    <t>R55341014</t>
  </si>
  <si>
    <t>Okno exteriérové jednokřídlé otevíravé a sklopné, hliníkový rám s výplní z trojskla P3A, Typ 1</t>
  </si>
  <si>
    <t>'dle tabulky výrobků' 
01.c6*1.47*1.75=15.435 [A] 
11.c1*1.005*1.75=1.759 [B] 
03.2.5731*1.47*1.75=2.573 [C] 
Celkem: 15.435+1.759+2.573=19.767 [D]</t>
  </si>
  <si>
    <t>644</t>
  </si>
  <si>
    <t>R55341015</t>
  </si>
  <si>
    <t>okno exteriérové jednokřídlé otevíravé a sklopné s nadsvětlíkem, hliníkový rám s výplní z trojskla P2A, s pákovým OTV. 0/06.a, Typ 9</t>
  </si>
  <si>
    <t>06.19.1845*1.47*2.61=19.184 [A]</t>
  </si>
  <si>
    <t>645</t>
  </si>
  <si>
    <t>R55341018</t>
  </si>
  <si>
    <t>Okno exteriérové jednokřídlé otevíravé a sklopné, hliníkový rám s výplní z trojskla P2A,s pákovým OTV. Typ 5</t>
  </si>
  <si>
    <t>'dle tabulky oken exteriér' 
07.7.93412*0.58*1.14=7.934 [A] 
13.7.9343*0.57*1.175=2.009 [B] 
15.7.9341*1.16*1.75=2.030 [C] 
17.7.9341*1.25*1.75=2.188 [D] 
Celkem: 7.934+2.009+2.03+2.188=14.161 [E]</t>
  </si>
  <si>
    <t>646</t>
  </si>
  <si>
    <t>R55341019</t>
  </si>
  <si>
    <t>'dle tabulky oken exteriér' 
05.7.1076*1.15*1.03=7.107 [A]</t>
  </si>
  <si>
    <t>647</t>
  </si>
  <si>
    <t>R55341016</t>
  </si>
  <si>
    <t>okno exteriérové fixní hliníkový rám s výplní z trojskla P2A, s s P0 EI 30 DP3, Typ 3</t>
  </si>
  <si>
    <t>'dle tabulky oken exteriér' 
0/10.2.0131.15*1.75=2.013 [A] 
0/23.2.0131.47*1.75*2=5.145 [B] 
Celkem: 2.013+5.145=7.158 [C]</t>
  </si>
  <si>
    <t>648</t>
  </si>
  <si>
    <t>R55341017</t>
  </si>
  <si>
    <t>okno exteriérové fixní hliníkový rám s výplní z trojskla P2A, s s P0 EW 15 DP3, Typ 4</t>
  </si>
  <si>
    <t>'dle tabulky oken exteriér' 
0/22.2.3631.35*1.75=2.363 [A] 
Celkem: 2.363=2.363 [B]</t>
  </si>
  <si>
    <t>649</t>
  </si>
  <si>
    <t>R55341020</t>
  </si>
  <si>
    <t>okno exteriérové fixní hliníkový rám s výplní z trojskla P2A, Typ 7</t>
  </si>
  <si>
    <t>'dle tabulky oken exteriér' 
0/21.7.1076*1.15*1.03=7.107 [A] 
Celkem: 7.107=7.107 [B]</t>
  </si>
  <si>
    <t>650</t>
  </si>
  <si>
    <t>767627306</t>
  </si>
  <si>
    <t>Ostatní práce a doplňky při montáži oken a stěn připojovací spára oken a stěn mezi ostěním a rámem vnitřní parotěsná páska</t>
  </si>
  <si>
    <t>651</t>
  </si>
  <si>
    <t>767627307</t>
  </si>
  <si>
    <t>Ostatní práce a doplňky při montáži oken a stěn připojovací spára oken a stěn mezi ostěním a rámem venkovní paropropustna páska</t>
  </si>
  <si>
    <t>652</t>
  </si>
  <si>
    <t>767627310</t>
  </si>
  <si>
    <t>Ostatní práce a doplňky při montáži oken a stěn připojovací spára oken a stěn mezi ostěním a rámem kompletní impregnovaná komprimační páska</t>
  </si>
  <si>
    <t>653</t>
  </si>
  <si>
    <t>767640112</t>
  </si>
  <si>
    <t>Montáž dveří ocelových nebo hliníkových vchodových jednokřídlových s nadsvětlíkem</t>
  </si>
  <si>
    <t>typ 10, 08.11=1.000 [A] 
typ 5, 11.11=1.000 [B] 
Typ 1, 12.d1=1.000 [C] 
typ 11, 04.11=1.000 [D] 
typ 12, 20.11=1.000 [E] 
Celkem: 1+1+1+1+1=5.000 [F]</t>
  </si>
  <si>
    <t>654</t>
  </si>
  <si>
    <t>5534134R</t>
  </si>
  <si>
    <t>Dveře exteriérové jednokřídlé, hliníkový rám s výplní z trojskla P1A, 1160*2800, D/08.a, typ 10,1  ks</t>
  </si>
  <si>
    <t>'dle tabulky výrobků-tabulka dveří v exteriéru' 
08.3.1251*1.116*2.8=3.125 [A] 
Celkem: 3.125=3.125 [B]</t>
  </si>
  <si>
    <t>655</t>
  </si>
  <si>
    <t>5534139R</t>
  </si>
  <si>
    <t>dveře exteriérové jednokřídlé,hliníkový rám s výplní z trojskla P3A, napojeno na EACS,1010*2800,D/12.d,typ 1, 1ks</t>
  </si>
  <si>
    <t>'dle tabulky výrobků-tabulka dveří v exteriéru' 
D/12.d1*1.01*2.8=2.828 [A]</t>
  </si>
  <si>
    <t>656</t>
  </si>
  <si>
    <t>5534142R</t>
  </si>
  <si>
    <t>dveře exteriérové jednokřídlé,hliníkový rám s výplní z trojskla P1A, napojeno na EACS, S P0 EW 30 DP3-C2,1060*2800,D/11.a,typ 5, 1ks</t>
  </si>
  <si>
    <t>'dle tabulky výrobků-tabulka dveří v exteriéru' 
D/11.2.9681*1.06*2.8=2.968 [A]</t>
  </si>
  <si>
    <t>657</t>
  </si>
  <si>
    <t>5534143R</t>
  </si>
  <si>
    <t>dveře exteriérové jednokřídlé, plné-hliníkový rám s vkládanou výplní, 1305*2800 mm, D/04.b, typ 11, 1ks</t>
  </si>
  <si>
    <t>'dle tabulky výrobků-tabulka dveří v exteriéru' 
04.b1.305*2.8=3.654 [A]</t>
  </si>
  <si>
    <t>rám/zárubeň, kování a zámek v ceně</t>
  </si>
  <si>
    <t>658</t>
  </si>
  <si>
    <t>5534137R</t>
  </si>
  <si>
    <t>dveře exteriérové jednokřídlé, plné-hliníkový rám s vkládanou výplní, 1165*2000 mm, D/20.c, typ 12, 1ks</t>
  </si>
  <si>
    <t>'dle tabulky výrobků-tabulka dveří v exteriéru' 
20.c1.16*2.8=3.248 [A]</t>
  </si>
  <si>
    <t>659</t>
  </si>
  <si>
    <t>767640222</t>
  </si>
  <si>
    <t>Montáž dveří ocelových nebo hliníkových vchodových dvoukřídlové s nadsvětlíkem</t>
  </si>
  <si>
    <t>01.11=1.000 [A] 
02.11=1.000 [B] 
03.11=1.000 [C] 
05.11=1.000 [D] 
06.11=1.000 [E] 
07.11=1.000 [F] 
09.11=1.000 [G] 
10.11=1.000 [H] 
13.11=1.000 [I] 
14.11=1.000 [J] 
16.11=1.000 [K] 
17.11=1.000 [L] 
18.11=1.000 [M] 
19.11=1.000 [N] 
Celkem: 1+1+1+1+1+1+1+1+1+1+1+1+1+1=14.000 [O]</t>
  </si>
  <si>
    <t>660</t>
  </si>
  <si>
    <t>5534138R</t>
  </si>
  <si>
    <t>dveře exteriérové dvoukřídlé,hliníkový rám s výplní z trojskla P1A, ovládané přes LDP,1470*2800,D/01.a,D/13.a,typ 2, 2ks</t>
  </si>
  <si>
    <t>'dle tabulky výrobků-tabulka dveří v exteriéru' 
01.4.1161*1.47*2.8=4.116 [A] 
13.4.1161*1.47*2.8=4.116 [B] 
Celkem: 4.116+4.116=8.232 [C]</t>
  </si>
  <si>
    <t>661</t>
  </si>
  <si>
    <t>5534149R</t>
  </si>
  <si>
    <t>dveře exteriérové dvoukřídlé,hliníkový rám s výplní z trojskla P1A, napojeno na EACS, S P0 EW 30 DP3-C2,2120*2800,D/02.a,typ 3, 1ks</t>
  </si>
  <si>
    <t>'dle tabulky výrobků-tabulka dveří v exteriéru' 
D/02.5.9361*2.12*2.8=5.936 [A]</t>
  </si>
  <si>
    <t>662</t>
  </si>
  <si>
    <t>5534141R</t>
  </si>
  <si>
    <t>dveře exteriérové dvoukřídlé,hliníkový rám s výplní z trojskla P1A, napojeno na EACS,1470*2800,D/16.a,typ 4, 1ks</t>
  </si>
  <si>
    <t>'dle tabulky výrobků-tabulka dveří v exteriéru' 
D/16.4.1161*1.47*2.8=4.116 [A]</t>
  </si>
  <si>
    <t>663</t>
  </si>
  <si>
    <t>5534144R</t>
  </si>
  <si>
    <t>dveře exteriérové dvoukřídlé, plné-hliníkový rám s výplní z trojskla P1A, 1540*2800 mm, D/03-6.a, typ 6, 3ks</t>
  </si>
  <si>
    <t>'dle tabulky výrobků-tabulka dveří v exteriéru' 
D/03.4.3121*1.54*2.8=4.312 [A] 
D/05.4.3121*1.54*2.8=4.312 [B] 
D/06.4.3121*1.54*2.8=4.312 [C] 
Celkem: 4.312+4.312+4.312=12.936 [D]</t>
  </si>
  <si>
    <t>664</t>
  </si>
  <si>
    <t>5534145R</t>
  </si>
  <si>
    <t>dveře exteriérové dvoukřídlé (pravé hlavní),hliníkový rám s výplní z trojskla P1A, 1470*2800 mm, D/07a,09.a, typ 7, 2ks</t>
  </si>
  <si>
    <t>'dle tabulky výrobků-tabulka dveří v exteriéru' 
D/07.4.1161*1.47*2.8=4.116 [A] 
D/09.4.1161*1.47*2.8=4.116 [B] 
Celkem: 4.116+4.116=8.232 [C]</t>
  </si>
  <si>
    <t>665</t>
  </si>
  <si>
    <t>5534147R</t>
  </si>
  <si>
    <t>dveře exteriérové dvoukřídlé (levé hlavní),hliníkový rám s výplní z trojskla P1A, 147*2800 mm, D/14a,17.a,18.a,19.a typ 8, 4ks</t>
  </si>
  <si>
    <t>'dle tabulky výrobků-tabulka dveří v exteriéru' 
D/14.4.1161*1.47*2.8=4.116 [A] 
D/17.4.1161*1.47*2.8=4.116 [B] 
D/18.4.1161*1.47*2.8=4.116 [C] 
4.116/19.4.1161*1.47*2.8=4.116 [D] 
Celkem: 4.116+4.116+4.116+4.116=16.464 [E]</t>
  </si>
  <si>
    <t>666</t>
  </si>
  <si>
    <t>5534146R</t>
  </si>
  <si>
    <t>dveře exteriérové dvoukřídlé (pravé hlavní),hliníkový rám s výplní z trojskla P1A, S P0 EW 15DP3-C2 1800*2800 mm, D/10a, typ 9, 1ks</t>
  </si>
  <si>
    <t>'dle tabulky výrobků-tabulka dveří v exteriéru' 
D/10.5.041*1.8*2.8=5.040 [A] 
Celkem: 5.04=5.040 [B]</t>
  </si>
  <si>
    <t>667</t>
  </si>
  <si>
    <t>767641112R</t>
  </si>
  <si>
    <t>Montáž automatických dveří posuvných, výšky do 2200 mm lineárních, šířky přes 1000 do 1800 mm</t>
  </si>
  <si>
    <t>prosklená fasáda OV/F.VP2=2.000 [A] 
Celkem: 2=2.000 [B]</t>
  </si>
  <si>
    <t>668</t>
  </si>
  <si>
    <t>R55329134</t>
  </si>
  <si>
    <t>dveře automatické exteriérové lineární, rám Al profily s výpní z trojskla P1A,  2křídlé 1500x2635mm,součást vstupního portálu OV/F.VP</t>
  </si>
  <si>
    <t>'dle tabulky ostatních výrobků' 
2=2.000 [A]</t>
  </si>
  <si>
    <t>prosklená část polepy v ceně</t>
  </si>
  <si>
    <t>669</t>
  </si>
  <si>
    <t>R70010021</t>
  </si>
  <si>
    <t>Projekt generálního klíče</t>
  </si>
  <si>
    <t>670</t>
  </si>
  <si>
    <t>767641813</t>
  </si>
  <si>
    <t>Demontáž automatických dveří výšky do 2200 mm lineráních nebo teleskopických, šířky přes 2000 mm do 2500 mm</t>
  </si>
  <si>
    <t>severní pohled2=2.000 [A]</t>
  </si>
  <si>
    <t>671</t>
  </si>
  <si>
    <t>R767646401</t>
  </si>
  <si>
    <t>Montáž dveří ocelových nebo hliníkových revizních dvířek s rámem jednokřídlových, výšky do 1000 mm</t>
  </si>
  <si>
    <t>dle tabulky výrobků OV/DP1=1.000 [A] 
dle tabulky výrobků OV/R.11=1.000 [B] 
Celkem: 1+1=2.000 [C]</t>
  </si>
  <si>
    <t>672</t>
  </si>
  <si>
    <t>R5343510</t>
  </si>
  <si>
    <t>fasádní revizní dvířka pro zateplené budovy z hliníkových profilů a cementovláknité desky 490X600 MM</t>
  </si>
  <si>
    <t>dle tabulky výrobků OV/R.11=1.000 [A]</t>
  </si>
  <si>
    <t>KŘÍDLO UMOŽŇUJÍCÍ NALEPENÍ KERAMICKÉHO OBKLADU SHODNÉHO S OBKLADEM OKOLNÍ KONSTRUKCE PŘI  
DODRŽENÍ JEDNOTNNHO SPÁROŘEZUU UZAVÍRÁNÍ POMOCÍ ZÁMKU NA KLIČKU ČTYŘHRAN PROVEDENÍ S PEVNÝM PANTEM  
OZNAČENÍ NÁPISEM HUP DLE SPECIFIKACE</t>
  </si>
  <si>
    <t>673</t>
  </si>
  <si>
    <t>R5343511</t>
  </si>
  <si>
    <t>dvířka celoplechová žárově zinkovaná včetně rámu se zámkem práškově lakovaná 500x500mm</t>
  </si>
  <si>
    <t>dle tabulky výrobků OV/DP1=1.000 [A]</t>
  </si>
  <si>
    <t>674</t>
  </si>
  <si>
    <t>R767646402</t>
  </si>
  <si>
    <t>Montáž dveří ocelových nebo hliníkových revizních dvířek s rámem jednokřídlových, výšky přes 1000 do 1500 mm</t>
  </si>
  <si>
    <t>dle tabulky výrobků OV/R.21=1.000 [A]</t>
  </si>
  <si>
    <t>675</t>
  </si>
  <si>
    <t>59030742</t>
  </si>
  <si>
    <t>dvířka revizní dvoukřídlá s automatickým zámkem 1200x600mm</t>
  </si>
  <si>
    <t>REVIZNÍ DVÍŘKA DO MINERÁLNÍHO PODHLEDU, OTEVÍRAVÁ, RÁM Z HLINÍKOVÝCH PROFILŮ S USAZENÝM TLAČNÝM ZÁMKEM.  
VÝPLŇ REVIZNÍCH DVÍŘEK Z MINERÁLNÍ DESKY VIZ DANÝ PODHLED, RÁM S DVÍŘKY SPOJEN PEVNÝM PANTEM, PRŮLEZNÁ ŠÍŘKA  
1170X510 MM</t>
  </si>
  <si>
    <t>676</t>
  </si>
  <si>
    <t>76764659R</t>
  </si>
  <si>
    <t>Montáž servopohonu na pokyn EPS</t>
  </si>
  <si>
    <t>01.22=2.000 [A]</t>
  </si>
  <si>
    <t>677</t>
  </si>
  <si>
    <t>R5491726</t>
  </si>
  <si>
    <t>servopohon - otevírání na pokyn EPS</t>
  </si>
  <si>
    <t>678</t>
  </si>
  <si>
    <t>767649191</t>
  </si>
  <si>
    <t>Montáž dveří ocelových nebo hliníkových doplňků dveří samozavírače hydraulického</t>
  </si>
  <si>
    <t>'tabulka dveří vnějších' 
02.22=2.000 [A] 
11.21=1.000 [B] 
12.d1=1.000 [C] 
16.22=2.000 [D] 
20.11=1.000 [E] 
Mezisoučet: 2+1+1+2+1=7.000 [F] 
''Tabulka výrobků - tabulka dveří v interiéru' 
3+3+3+2+3+1+1+2+1+1+1+1+1+1+2+4+1+2+1+1+1+1+2+1+2+2=44.000 [G] 
Mezisoučet: 44=44.000 [H] 
Celkem: 2+1+1+2+1+44=51.000 [I]</t>
  </si>
  <si>
    <t>679</t>
  </si>
  <si>
    <t>R5491725</t>
  </si>
  <si>
    <t>samozavírač dveří hydraulický</t>
  </si>
  <si>
    <t>02.22=2.000 [A] 
11.21=1.000 [B] 
12.d1=1.000 [C] 
16.22=2.000 [D] 
20.11=1.000 [E] 
Mezisoučet: 2+1+1+2+1=7.000 [F] 
''Tabulka výrobků - tabulka dveří v interiéru' 
3+3+3+2+3+1+1+2+1+1+1+1+1+1+2+4+1+2+1+1+1+1+2+1+2+2=44.000 [G] 
Mezisoučet: 44=44.000 [H] 
Celkem: 2+1+1+2+1+44=51.000 [I]</t>
  </si>
  <si>
    <t>680</t>
  </si>
  <si>
    <t>767649194</t>
  </si>
  <si>
    <t>Montáž dveří ocelových nebo hliníkových doplňků dveří madel</t>
  </si>
  <si>
    <t>03.11=1.000 [A] 
05.11=1.000 [B] 
06.11=1.000 [C] 
Celkem: 1+1+1=3.000 [D]</t>
  </si>
  <si>
    <t>681</t>
  </si>
  <si>
    <t>54914136</t>
  </si>
  <si>
    <t>kování panikové madlo/klika</t>
  </si>
  <si>
    <t>'tabulka výrobků' 
03.11=1.000 [A] 
05.11=1.000 [B] 
06.11=1.000 [C] 
Celkem: 1+1+1=3.000 [D]</t>
  </si>
  <si>
    <t>682</t>
  </si>
  <si>
    <t>767651111</t>
  </si>
  <si>
    <t>Montáž vrat garážových nebo průmyslových sekčních zajížděcích pod strop, plochy do 6 m2</t>
  </si>
  <si>
    <t>'dle tabulky dveří-exteriér' 
21-rolovací vrata1=1.000 [A]</t>
  </si>
  <si>
    <t>683</t>
  </si>
  <si>
    <t>5534587R</t>
  </si>
  <si>
    <t>vrata rolovací</t>
  </si>
  <si>
    <t>684</t>
  </si>
  <si>
    <t>767661500</t>
  </si>
  <si>
    <t>Montáž požárního uzávěru textilního roletového umístěného na otvor nebo do otvoru ve stěnách do 6 m2</t>
  </si>
  <si>
    <t>dle tabulky výrobků OV/R.1-22=2.000 [A]</t>
  </si>
  <si>
    <t>685</t>
  </si>
  <si>
    <t>R9081013</t>
  </si>
  <si>
    <t>uzávěr požární textilní roletový  1500x1100mm</t>
  </si>
  <si>
    <t>686</t>
  </si>
  <si>
    <t>R9081014</t>
  </si>
  <si>
    <t>uzávěr požární textilní roletový  1540x1700mm</t>
  </si>
  <si>
    <t>687</t>
  </si>
  <si>
    <t>767661811</t>
  </si>
  <si>
    <t>Demontáž mříží pevných nebo otevíravých</t>
  </si>
  <si>
    <t>1P.P.2.795*3.865=10.803 [A] 
''1NP' 
0P 261.6*2.05*2=6.560 [B] 
0P 052.15*3.935=8.460 [C] 
0P 450.8*2=1.600 [D] 
0P 290.9*2=1.800 [E] 
0P 11 (1.07*3.34)=3.574 [F] 
0P 11( (3.34+1.6)/2)*4.25=10.498 [G] 
0P 01-mříž před otopnými tělesy8*0.9=7.200 [H] 
Mezisoučet: 10.803+6.56+8.46+1.6+1.8+3.574+10.498+7.2=50.495 [I] 
''severní pohled-vnější mříže' 
1.45*1.8*9=23.490 [J] 
1.67*1.64*6=16.433 [K] 
1.3*1.35*2=3.510 [L] 
''jižní pohled-vnější mříže' 
1.53*2.65*3=12.164 [M] 
1.47*1.77*3=7.806 [N] 
1.4*1.7*9=21.420 [O] 
''západní pohled-vnější mříže' 
1.7*1.95*6=19.890 [P] 
1.63*1.63*1=2.657 [Q] 
''východní pohled-vnější mříže' 
1.5*1.65*2=4.950 [R] 
1.9*3*1=5.700 [S] 
2.77*1.75*1=4.848 [T] 
''severní pohled vnitroblok' 
1.7*1.6*1=2.720 [U] 
''jižní pohled vnitroblok' 
1.7*1.7*4=11.560 [V] 
0.5*1.2*3=1.800 [W] 
''východní pohled vnitroblok' 
1.3*1.7*3=6.630 [X] 
1.65*1.65*2=5.445 [Y] 
'schodiště do podchodu, mezipodesta 
2.77*2.615=7.244 [Z] 
Celkem: 10.803+6.56+8.46+1.6+1.8+3.574+10.498+7.2+23.49+16.433+3.51+12.164+7.806+21.42+19.89+2.657+4.95+5.7+4.848+2.72+11.56+1.8+6.63+5.445+7.244=208.762 [AA]</t>
  </si>
  <si>
    <t>688</t>
  </si>
  <si>
    <t>767662210</t>
  </si>
  <si>
    <t>Montáž mříží otvíravých</t>
  </si>
  <si>
    <t>dle tabulky zámečnických výrobků Z8.13.1*3.01=9.331 [A]</t>
  </si>
  <si>
    <t>689</t>
  </si>
  <si>
    <t>767691822</t>
  </si>
  <si>
    <t>Ostatní práce - vyvěšení nebo zavěšení kovových křídel dveří, plochy do 2 m2</t>
  </si>
  <si>
    <t>plechové dveře D29+3=12.000 [A] 
hliníkové dveře 120.9993+1+1+1+3=9.000 [B] 
Celkem: 12+9=21.000 [C]</t>
  </si>
  <si>
    <t>690</t>
  </si>
  <si>
    <t>767691823</t>
  </si>
  <si>
    <t>Ostatní práce - vyvěšení nebo zavěšení kovových křídel dveří, plochy přes 2 m2</t>
  </si>
  <si>
    <t>plechové dveře D21+5+1+4+1=12.000 [A] 
hliníkové dveře 120.9991+2+2=5.000 [B] 
výtahové dveře 6+1+2=9.000 [C] 
Celkem: 12+5+9=26.000 [D]</t>
  </si>
  <si>
    <t>691</t>
  </si>
  <si>
    <t>767810113</t>
  </si>
  <si>
    <t>Montáž větracích mřížek ocelových čtyřhranných, průřezu přes 0,04 do 0,09 m2</t>
  </si>
  <si>
    <t>dle tabulky výrobků OV/M13=3.000 [A]</t>
  </si>
  <si>
    <t>692</t>
  </si>
  <si>
    <t>R5341522</t>
  </si>
  <si>
    <t>průvětrník bez klapek se sítí 150x300mm</t>
  </si>
  <si>
    <t>OBDÉLNÍKOVÝ RÁM S VLOŽENÝMI PROFILOVANÝMI LAMELAMI POD ÚHLEM 15 STUPŇŮ MATERIÁL ELOXOVANÝ HLINÍKK BAREVNOST RAL MŘÍŽKY  
PODLE RAL STĚNY</t>
  </si>
  <si>
    <t>693</t>
  </si>
  <si>
    <t>R5341421</t>
  </si>
  <si>
    <t>stěnová mřížka 225x125 mm</t>
  </si>
  <si>
    <t>dle tabulky výrobků OV/M41=1.000 [A]</t>
  </si>
  <si>
    <t>694</t>
  </si>
  <si>
    <t>R5341422</t>
  </si>
  <si>
    <t>stěnová mřížka 205x200 mm</t>
  </si>
  <si>
    <t>dle tabulky výrobků OV/M54=4.000 [A]</t>
  </si>
  <si>
    <t>695</t>
  </si>
  <si>
    <t>R5341423</t>
  </si>
  <si>
    <t>stěnová mřížka 200x100 mm</t>
  </si>
  <si>
    <t>dle tabulky výrobků OV/M61=1.000 [A]</t>
  </si>
  <si>
    <t>696</t>
  </si>
  <si>
    <t>R5341413</t>
  </si>
  <si>
    <t>Stěnová mřížka 425x225 mm</t>
  </si>
  <si>
    <t>dle tabulky výrobků OV/M31=1.000 [A]</t>
  </si>
  <si>
    <t>697</t>
  </si>
  <si>
    <t>R5341414</t>
  </si>
  <si>
    <t>Stěnová mřížka sezpěňujícími horizontálně intumescentními lamelami 300x150 mm</t>
  </si>
  <si>
    <t>dle tabulky výrobků OV/M24+6+1=11.000 [A]</t>
  </si>
  <si>
    <t>POŽÁRNÍ ODOLNOST  EI 30</t>
  </si>
  <si>
    <t>698</t>
  </si>
  <si>
    <t>767810811</t>
  </si>
  <si>
    <t>Demontáž větracích mřížek ocelových čtyřhranných neho kruhových</t>
  </si>
  <si>
    <t>vnitroblok východní pohled1=1.000 [A] 
vnitroblok jižní pohled6=6.000 [B] 
severní strana5=5.000 [C] 
východní pohled2=2.000 [D] 
západní pohled1=1.000 [E] 
Celkem: 1+6+5+2+1=15.000 [F]</t>
  </si>
  <si>
    <t>699</t>
  </si>
  <si>
    <t>767812811</t>
  </si>
  <si>
    <t>Demontáž markýz výsuvných nebo kazetových ze zdi, šířky do 2 000 mm</t>
  </si>
  <si>
    <t>severní strana1=1.000 [A] 
jižní strana1=1.000 [B] 
východní strana1=1.000 [C] 
západní strana1=1.000 [D] 
Celkem: 1+1+1+1=4.000 [E]</t>
  </si>
  <si>
    <t>700</t>
  </si>
  <si>
    <t>767832101</t>
  </si>
  <si>
    <t>Montáž venkovních požárních žebříků do zdiva se suchovodem</t>
  </si>
  <si>
    <t>dle tabulky zámečnických výrobků Z/1.1(2.86+3.005)=5.865 [A] 
dle tabulky zámečnických výrobků Z/1.24.27=4.270 [B] 
Celkem: 5.865+4.27=10.135 [C]</t>
  </si>
  <si>
    <t>701</t>
  </si>
  <si>
    <t>R4983001</t>
  </si>
  <si>
    <t>žebřík venkovní se suchovodem v provedení žárový Zn</t>
  </si>
  <si>
    <t>dle tabulky zámečnických výrobků Z/1.1415.99/1000=0.416 [A]</t>
  </si>
  <si>
    <t>702</t>
  </si>
  <si>
    <t>R4983002</t>
  </si>
  <si>
    <t>dle tabulky zámečnických výrobků Z/1.274.96/1000=0.075 [A]</t>
  </si>
  <si>
    <t>703</t>
  </si>
  <si>
    <t>767832102</t>
  </si>
  <si>
    <t>Montáž venkovních požárních žebříků do zdiva bez suchovodu</t>
  </si>
  <si>
    <t>dle tabulky zámečnických výrobků Z/1.32=2.000 [A] 
dle tabulky zámečnických výrobků Z/1.43.455=3.455 [B] 
Celkem: 2+3.455=5.455 [C]</t>
  </si>
  <si>
    <t>704</t>
  </si>
  <si>
    <t>R4983000</t>
  </si>
  <si>
    <t>žebřík venkovní bez suchovodu v provedení žárový Zn</t>
  </si>
  <si>
    <t>dle tabulky zámečnických výrobků Z/1,374.96/1000=0.075 [A]</t>
  </si>
  <si>
    <t>705</t>
  </si>
  <si>
    <t>R4983010</t>
  </si>
  <si>
    <t>dle tabulky zámečnických výrobků Z/1,4145.86/1000=0.146 [A]</t>
  </si>
  <si>
    <t>706</t>
  </si>
  <si>
    <t>R4983020</t>
  </si>
  <si>
    <t>dle tabulky zámečnických výrobků Z/1,542.38/1000=0.042 [A]</t>
  </si>
  <si>
    <t>707</t>
  </si>
  <si>
    <t>767861000</t>
  </si>
  <si>
    <t>Montáž vnitřních kovových žebříků přímých délky do 2 m, ukotvených do zdiva</t>
  </si>
  <si>
    <t>dle tabulky zámečnických výrobků Z/1,51.95=1.950 [A]</t>
  </si>
  <si>
    <t>708</t>
  </si>
  <si>
    <t>767991801</t>
  </si>
  <si>
    <t>Demontáž výrobků z kompozitů pomocné nebo nosné konstrukce z profilů</t>
  </si>
  <si>
    <t>demontáž osvětlovací rampy-váha předpoklad 2,5kg/bm(4.6*2+23.45*2+4.33*2+8.05*2)*2.5=202.150 [A]</t>
  </si>
  <si>
    <t>709</t>
  </si>
  <si>
    <t>767995111</t>
  </si>
  <si>
    <t>Montáž ostatních atypických zámečnických konstrukcí hmotnosti do 5 kg</t>
  </si>
  <si>
    <t>dle tabulky zámečnických výrobků Z1282*3.6=295.200 [A] 
dle výkazu oceli kotvení dveří6.58+2+7.5=16.080 [B] 
Celkem: 295.2+16.08=311.280 [C]</t>
  </si>
  <si>
    <t>710</t>
  </si>
  <si>
    <t>R3431006</t>
  </si>
  <si>
    <t>úhelník ocelový rovnostranný jakost S235JR (11 375) 150x150x5mm</t>
  </si>
  <si>
    <t>dle tabulky zámečnických výrobků Z12-kotevní prvky pro uchycení elektroinstalačních lišt v místě parapetů295.2/1000=0.295 [A]</t>
  </si>
  <si>
    <t>767995112</t>
  </si>
  <si>
    <t>Montáž ostatních atypických zámečnických konstrukcí hmotnosti přes 5 do 10 kg</t>
  </si>
  <si>
    <t>dle výkazu oceli převázky +patní převázky(157.5+234)=391.500 [A] 
dle výkazu oceli vynesení prostupů (8.84+17.6)=26.440 [B] 
dle tabulky výrobků OV/S.XX-osvětlovací rampa103.19+326.61+385.37=815.170 [C] 
Celkem: 391.5+26.44+815.17=1 233.110 [D]</t>
  </si>
  <si>
    <t>R3010614</t>
  </si>
  <si>
    <t>Nosník svařený z oc. profilů T30x30x4</t>
  </si>
  <si>
    <t>dle tabulky výrobků OV/S.01,02-nosník světelná rampa103.19/1000=0.103 [A]</t>
  </si>
  <si>
    <t>Hmotnost: 1,77 kg/m</t>
  </si>
  <si>
    <t>R3010615</t>
  </si>
  <si>
    <t>Držák pro umístění antén dodávka + montáž včetně povrchové úpravy</t>
  </si>
  <si>
    <t>dle tabulky zámečnických výrobků Z132=2.000 [A]</t>
  </si>
  <si>
    <t>714</t>
  </si>
  <si>
    <t>R67995112</t>
  </si>
  <si>
    <t>Montáž osvětlovací rampy</t>
  </si>
  <si>
    <t>dle tabulky výrobků OV/S.XX-osvětlovací rampa326.61+385.37=711.980 [A]</t>
  </si>
  <si>
    <t>715</t>
  </si>
  <si>
    <t>R2010614</t>
  </si>
  <si>
    <t>POLE Z HLINÍKOVÝCH PROFILŮ, ULOŽENÝCH NA OC. NOSNÍCÍCH, ZČÁSTI KOTVENÝCH DO STÁVAJÍCÍCH STĚN, VÝPLNĚ JSOU Z EXTRUDOVANÝCH DESEK Z PLEXISKLA (PMMA)</t>
  </si>
  <si>
    <t>dle tabulky výrobků OV/S.11-18-nosník světelná rampa(326.61+385.37)=711.980 [A]</t>
  </si>
  <si>
    <t>716</t>
  </si>
  <si>
    <t>767995113</t>
  </si>
  <si>
    <t>Montáž ostatních atypických zámečnických konstrukcí hmotnosti přes 10 do 20 kg</t>
  </si>
  <si>
    <t>dle výkazu oceli -zastropení výtahové šachty-konzolaP20+styčné plechy300+90=390.000 [A] 
dle výkazu oceli-překlady plechy P10-rozpěry+plechy p5-opásání(390+196.25+157.5+234+70+200)=1 247.750 [B] 
dle výkazu oceli-překlady plechy P10-rozpěry+plechy p5-opásání(390+196.25+157.5+234+70+200)=1 247.750 [C] 
dle výkazu oceli-překlady ocelová trubka Dn 300*518.45=18.450 [D] 
dle výkazu oceli vynesení prostupů (27+27+36.4+12.6+122.4)=225.400 [E] 
dle výkazu oceli výměna u restaurace 0P114 -patní plechy 390 výztuhy(10+30)=40.000 [F] 
dle výkazu oceli kotvení dveří27.14+20=47.140 [G] 
dle tabulky zámečnických výrobků Z/2.1-kovová klec242.74=242.740 [H] 
dle tabulky zámečnických výrobků Z/7.1-podhled dělený zavěšený235.98=235.980 [I] 
dle tabulky zámečnických výrobků Z/7.2-podhled nedělený zavěšený237.14=237.140 [J] 
dle tabulky zámečnických výrobků Z/9.1-podpůrná konstrukce oplechování sloupů 390 svodů z markýzy prosklené fasády27.2=27.200 [K] 
dle tabulky zámečnických výrobků Z10.1139.035=139.035 [L] 
dle tabulky zámečnických výrobků Z1135.88=35.880 [M] 
Celkem: 390+1247.75+1247.75+18.45+225.4+40+47.14+242.74+235.98+237.14+27.2+139.035+35.88=4 134.465 [N]</t>
  </si>
  <si>
    <t>717</t>
  </si>
  <si>
    <t>R2010615</t>
  </si>
  <si>
    <t>POLE Z HLINÍKOVÝCH PROFILŮ, ULOŽENÝCH NA OC. NOSNÍCÍCH, ZČÁSTI KOTVENÝCH DO TÁVAJÍCÍCH STĚN, VÝPLNĚ JSOU Z EXTRUDOVANÝCH DESEK Z PLEXISKLA (PMMA)</t>
  </si>
  <si>
    <t>dle tabulky výrobků Z/7.1-podhled dělený2.885*0.475*10=13.704 [A]</t>
  </si>
  <si>
    <t>718</t>
  </si>
  <si>
    <t>R2010616</t>
  </si>
  <si>
    <t>dle tabulky výrobků Z/7.2-podhled nedělený2.885*0.475*10=13.704 [A]</t>
  </si>
  <si>
    <t>719</t>
  </si>
  <si>
    <t>R4011112</t>
  </si>
  <si>
    <t>trubka ocelová bezešvá hladká 300*5</t>
  </si>
  <si>
    <t>dle výkazu oceli překlady(18.45)/1000*1.1=0.020 [A]</t>
  </si>
  <si>
    <t>720</t>
  </si>
  <si>
    <t>13611248</t>
  </si>
  <si>
    <t>plech ocelový hladký jakost S235JR tl 20mm tabule</t>
  </si>
  <si>
    <t>dle výkazu oceli -zastropení výtahové šachty-konzolaP20300/100*1.1=3.300 [A] 
dle výkazu oceli-překlady-patní plechy(70+200)/1000*1.1=0.297 [B] 
dle výkazu oceli výměna u restaurace 0P114 -patní plechy(10)/1000*1.1=0.011 [C] 
Celkem: 3.3+0.297+0.011=3.608 [D]</t>
  </si>
  <si>
    <t>Hmotnost 960 kg/kus</t>
  </si>
  <si>
    <t>721</t>
  </si>
  <si>
    <t>R3611265</t>
  </si>
  <si>
    <t>plech ocelový hladký ohnutý do tvaru U  tl 4 mm vč. povrchové úpravy</t>
  </si>
  <si>
    <t>dle tabulky zámečnických výrobků Z9.127.2/1000=0.027 [A]</t>
  </si>
  <si>
    <t>Podpůrná konstrukce sloupů a svodů z markýzy proklené fasády</t>
  </si>
  <si>
    <t>13611228</t>
  </si>
  <si>
    <t>plech ocelový hladký jakost S235JR tl 10mm tabule</t>
  </si>
  <si>
    <t>dle výkazu oceli -zastropení výtahové šachty-styčné plechy9/1000*1.1=0.010 [A] 
dle výkazu oceli překlady-plechy P10-rozpěry(196.25)/1000*1.1=0.216 [B] 
dle výkazu oceli kotvení dveří(2+7.5+20)/100*1.1=0.325 [C] 
Celkem: 0.01+0.216+0.325=0.551 [D]</t>
  </si>
  <si>
    <t>Hmotnost 160 kg/kus</t>
  </si>
  <si>
    <t>723</t>
  </si>
  <si>
    <t>13611238</t>
  </si>
  <si>
    <t>plech ocelový hladký jakost S235JR tl 15mm tabule</t>
  </si>
  <si>
    <t>dle výkazu oceli výměna u restaurace 0P114 - výztuhy(300)/1000*1.1=0.330 [A]</t>
  </si>
  <si>
    <t>Hmotnost 720 kg/kus</t>
  </si>
  <si>
    <t>724</t>
  </si>
  <si>
    <t>13611218</t>
  </si>
  <si>
    <t>plech ocelový hladký jakost S235JR tl 5mm tabule</t>
  </si>
  <si>
    <t>dle výkazu oceli plechy p5-opásání(390)/1000*1.1=0.429 [A]</t>
  </si>
  <si>
    <t>Hmotnost 80 kg/kus</t>
  </si>
  <si>
    <t>13010442</t>
  </si>
  <si>
    <t>úhelník ocelový rovnostranný jakost S235JR (11 375) 100x100x10mm</t>
  </si>
  <si>
    <t>S10-S18-opásání pilíře3318/1000*1.1=3.650 [A] 
dle výkazu oceli převázky +patní převázky(157.5+234)/1000*1.1=0.431 [B] 
Celkem: 3.65+0.431=4.081 [C]</t>
  </si>
  <si>
    <t>Hmotnost: 15,04 kg/m</t>
  </si>
  <si>
    <t>726</t>
  </si>
  <si>
    <t>R3010442</t>
  </si>
  <si>
    <t>Kovová klec Z/2.1 včetně povrchové úpravy</t>
  </si>
  <si>
    <t>dle tabulky zámečnických výrobků Z/2.1242.74/1000=0.243 [A]</t>
  </si>
  <si>
    <t>727</t>
  </si>
  <si>
    <t>R3010420</t>
  </si>
  <si>
    <t>Ocelový profil L 50x50 vč.povrchové úpravy</t>
  </si>
  <si>
    <t>dle tabulky zámečnických výrobků Z10.1139.035/1000=0.139 [A] 
dle tabulky zámečnických výrobků Z1135.88/1000=0.036 [B] 
Celkem: 0.139+0.036=0.175 [C]</t>
  </si>
  <si>
    <t>Hmotnost: 4,03 kg/m</t>
  </si>
  <si>
    <t>728</t>
  </si>
  <si>
    <t>767995114</t>
  </si>
  <si>
    <t>Montáž ostatních atypických zámečnických konstrukcí hmotnosti přes 20 do 50 kg</t>
  </si>
  <si>
    <t>montáž stávající plastiky50=50.000 [A] 
dle výkazu oceli-překlady-S10-S18-opásání pilíře3318=3 318.000 [B] 
dle výkazu oceli -zastropení výtahové šachtyB1-stropnice421.2=421.200 [C] 
dle výkazu oceli vynesení prostupů (50.85+130.5+58.05)=239.400 [D] 
dle výkazu oceli výkr 1.149-zutužení železobetonových vazníků4331.1=4 331.100 [E] 
dle výkazu oceli výkr 1.149-ocelová konstrukce atiky441.0=441.000 [F] 
Celkem: 50+3318+421.2+239.4+4331.1+441=8 800.700 [G]</t>
  </si>
  <si>
    <t>729</t>
  </si>
  <si>
    <t>13010746</t>
  </si>
  <si>
    <t>ocel profilová jakost S235JR (11 375) průřez IPE 140</t>
  </si>
  <si>
    <t>dle výkazu ocele -zastropení výtahové šachtyB1-stropnice421.2/1000*1.1=0.463 [A] 
dle výkazu ocele vynesení prostupů (8.84)/1000*1.1=0.010 [B] 
dle výkazu ocele vynesení prostupů (36.4)/1000*1.1=0.040 [C] 
Celkem: 0.463+0.01+0.04=0.513 [D]</t>
  </si>
  <si>
    <t>Hmotnost: 13,40 kg/m</t>
  </si>
  <si>
    <t>730</t>
  </si>
  <si>
    <t>14550319</t>
  </si>
  <si>
    <t>profil ocelový svařovaný jakost S235 průřez čtvercový 80x80x6mm</t>
  </si>
  <si>
    <t>dle výkazu ocele kotvení dveří ((48.63+6.58)*1.1)/1000=0.061 [A]</t>
  </si>
  <si>
    <t>Hmotnost: 12,81 kg/m</t>
  </si>
  <si>
    <t>731</t>
  </si>
  <si>
    <t>14550250</t>
  </si>
  <si>
    <t>profil ocelový svařovaný jakost S235 průřez čtvercový 50x50x5mm</t>
  </si>
  <si>
    <t>dle výkazu oceli kotvení dveří(27.14/1000)*1.1=0.030 [A]</t>
  </si>
  <si>
    <t>Hmotnost: 6,72 kg/m</t>
  </si>
  <si>
    <t>732</t>
  </si>
  <si>
    <t>13010748</t>
  </si>
  <si>
    <t>ocel profilová jakost S235JR (11 375) průřez IPE 160</t>
  </si>
  <si>
    <t>dle výkazu oceli vynesení prostupů (17.6)/1000*1.1=0.019 [A]</t>
  </si>
  <si>
    <t>Hmotnost: 15,80 kg/m</t>
  </si>
  <si>
    <t>13010954</t>
  </si>
  <si>
    <t>ocel profilová jakost S235JR (11 375) průřez HEA 140</t>
  </si>
  <si>
    <t>dle výkazu oceli vynesení prostupů (50.5+75.75+50.5+82.5)/1000*1.1=0.285 [A]</t>
  </si>
  <si>
    <t>Hmotnost: 25,30 kg/m</t>
  </si>
  <si>
    <t>13010934</t>
  </si>
  <si>
    <t>ocel profilová jakost S235JR (11 375) průřez UPE 160</t>
  </si>
  <si>
    <t>dle výkazu oceli vynesení prostupů (122.4)/1000*1.1=0.135 [A]</t>
  </si>
  <si>
    <t>Hmotnost: 17,40 kg/m</t>
  </si>
  <si>
    <t>735</t>
  </si>
  <si>
    <t>13011029</t>
  </si>
  <si>
    <t>ocel profilová jakost S235JR (11 375) průřez UPE 300</t>
  </si>
  <si>
    <t>dle výkazu oceli výměna u restaurace 0P114 (198+90+85.5+157.5)/1000*1.1=0.584 [A]</t>
  </si>
  <si>
    <t>Hmotnost: 44,40 kg/m</t>
  </si>
  <si>
    <t>736</t>
  </si>
  <si>
    <t>R3010612</t>
  </si>
  <si>
    <t>Ztužení železobetonových vazníků</t>
  </si>
  <si>
    <t>dle výkazu oceli výkr 1.149-zutužení železobetonových vazníků(4331.1/1000)*1.1=4.764 [A]</t>
  </si>
  <si>
    <t>včetně povrchové úpravy</t>
  </si>
  <si>
    <t>737</t>
  </si>
  <si>
    <t>R3010616</t>
  </si>
  <si>
    <t>Ocelová konstrukce atiky</t>
  </si>
  <si>
    <t>dle výkazu oceli výkr 1.149-oceová konstrukce atiky(441/1000)*1.1=0.485 [A]</t>
  </si>
  <si>
    <t>738</t>
  </si>
  <si>
    <t>767995115</t>
  </si>
  <si>
    <t>Montáž ostatních atypických zámečnických konstrukcí hmotnosti přes 50 do 100 kg</t>
  </si>
  <si>
    <t>dle výkazu oceli vynesení prostupů (50.5+75.75+50.5+82.5+137.25)=396.500 [A] 
dle výkazu oceli SN03-sloup341.6=341.600 [B] 
dle výkazu oceli výměna u restaurace 0P114 (90+85)=175.000 [C] 
dle tabulky zámečnických výrobků Z9.264.1=64.100 [D] 
Celkem: 396.5+341.6+175+64.1=977.200 [E]</t>
  </si>
  <si>
    <t>739</t>
  </si>
  <si>
    <t>13010956</t>
  </si>
  <si>
    <t>ocel profilová jakost S235JR (11 375) průřez HEA 160</t>
  </si>
  <si>
    <t>dle výkazu oceli vynesení prostupů (204.96)/1000*1.1=0.225 [A] 
dle výkazu oceli vynesení prostupů (137.25)/1000*1.1=0.151 [B] 
dle výkazu oceli SN03-sloup341.6/1000*1.1=0.376 [C] 
Celkem: 0.225+0.151+0.376=0.752 [D]</t>
  </si>
  <si>
    <t>Hmotnost: 31,20 kg/m</t>
  </si>
  <si>
    <t>740</t>
  </si>
  <si>
    <t>R3611266</t>
  </si>
  <si>
    <t>plech ocelový hladký ohnutý do tvaru L  tl 5 mm vč. povrchové úpravy</t>
  </si>
  <si>
    <t>dle tabulky zámečnických výrobků Z9.264.1/1000=0.064 [A]</t>
  </si>
  <si>
    <t>Podpůrná konstrukce žlabu markýzy prosklené fasády</t>
  </si>
  <si>
    <t>767995116</t>
  </si>
  <si>
    <t>Montáž ostatních atypických zámečnických konstrukcí hmotnosti přes 100 do 250 kg</t>
  </si>
  <si>
    <t>dle výkazu oceli -zastropení výtahové šachtyA1-průvlak716.04=716.040 [A] 
dle výkazu oceli vynesení prostupů (337.12+231.2+204.96+453.9)=1 227.180 [B] 
dle výkazu oceli výměna u restaurace0P114 198=198.000 [C] 
dle výkazu oceli výměna u restaurace 0P114 (157.5)=157.500 [D] 
dle tabulky zámečnických výrobků Z9.3169.6=169.600 [E] 
dle výkazu ocele SN01+02-sloup(210.93+421.85)=632.780 [F] 
Celkem: 716.04+1227.18+198+157.5+169.6+632.78=3 101.100 [G]</t>
  </si>
  <si>
    <t>13010982</t>
  </si>
  <si>
    <t>ocel profilová jakost S235JR (11 375) průřez HEB 220</t>
  </si>
  <si>
    <t>dle výkazu ocele SN01+02-sloup(210.93+421.85)/1000*1.1=0.696 [A]</t>
  </si>
  <si>
    <t>Hmotnost: 73,00 kg/m</t>
  </si>
  <si>
    <t>743</t>
  </si>
  <si>
    <t>13010974</t>
  </si>
  <si>
    <t>ocel profilová jakost S235JR (11 375) průřez HEB 140</t>
  </si>
  <si>
    <t>dle výkazu oceli vynesení prostupů (204.96)/1000*1.1=0.225 [A] 
dle výkazu oceli -zastropení výtahové šachtyA1-průvlak716.04/1000*1.1=0.788 [B] 
Celkem: 0.225+0.788=1.013 [C]</t>
  </si>
  <si>
    <t>Hmotnost: 34,50 kg/m</t>
  </si>
  <si>
    <t>744</t>
  </si>
  <si>
    <t>13010976</t>
  </si>
  <si>
    <t>ocel profilová jakost S235JR (11 375) průřez HEB 160</t>
  </si>
  <si>
    <t>dle výkazu oceli vynesení prostupů (337.12)/1000*1.1=0.371 [A]</t>
  </si>
  <si>
    <t>Hmotnost: 43,70 kg/m</t>
  </si>
  <si>
    <t>745</t>
  </si>
  <si>
    <t>13010960</t>
  </si>
  <si>
    <t>ocel profilová jakost S235JR (11 375) průřez HEA 200</t>
  </si>
  <si>
    <t>dle výkazu oceli vynesení prostupů (453.9)/1000*1.1=0.499 [A]</t>
  </si>
  <si>
    <t>Hmotnost: 43,00 kg/m</t>
  </si>
  <si>
    <t>746</t>
  </si>
  <si>
    <t>R3614366</t>
  </si>
  <si>
    <t>dle tabulky zámečnických výrobků Z9.129.2/1000=0.029 [A]</t>
  </si>
  <si>
    <t>Podpůrná konstrukce žlabu markýzy nad vstupy č.3/4/7/13/14/18</t>
  </si>
  <si>
    <t>747</t>
  </si>
  <si>
    <t>767995117</t>
  </si>
  <si>
    <t>Montáž ostatních atypických zámečnických konstrukcí hmotnosti přes 250 do 500 kg</t>
  </si>
  <si>
    <t>dle výkazu oceli vynesení prostupů (760.76+742.17+885.25+378.59+368.23+763.62+326.73+980.19+653.46+324.58)=6 183.580 [A] 
dle výkazu oceli markýza sever11220.02=1 220.020 [B] 
dle výkazu oceli markýza sever22531.84=2 531.840 [C] 
dle výkazu oceli markýza č.18603.66=603.660 [D] 
dle výkazu oceli markýza č.3+4+7+13+145*279.38=1 396.900 [E] 
dle výkazu oceli výkr.1.149-ocelová kce zastřešení nad hlavním vchodem552.4=552.400 [F] 
dle výkazu oceli výkr.1.149-ocelová kce konstrukce přístřešku nad nakládací rampou9643.1=9 643.100 [G] 
dle tabulky zámečnických výrobků Z/3.1-schodiště280.41=280.410 [H] 
dle tabulky zámečnických výrobků Z/3.2-schodiště270.24=270.240 [I] 
Celkem: 6183.58+1220.02+2531.84+603.66+1396.9+552.4+9643.1+280.41+270.24=22 682.150 [J]</t>
  </si>
  <si>
    <t>748</t>
  </si>
  <si>
    <t>R3012986</t>
  </si>
  <si>
    <t>Schodiště Z3.1 včetně povrchové úpravy</t>
  </si>
  <si>
    <t>dle tabulky zámečnických výrobků Z/3.1-schodiště280.41/1000=0.280 [A]</t>
  </si>
  <si>
    <t>749</t>
  </si>
  <si>
    <t>R3012987</t>
  </si>
  <si>
    <t>Schodiště Z3.2 včetně povrchové úpravy</t>
  </si>
  <si>
    <t>dle tabulky zámečnických výrobků Z/3.2-schodiště270.24/1000=0.270 [A]</t>
  </si>
  <si>
    <t>750</t>
  </si>
  <si>
    <t>dle výkazu oceli vynesení prostupů (760.76+742.17+378.59+368.23+763.62)/1000*1.1=3.315 [A]</t>
  </si>
  <si>
    <t>13010984</t>
  </si>
  <si>
    <t>ocel profilová jakost S235JR (11 375) průřez HEB 240</t>
  </si>
  <si>
    <t>dle výkazu oceli vynesení prostupů 885.25/1000*1.1=0.974 [A]</t>
  </si>
  <si>
    <t>Hmotnost: 85,00 kg/m</t>
  </si>
  <si>
    <t>752</t>
  </si>
  <si>
    <t>R3010982</t>
  </si>
  <si>
    <t>Markýza u stojanu na kola včetně povrchové úpravy nátěrem</t>
  </si>
  <si>
    <t>viz výkaz oceli -markýza sever 1(1109.11*1.1)/1000=1.220 [A]</t>
  </si>
  <si>
    <t>753</t>
  </si>
  <si>
    <t>R3010985</t>
  </si>
  <si>
    <t>Markýza u restaurace včetně povrchové úpravy nátěrem</t>
  </si>
  <si>
    <t>viz výkaz oceli -markýza sever 2(2301.67*1.1)/1000=2.532 [A]</t>
  </si>
  <si>
    <t>754</t>
  </si>
  <si>
    <t>R3010986</t>
  </si>
  <si>
    <t>Markýza nad vstupem včetně povrchové úpravy pozink</t>
  </si>
  <si>
    <t>viz výkaz oceli -markýza 18(548.78*1.1)/1000=0.604 [A]</t>
  </si>
  <si>
    <t>755</t>
  </si>
  <si>
    <t>R3010987</t>
  </si>
  <si>
    <t>Markýza 3,4,7,13,14 nad vstupem včetně povrchové úpravy pozink</t>
  </si>
  <si>
    <t>viz výkaz oceli -markýza č.3,4,7,13,14(253.98*5*1.1)/1000=1.397 [A]</t>
  </si>
  <si>
    <t>756</t>
  </si>
  <si>
    <t>R3010988</t>
  </si>
  <si>
    <t>Plošiny VZT včetně povrchové úpravy pozink</t>
  </si>
  <si>
    <t>viz výkaz oceli -plošiny VZT(4988.24*1.1)/1000=5.487 [A]</t>
  </si>
  <si>
    <t>757</t>
  </si>
  <si>
    <t>R3010981</t>
  </si>
  <si>
    <t>Oceová konstrukce nad hlavním vchodem</t>
  </si>
  <si>
    <t>viz výkaz oceli výkr 1.149552.4/1000*1.1=0.608 [A]</t>
  </si>
  <si>
    <t>758</t>
  </si>
  <si>
    <t>R3010989</t>
  </si>
  <si>
    <t>Ocelová konstrukce přístřešku nad nakládací rampou</t>
  </si>
  <si>
    <t>viz výkaz oceli výkr 1.1499643.1/1000*1.1=10.607 [A]</t>
  </si>
  <si>
    <t>Cena včetně povrchové úpravy , svodu, čistícího kusu,odvodňovacího žlabu, sendvičového panelu, ukončovacích profilů, podhledu z hliníkových sendvičových kompozitních desek a revizní lávky</t>
  </si>
  <si>
    <t>759</t>
  </si>
  <si>
    <t>R1197019</t>
  </si>
  <si>
    <t>Osazení závitové tyče  Zn bílý DIN 975 8.8 M42 včetně dodávky materiálu</t>
  </si>
  <si>
    <t>dle výkazu oceli výkr 1.147-ocelová konstrukce přístřešku nad nakládací rampou8*2*1.1=17.600 [A]</t>
  </si>
  <si>
    <t>760</t>
  </si>
  <si>
    <t>R3010983</t>
  </si>
  <si>
    <t>Dodávka+ montáž kompletní prosklené fasády včetně povrchových úprav a prosklení</t>
  </si>
  <si>
    <t>viz  výkr 1.142-nový vstupní portál8.26*10.5=86.730 [A] 
odečet dveří2.37*1.5*2=7.110 [B] 
Celkem: 86.73+7.11=93.840 [C]</t>
  </si>
  <si>
    <t>profily fasády S250GD  
plechy S235JR  
šrouby 8.8  
třída provedení čsn EN 1019-2: EXC2  
Dovolené úchylky funkčních tolerancí třída 1 dle ČSN EN 1091-2  
povrchová ochrana dle ČSN EN ISO12944  
stupeň korozní agresivity C3  
Stupeň přípravy povrchu P1 dle ČSN EN 1090-2  
povrchová ochrana:prvky fasády pozinkováno  
ostatní konstrukce natřeny  
povrchová ochrana spojovacího materiálu pozinkováním  
konstrukce fasády bude přizpůsobena dle zvyklostí konkrétního výrobce  
všechny rozměry musí být ověřeny na stavbě</t>
  </si>
  <si>
    <t>767996801</t>
  </si>
  <si>
    <t>Demontáž ostatních zámečnických konstrukcí rozebráním o hmotnosti jednotlivých dílů do 50 kg</t>
  </si>
  <si>
    <t>demontáž slzičkového plechu z anglických dvorků-1m2/24,9 kg(0.9*20+1.2*1)*24.9=478.080 [A] 
demontáž stávajícího mobiliáře v odbavovací hale 3*sedacíá souprava3*30=90.000 [B] 
demontáž stávajícího mobiliáře v odbavovací hale 2*nosič letáků2*5=10.000 [C] 
demontáž stupadel 2.N.P-řez 478.083*2=6.000 [D] 
Celkem: 478.08+90+10+6=584.080 [E]</t>
  </si>
  <si>
    <t>762</t>
  </si>
  <si>
    <t>R767996802</t>
  </si>
  <si>
    <t>Demontáž ostatních zámečnických konstrukcí rozebráním o hmotnosti jednotlivých dílů přes 50 do 100 kg</t>
  </si>
  <si>
    <t>demontáž stávající plastiky1=1.000 [A]</t>
  </si>
  <si>
    <t>okřídlené kolo, odborná demontáž včetně transferu do 100km</t>
  </si>
  <si>
    <t>R76799680</t>
  </si>
  <si>
    <t>Demontáž ostatních zámečnických konstrukcí o hmotnosti jednotlivých dílů rozebráním přes 50 do 100 kg</t>
  </si>
  <si>
    <t>vnitřní část, včetně uskladnění a zpětného osazení</t>
  </si>
  <si>
    <t>R67991801</t>
  </si>
  <si>
    <t>Demontáž konstrukce reklamní a informační</t>
  </si>
  <si>
    <t>'demontáž reklamních poutačů a informačních systémů-severní pohled' 
název stanice-m čtvereční*váhav kg2*7=14.000 [A] 
reklamní ukazatel-m čtvereční*váhav kg13.6*2=27.200 [B] 
reklamní poutač-m čtvereční*váhav kg(1.5+1.5)*7=21.000 [C] 
reklamní poutač-m čtvereční*váhav kg(1+1)*7=14.000 [D] 
informační systémy-vnější-m čtvereční*váhav kg2.35*2*7=32.900 [E] 
informační systémy-vnitřní-m čtvereční*váhav kg2.55*1*2*7=35.700 [F] 
reklamní poutač-m čtvereční*váhav kg1.55*2*7=21.700 [G] 
demontáž názvu stanice západní pohled1.6*7=11.200 [H] 
Celkem: 14+27.2+21+14+32.9+35.7+21.7+11.2=177.700 [I]</t>
  </si>
  <si>
    <t>765</t>
  </si>
  <si>
    <t>R67821812</t>
  </si>
  <si>
    <t>Demontáž schránky jídelního lístku</t>
  </si>
  <si>
    <t>767832802</t>
  </si>
  <si>
    <t>Demontáž venkovních požárních žebříků bez ochranného koše</t>
  </si>
  <si>
    <t>severní pohled žebříky2.5+2.2+3.6=8.300 [A] 
západní pohled žebříky2.05+2+3=7.050 [B] 
vnitroblok západní pohled1.8=1.800 [C] 
vnitroblok jižní pohled4.3=4.300 [D] 
Celkem: 8.3+7.05+1.8+4.3=21.450 [E]</t>
  </si>
  <si>
    <t>767996701</t>
  </si>
  <si>
    <t>Demontáž ostatních zámečnických konstrukcí řezáním o hmotnosti jednotlivých dílů do 50 kg</t>
  </si>
  <si>
    <t>severní pohled stojan na vlajky3=3.000 [A]</t>
  </si>
  <si>
    <t>768</t>
  </si>
  <si>
    <t>R67996701</t>
  </si>
  <si>
    <t>Demontáž, uskladnění a zpětná montáž nezbytně nutné části konstrukce zastřešení 1. nástupiště, bude provádět firma nesoucí záruky za zastřešení 1. nástupiště</t>
  </si>
  <si>
    <t>769</t>
  </si>
  <si>
    <t>998767102</t>
  </si>
  <si>
    <t>Přesun hmot pro zámečnické konstrukce stanovený z hmotnosti přesunovaného materiálu vodorovná dopravní vzdálenost do 50 m v objektech výšky přes 6 do 12 m</t>
  </si>
  <si>
    <t>771</t>
  </si>
  <si>
    <t>Podlahy z dlaždic</t>
  </si>
  <si>
    <t>770</t>
  </si>
  <si>
    <t>771121011</t>
  </si>
  <si>
    <t>Příprava podkladu před provedením dlažby nátěr penetrační na podlahu</t>
  </si>
  <si>
    <t>podlaha nad bývalým schodištěm podchodu 0P02 dle skladby P01c54.94=54.940 [A] 
vestibul 54.94 přilehlé prostory dle skladby 639.94585=585.000 [B] 
1N.P+2.N.P dle skladby P4(789.22+289.42)*2=2 157.280 [C] 
Celkem: 54.94+585+2157.28=2 797.220 [D]</t>
  </si>
  <si>
    <t>771151024</t>
  </si>
  <si>
    <t>Příprava podkladu před provedením dlažby samonivelační stěrka min.pevnosti 30 MPa, tloušťky přes 8 do 10 mm</t>
  </si>
  <si>
    <t>1N.P+2.N.P dle skladby P4(789.22+289.42)=1 078.640 [A] 
Celkem: 1078.64=1 078.640 [B]</t>
  </si>
  <si>
    <t>772</t>
  </si>
  <si>
    <t>771151026</t>
  </si>
  <si>
    <t>Příprava podkladu před provedením dlažby samonivelační stěrka min.pevnosti 30 MPa, tloušťky přes 12 do 15 mm</t>
  </si>
  <si>
    <t>1.PP. suma dle tabulky místností-50% plochy746.9*0.5=373.450 [A]</t>
  </si>
  <si>
    <t>773</t>
  </si>
  <si>
    <t>771474112</t>
  </si>
  <si>
    <t>Montáž soklů z dlaždic keramických lepených flexibilním lepidlem rovných, výšky přes 65 do 90 mm</t>
  </si>
  <si>
    <t>1.N.P-dle tabulky místností570.77=570.770 [A] 
2.N.P-dle tabulky místností293.3=293.300 [B] 
Celkem: 570.77+293.3=864.070 [C]</t>
  </si>
  <si>
    <t>774</t>
  </si>
  <si>
    <t>59761416</t>
  </si>
  <si>
    <t>sokl-dlažba keramická slinutá hladká do interiéru i exteriéru 300x80mm</t>
  </si>
  <si>
    <t>864.07*4.488 Přepočtené koeficientem množství=3 877.946 [A]</t>
  </si>
  <si>
    <t>775</t>
  </si>
  <si>
    <t>771573810</t>
  </si>
  <si>
    <t>Demontáž podlah z dlaždic keramických lepených</t>
  </si>
  <si>
    <t>776</t>
  </si>
  <si>
    <t>771574241</t>
  </si>
  <si>
    <t>Montáž podlah z dlaždic keramických lepených flexibilním lepidlem velkoformátových pro vysoké mechanické zatížení hladkých přes 2 do 4 ks/m2</t>
  </si>
  <si>
    <t>1.n.p. veřejné wc-dle tabulky místností-typ D70.2=70.200 [A] 
1.n.p. hygienické wc-dle tabulky místností-typ E103.49=103.490 [B] 
2.n.p. hygienické wc-dle tabulky místností-typ E37.73=37.730 [C] 
Celkem: 70.2+103.49+37.73=211.420 [D]</t>
  </si>
  <si>
    <t>777</t>
  </si>
  <si>
    <t>R9761440</t>
  </si>
  <si>
    <t>dlažba velkoformátová keramická slinutá hladká do interiéru i exteriéru pro vysoké mechanické namáhání přes 2 do 4ks/m2-vysoký standard</t>
  </si>
  <si>
    <t>1.n.p. veřejné wc-dle tabulky místností70.2=70.200 [A] 
70.2*1.15 Přepočtené koeficientem množství=80.730 [B]</t>
  </si>
  <si>
    <t>60/60 cm, vysoký standard, slinuté, glazované, rektifikované, protiskluzné, šedá</t>
  </si>
  <si>
    <t>778</t>
  </si>
  <si>
    <t>R9761441</t>
  </si>
  <si>
    <t>dlažba velkoformátová keramická slinutá hladká do interiéru i exteriéru pro vysoké mechanické namáhání přes 2 do 4ks/m2-střední  standard</t>
  </si>
  <si>
    <t>1.n.p. hygienické wc-dle tabulky místností103.49=103.490 [A] 
2.n.p. veřejné wc-dle tabulky místností37.73=37.730 [B] 
Celkem: 103.49+37.73=141.220 [C] 
141.22*1.15 Přepočtené koeficientem množství=162.403 [D]</t>
  </si>
  <si>
    <t>60/60 cm, střední standard, slinuté, glazované, protiskluzné, šedá</t>
  </si>
  <si>
    <t>779</t>
  </si>
  <si>
    <t>771574243</t>
  </si>
  <si>
    <t>Montáž podlah z dlaždic keramických lepených flexibilním lepidlem maloformátových pro vysoké mechanické zatížení hladkých přes 9 do 12 ks/m2</t>
  </si>
  <si>
    <t>1.n.p-dle tabulky místností-typ C377.74=377.740 [A] 
2.n.p-dle tabulky místností-typ C226.17=226.170 [B] 
Celkem: 377.74+226.17=603.910 [C]</t>
  </si>
  <si>
    <t>780</t>
  </si>
  <si>
    <t>R9761434</t>
  </si>
  <si>
    <t>dlažba keramická slinutá hladká do interiéru i exteriéru pro vysoké mechanické namáhání přes 9 do 12ks/m2-střední standard</t>
  </si>
  <si>
    <t>1.n.p-dle tabulky místností377.74=377.740 [A] 
2.n.p-dle tabulky místností226.17=226.170 [B] 
Celkem: 377.74+226.17=603.910 [C] 
603.91*1.1 Přepočtené koeficientem množství=664.301 [D]</t>
  </si>
  <si>
    <t>30/30 cm, střední standard, slinuté, glazované, protiskluzné, barva šedá nebo světle krémová</t>
  </si>
  <si>
    <t>781</t>
  </si>
  <si>
    <t>771574253</t>
  </si>
  <si>
    <t>Montáž podlah z dlaždic keramických lepených flexibilním lepidlem maloformátových pro vysoké mechanické zatížení hladkých přes 85 do 100 ks/m2</t>
  </si>
  <si>
    <t>1.n.p. dle tabulky místností-typ 428.81428.81=428.810 [A] 
1.n.p. dle tabulky místností-typ 275.52275.52=275.520 [B] 
Celkem: 428.81+275.52=704.330 [C]</t>
  </si>
  <si>
    <t>782</t>
  </si>
  <si>
    <t>R9761428</t>
  </si>
  <si>
    <t>dlažba keramická slinutá hladká do interiéru i exteriéru pro vysoké mechanické namáhání přes 85 do 100ks/m2 - vyšší standard</t>
  </si>
  <si>
    <t>1.n.p. dle tabulky místností-typ 428.81428.81=428.810 [A] 
428.81*1.1 Přepočtené koeficientem množství=471.691 [B]</t>
  </si>
  <si>
    <t>10/10 cm, nejvyšší standard, slinuté, glazované, rektifikované, protiskluzné, barva kombinace černá a světle krémová</t>
  </si>
  <si>
    <t>783</t>
  </si>
  <si>
    <t>R9761427</t>
  </si>
  <si>
    <t>dlažba keramická slinutá hladká do interiéru i exteriéru pro vysoké mechanické namáhání přes 85 do 100ks/m2-střední standard</t>
  </si>
  <si>
    <t>1.n.p. dle tabulky místností-typ B275.52=275.520 [A] 
275.52*1.1 Přepočtené koeficientem množství=303.072 [B]</t>
  </si>
  <si>
    <t>10/10 cm, střední standard, slinuté, glazované, protiskluzné, barva světle krémová</t>
  </si>
  <si>
    <t>784</t>
  </si>
  <si>
    <t>771591112</t>
  </si>
  <si>
    <t>Izolace podlahy pod dlažbu nátěrem nebo stěrkou ve dvou vrstvách</t>
  </si>
  <si>
    <t>podlaha nad bývalým schodištěm podchodu 0P02 dle skladby P01c54.94=54.940 [A] 
Mezisoučet: 54.94=54.940 [B] 
vestibul 54.94 přilehlé prostory dle skladby 639.94585=585.000 [C] 
Mezisoučet: 585=585.000 [D] 
1N.P+2.N.P dle skladby P4(789.22+289.42)=1 078.640 [E] 
Mezisoučet: 1078.64=1 078.640 [F] 
''bourání podlah pro vodorovnou kanalizaci 1P.P.-skladba P07' 
1S12A+1S12+1S114.31=4.310 [G] 
1S093.29=3.290 [H] 
1S08+1S03A+1S057.84=7.840 [I] 
1S070.25=0.250 [J] 
1S187.65=7.650 [K] 
Mezisoučet: 4.31+3.29+7.84+0.25+7.65=23.340 [L] 
Celkem: 54.94+585+1078.64+4.31+3.29+7.84+0.25+7.65=1 741.920 [M]</t>
  </si>
  <si>
    <t>785</t>
  </si>
  <si>
    <t>998771102</t>
  </si>
  <si>
    <t>Přesun hmot pro podlahy z dlaždic stanovený z hmotnosti přesunovaného materiálu vodorovná dopravní vzdálenost do 50 m v objektech výšky přes 6 do 12 m</t>
  </si>
  <si>
    <t>Podlahy z litého teraca</t>
  </si>
  <si>
    <t>786</t>
  </si>
  <si>
    <t>773211221</t>
  </si>
  <si>
    <t>Obklady schodišť přírodním litým teracem stupňů tloušťky do 20 mm se zábradlím rovných</t>
  </si>
  <si>
    <t>'nové teraco' 
Schodiště v levém křídle   1.9+4.35+4.85+6*5.8=45.900 [A] 
Schodiště v pravém křídle 6.38+2.56+2.82+6*7.5=56.760 [B] 
Celkem: 45.9+56.76=102.660 [C]</t>
  </si>
  <si>
    <t>787</t>
  </si>
  <si>
    <t>773993901</t>
  </si>
  <si>
    <t>Údržba podlah z litého teraca broušení stávající podlahy</t>
  </si>
  <si>
    <t>'obnova teraca' 
Schodiště v levém křídle 1.32*6*5.8=45.936 [A] 
Schodiště v pravém křídle1.1*6*7.5=49.500 [B] 
Celkem: 45.936+49.5=95.436 [C]</t>
  </si>
  <si>
    <t>788</t>
  </si>
  <si>
    <t>773993903</t>
  </si>
  <si>
    <t>Údržba podlah z litého teraca hloubkové čištění</t>
  </si>
  <si>
    <t>Schodiště v levém křídle 1.32*6*5.8=45.936 [A] 
Schodiště v pravém křídle1.1*6*7.5=49.500 [B] 
Celkem: 45.936+49.5=95.436 [C]</t>
  </si>
  <si>
    <t>789</t>
  </si>
  <si>
    <t>773993905</t>
  </si>
  <si>
    <t>Údržba podlah z litého teraca ošetření polymerním voskem</t>
  </si>
  <si>
    <t>790</t>
  </si>
  <si>
    <t>773993907</t>
  </si>
  <si>
    <t>Údržba podlah z litého teraca impregnace</t>
  </si>
  <si>
    <t>791</t>
  </si>
  <si>
    <t>998773102</t>
  </si>
  <si>
    <t>Přesun hmot pro podlahy teracové lité stanovený z hmotnosti přesunovaného materiálu vodorovná dopravní vzdálenost do 50 m v objektech výšky přes 6 do 12 m</t>
  </si>
  <si>
    <t>Podlahy povlakové</t>
  </si>
  <si>
    <t>792</t>
  </si>
  <si>
    <t>776141114</t>
  </si>
  <si>
    <t>Příprava podkladu vyrovnání samonivelační stěrkou podlah min.pevnosti 20 MPa, tloušťky přes 8 do 10 mm</t>
  </si>
  <si>
    <t>'1.NP. -skladba P05' 
0P2257.29=57.290 [A] 
0P248.69=8.690 [B] 
0P2666.59=66.590 [C] 
0P2777.5=77.500 [D] 
0P364.83=4.830 [E] 
''2.N.P.-skladba P05' 
1P359.5=9.500 [F] 
''1.N.P.-skladba P03' 
suma z tabulky místností415.22=415.220 [G] 
''2.N.P.-skladba P03' 
suma z tabulky místností640.33=640.330 [H] 
Celkem: 57.29+8.69+66.59+77.5+4.83+9.5+415.22+640.33=1 279.950 [I]</t>
  </si>
  <si>
    <t>793</t>
  </si>
  <si>
    <t>776201811</t>
  </si>
  <si>
    <t>Demontáž povlakových podlahovin lepených ručně bez podložky</t>
  </si>
  <si>
    <t>794</t>
  </si>
  <si>
    <t>776212111</t>
  </si>
  <si>
    <t>Montáž textilních podlahovin volným položením s podlepením spojů páskou pásů</t>
  </si>
  <si>
    <t>dle tabulky výrobků OV/323.383-čistící zóna jemná1*2=2.000 [A] 
dle tabulky výrobků OV/C7-čistící zóna jemná1.35*1*10=13.500 [B] 
dle tabulky výrobků OV/C8-čistící zóna jemná1.7*1=1.700 [C] 
dle tabulky výrobků OV/C9-čistící zóna jemná1.6*1.6=2.560 [D] 
dle tabulky výrobků OV/C10-čistící zóna jemná1.8*0.9=1.620 [E] 
Celkem: 2+13.5+1.7+2.56+1.62=21.380 [F]</t>
  </si>
  <si>
    <t>795</t>
  </si>
  <si>
    <t>R726</t>
  </si>
  <si>
    <t>Textilní rohož z extrémně trvanlivého materiálu, výška 10 mm barva černá s náběhovou gumovou hranou</t>
  </si>
  <si>
    <t>796</t>
  </si>
  <si>
    <t>776221121</t>
  </si>
  <si>
    <t>Montáž podlahovin z PVC lepením standardním lepidlem z pásů elektrostaticky vodivých</t>
  </si>
  <si>
    <t>technickéh místností 0P61,0P61A,0P67,0P83,0P87(5.04+2.64+35+24.27+3.78)=70.730 [A]</t>
  </si>
  <si>
    <t>797</t>
  </si>
  <si>
    <t>28411026</t>
  </si>
  <si>
    <t>PVC vinyl homogenní zátěžová elektrostaticky vodivé tl 2,00mm, R 0,05-1M?, třída zátěže 34/43, třída otěru P, hořlavost Bfl S1</t>
  </si>
  <si>
    <t>70.73*1.1 Přepočtené koeficientem množství=77.803 [A]</t>
  </si>
  <si>
    <t>798</t>
  </si>
  <si>
    <t>776223111</t>
  </si>
  <si>
    <t>Montáž podlahovin z PVC spoj podlah svařováním za tepla (včetně frézování)</t>
  </si>
  <si>
    <t>70.73*1.1=77.803 [A]</t>
  </si>
  <si>
    <t>799</t>
  </si>
  <si>
    <t>776221111</t>
  </si>
  <si>
    <t>Montáž podlahovin z PVC lepením standardním lepidlem z pásů standardních</t>
  </si>
  <si>
    <t>'1.N.P.-skladba P03' 
suma z tabulky místností415.22=415.220 [A] 
odečet technických místností 0P61,0P61A,0P67,0P83,0P87-(5.04+2.64+35+24.27+3.78)=-70.730 [B] 
''2.N.P.-skladba P03' 
suma z tabulky místností640.33=640.330 [C] 
Celkem: 415.22+-70.73+640.33=984.820 [D]</t>
  </si>
  <si>
    <t>800</t>
  </si>
  <si>
    <t>28412245</t>
  </si>
  <si>
    <t>krytina podlahová heterogenní š 1,5m tl 2mm</t>
  </si>
  <si>
    <t>984.82*1.1 Přepočtené koeficientem množství=1 083.302 [A]</t>
  </si>
  <si>
    <t>801</t>
  </si>
  <si>
    <t>776411111</t>
  </si>
  <si>
    <t>Montáž soklíků lepením obvodových, výšky do 80 mm</t>
  </si>
  <si>
    <t>dle tabulky místností -1N.P440.8=440.800 [A] 
dle tabulky místností -2N.P627.9=627.900 [B] 
Celkem: 440.8+627.9=1 068.700 [C]</t>
  </si>
  <si>
    <t>802</t>
  </si>
  <si>
    <t>28411007</t>
  </si>
  <si>
    <t>lišta soklová PVC 15x50mm</t>
  </si>
  <si>
    <t>1068.7*1.02 Přepočtené koeficientem množství=1 090.074 [A]</t>
  </si>
  <si>
    <t>803</t>
  </si>
  <si>
    <t>998776102</t>
  </si>
  <si>
    <t>Přesun hmot pro podlahy povlakové stanovený z hmotnosti přesunovaného materiálu vodorovná dopravní vzdálenost do 50 m v objektech výšky přes 6 do 12 m</t>
  </si>
  <si>
    <t>Dokončovací práce - obklady</t>
  </si>
  <si>
    <t>804</t>
  </si>
  <si>
    <t>781131112</t>
  </si>
  <si>
    <t>Izolace stěny pod obklad izolace nátěrem nebo stěrkou ve dvou vrstvách</t>
  </si>
  <si>
    <t>dle tabulky místností -1N.P796.86=796.860 [A] 
dle tabulky místností -2N.P185.43=185.430 [B] 
Celkem: 796.86+185.43=982.290 [C]</t>
  </si>
  <si>
    <t>805</t>
  </si>
  <si>
    <t>781474120</t>
  </si>
  <si>
    <t>Montáž obkladů vnitřních stěn z dlaždic keramických lepených flexibilním lepidlem maloformátových hladkých přes 85 do 100 ks/m2</t>
  </si>
  <si>
    <t>dle tabulky místností -1N.P796.86=796.860 [A] 
dle tabulky místností -2N.P185.43=185.430 [B] 
vestibul západní stěna+sloupy-dle výkr. 2.2331.5+13+19+63=96.500 [C] 
vestibul východní stěna+sloupy-dle výkr. 2.2331.5+8+6+4+2=21.500 [D] 
Celkem: 796.86+185.43+96.5+21.5=1 100.290 [E]</t>
  </si>
  <si>
    <t>806</t>
  </si>
  <si>
    <t>R9761627</t>
  </si>
  <si>
    <t>obklad keramický hladký přes 85 do 100ks/m2</t>
  </si>
  <si>
    <t>vestibul západní stěna+sloupy-dle výkr. 2.2331.5+13+19+63=96.500 [A] 
vestibul východní stěna+sloupy-dle výkr. 2.2331.5+8+6+4+2=21.500 [B] 
Mezisoučet: 96.5+21.5=118.000 [C] 
118*1.1 Přepočtené koeficientem množství=129.800 [D]</t>
  </si>
  <si>
    <t>807</t>
  </si>
  <si>
    <t>R9761628</t>
  </si>
  <si>
    <t>obklad keramický hladký 100ks/m2</t>
  </si>
  <si>
    <t>dle tabulky místností -1N.P796.86-160.6=636.260 [A] 
dle tabulky místností -2N.P185.43=185.430 [B] 
Mezisoučet: 636.26+185.43=821.690 [C] 
821.69*1.1 Přepočtené koeficientem množství=903.859 [D]</t>
  </si>
  <si>
    <t>808</t>
  </si>
  <si>
    <t>R9761629</t>
  </si>
  <si>
    <t>obklad keramický hladký 100ks/m2-vyšší standard</t>
  </si>
  <si>
    <t>veřejná WC160.6=160.600 [A] 
Mezisoučet: 160.6=160.600 [B] 
160.6*1.1 Přepočtené koeficientem množství=176.660 [C]</t>
  </si>
  <si>
    <t>809</t>
  </si>
  <si>
    <t>781734112</t>
  </si>
  <si>
    <t>Montáž obkladů vnějších stěn z obkladaček nebo obkladových pásků cihelných lepených flexibilním lepidlem přes 50 do 85 ks/m2</t>
  </si>
  <si>
    <t>'exterier -skladbaF03.a+F03.b+F04.c' 
severní pohled195.51=195.510 [A] 
jižní pohled108.9+12.43=121.330 [B] 
Celkem: 195.51+121.33=316.840 [C]</t>
  </si>
  <si>
    <t>810</t>
  </si>
  <si>
    <t>R123081872</t>
  </si>
  <si>
    <t>Pásek lícový</t>
  </si>
  <si>
    <t>výměra skladby*koeficient 
316.84*1.1=348.524 [A]</t>
  </si>
  <si>
    <t>811</t>
  </si>
  <si>
    <t>998781102</t>
  </si>
  <si>
    <t>Přesun hmot pro obklady keramické stanovený z hmotnosti přesunovaného materiálu vodorovná dopravní vzdálenost do 50 m v objektech výšky přes 6 do 12 m</t>
  </si>
  <si>
    <t>Dokončovací práce - obklady z kamene</t>
  </si>
  <si>
    <t>812</t>
  </si>
  <si>
    <t>782631113</t>
  </si>
  <si>
    <t>Montáž obkladů parapetů z tvrdých kamenů kladených do malty z nejvýše dvou rozdílných druhů pravoúhlých desek ve skladbě se pravidelně opakujících tl. přes 30 d</t>
  </si>
  <si>
    <t>Montáž obkladů parapetů z tvrdých kamenů kladených do malty z nejvýše dvou rozdílných druhů pravoúhlých desek ve skladbě se pravidelně opakujících tl. přes 30 do 50 mm</t>
  </si>
  <si>
    <t>'dle tabulky výrobků OV/KP.1-14' 
0.18*1.49*2=0.536 [A] 
0.18*1.895*2=0.682 [B] 
0.18*4.09*2=1.472 [C] 
0.2*1.12*1=0.224 [D] 
0.2*1.425*1=0.285 [E] 
0.2*1.54*1=0.308 [F] 
0.2*1.62*3=0.972 [G] 
0.27*1.425*2=0.770 [H] 
0.27*2.84*1=0.767 [I] 
0.27*2.855*1=0.771 [J] 
0.27*5.96*1=1.609 [K] 
0.29*1.49*2=0.864 [L] 
0.29*1.895*6=3.297 [M] 
0.4*1.62*1=0.648 [N] 
Celkem: 0.536+0.682+1.472+0.224+0.285+0.308+0.972+0.77+0.767+0.771+1.609+0.864+3.297+0.648=13.205 [O]</t>
  </si>
  <si>
    <t>813</t>
  </si>
  <si>
    <t>R8387035</t>
  </si>
  <si>
    <t>obklad parapetů leštěná žula tl 40mm</t>
  </si>
  <si>
    <t>13.205*1.05 Přepočtené koeficientem množství=13.865 [A]</t>
  </si>
  <si>
    <t>814</t>
  </si>
  <si>
    <t>782632812</t>
  </si>
  <si>
    <t>Demontáž obkladů parapetů z kamene do suti z tvrdých kamenů lepených</t>
  </si>
  <si>
    <t>'vnitřní výplně' 
1.N.P.-0P.022.49=2.490 [A] 
1.N.P.-0P.030.97=0.970 [B] 
1.N.P.-0P.070.97=0.970 [C] 
1.N.P.-0P.081.545=1.545 [D] 
1.N.P.-0P.081.44=1.440 [E] 
1.N.P.-0P.451.63*3=4.890 [F] 
Celkem: 2.49+0.97+0.97+1.545+1.44+4.89=12.305 [G]</t>
  </si>
  <si>
    <t>815</t>
  </si>
  <si>
    <t>998782102</t>
  </si>
  <si>
    <t>Přesun hmot pro obklady kamenné stanovený z hmotnosti přesunovaného materiálu vodorovná dopravní vzdálenost do 50 m v objektech výšky přes 6 do 12 m</t>
  </si>
  <si>
    <t>Dokončovací práce - nátěry</t>
  </si>
  <si>
    <t>816</t>
  </si>
  <si>
    <t>783301303</t>
  </si>
  <si>
    <t>Příprava podkladu zámečnických konstrukcí před provedením nátěru odrezivění odrezovačem bezoplachovým</t>
  </si>
  <si>
    <t>30=30.000 [A]</t>
  </si>
  <si>
    <t>817</t>
  </si>
  <si>
    <t>783301313</t>
  </si>
  <si>
    <t>Příprava podkladu zámečnických konstrukcí před provedením nátěru odmaštění odmašťovačem ředidlovým</t>
  </si>
  <si>
    <t>818</t>
  </si>
  <si>
    <t>783306809</t>
  </si>
  <si>
    <t>Odstranění nátěrů ze zámečnických konstrukcí okartáčováním</t>
  </si>
  <si>
    <t>819</t>
  </si>
  <si>
    <t>783314101</t>
  </si>
  <si>
    <t>Základní nátěr zámečnických konstrukcí jednonásobný syntetický</t>
  </si>
  <si>
    <t>'nátěr překladů a vynášecích prvků' 
zastropení výtahové šachty-délka*povrch prvků-dle výkazu oceli0.6*29.9=17.940 [A] 
překlady0.6*166+0.2*2*221.25=188.100 [B] 
zajištění příček0.6*23=13.800 [C] 
vynesení prostupů0.6*162.35=97.410 [D] 
výměna u restaurace 0P1140.6*14.6=8.760 [E] 
nátěr dle 30-zábradlí S18A+schodiště30=30.000 [F] 
Mezisoučet: 17.94+188.1+13.8+97.41+8.76+30=356.010 [G]</t>
  </si>
  <si>
    <t>820</t>
  </si>
  <si>
    <t>783347101</t>
  </si>
  <si>
    <t>Krycí nátěr (email) zámečnických konstrukcí jednonásobný polyuretanový</t>
  </si>
  <si>
    <t>821</t>
  </si>
  <si>
    <t>783901453</t>
  </si>
  <si>
    <t>Příprava podkladu betonových podlah před provedením nátěru vysátím</t>
  </si>
  <si>
    <t>1.PP. suma dle tabulky místností-100% plochy746.9=746.900 [A] 
1.NP. suma dle tabulky místností-100% plochy2123.97=2 123.970 [B] 
1.NP. suma dle tabulky místností-100% plochy939.25=939.250 [C] 
Celkem: 746.9+2123.97+939.25=3 810.120 [D]</t>
  </si>
  <si>
    <t>822</t>
  </si>
  <si>
    <t>783923161</t>
  </si>
  <si>
    <t>Penetrační nátěr betonových podlah pórovitých ( např. z cihelné dlažby, betonu apod.) akrylátový</t>
  </si>
  <si>
    <t>1.PP. suma dle tabulky místností-100% plochy746.9=746.900 [A]</t>
  </si>
  <si>
    <t>823</t>
  </si>
  <si>
    <t>783937163</t>
  </si>
  <si>
    <t>Krycí (uzavírací) nátěr betonových podlah dvojnásobný epoxidový rozpouštědlový</t>
  </si>
  <si>
    <t>1.PP. suma dle tabulky místností-100% plochy-skladba P02746.9=746.900 [A] 
Mezisoučet: 746.9=746.900 [B] 
''1.NP. -skladba P05' 
0P2257.29=57.290 [C] 
0P248.69=8.690 [D] 
0P2666.59=66.590 [E] 
0P2777.5=77.500 [F] 
0P364.83=4.830 [G] 
Mezisoučet: 57.29+8.69+66.59+77.5+4.83=214.900 [H] 
''2.N.P.-skladba P05' 
1P359.5=9.500 [I] 
Mezisoučet: 9.5=9.500 [J] 
Celkem: 746.9+57.29+8.69+66.59+77.5+4.83+9.5=971.300 [K]</t>
  </si>
  <si>
    <t>Dokončovací práce - malby a tapety</t>
  </si>
  <si>
    <t>824</t>
  </si>
  <si>
    <t>784121001</t>
  </si>
  <si>
    <t>Oškrabání malby v místnostech výšky do 3,80 m</t>
  </si>
  <si>
    <t>825</t>
  </si>
  <si>
    <t>784121007</t>
  </si>
  <si>
    <t>Oškrabání malby na schodišti o výšce podlaží do 3,80 m</t>
  </si>
  <si>
    <t>1S16 4.33*2*3.22=27.885 [A] 
1S16 4.33*2*3.22=27.885 [B] 
1S15(9.66+5.23)*3=44.670 [C] 
1S15 strop8.69=8.690 [D] 
1S47 7+4.87+6+4=21.870 [E] 
1S47 strop7.53=7.530 [F] 
Mezisoučet: 27.885+27.885+44.67+8.69+21.87+7.53=138.530 [G] 
''dle tabulky místností-1.n.p.-strop' 
0905+0P11+0P55+0P9125.42+16.29+11.56+10.81=64.080 [H] 
Mezisoučet: 64.08=64.080 [I] 
''dle tabulky místností-2.n.p.-strop' 
1P01+1P119.1+16.66=25.760 [J] 
Mezisoučet: 25.76=25.760 [K] 
Celkem: 27.885+27.885+44.67+8.69+21.87+7.53+64.08+25.76=228.370 [L]</t>
  </si>
  <si>
    <t>826</t>
  </si>
  <si>
    <t>784221101</t>
  </si>
  <si>
    <t>Malby z malířských směsí otěruvzdorných za sucha dvojnásobné, bílé za sucha otěruvzdorné dobře v místnostech výšky do 3,80 m</t>
  </si>
  <si>
    <t>100% plochy podzemní podlaží-skladba OM022222.578=2 222.578 [A] 
100% plochy 1+2 nadzemní podlaží-skladba OM04+OM34463.643=4 463.643 [B] 
předstěna499.253=499.253 [C] 
protipožární příčka17.655*2=35.310 [D] 
příčka190.276*2=380.552 [E] 
příčka z cihel(891.788+32.531+17.162)*2=1 882.962 [F] 
odečet obkladů-(314+1100.29)=-1 414.290 [G] 
odečet podhledu kazetového-867.610=- 867.610 [H] 
Celkem: 2222.578+4463.643+499.253+35.31+380.552+1882.962+-1414.29+-867.61=7 202.398 [I]</t>
  </si>
  <si>
    <t>Dokončovací práce - čalounické úpravy</t>
  </si>
  <si>
    <t>827</t>
  </si>
  <si>
    <t>786623011</t>
  </si>
  <si>
    <t>Montáž venkovních žaluzií do okenního nebo dveřního otvoru, ovládaných motorem, upevněných na rám nebo do žaluziově schránky, plochy do 4 m2</t>
  </si>
  <si>
    <t>dle tabulky výrobků OV/PB.1-449+5+2+1=57.000 [A]</t>
  </si>
  <si>
    <t>828</t>
  </si>
  <si>
    <t>R5342527</t>
  </si>
  <si>
    <t>žaluzie Z ovládaná základním motorem včetně příslušenství plochy do 3,0m2</t>
  </si>
  <si>
    <t>dle tabulky výrobků OV/PB11.47*1.75*49=126.053 [A] 
dle tabulky výrobků OV/PB21.47*2.61*5=19.184 [B] 
dle tabulky výrobků OV/PB31.33*1.75*2=4.655 [C] 
dle tabulky výrobků OV/PB41.47*1.75*1=2.573 [D] 
Celkem: 126.053+19.184+4.655+2.573=152.465 [E]</t>
  </si>
  <si>
    <t>JE POUŽITA VARIANTA S PURENITOVÝM IZOLAČNÍM OSTĚNÍM SE SKRYTOU VODÍCÍ LIŠTOU  
 MONTÁŽNÍ KONZOLE JSOU UMÍSTĚNYCCA250 MM OD KRAJE BOXU, MAX VZDÁLENOST DRŽÁKŮ MONTÁŽNCH KONZOL JE 900 MM</t>
  </si>
  <si>
    <t>829</t>
  </si>
  <si>
    <t>786626121</t>
  </si>
  <si>
    <t>Montáž zastiňujících žaluzií lamelových vnitřních nebo do oken dvojitých kovových</t>
  </si>
  <si>
    <t>dle tabulky výrobků OV/IZ.X1.62*1.2*3+1.12*1.45*1=7.456 [A]</t>
  </si>
  <si>
    <t>830</t>
  </si>
  <si>
    <t>55346200</t>
  </si>
  <si>
    <t>žaluzie horizontální interiérové</t>
  </si>
  <si>
    <t>234</t>
  </si>
  <si>
    <t>936104213</t>
  </si>
  <si>
    <t>Montáž odpadkového koše přichycením kotevními šrouby</t>
  </si>
  <si>
    <t>dle výkr. 2.301 odpadové nádoby3=3.000 [A]</t>
  </si>
  <si>
    <t>„mobiliář dodá investor SŽ“</t>
  </si>
  <si>
    <t>235</t>
  </si>
  <si>
    <t>936124113</t>
  </si>
  <si>
    <t>Montáž lavičky parkové stabilní přichycené kotevními šrouby</t>
  </si>
  <si>
    <t>dle výkr. 2.302-sedací prvek8=8.000 [A]</t>
  </si>
  <si>
    <t>236</t>
  </si>
  <si>
    <t>949101112</t>
  </si>
  <si>
    <t>Lešení pomocné pracovní pro objekty pozemních staveb pro zatížení do 150 kg/m2, o výšce lešeňové podlahy přes 1,9 do 3,5 m</t>
  </si>
  <si>
    <t>1.p.p+1n.p+2.n.p-dle tabulky místností746.9+2123.97+939.25=3 810.120 [A] 
Celkem: 3810.12=3 810.120 [B]</t>
  </si>
  <si>
    <t>237</t>
  </si>
  <si>
    <t>941211111</t>
  </si>
  <si>
    <t>Montáž lešení řadového rámového lehkého pracovního s podlahami s provozním zatížením tř. 3 do 200 kg/m2 šířky tř. SW06 od 0,6 do 0,9 m, výšky do 10 m</t>
  </si>
  <si>
    <t>fasádní lešení-výměra dle tabulky plocha fasády2408.59=2 408.590 [A]</t>
  </si>
  <si>
    <t>238</t>
  </si>
  <si>
    <t>941211811</t>
  </si>
  <si>
    <t>Demontáž lešení řadového rámového lehkého pracovního s provozním zatížením tř. 3 do 200 kg/m2 šířky tř. SW06 od 0,6 do 0,9 m, výšky do 10 m</t>
  </si>
  <si>
    <t>239</t>
  </si>
  <si>
    <t>941211211</t>
  </si>
  <si>
    <t>Lešení řadové rámové lehké pracovní s podlahami s provozním zatížením tř. 3 do 200 kg/m2 šířky tř. SW06 od 0,6 do 0,9 m výšky do 10 m příplatek za každý den pou</t>
  </si>
  <si>
    <t>Lešení řadové rámové lehké pracovní s podlahami s provozním zatížením tř. 3 do 200 kg/m2 šířky tř. SW06 od 0,6 do 0,9 m výšky do 10 m příplatek za každý den použití</t>
  </si>
  <si>
    <t>fasádní lešení-výměra dle tabulky plocha fasády2408.59*120=289 030.800 [A]</t>
  </si>
  <si>
    <t>240</t>
  </si>
  <si>
    <t>944511111</t>
  </si>
  <si>
    <t>Montáž ochranné sítě zavěšené na konstrukci lešení z textilie z umělých vláken</t>
  </si>
  <si>
    <t>241</t>
  </si>
  <si>
    <t>944511211</t>
  </si>
  <si>
    <t>Montáž ochranné sítě Příplatek za první a každý další den použití sítě k ceně -1111</t>
  </si>
  <si>
    <t>242</t>
  </si>
  <si>
    <t>944511811</t>
  </si>
  <si>
    <t>Demontáž ochranné sítě zavěšené na konstrukci lešení z textilie z umělých vláken</t>
  </si>
  <si>
    <t>243</t>
  </si>
  <si>
    <t>943211111</t>
  </si>
  <si>
    <t>Montáž lešení prostorového rámového lehkého pracovního s podlahami s provozním zatížením tř. 3 do 200 kg/m2, výšky do 10 m</t>
  </si>
  <si>
    <t>vestibul 0P01 408.3*8=3 266.400 [A]</t>
  </si>
  <si>
    <t>244</t>
  </si>
  <si>
    <t>943211811</t>
  </si>
  <si>
    <t>Demontáž lešení prostorového rámového lehkého pracovního s podlahami s provozním zatížením tř. 3 do 200 kg/m2, výšky do 10 m</t>
  </si>
  <si>
    <t>245</t>
  </si>
  <si>
    <t>949311111</t>
  </si>
  <si>
    <t>Montáž lešení trubkového do šachet (výtahových, potrubních) o půdorysné ploše do 6 m2, výšky do 10 m</t>
  </si>
  <si>
    <t>nákladní výtah dle výkr 1.1139.7=9.700 [A]</t>
  </si>
  <si>
    <t>246</t>
  </si>
  <si>
    <t>949311811</t>
  </si>
  <si>
    <t>Demontáž lešení trubkového do šachet (výtahových, potrubních) o půdorysné ploše do 6 m2, výšky do 10 m</t>
  </si>
  <si>
    <t>nákladní výtahdle výkr 1.1139.7=9.700 [A]</t>
  </si>
  <si>
    <t>247</t>
  </si>
  <si>
    <t>952901111</t>
  </si>
  <si>
    <t>Vyčištění budov nebo objektů před předáním do užívání budov bytové nebo občanské výstavby, světlé výšky podlaží do 4 m</t>
  </si>
  <si>
    <t>1P.P.+1.N.P+2.N.P746.9+2123.97+939.25=3 810.120 [A]</t>
  </si>
  <si>
    <t>248</t>
  </si>
  <si>
    <t>953111123</t>
  </si>
  <si>
    <t>Stykovací (vylamovací) výztuž jednostranná, pro tloušťku napojované stěny do 100 mm průměr výztuže 10 mm, rozteč prutů 200 mm</t>
  </si>
  <si>
    <t>Stykovací výztuž dle výkr 1.133-nákladní výtah5.395*2+6.59*2=23.970 [A]</t>
  </si>
  <si>
    <t>249</t>
  </si>
  <si>
    <t>953941220</t>
  </si>
  <si>
    <t>Osazení drobných kovových výrobků bez jejich dodání s vysekáním kapes pro upevňovací prvky se zazděním, zabetonováním nebo zalitím kovových poklopů s rámy, ploc</t>
  </si>
  <si>
    <t>Osazení drobných kovových výrobků bez jejich dodání s vysekáním kapes pro upevňovací prvky se zazděním, zabetonováním nebo zalitím kovových poklopů s rámy, plochy přes 1 m2</t>
  </si>
  <si>
    <t>dle tabulky zámečnických výrobků Z/4.1-pokloppro zadláždění1=1.000 [A]</t>
  </si>
  <si>
    <t>250</t>
  </si>
  <si>
    <t>R0025</t>
  </si>
  <si>
    <t>Poklop pro zadláždění Z4.1</t>
  </si>
  <si>
    <t>dle tabulky zámečnických výrobků Z/4.11=1.000 [A]</t>
  </si>
  <si>
    <t>251</t>
  </si>
  <si>
    <t>953993311</t>
  </si>
  <si>
    <t>Osazení bezpečnostní, orientační nebo informační tabulky samolepicí</t>
  </si>
  <si>
    <t>dle tabulky výrobků OV/PO650=650.000 [A] 
dle tabulky výrobků OV/PO.17400=7 400.000 [B] 
Celkem: 650+7400=8 050.000 [C]</t>
  </si>
  <si>
    <t>252</t>
  </si>
  <si>
    <t>R534562</t>
  </si>
  <si>
    <t>čtvercová nálepka imitující pískované sklo 50x 50 mm  samolepící</t>
  </si>
  <si>
    <t>dle tabulky výrobků OV/PO650=650.000 [A]</t>
  </si>
  <si>
    <t>253</t>
  </si>
  <si>
    <t>R534563</t>
  </si>
  <si>
    <t>kruhová nálepka odrážející ultarfialové světlo  samolepící průměr 30 mm</t>
  </si>
  <si>
    <t>dle tabulky výrobků OV/PO.17400=7 400.000 [A]</t>
  </si>
  <si>
    <t>254</t>
  </si>
  <si>
    <t>R953961213</t>
  </si>
  <si>
    <t>Kotvy chemické s vyvrtáním otvoru do betonu, železobetonu nebo tvrdého kamene chemická patrona, velikost M 12, hloubka 250 mm</t>
  </si>
  <si>
    <t>dle tabulky zámečnických výrobků Z/6.124=24.000 [A]</t>
  </si>
  <si>
    <t>255</t>
  </si>
  <si>
    <t>953965123</t>
  </si>
  <si>
    <t>Kotvy chemické s vyvrtáním otvoru kotevní šrouby pro chemické kotvy, velikost M 12, délka 260 mm</t>
  </si>
  <si>
    <t>256</t>
  </si>
  <si>
    <t>967041112</t>
  </si>
  <si>
    <t>Přisekání (špicování) rovných ostění v betonu po hrubém vybourání otvorů bez odstupu</t>
  </si>
  <si>
    <t>nový překlad dveří 2.864 ventilace 1p.p. (1.005+1.165)*0.6*2.2=2.864 [A] 
nový překlad otvoru 2.n.p. D.1871.2*0.3*2.2=0.792 [B] 
Celkem: 2.864+0.792=3.656 [C]</t>
  </si>
  <si>
    <t>257</t>
  </si>
  <si>
    <t>978036151</t>
  </si>
  <si>
    <t>Otlučení cementových omítek vnějších ploch s vyškrabáním spar zdiva a s očištěním povrchu, v rozsahu přes 30 do 40 %</t>
  </si>
  <si>
    <t>otlučení vnějších omítek-odměřeno z pohledů s odečtem otvorů2563.03=2 563.030 [A]</t>
  </si>
  <si>
    <t>258</t>
  </si>
  <si>
    <t>985324211</t>
  </si>
  <si>
    <t>Ochranný nátěr betonu akrylátový dvojnásobný s impregnací S2 (OS-B)</t>
  </si>
  <si>
    <t>dle skladby OM07-nákladní výtah8.505*(1.95+2.025)*2=67.615 [A] 
dle skladby OM07-nákladní výtah(1.95*2.025)*2=7.898 [B] 
dle skladby OM07-nákladní výtah odečet dveří-1.15*2.18*2=-5.014 [C] 
Celkem: 67.615+7.898+-5.014=70.499 [D]</t>
  </si>
  <si>
    <t>259</t>
  </si>
  <si>
    <t>R85331217</t>
  </si>
  <si>
    <t>Dodatečné vlepování betonářské výztuže včetně vyvrtání a vyčištění otvoru chemickou maltou průměr výztuže 20 mm</t>
  </si>
  <si>
    <t>dle výkazu ocele -plošiny VZT24*0.27=6.480 [A]</t>
  </si>
  <si>
    <t>260</t>
  </si>
  <si>
    <t>R985331218</t>
  </si>
  <si>
    <t>Dodatečné vlepování betonářské výztuže včetně vyvrtání a vyčištění otvoru chemickou maltou průměr výztuže 16 mm</t>
  </si>
  <si>
    <t>dle výkazu ocele -markýzač.188*0.3=2.400 [A] 
dle vykazu ocele-kotvení dveří0.57*5=2.850 [B] 
dle výkazu ocele -markýza č.3+4+13+14(4*0.5)*4=8.000 [C] 
dle výkazu ocele -plošiny VZT8*0.27=2.160 [D] 
Celkem: 2.4+2.85+8+2.16=15.410 [E]</t>
  </si>
  <si>
    <t>261</t>
  </si>
  <si>
    <t>R985331222</t>
  </si>
  <si>
    <t>Dodatečné vlepování betonářské výztuže včetně vyvrtání a vyčištění otvoru chemickou maltou průměr výztuže 32 mm</t>
  </si>
  <si>
    <t>dle vykazu ocele-výměna u restaurace 0P114(0.68*9)*0.9=5.508 [A]</t>
  </si>
  <si>
    <t>262</t>
  </si>
  <si>
    <t>R985331219</t>
  </si>
  <si>
    <t>Dodatečné vlepování betonářské výztuže včetně vyvrtání a vyčištění otvoru chemickou maltou průměr výztuže 25 mm</t>
  </si>
  <si>
    <t>dle výkazu ocele -vynesení stropů50=50.000 [A] 
dle vykazu ocele-výměna u restaurace 0P1140.7*16=11.200 [B] 
Celkem: 50+11.2=61.200 [C] 
61.2*0.9=55.080 [D]</t>
  </si>
  <si>
    <t>263</t>
  </si>
  <si>
    <t>31197011</t>
  </si>
  <si>
    <t>tyč závitová Zn bílý DIN 975 8.8 M24</t>
  </si>
  <si>
    <t>dle výkazu ocele -vynesení stropů50=50.000 [A] 
dle vykazu ocele-výměna u restaurace 0P1140.7*16=11.200 [B] 
Celkem: 50+11.2=61.200 [C]</t>
  </si>
  <si>
    <t>264</t>
  </si>
  <si>
    <t>31197009</t>
  </si>
  <si>
    <t>tyč závitová Zn bílý DIN 975 8.8 M20</t>
  </si>
  <si>
    <t>dle výkazu ocele -plošiny VZT24*0.27=6.480 [A] 
dle výkazu ocele -plošiny VZT24*0.15=3.600 [B] 
Celkem: 6.48+3.6=10.080 [C]</t>
  </si>
  <si>
    <t>265</t>
  </si>
  <si>
    <t>R1197006</t>
  </si>
  <si>
    <t>tyč závitová Pz 4.6 M16</t>
  </si>
  <si>
    <t>dle výkazu ocele -markýza č.188*0.3=2.400 [A] 
dle vykazu ocele-kotvení dveří0.57*5=2.850 [B] 
dle výkazu ocele -markýza č.3+4+13+14(4*0.5)*4=8.000 [C] 
markýza č.7 4*0.5=2.000 [D] 
dle výkazu ocele -plošiny VZT8*0.27=2.160 [E] 
Celkem: 2.4+2.85+8+2+2.16=17.410 [F]</t>
  </si>
  <si>
    <t>266</t>
  </si>
  <si>
    <t>31197017</t>
  </si>
  <si>
    <t>tyč závitová Zn bílý DIN 975 8.8 M30</t>
  </si>
  <si>
    <t>dle vykazu ocele-výměna u restaurace 0P1140.68*9=6.120 [A]</t>
  </si>
  <si>
    <t>267</t>
  </si>
  <si>
    <t>31111006</t>
  </si>
  <si>
    <t>matice přesná šestihranná Pz DIN 934-8 M12</t>
  </si>
  <si>
    <t>100 kus</t>
  </si>
  <si>
    <t>dle vykazu ocele-markýza č.18+3+4+7+13+1414+(12*4)=62.000 [A]</t>
  </si>
  <si>
    <t>268</t>
  </si>
  <si>
    <t>31120006</t>
  </si>
  <si>
    <t>podložka DIN 125-A ZB D 12mm</t>
  </si>
  <si>
    <t>dle vykazu ocele-markýza č.18+3+4+13+1412+(12*4)=60.000 [A]</t>
  </si>
  <si>
    <t>269</t>
  </si>
  <si>
    <t>31111008</t>
  </si>
  <si>
    <t>matice přesná šestihranná Pz DIN 934-8 M16</t>
  </si>
  <si>
    <t>dle vykazu ocele-kotvení dveří5+4+8=17.000 [A] 
dle vykazu ocele-plošiny vzt8=8.000 [B] 
Mezisoučet: 17+8=25.000 [C] 
25/100=0.250 [D]</t>
  </si>
  <si>
    <t>270</t>
  </si>
  <si>
    <t>31111009</t>
  </si>
  <si>
    <t>matice přesná šestihranná Pz DIN 934-8 M20</t>
  </si>
  <si>
    <t>dle vykazu ocele-plošiny vzt24+24=48.000 [A] 
48/100=0.480 [B]</t>
  </si>
  <si>
    <t>271</t>
  </si>
  <si>
    <t>31120009</t>
  </si>
  <si>
    <t>podložka DIN 125-A ZB D 20mm</t>
  </si>
  <si>
    <t>272</t>
  </si>
  <si>
    <t>31120008</t>
  </si>
  <si>
    <t>podložka DIN 125-A ZB D 16mm</t>
  </si>
  <si>
    <t>273</t>
  </si>
  <si>
    <t>31111012</t>
  </si>
  <si>
    <t>matice přesná šestihranná Pz DIN 934-8 M30</t>
  </si>
  <si>
    <t>'dle vykazu ocele-výměna u restaurace 0P114' 
18/100=0.180 [A]</t>
  </si>
  <si>
    <t>274</t>
  </si>
  <si>
    <t>31121031</t>
  </si>
  <si>
    <t>podložka DIN 125-A ZB D 30mm</t>
  </si>
  <si>
    <t>275</t>
  </si>
  <si>
    <t>31111010</t>
  </si>
  <si>
    <t>matice přesná šestihranná Pz DIN 934-8 M24</t>
  </si>
  <si>
    <t>dle výkazu ocele -vynesení stropů216=216.000 [A] 
dle vykazu ocele-výměna u restaurace 0P11418=18.000 [B] 
Mezisoučet: 216+18=234.000 [C] 
234/100=2.340 [D]</t>
  </si>
  <si>
    <t>276</t>
  </si>
  <si>
    <t>31120010</t>
  </si>
  <si>
    <t>podložka DIN 125-A ZB D 24mm</t>
  </si>
  <si>
    <t>277</t>
  </si>
  <si>
    <t>985341221</t>
  </si>
  <si>
    <t>Uhlíkové lamely pro zesílení nosných železobetonových konstrukcí stěn tloušťky 1,4 mm modulu pružnosti 210 kN/mm2, lepené na povrch, šířky 50 mm</t>
  </si>
  <si>
    <t>dle výkazu ocele vynesení prostupů-carbolamely500=500.000 [A]</t>
  </si>
  <si>
    <t>278</t>
  </si>
  <si>
    <t>R953961113</t>
  </si>
  <si>
    <t>Chemická kotva M12 - 200A - KOTVENÍ DO Ž.B. DESKY</t>
  </si>
  <si>
    <t>dle výkazu ocele -zajištění příček4=4.000 [A]</t>
  </si>
  <si>
    <t>HLOUBKA VLEPENÍ 150 mm, ŠROUB HAS-U M12 8.8</t>
  </si>
  <si>
    <t>279</t>
  </si>
  <si>
    <t>R953961116</t>
  </si>
  <si>
    <t>Kotvy chemické s vyvrtáním otvoru do betonu, železobetonu nebo tvrdého kamene tmel, velikost M 24, hloubka 210 mm</t>
  </si>
  <si>
    <t>dle výkazu ocele -vynesení stropů88=88.000 [A] 
dle výkazu ocele -výměna u restaurace 0P11488=88.000 [B] 
Celkem: 88+88=176.000 [C]</t>
  </si>
  <si>
    <t>280</t>
  </si>
  <si>
    <t>R953961117</t>
  </si>
  <si>
    <t>Chemická kotva M16 - 200A - KOTVENÍ DO Ž.B. DESKY A Ž.B. TRÁMU</t>
  </si>
  <si>
    <t>dle výkazu ocele -plošiny VZT24=24.000 [A] 
dle výkazu ocele -markýza č.3+4+7+13+14(4+4)*5=40.000 [B] 
dle výkazu ocele -markýza č.188+8=16.000 [C] 
dle výkazu ocele -zajištění příček10+20=30.000 [D] 
Celkem: 24+40+16+30=110.000 [E]</t>
  </si>
  <si>
    <t>HLOUBKA VLEPENÍ 200 mm, ŠROUB HAS-U M16 8.8</t>
  </si>
  <si>
    <t>281</t>
  </si>
  <si>
    <t>R953961118</t>
  </si>
  <si>
    <t>dle výkazu ocele -zajištění příček10=10.000 [A]</t>
  </si>
  <si>
    <t>HLOUBKA VLEPENÍ 180 mm, ŠROUB HAS-U M16 8.8</t>
  </si>
  <si>
    <t>282</t>
  </si>
  <si>
    <t>R953961214</t>
  </si>
  <si>
    <t>Kotvy chemické s vyvrtáním otvoru do betonu, železobetonu nebo tvrdého kamene chemická patrona, velikost M 16, hloubka 150 mm</t>
  </si>
  <si>
    <t>dle výkazu ocele -překlady10=10.000 [A] 
dle výkazu ocele -výměna u restaurace4=4.000 [B] 
dle výkazu ocele -kotveni dveří2=2.000 [C] 
dle výkazu ocele -markýza č.188=8.000 [D] 
dle výkr. 143-ocelové kce zastřešení nad hlavním vchodem4*4=16.000 [E] 
dle výkr. 142-nový vstupní portál8*2=16.000 [F] 
Celkem: 10+4+2+8+16+16=56.000 [G]</t>
  </si>
  <si>
    <t>Chemická kotva M16 --HY 170 - KOTVENÍ DO Ž.B STĚNy HLOUBKA VLEPENÍ 150 mm, ŠROUB HAS-U M216 8.8</t>
  </si>
  <si>
    <t>283</t>
  </si>
  <si>
    <t>R953961215</t>
  </si>
  <si>
    <t>hemická kotva M20 - KOTVENÍ DO Ž.B STĚNY</t>
  </si>
  <si>
    <t>dle výkr 1.111-zastropení šachty+výkaz oceli4*4*3=48.000 [A] 
dle výkazu ocele -překlady10=10.000 [B] 
dle výkazu ocele -vynesení prostupů24=24.000 [C] 
dle výkazu ocele -výměna u restaurace 0P11424=24.000 [D] 
dle výkazu ocele -plošiny VZT48=48.000 [E] 
Celkem: 48+10+24+24+48=154.000 [F]</t>
  </si>
  <si>
    <t>HLOUBKA VLEPENÍ 200 mm, ŠROUB HIT-Z M20 8.8</t>
  </si>
  <si>
    <t>284</t>
  </si>
  <si>
    <t>R953961219</t>
  </si>
  <si>
    <t>dle výkazu ocele -Markýza sever 18+6=14.000 [A] 
dle výkazu ocele -Markýza sever 226=26.000 [B] 
Celkem: 14+26=40.000 [C]</t>
  </si>
  <si>
    <t>285</t>
  </si>
  <si>
    <t>R953961222</t>
  </si>
  <si>
    <t>dle výkazu ocele -Markýza sever 16=6.000 [A] 
dle výkazu ocele -Markýza sever 226=26.000 [B] 
Celkem: 6+26=32.000 [C]</t>
  </si>
  <si>
    <t>HLOUBKA VLEPENÍ 150 mm, ŠROUB HAS-U M16 8.8</t>
  </si>
  <si>
    <t>286</t>
  </si>
  <si>
    <t>R953961216</t>
  </si>
  <si>
    <t>dle výkazu ocele -překlady130=130.000 [A]</t>
  </si>
  <si>
    <t>287</t>
  </si>
  <si>
    <t>R953961112</t>
  </si>
  <si>
    <t>dle výkazu ocele -Markýza sever 114=14.000 [A] 
dle výkazu ocele -Markýza sever 226=26.000 [B] 
Celkem: 14+26=40.000 [C]</t>
  </si>
  <si>
    <t>288</t>
  </si>
  <si>
    <t>30925015</t>
  </si>
  <si>
    <t>šroub kotevní žárový Pz pro chemické patrony M20x300mm</t>
  </si>
  <si>
    <t>dle výkr 1.111-zastropení šachty+výkaz oceli4*4*3=48.000 [A] 
dle výkazu ocele -překlady10=10.000 [B] 
dle výkazu ocele -vynesení prostupů24=24.000 [C] 
dle výkazu ocele -výměna u restaurace 0P11424=24.000 [D] 
dle výkazu ocele -překlady130=130.000 [E] 
dle výkazu ocele -markýza sever 18+6+6=20.000 [F] 
dle výkazu ocele -markýza sever226+26=52.000 [G] 
Celkem: 48+10+24+24+130+20+52=308.000 [H]</t>
  </si>
  <si>
    <t>289</t>
  </si>
  <si>
    <t>54879438</t>
  </si>
  <si>
    <t>šroub kotevní Pz pro chemickou kotvu M16x220mm</t>
  </si>
  <si>
    <t>dle výkazu ocele -překlady10=10.000 [A] 
dle výkazu ocele -výměna u restaurace4=4.000 [B] 
dle výkazu ocele -kotvení dveří2=2.000 [C] 
dle výkazu ocele -markýza č.188=8.000 [D] 
dle výkr. 143-ocelové kce zastřešení nad hlavním vchodem4*4=16.000 [E] 
dle výkr. 142-nový vstupní portál8*2=16.000 [F] 
Celkem: 10+4+2+8+16+16=56.000 [G]</t>
  </si>
  <si>
    <t>290</t>
  </si>
  <si>
    <t>54879439</t>
  </si>
  <si>
    <t>šroub kotevní Pz pro chemickou kotvu M16x300mm</t>
  </si>
  <si>
    <t>dle výkazu ocele -zajištění příček10=10.000 [A] 
dle výkazu ocele -zajištění příček10+20=30.000 [B] 
dle výkazu ocele -markýza sever 114=14.000 [C] 
dle výkazu ocele -markýza sever 226=26.000 [D] 
dle výkazu ocele -markýza č.188+8=16.000 [E] 
dle výkazu ocele -markýza č.3+4+7+13+14(4+4)*5=40.000 [F] 
Celkem: 10+30+14+26+16+40=136.000 [G]</t>
  </si>
  <si>
    <t>291</t>
  </si>
  <si>
    <t>30925005</t>
  </si>
  <si>
    <t>šroub kotevní žárový Pz pro chemické patrony M12x220mm</t>
  </si>
  <si>
    <t>292</t>
  </si>
  <si>
    <t>30925018</t>
  </si>
  <si>
    <t>šroub kotevní žárový Pz pro chemické patrony M24x300mm</t>
  </si>
  <si>
    <t>293</t>
  </si>
  <si>
    <t>985331212</t>
  </si>
  <si>
    <t>Dodatečné vlepování betonářské výztuže včetně vyvrtání a vyčištění otvoru chemickou maltou průměr výztuže 10 mm</t>
  </si>
  <si>
    <t>'detai D.12-napojení podlahy na terén' 
(14+1.7+9+14+12+5+8+7+4.5+2.5+3+4.3+4.8+9+6.6+5.93+8.4+13+2+14+1.7+9)/0.5*2*0.25=159.430 [A] 
''dle výkr 1.109-nová stropní deska rušeného schodiště' 
47*2*0.35=32.900 [B] 
Celkem: 159.43+32.9=192.330 [C]</t>
  </si>
  <si>
    <t>294</t>
  </si>
  <si>
    <t>977342112</t>
  </si>
  <si>
    <t>Frézování drážek pro vodiče ve stěnách z betonu, rozměru do 50x50 mm</t>
  </si>
  <si>
    <t>dle výkr. 1.110-nová uzavírací stěna podchodu2.83*2+3.988*2=13.636 [A]</t>
  </si>
  <si>
    <t>295</t>
  </si>
  <si>
    <t>13021012</t>
  </si>
  <si>
    <t>tyč ocelová kruhová žebírková DIN 488 jakost B500B (10 505) výztuž do betonu D 10mm</t>
  </si>
  <si>
    <t>'detail D.12-napojení podlahy na terén' 
(14+1.7+9+14+12+5+8+7+4.5+2.5+3+4.3+4.8+9+6.6+5.93+8.4+13+2+14+1.7+9)/0.5*2*0.5=318.860 [A] 
''dle výkr 1.109-nová stropní deska rušeného schodiště' 
47*2*(0.35+0.45)=75.200 [B] 
Celkem: 318.86+75.2=394.060 [C] 
394.06*0.00064 Přepočtené koeficientem množství=0.252 [D]</t>
  </si>
  <si>
    <t>Hmotnost: 0,62 kg/m</t>
  </si>
  <si>
    <t>296</t>
  </si>
  <si>
    <t>985331214</t>
  </si>
  <si>
    <t>Dodatečné vlepování betonářské výztuže včetně vyvrtání a vyčištění otvoru chemickou maltou průměr výztuže 14 mm</t>
  </si>
  <si>
    <t>dle výkr. D.1.110-nová uzavírací stěna podchodu(2.83*2+3.988*2)/0.2*0.2*2=27.272 [A] 
dle výkr. D.1.123-skladba panelů nového zastropení kolektoru(2.15+2.4*8+1.45+2.4*6)/0.5*2*0.3=44.640 [B] 
Celkem: 27.272+44.64=71.912 [C]</t>
  </si>
  <si>
    <t>297</t>
  </si>
  <si>
    <t>13021014</t>
  </si>
  <si>
    <t>tyč ocelová kruhová žebírková DIN 488 jakost B500B (10 505) výztuž do betonu D 14mm</t>
  </si>
  <si>
    <t>dle výkr. D.1.110-nová uzavírací stěna podchodu((2.83*2+3.988*2)/0.2*0.8*2)=109.088 [A] 
dle výkr. D.1.123-skladba panelů nového zastropení kolektoru(2.15+2.4*8+1.45+2.4*6)/0.5*2*0.4=59.520 [B] 
Celkem: 109.088+59.52=168.608 [C] 
168.608*0.00124 Přepočtené koeficientem množství=0.209 [D]</t>
  </si>
  <si>
    <t>Hmotnost: 1,21 kg/m</t>
  </si>
  <si>
    <t>298</t>
  </si>
  <si>
    <t>13021013</t>
  </si>
  <si>
    <t>tyč ocelová kruhová žebírková DIN 488 jakost B500B (10 505) výztuž do betonu D 12mm</t>
  </si>
  <si>
    <t>dle výkr 1.127-zastropení anglického dvorku((40*(0.2+0.4+0.2))*0.89)/1000=0.028 [A]</t>
  </si>
  <si>
    <t>Hmotnost: 0,89 kg/m</t>
  </si>
  <si>
    <t>299</t>
  </si>
  <si>
    <t>985331213</t>
  </si>
  <si>
    <t>Dodatečné vlepování betonářské výztuže včetně vyvrtání a vyčištění otvoru chemickou maltou průměr výztuže 12 mm</t>
  </si>
  <si>
    <t>atiky dle výkr. 1.132-nově budované atiky72*4*0.2=57.600 [A] 
dle výkr 1.127-zastropení anglického dvorku40*2*0.2=16.000 [B] 
Celkem: 57.6+16=73.600 [C]</t>
  </si>
  <si>
    <t>300</t>
  </si>
  <si>
    <t>R953333515</t>
  </si>
  <si>
    <t>PVC těsnící pás do betonových konstrukcí uzavírací k povrchovému uzavření dilatačních spar rozměru 50/20 mm</t>
  </si>
  <si>
    <t>dle výkr 1.110-nová uzavírací stěna podchodu2.83*2+3.988*2*1.05=14.035 [A]</t>
  </si>
  <si>
    <t>301</t>
  </si>
  <si>
    <t>961044111</t>
  </si>
  <si>
    <t>Bourání základů z betonu prostého</t>
  </si>
  <si>
    <t>1.p.p. anglické dvorky((1.71*(1.1+1.1+1.18)*0.3)+(1.18*0.75*0.235))*19=36.896 [A] 
nová stěna u stojanu u kola dle 1.10911.21*0.4*(0.3+0.4+0.5)=5.381 [B] 
bourání základových pasů u rampy viz Pedasta řez 36.8962.8*0.8*9.3*2=41.664 [C] 
bourání desky u rampy Pedasta viz řez 36.896110*0.25=27.500 [D] 
Mezisoučet: 36.896+5.381+41.664+27.5=111.441 [E]</t>
  </si>
  <si>
    <t>302</t>
  </si>
  <si>
    <t>1.p.p 1S05-výtahová šachta deska1.45*1.8*0.35=0.914 [A] 
1.p.p 1S05-výtahová šachta stěny1.8*3.28*0.3+1.15*2*3.28*0.3=4.034 [B] 
Celkem: 0.914+4.034=4.948 [C]</t>
  </si>
  <si>
    <t>303</t>
  </si>
  <si>
    <t>962031132</t>
  </si>
  <si>
    <t>Bourání příček z cihel, tvárnic nebo příčkovek z cihel pálených, plných nebo dutých na maltu vápennou nebo vápenocementovou, tl. do 100 mm</t>
  </si>
  <si>
    <t>304</t>
  </si>
  <si>
    <t>962031133</t>
  </si>
  <si>
    <t>Bourání příček z cihel, tvárnic nebo příčkovek z cihel pálených, plných nebo dutých na maltu vápennou nebo vápenocementovou, tl. do 150 mm</t>
  </si>
  <si>
    <t>305</t>
  </si>
  <si>
    <t>962032231</t>
  </si>
  <si>
    <t>Bourání zdiva nadzákladového z cihel nebo tvárnic z cihel pálených nebo vápenopískových, na maltu vápennou nebo vápenocementovou, objemu přes 1 m3</t>
  </si>
  <si>
    <t>306</t>
  </si>
  <si>
    <t>962032641</t>
  </si>
  <si>
    <t>Bourání zdiva nadzákladového z cihel nebo tvárnic komínového z cihel pálených, šamotových nebo vápenopískových nad střechou na maltu cementovou</t>
  </si>
  <si>
    <t>dle výkr.2.122-rozdíl výškových kót+výška atiky0.64*1.3*(6.36-4.22+0.4)=2.113 [A]</t>
  </si>
  <si>
    <t>307</t>
  </si>
  <si>
    <t>962042321</t>
  </si>
  <si>
    <t>Bourání zdiva z betonu prostého nadzákladového objemu přes 1 m3</t>
  </si>
  <si>
    <t>2.N.P 0P34-strojovna výtahu sokl1*1.4*0.45=0.630 [A] 
Mezisoučet: 0.63=0.630 [B]</t>
  </si>
  <si>
    <t>308</t>
  </si>
  <si>
    <t>962052211</t>
  </si>
  <si>
    <t>Bourání zdiva železobetonového nadzákladového, objemu přes 1 m3</t>
  </si>
  <si>
    <t>zeď u rušeného výtahu 1S05-délka *výška*šířka*tloušťka1*0.5*0.5=0.250 [A] 
1.p.p 1S48-výtah2.35*3.57-(1.755*2.3)=4.353 [B] 
0P34-výtah-délka *výška*šířka*tloušťka(3.155+1.05)*3.2*0.305=4.104 [C] 
0P34-výtah-výška*tloušťka*délka-bourání konstrukcí nad rovinou podlahy 2.n.p.-viz výkr 1.115(0.95*0.29*3.47)+(0.95*0.29*(2.35*0.17))*2=1.176 [D] 
0P112-výtah-bourání šachty v 1.N.P.(2.4*0.35*3.44)-(1.7*2.2*0.35)=1.581 [E] 
0P112-výtah-bourání šachty v 1.N.P.-délka *tloušťka*výška(2.4*0.2*3.44)=1.651 [F] 
0P112-výtah-bourání šachty v 1.N.P.-délka *tloušťka*výška(1*0.2*3.44)=0.688 [G] 
1P27-výtah-bourání šachty v 2.N.P.-délka *tloušťka*výška(1.2*0.32*2.02)=0.776 [H] 
Bourání atik-severní strana objektu.-délka *tloušťka*výška45*0.25*0.75=8.438 [I] 
Bourání podstav světlíků(6.546*4*0.4*0.15)+((3.27-0.3)*4*0.4*0.15)=2.284 [J] 
Bourání rušené nadstřešní výtahové šachty3.22*4.77*0.3=4.608 [K] 
bourání nadezdívek pro světlíky(0.15*0.6*(6.5*2+2.9*2))*2=3.384 [L] 
Celkem: 0.25+4.353+4.104+1.176+1.581+1.651+0.688+0.776+8.438+2.284+4.608+3.384=33.293 [M]</t>
  </si>
  <si>
    <t>309</t>
  </si>
  <si>
    <t>962081131</t>
  </si>
  <si>
    <t>Bourání zdiva příček nebo vybourání otvorů ze skleněných tvárnic, tl. do 100 mm</t>
  </si>
  <si>
    <t>vybourání oken-1.N.P. -jižní pohled na podchodem3*1.6=4.800 [A] 
vybourání oken-1.N.P. -jižní pohled na podchodem3*0.795=2.385 [B] 
vybourání oken-1.N.P. vestibul-odměřeno řez 37.556 2.2168.2*2.29*2=37.556 [C] 
vybourání oken-1.N.P. severní fasáda-východní část1.5*1.5*2=4.500 [D] 
vybourání oken 1.N.P.-severní pohled-vnitroblok1.47*1.75*2+2.39*1.75=9.328 [E] 
vybourání oken 1.N.P.-severní pohled1.05*0.5=0.525 [F] 
vybourání oken 2.N.P.-jižní pohled1.47*1.75*2=5.145 [G] 
vybourání oken 2.N.P.-jižní pohled1.735*2.98=5.170 [H] 
Mezisoučet: 4.8+2.385+37.556+4.5+9.328+0.525+5.145+5.17=69.409 [I] 
0P641.5*1.45=2.175 [J] 
0P651.45*1.45*3=6.308 [K] 
0P870.68*1.45=0.986 [L] 
1P451.48*1.45=2.146 [M] 
Mezisoučet: 2.175+6.308+0.986+2.146=11.615 [N] 
Celkem: 4.8+2.385+37.556+4.5+9.328+0.525+5.145+5.17+2.175+6.308+0.986+2.146=81.024 [O]</t>
  </si>
  <si>
    <t>310</t>
  </si>
  <si>
    <t>963011510</t>
  </si>
  <si>
    <t>Bourání stropů z tvárnic pálených do nosníků ocelových, bez jejich vybourání a odklizení, tloušťky do 80 mm</t>
  </si>
  <si>
    <t>bourání keramického podhledu nad vestibulem(15.44+(0.745*2))*29.38=497.403 [A]</t>
  </si>
  <si>
    <t>311</t>
  </si>
  <si>
    <t>963012510</t>
  </si>
  <si>
    <t>Bourání stropů z desek nebo panelů železobetonových prefabrikovaných s dutinami z desek, š. do 300 mm tl. do 140 mm</t>
  </si>
  <si>
    <t>bourání žebírkových panelů-viz výkr 2.121(7+7)*29.775*0.07=29.180 [A]</t>
  </si>
  <si>
    <t>312</t>
  </si>
  <si>
    <t>963015121</t>
  </si>
  <si>
    <t>Demontáž prefabrikovaných krycích desek kanálů, šachet nebo žump hmotnosti do 0,09 t</t>
  </si>
  <si>
    <t>1.N.P. skladba nad kolektorem-demontáž PZD desek-délka kolektoru/šířka PZD desky22.6/0.29=77.931 [A]</t>
  </si>
  <si>
    <t>313</t>
  </si>
  <si>
    <t>963051113</t>
  </si>
  <si>
    <t>Bourání železobetonových stropů deskových, tl. přes 80 mm</t>
  </si>
  <si>
    <t>0P34-výtah-délka *šířka*tloušťka-bourání konstrukcí nad rovinou podlahy 2.n.p.-viz výkr 1.1153.94*2.83*0.29=3.234 [A] 
1P33- délka*šířka*tloušťka-bourání konstrukcí nad rovinou podlahy 2.n.p.-viz výkr 1.1153.18*1.57*0.25=1.248 [B] 
1S48- délka*šířka*tloušťka-bourání konstrukcí ve výtahové šachtě-viz výkr 1.1152.35*2.4*0.25=1.410 [C] 
borání nadstřešní části výtahové šachty-strop6.485*5.47*0.35=12.416 [D] 
borání nadstřešní části výtahové šachty-deska strojovna+betonový základ(3.53*5.47*0.3)+(0.93*0.93*0.74)=6.433 [E] 
výměna světlíků nad schodištěm OP111*1*2*0.3=0.600 [F] 
výměna pro výlezy na střechu v místech sedlových světlíků0.7*1.3*0.3*2=0.546 [G] 
výměna pro zhotovení světlíků nad schodištěm 1P011*1*0.3*2=0.600 [H] 
Celkem: 3.234+1.248+1.41+12.416+6.433+0.6+0.546+0.6=26.487 [I]</t>
  </si>
  <si>
    <t>314</t>
  </si>
  <si>
    <t>963053935</t>
  </si>
  <si>
    <t>Bourání železobetonových monolitických schodišťových ramen zazděných oboustranně</t>
  </si>
  <si>
    <t>schodiště rušeného podchodu2.7*3.9+4.2*3.9=26.910 [A]</t>
  </si>
  <si>
    <t>315</t>
  </si>
  <si>
    <t>964073341</t>
  </si>
  <si>
    <t>Vybourání válcovaných nosníků uložených ve zdivu cihelném délky do 6 m, hmotnosti do 55 kg/m</t>
  </si>
  <si>
    <t>2.N.P.-vstrojovna výtahu 0P34-HEB 240(5*45.28)/1000=0.226 [A]</t>
  </si>
  <si>
    <t>316</t>
  </si>
  <si>
    <t>964076341</t>
  </si>
  <si>
    <t>Vybourání válcovaných nosníků uložených ve zdivu betonovém nebo kamenném na maltu cementovou délky do 6 m, hmotnosti do 55 kg/m</t>
  </si>
  <si>
    <t>1.P.P-výtah 1S05-demontáž UPN 300 (2.2*47)/1000=0.103 [A] 
Mezisoučet: 0.103=0.103 [B]</t>
  </si>
  <si>
    <t>317</t>
  </si>
  <si>
    <t>964076351</t>
  </si>
  <si>
    <t>Vybourání válcovaných nosníků uložených ve zdivu betonovém nebo kamenném na maltu cementovou délky do 6 m, hmotnosti přes 55 kg/m</t>
  </si>
  <si>
    <t>1.P.P-výtah 1S05-demontáž sloupu uložení původní technologie(2.31*65.7)/1000=0.152 [A] 
1.P.P-výtah 1S05-vybourání 2x HEB 200 3500 mm(61.30*3.5*2)/1000=0.429 [B] 
Mezisoučet: 0.152+0.429=0.581 [C]</t>
  </si>
  <si>
    <t>318</t>
  </si>
  <si>
    <t>965041341</t>
  </si>
  <si>
    <t>Bourání mazanin škvárobetonových tl. do 100 mm, plochy přes 4 m2</t>
  </si>
  <si>
    <t>'lehčená mazanina-ploché střechy' 
dle výkr. 2.113-východní část 16.475*33.525*0.077=42.529 [A] 
dle výkr. 2.113-východní část6.3*5.255*0.077=2.549 [B] 
dle výkr. 2.113-východní část5.45*(3.305+1.3+0.96)*0.077=2.335 [C] 
dle výkr. 2.113-východní čás-odměřeno z výkresu108.25*0.077=8.335 [D] 
dle výkr. 2.113-východní čás-odměřeno z výkresu-odečet světlík(48.38-(3.27*6.54))*0.077=2.079 [E] 
dle výkr. 2.113-západní část 11.765*34.355*0.077=31.122 [F] 
dle výkr. 2.113-západní část 5.46*5.61*0.077=2.359 [G] 
dle výkr. 2.113-západní čás-odměřeno z výkresu 444.12*0.077=34.197 [H] 
dle výkr. 2.113-západní čás-odměřeno z výkresu-odečet světlík(46.53-(3.27*6.54))*0.077=1.936 [I] 
střední část nad vestibulem16.95*29.775*0.058=29.272 [J] 
Celkem: 42.529+2.549+2.335+8.335+2.079+31.122+2.359+34.197+1.936+29.272=156.713 [K]</t>
  </si>
  <si>
    <t>319</t>
  </si>
  <si>
    <t>965042141</t>
  </si>
  <si>
    <t>Bourání mazanin betonových nebo z litého asfaltu tl. do 100 mm, plochy přes 4 m2</t>
  </si>
  <si>
    <t>dle výkr 2.101-1.P.P -podchod sejmutí pro příčku(7.335*0.49+3.015*0.49)*0.07=0.355 [A]</t>
  </si>
  <si>
    <t>320</t>
  </si>
  <si>
    <t>965042241</t>
  </si>
  <si>
    <t>Bourání mazanin betonových nebo z litého asfaltu tl. přes 100 mm, plochy přes 4 m2</t>
  </si>
  <si>
    <t>'bourání podlah pro vodorovnou kanalizaci 1P.P.-m2*tloušťka' 
1S12A+1S12+1S114.31*(0.07+0.15)=0.948 [A] 
1S093.29*(0.07+0.15)=0.724 [B] 
1S08+1S03A+1S057.84*(0.07+0.15)=1.725 [C] 
1S070.25*(0.07+0.15)=0.055 [D] 
1S187.65*(0.07+0.15)=1.683 [E] 
Mezisoučet: 0.948+0.724+1.725+0.055+1.683=5.135 [F] 
''bourání podlah pro vodorovnou kanalizaci 1N.P.-m2*tloušťka' 
0P084*(0.1+0.07)=0.680 [G] 
0P09+375.9*(0.1+0.07)=1.003 [H] 
0P373.8*(0.1+0.07)=0.646 [I] 
0P362.6*(0.1+0.07)=0.442 [J] 
0P513.6*(0.1+0.07)=0.612 [K] 
0P491.96*(0.1+0.07)=0.333 [L] 
0P571.64*(0.1+0.07)=0.279 [M] 
0P98B12.5*(0.1+0.07)=2.125 [N] 
0P98B21.8*(0.1+0.07)=3.706 [O] 
0P981.8*(0.1+0.07)=0.306 [P] 
0P725*(0.1+0.07)=0.850 [Q] 
Mezisoučet: 0.68+1.003+0.646+0.442+0.612+0.333+0.279+2.125+3.706+0.306+0.85=10.982 [R] 
''bourání podlah na terén 1N.P.-m2*tloušťka' 
vestibul 0.948 přilehlé prostory585*(0.1+0.07)=99.450 [S] 
skladba nad kolektorem50*(0.1)=5.000 [T] 
Mezisoučet: 99.45+5=104.450 [U] 
''bourání mazaniny na plochých střechách' 
dle výkr. 2.113-východní část 16.475*33.525*0.25=138.081 [V] 
dle výkr. 2.113-východní část6.3*5.255*0.25=8.277 [W] 
dle výkr. 2.113-východní část5.45*(3.305+1.3+0.96)*0.25=7.582 [X] 
dle výkr. 2.113-východní čás-odměřeno z výkresu108.25*0.25=27.063 [Y] 
dle výkr. 2.113-východní čás-odměřeno 6.749 výkresu-odečet světlík(48.38-(3.27*6.54))*0.25=6.749 [Z] 
dle výkr. 2.113-západní část 11.765*34.355*0.25=101.047 [AA] 
dle výkr. 2.113-západní část 5.46*5.61*0.25=7.658 [AB] 
dle výkr. 2.113-západní čás-odměřeno 6.749 výkresu 444.12*0.25=111.030 [AC] 
dle výkr. 2.113-západní čás-odměřeno 6.749 výkresu-odečet světlík(46.53-(3.27*6.54))*0.25=6.286 [AD] 
Mezisoučet: 138.081+8.277+7.582+27.063+6.749+101.047+7.658+111.03+6.286=413.773 [AE] 
Celkem: 0.948+0.724+1.725+0.055+1.683+0.68+1.003+0.646+0.442+0.612+0.333+0.279+2.125+3.706+0.306+0.85+99.45+5+138.081+8.277+7.582+27.063+6.749+101.047+7.658+111.03+6.286=534.340 [AF]</t>
  </si>
  <si>
    <t>321</t>
  </si>
  <si>
    <t>965046111</t>
  </si>
  <si>
    <t>Broušení stávajících betonových podlah úběr do 3 mm</t>
  </si>
  <si>
    <t>322</t>
  </si>
  <si>
    <t>965081601</t>
  </si>
  <si>
    <t>Odsekání soklíků včetně otlučení podkladní omítky až na zdivo schodišťových</t>
  </si>
  <si>
    <t>1.P.P.1S47-sokl(21*0.3+0.14*21)+((0.14+0.3)*21)=18.480 [A] 
1.N.P.0P11-sokl(22*0.3+0.14*22)+((0.14+0.3)*22)=19.360 [B] 
1.N.P.0P91-sokl(23*0.3+0.14*23)+((0.14+0.3)*23)=20.240 [C] 
Celkem: 18.48+19.36+20.24=58.080 [D]</t>
  </si>
  <si>
    <t>323</t>
  </si>
  <si>
    <t>966055121</t>
  </si>
  <si>
    <t>Vybourání částí říms ze železobetonu vyložených přes 500 mm</t>
  </si>
  <si>
    <t>dle výkr 2.116-řez C-žb konzola-jižní část12.58=12.580 [A]</t>
  </si>
  <si>
    <t>324</t>
  </si>
  <si>
    <t>967031132</t>
  </si>
  <si>
    <t>Přisekání (špicování) plošné nebo rovných ostění zdiva z cihel pálených rovných ostění, bez odstupu, po hrubém vybourání otvorů, na maltu vápennou nebo vápenoce</t>
  </si>
  <si>
    <t>Přisekání (špicování) plošné nebo rovných ostění zdiva z cihel pálených rovných ostění, bez odstupu, po hrubém vybourání otvorů, na maltu vápennou nebo vápenocementovou</t>
  </si>
  <si>
    <t>nový překlad otvoru 1.n.p. u chodby pokladen(2.2*4*0.5)=4.400 [A] 
nový překlad otvoru 1.n.p. D.1032.2*2*0.14=0.616 [B] 
nový překlad otvoru 2.n.p. D.1992.2*0.15*2=0.660 [C] 
nový překlad otvoru 2.n.p. 2.64.2082.2*0.6*2=2.640 [D] 
nový překlad otvoru 2.n.p. 2.64.2192.2*0.2*2=0.880 [E] 
Celkem: 4.4+0.616+0.66+2.64+0.88=9.196 [F]</t>
  </si>
  <si>
    <t>325</t>
  </si>
  <si>
    <t>968062244</t>
  </si>
  <si>
    <t>Vybourání dřevěných rámů oken s křídly, dveřních zárubní, vrat, stěn, ostění nebo obkladů rámů oken s křídly jednoduchých, plochy do 1 m2</t>
  </si>
  <si>
    <t>anglické dvorky v 1.p.p D.120*1.18*0.6=14.160 [A]</t>
  </si>
  <si>
    <t>326</t>
  </si>
  <si>
    <t>968062246</t>
  </si>
  <si>
    <t>Vybourání dřevěných rámů oken s křídly, dveřních zárubní, vrat, stěn, ostění nebo obkladů rámů oken s křídly jednoduchých, plochy do 4 m2</t>
  </si>
  <si>
    <t>1.N.P.-východní pohled +severní pohled-východní část1.47*1.75*23=59.168 [A] 
2.N.P.-východní pohled +severní pohled-východní část1.47*1.75*11=28.298 [B] 
1.N.P.-východní pohled-vnitroblok1.16*1.75*3=6.090 [C] 
1.N.P- jižní pohled-vnitroblok 1.47*1.75*4=10.290 [D] 
1.N.P.-západní pohled-vnitroblok1.47*1.75*4=10.290 [E] 
2.N.P.-jižní pohled1.47*1.75*18=46.305 [F] 
1.N.P.-jižní pohled1.47*1.75*11=28.298 [G] 
1.N.P.-jižní pohled0.55*1.14*8=5.016 [H] 
2.N.P.-jižní pohled1.47*2.35*5=17.273 [I] 
Celkem: 59.168+28.298+6.09+10.29+10.29+46.305+28.298+5.016+17.273=211.028 [J]</t>
  </si>
  <si>
    <t>327</t>
  </si>
  <si>
    <t>968062455</t>
  </si>
  <si>
    <t>Vybourání dřevěných rámů oken s křídly, dveřních zárubní, vrat, stěn, ostění nebo obkladů dveřních zárubní, plochy do 2 m2</t>
  </si>
  <si>
    <t>'jižní pohled 1NP vnější dveře'  
800/19701*0.8*1.97=1.576 [A]</t>
  </si>
  <si>
    <t>328</t>
  </si>
  <si>
    <t>968062456</t>
  </si>
  <si>
    <t>Vybourání dřevěných rámů oken s křídly, dveřních zárubní, vrat, stěn, ostění nebo obkladů dveřních zárubní, plochy přes 2 m2</t>
  </si>
  <si>
    <t>'jižní pohled 1.N.P.-vnější dveře' 
1.3*(2.1+0.7)=3.640 [A] 
1.3*(2.1+0.65)=3.575 [B] 
1.32*(2.1+0.65)=3.630 [C] 
1.34*(2.1+0.65)=3.685 [D] 
1.25*(1.25+0.65)=2.375 [E] 
1.35*(2.1+0.7)=3.780 [F] 
1.35*(2.1+0.7)=3.780 [G] 
Mezisoučet: 3.64+3.575+3.63+3.685+2.375+3.78+3.78=24.465 [H] 
''západní pohled 1.N.P.-vnější dveře' 
1.65*(2.1+0.7)=4.620 [I] 
1.65*(2.1+0.7)=4.620 [J] 
0.9*(2.15+0.65)=2.520 [K] 
Mezisoučet: 4.62+4.62+2.52=11.760 [L] 
''severní pohled 1n.p.-vnější dveře' 
1.35*(2+0.8)=3.780 [M] 
vpravo od hlavního vstupu(0.64*1.3+0.53)*2.1=2.860 [N] 
Mezisoučet: 3.78+2.86=6.640 [O] 
Celkem: 3.64+3.575+3.63+3.685+2.375+3.78+3.78+4.62+4.62+2.52+3.78+2.86=42.865 [P]</t>
  </si>
  <si>
    <t>329</t>
  </si>
  <si>
    <t>968072246</t>
  </si>
  <si>
    <t>Vybourání kovových rámů oken s křídly, dveřních zárubní, vrat, stěn, ostění nebo obkladů okenních rámů s křídly jednoduchých, plochy do 4 m2</t>
  </si>
  <si>
    <t>1.N.P.-jižní pohled O.05-ocelový rám1.47*1.75*2=5.145 [A] 
''vnitřní výplně levá část u vstupu do vestibulu-hliníkový rám' 
1.N.P.-0P.022.49*1.15=2.864 [B] 
1.N.P.-0P.03 O.051*1.2=1.200 [C] 
1.N.P.-0P.07 O.051*1.2=1.200 [D] 
1.N.P.-0P.08 O.051.5*1.7=2.550 [E] 
1.N.P.-0P.08O.051.5*1.7=2.550 [F] 
1.N.P.-0P.45 O.051.6*1.2*3=5.760 [G] 
O.052.6*1.115=2.899 [H] 
Celkem: 5.145+2.864+1.2+1.2+2.55+2.55+5.76+2.899=24.168 [I]</t>
  </si>
  <si>
    <t>330</t>
  </si>
  <si>
    <t>968072455</t>
  </si>
  <si>
    <t>Vybourání kovových rámů oken s křídly, dveřních zárubní, vrat, stěn, ostění nebo obkladů dveřních zárubní, plochy do 2 m2</t>
  </si>
  <si>
    <t>'západní čás 1PP' 
600/19701*0.9*1.970=1.773 [A] 
800/197011*0.8*1.970=17.336 [B] 
900/22001*0.9*2.2=1.980 [C] 
900/19704*0.9*1.970=7.092 [D] 
Mezisoučet: 1.773+17.336+1.98+7.092=28.181 [E] 
'Východní část 1PP 
0.8*1.970*3=4.728 [F] 
Mezisoučet: 4.728=4.728 [G] 
'Západní část 1 NP 
600/1970(8+13)*0.6*1.97=24.822 [H] 
900/20501*0.9*2.050=1.845 [I] 
900/19702*0.9*2.050=3.690 [J] 
Mezisoučet: 24.822+1.845+3.69=30.357 [K] 
''střední čás 1 NP' 
600/197012*0.8*1.97=18.912 [L] 
800/1970(9+19+8)*0.8*1.97=56.736 [M] 
800/21502*0.8*1.97=3.152 [N] 
700/22002*0.7*2.2=3.080 [O] 
750/21201*0.7*2.12=1.484 [P] 
600/21201*0.6*2.12=1.272 [Q] 
800/20002*0.8*2=3.200 [R] 
900/19701*0.9*1.97=1.773 [S] 
Mezisoučet: 18.912+56.736+3.152+3.08+1.484+1.272+3.2+1.773=89.609 [T] 
''východní část 1 NP' 
800/1970(6)*0.8*1.97=9.456 [U] 
600/1970(10)*0.6*1.97=11.820 [V] 
900/20801*0.9*2.08=1.872 [W] 
Mezisoučet: 9.456+11.82+1.872=23.148 [X] 
''západní část 2N.P.' 
800/197020*0.8*1.97=31.520 [Y] 
600/19709*0.6*1.97=10.638 [Z] 
Mezisoučet: 31.52+10.638=42.158 [AA] 
''střední část 2.N.P.' 
800/19704*0.8*1.97=6.304 [AB] 
Mezisoučet: 6.304=6.304 [AC] 
''východní část 2 N.P.' 
800/1970-dveře 10.638 rušené strojovny na střechu1*0.8*1.97=1.576 [AD] 
800/197016*0.8*1.97=25.216 [AE] 
900/19702*0.9*1.97=3.546 [AF] 
700/19705*0.8*1.97=7.880 [AG] 
600/1970(10)*0.6*1.97=11.820 [AH] 
Mezisoučet: 1.576+25.216+3.546+7.88+11.82=50.038 [AI] 
Celkem: 1.773+17.336+1.98+7.092+4.728+24.822+1.845+3.69+18.912+56.736+3.152+3.08+1.484+1.272+3.2+1.773+9.456+11.82+1.872+31.52+10.638+6.304+1.576+25.216+3.546+7.88+11.82=274.523 [AJ]</t>
  </si>
  <si>
    <t>331</t>
  </si>
  <si>
    <t>968072456</t>
  </si>
  <si>
    <t>Vybourání kovových rámů oken s křídly, dveřních zárubní, vrat, stěn, ostění nebo obkladů dveřních zárubní, plochy přes 2 m2</t>
  </si>
  <si>
    <t>Východní část 1PP-vnitřní dveře 
1450/25003*1.45*2.5=10.875 [A] 
Mezisoučet: 10.875=10.875 [B] 
'Západní část 1PP-vnitřní dveře 
1450/25001*1.45*2.5=3.625 [C] 
1000/21501*1*2.15=2.150 [D] 
1450/20005*1.45*2=14.500 [E] 
Mezisoučet: 3.625+2.15+14.5=20.275 [F] 
'Západní část 1NP-vnitřní dveře 
1350/21003*1.35*2.1=8.505 [G] 
1400/21001*1.4*2.1=2.940 [H] 
900/22001*0.9*2.2=1.980 [I] 
1600/21001*1.6*2.1=3.360 [J] 
Mezisoučet: 8.505+2.94+1.98+3.36=16.785 [K] 
''střední část 1 NP-vnitřní dveře' 
1750/2100-bufet 0P98A1*1.75*2.1=3.675 [L] 
1800/2150-prodej lístků 0P961*1.8*2.15=3.870 [M] 
1050/21501*1.05*2.15=2.258 [N] 
Mezisoučet: 3.675+3.87+2.258=9.803 [O] 
''východní část 1NP-vnitřní dveře' 
1350/20701*1.35*2.07=2.795 [P] 
1850/20001*1.85*2.00=3.700 [Q] 
1450/19703*1.45*1.97=8.570 [R] 
1300/19701*1.3*1.97=2.561 [S] 
1700/2200-výtah 0P242*1.7*2.2=7.480 [T] 
1600/2100- 0P27A(0.8+0.8)*2.1=3.360 [U] 
Mezisoučet: 2.795+3.7+8.57+2.561+7.48+3.36=28.466 [V] 
''západní část 2N.P.-vnitřní dveře' 
1220/19701*1.22*1.97=2.403 [W] 
západní část 1N.2.795.-vnější dveře1.6*2.8=4.480 [X] 
Mezisoučet: 2.403+4.48=6.883 [Y] 
''střední část 2.N.P.-vnitřní dveře' 
1500/19701*1.5*1.97=2.955 [Z] 
Mezisoučet: 2.955=2.955 [AA] 
''východní část 2N.P.-vnitřní dveře' 
1500/19701*1.5*1.97=2.955 [AB] 
Mezisoučet: 2.955=2.955 [AC] 
Celkem: 10.875+3.625+2.15+14.5+8.505+2.94+1.98+3.36+3.675+3.87+2.258+2.795+3.7+8.57+2.561+7.48+3.36+2.403+4.48+2.955+2.955=98.997 [AD]</t>
  </si>
  <si>
    <t>332</t>
  </si>
  <si>
    <t>968072558</t>
  </si>
  <si>
    <t>Vybourání kovových rámů oken s křídly, dveřních zárubní, vrat, stěn, ostění nebo obkladů vrat, mimo posuvných a skládacích, plochy do 5 m2</t>
  </si>
  <si>
    <t>1P.P.-1S55-výtah1.75*2.27=3.973 [A] 
1P.P.-1S05-výtah1.165*2.16=2.516 [B] 
1N.P.-1P24-výtah1.7*2.2*2=7.480 [C] 
1N.P.-1P34-výtah1.7*2.2=3.740 [D] 
1N.P.-východ4*2.35=9.400 [E] 
1N.P.-východní pohled-vrata do exterieru2.25*2.35=5.288 [F] 
Celkem: 3.973+2.516+7.48+3.74+9.4+5.288=32.397 [G]</t>
  </si>
  <si>
    <t>333</t>
  </si>
  <si>
    <t>968072876</t>
  </si>
  <si>
    <t>Vybourání kovových rámů oken s křídly, dveřních zárubní, vrat, stěn, ostění nebo obkladů rolet svinovacích mřížových, plochy přes 2 m2</t>
  </si>
  <si>
    <t>1 NP-západní část-rolovací vrata-stánek 0P972.83*2.5=7.075 [A]</t>
  </si>
  <si>
    <t>334</t>
  </si>
  <si>
    <t>968082015</t>
  </si>
  <si>
    <t>Vybourání plastových rámů oken s křídly, dveřních zárubní, vrat rámu oken s křídly, plochy do 1 m2</t>
  </si>
  <si>
    <t>1.N.P.-jižní pohled O.010.6*0.6*52=18.720 [A]</t>
  </si>
  <si>
    <t>335</t>
  </si>
  <si>
    <t>968082017</t>
  </si>
  <si>
    <t>Vybourání plastových rámů oken s křídly, dveřních zárubní, vrat rámu oken s křídly, plochy přes 2 do 4 m2</t>
  </si>
  <si>
    <t>2.N.P.-východní pohled +severní pohled-východní část1.47*1.75*9=23.153 [A] 
2.N.P.-severní pohled-střední část1.15*1.15*6=7.935 [B] 
2.N.P.-severní pohled-západní část(1.47*1.75*12)+(1.25*1.75)+(2.4*1.75)+(1.16*1.75)=39.288 [C] 
1.N.P.-východní pohled 1.47*1.75*1=2.573 [D] 
1.N.P.-severní pohled-střední část1.47*1.75*2=5.145 [E] 
1.N.P.-severní pohled-západní část1.47*1.75*7=18.008 [F] 
1.N.P.-severní pohled-vnitroblok1.47*1.75*10+2.38*1.47+1.16*1.75*2=33.284 [G] 
2.N.P.-severní pohled-vnitroblok1.47*1.75*12+1.16*1.75*2+1.72*2.43=39.110 [H] 
1.N.P.-západní pohled1.47*1.75*6=15.435 [I] 
1.N.P.-západní pohled1.15*1.75*3=6.038 [J] 
2.N.P.-západní pohled1.47*1.75*1=2.573 [K] 
2.N.P.-jižní pohled1.47*1.75*19=48.878 [L] 
1.N.P.-jižní pohled1.47*1.75*16=41.160 [M] 
Celkem: 23.153+7.935+39.288+2.573+5.145+18.008+33.284+39.11+15.435+6.038+2.573+48.878+41.16=282.580 [N]</t>
  </si>
  <si>
    <t>336</t>
  </si>
  <si>
    <t>968082022</t>
  </si>
  <si>
    <t>Vybourání plastových rámů oken s křídly, dveřních zárubní, vrat dveřních zárubní, plochy přes 2 do 4 m2</t>
  </si>
  <si>
    <t>vnitroblok-pohled jižní 1n.p.-vnější dveře0.9*2.05=1.845 [A] 
vnitroblok-pohled západní 1n.p.-vnější dveře1.6*(2.1+0.6)=4.320 [B] 
severní pohled 1n.p.-vnější dveře1.48*(2.05+0.75)=4.144 [C] 
Celkem: 1.845+4.32+4.144=10.309 [D]</t>
  </si>
  <si>
    <t>337</t>
  </si>
  <si>
    <t>973031325</t>
  </si>
  <si>
    <t>Vysekání výklenků nebo kapes ve zdivu z cihel na maltu vápennou nebo vápenocementovou kapes, plochy do 0,10 m2, hl. do 300 mm</t>
  </si>
  <si>
    <t>'1N.P.' 
0P41-kapsy pro překlady2=2.000 [A] 
0P42-kapsy pro překlady2=2.000 [B] 
0P08-kapsy pro překlady-viz D.1.22=2.000 [C] 
0P93-kapsy pro překlady-viz 2.1.22=2.000 [D] 
''2.N.P.' 
1P36-kapsy pro překlady2=2.000 [E] 
1P34-kapsy pro překlady2=2.000 [F] 
1P07-kapsy pro překlady2=2.000 [G] 
1P27-kapsy pro překlady2=2.000 [H] 
Celkem: 2+2+2+2+2+2+2+2=16.000 [I]</t>
  </si>
  <si>
    <t>338</t>
  </si>
  <si>
    <t>973031336</t>
  </si>
  <si>
    <t>Vysekání výklenků nebo kapes ve zdivu z cihel na maltu vápennou nebo vápenocementovou kapes, plochy do 0,16 m2, hl. do 450 mm</t>
  </si>
  <si>
    <t>1S03A2=2.000 [A]</t>
  </si>
  <si>
    <t>339</t>
  </si>
  <si>
    <t>976085411</t>
  </si>
  <si>
    <t>Vybourání drobných zámečnických a jiných konstrukcí kanalizačních rámů litinových, z rýhovaného plechu nebo betonových včetně poklopů nebo mříží, plochy přes 0,</t>
  </si>
  <si>
    <t>Vybourání drobných zámečnických a jiných konstrukcí kanalizačních rámů litinových, z rýhovaného plechu nebo betonových včetně poklopů nebo mříží, plochy přes 0,60 m2</t>
  </si>
  <si>
    <t>vybourání prostupu do rušené výtahové nadstřešní strojovny1=1.000 [A]</t>
  </si>
  <si>
    <t>340</t>
  </si>
  <si>
    <t>97608541R</t>
  </si>
  <si>
    <t>poklopy nad kolektorem2.355*1.2=2.826 [A]</t>
  </si>
  <si>
    <t>341</t>
  </si>
  <si>
    <t>971033561</t>
  </si>
  <si>
    <t>Vybourání otvorů ve zdivu základovém nebo nadzákladovém z cihel, tvárnic, příčkovek z cihel pálených na maltu vápennou nebo vápenocementovou plochy do 1 m2, tl.</t>
  </si>
  <si>
    <t>Vybourání otvorů ve zdivu základovém nebo nadzákladovém z cihel, tvárnic, příčkovek z cihel pálených na maltu vápennou nebo vápenocementovou plochy do 1 m2, tl. do 600 mm</t>
  </si>
  <si>
    <t>dle tabulky prostupů-prostupy v 1.N.P+2.N.P2=2.000 [A]</t>
  </si>
  <si>
    <t>342</t>
  </si>
  <si>
    <t>971052551</t>
  </si>
  <si>
    <t>Vybourání a prorážení otvorů v železobetonových příčkách a zdech základových nebo nadzákladových, plochy do 1 m2, tl. do 600 mm</t>
  </si>
  <si>
    <t>dle tabulky prostupů-prostupy v 1.PP-obvodové zdi0.5=0.500 [A]</t>
  </si>
  <si>
    <t>343</t>
  </si>
  <si>
    <t>972054491</t>
  </si>
  <si>
    <t>Vybourání otvorů ve stropech nebo klenbách železobetonových bez odstranění podlahy a násypu, plochy do 1 m2, tl. přes 80 mm</t>
  </si>
  <si>
    <t>344</t>
  </si>
  <si>
    <t>977151111</t>
  </si>
  <si>
    <t>Jádrové vrty diamantovými korunkami do stavebních materiálů (železobetonu, betonu, cihel, obkladů, dlažeb, kamene) průměru do 35 mm</t>
  </si>
  <si>
    <t>'dle výkr 2.235-1.PP' 
6.01-počet kusů*tl.konstrukce1*0.5=0.500 [A] 
6.02-počet kusů*tl.konstrukce11*0.3=3.300 [B] 
6.03-počet kusů*tl.konstrukce10*0.15=1.500 [C] 
''dle výkr 2.235 1.NP' 
6.04-počet kusů*tl. konstrukce10*0.5=5.000 [D] 
6.01-počet kusů*tl. konstrukce72*0.5=36.000 [E] 
6.07-počet kusů*tl. konstrukce26*0.5=13.000 [F] 
6.01-počet kusů*tl.konstrukce68*0.15=10.200 [G] 
Celkem: 0.5+3.3+1.5+5+36+13+10.2=69.500 [H]</t>
  </si>
  <si>
    <t>345</t>
  </si>
  <si>
    <t>R977</t>
  </si>
  <si>
    <t>Těsnění prostupu DN 40</t>
  </si>
  <si>
    <t>'dle výkr 2.235-1.PP' 
6.01-počet kusů*tl.konstrukce1=1.000 [A] 
6.02-počet kusů*tl.konstrukce11=11.000 [B] 
6.03-počet kusů*tl.konstrukce10=10.000 [C] 
''dle výkr.2.239-2NP' 
6.03-počet kusů*tl.konstrukce10=10.000 [D] 
6.01-počet kusů*tl.konstrukce68=68.000 [E] 
Celkem: 1+11+10+10+68=100.000 [F]</t>
  </si>
  <si>
    <t>Dodávka+montáž</t>
  </si>
  <si>
    <t>346</t>
  </si>
  <si>
    <t>977151114</t>
  </si>
  <si>
    <t>Jádrové vrty diamantovými korunkami do stavebních materiálů (železobetonu, betonu, cihel, obkladů, dlažeb, kamene) průměru přes 50 do 60 mm</t>
  </si>
  <si>
    <t>'dle výkr 2.235-1.PP' 
4.03-počet kusů*tl.konstrukce1*0.5=0.500 [A] 
''dle výkr.2.236-1NP' 
6.05-počet kusů*tl.konstrukce4*0.5=2.000 [B] 
6.08-počet kusů*tl.konstrukce14*0.5=7.000 [C] 
6.02-počet kusů*tl.konstrukce20*0.5=10.000 [D] 
''dle výkr 2.239-2.N.P' 
1.01-počet kusů*tl.konstrukce40*0.14=5.600 [E] 
1.04-počet kusů*tl.konstrukce2*0.14=0.280 [F] 
4.01-počet kusů*tl.konstrukce1*0.14=0.140 [G] 
4.02-počet kusů*tl.konstrukce2*0.14=0.280 [H] 
1.13-počet kusů*tl.konstrukce1*0.14=0.140 [I] 
6.02-počet kusů*tl.konstrukce1*0.14=0.140 [J] 
6.04-počet kusů*tl.konstrukce1*0.14=0.140 [K] 
4.05-počet kusů*tl.konstrukce1*0.5=0.500 [L] 
''dle výkr 2.235-1.PP' 
1.01(V)-počet kusů*tl.konstrukce4*0.4=1.600 [M] 
4.02-počet kusů*tl.konstrukce2*0.4=0.800 [N] 
''dle výkr 2.236-1.NP' 
1.06(V)-počet kusů*tl.konstrukce2*0.3=0.600 [O] 
1.07(V/0.14)-počet kusů*tl.konstrukce33*0.5=16.500 [P] 
1.07a-počet kusů*tl.konstrukce1*0.5=0.500 [Q] 
1.19-počet kusů*tl.konstrukce1*0.5=0.500 [R] 
1.22-počet kusů*tl.konstrukce5*0.5=2.500 [S] 
1.25-počet kusů*tl.konstrukce1*0.5=0.500 [T] 
1.26-počet kusů*tl.konstrukce7*0.5=3.500 [U] 
1.28-počet kusů*tl.konstrukce1*0.5=0.500 [V] 
4.04-počet kusů*tl.konstrukce2*0.3=0.600 [W] 
Celkem: 0.5+2+7+10+5.6+0.28+0.14+0.28+0.14+0.14+0.14+0.5+1.6+0.8+0.6+16.5+0.5+0.5+2.5+0.5+3.5+0.5+0.6=54.820 [X]</t>
  </si>
  <si>
    <t>347</t>
  </si>
  <si>
    <t>R998</t>
  </si>
  <si>
    <t>'dle výkr 2.235-1.PP' 
4.03-počet kusů1=1.000 [A] 
''dle výkr 2.235-1.PP' 
1.01(V)-počet kusů4=4.000 [B] 
4.02-počet kusů2=2.000 [C] 
''dle výkr 2.236-1.NP' 
1.06(V)-počet kusů2=2.000 [D] 
1.07(V/K)-počet kusů33=33.000 [E] 
1.07a-počet kusů1=1.000 [F] 
1.19-počet kusů1=1.000 [G] 
1.22-počet kusů5=5.000 [H] 
1.25-počet kusů1=1.000 [I] 
1.26-počet kusů7=7.000 [J] 
1.28-počet kusů1=1.000 [K] 
4.04-počet kusů2=2.000 [L] 
''dle výkr 2.239-2.N.P' 
1.01-počet kusů40=40.000 [M] 
1.04-počet kusů2=2.000 [N] 
4.01-počet kusů1=1.000 [O] 
4.02-počet kusů2=2.000 [P] 
4.05-počet kusů1=1.000 [Q] 
Celkem: 1+4+2+2+33+1+1+5+1+7+1+2+40+2+1+2+1=106.000 [R]</t>
  </si>
  <si>
    <t>348</t>
  </si>
  <si>
    <t>R115</t>
  </si>
  <si>
    <t>'dle výkr.2.236-1NP' 
6.05-počet kusů*tl.konstrukce4=4.000 [A] 
6.08-počet kusů*tl.konstrukce14=14.000 [B] 
6.02-počet kusů*tl.konstrukce20=20.000 [C] 
''dle výkr.2.239-2NP' 
1.13-počet kusů*tl.konstrukce1*0.14=0.140 [D] 
6.02-počet kusů*tl.konstrukce1*0.14=0.140 [E] 
6.04-počet kusů*tl.konstrukce1*0.14=0.140 [F] 
Celkem: 4+14+20+0.14+0.14+0.14=38.420 [G]</t>
  </si>
  <si>
    <t>349</t>
  </si>
  <si>
    <t>977151115</t>
  </si>
  <si>
    <t>Jádrové vrty diamantovými korunkami do stavebních materiálů (železobetonu, betonu, cihel, obkladů, dlažeb, kamene) průměru přes 60 do 70 mm</t>
  </si>
  <si>
    <t>'dle výkr 2.235 1.NP' 
4.03-počet kusů*tl. konstrukce1*0.5=0.500 [A] 
4.05-počet kusů*tl. konstrukce1*0.5=0.500 [B] 
4.06-počet kusů*tl. konstrukce2*0.5=1.000 [C] 
4.07-počet kusů*tl. konstrukce1*0.5=0.500 [D] 
7,02-počet kusů*tl. konstrukce1*0.5=0.500 [E] 
''dle výkr 2.239-2.N.P' 
1.08-počet kusů*tl.konstrukce1*0.3=0.300 [F] 
4.06-počet kusů*tl.konstrukce1*0.15=0.150 [G] 
Celkem: 0.5+0.5+1+0.5+0.5+0.3+0.15=3.450 [H]</t>
  </si>
  <si>
    <t>350</t>
  </si>
  <si>
    <t>R992</t>
  </si>
  <si>
    <t>'dle výkr 2.235 1.NP' 
4.03-počet kusů*tl. konstrukce1=1.000 [A] 
4.05-počet kusů*tl. konstrukce1=1.000 [B] 
4.06-počet kusů*tl. konstrukce2=2.000 [C] 
4.07-počet kusů*tl. konstrukce1=1.000 [D] 
7,02-počet kusů1=1.000 [E] 
''dle výkr 2.239-2.N.P' 
1.08-počet kusů*tl.konstrukce1=1.000 [F] 
4.06-počet kusů*tl.konstrukce1=1.000 [G] 
Celkem: 1+1+2+1+1+1+1=8.000 [H]</t>
  </si>
  <si>
    <t>351</t>
  </si>
  <si>
    <t>977151119</t>
  </si>
  <si>
    <t>Jádrové vrty diamantovými korunkami do stavebních materiálů (železobetonu, betonu, cihel, obkladů, dlažeb, kamene) průměru přes 100 do 110 mm</t>
  </si>
  <si>
    <t>'dle výkr 2.235-1.PP' 
1.15V-počet kusů*tl.konstrukce1*0.5=0.500 [A]</t>
  </si>
  <si>
    <t>352</t>
  </si>
  <si>
    <t>977151118</t>
  </si>
  <si>
    <t>Jádrové vrty diamantovými korunkami do stavebních materiálů (železobetonu, betonu, cihel, obkladů, dlažeb, kamene) průměru přes 90 do 100 mm</t>
  </si>
  <si>
    <t>'dle výkr 2.235-1.PP' 
7.N2-počet kusů*tl.konstrukce1*0.5=0.500 [A] 
''dle výkr.2.236-1NP' 
1.24-počet kusů*tl.konstrukce3*0.5=1.500 [B] 
''dle výkr.2.239-2NP' 
7.04-počet kusů*tl.konstrukce1*0.15=0.150 [C] 
Celkem: 0.5+1.5+0.15=2.150 [D]</t>
  </si>
  <si>
    <t>353</t>
  </si>
  <si>
    <t>R981</t>
  </si>
  <si>
    <t>'dle výkr 2.235-1.PP' 
1.15V-počet kusů1=1.000 [A] 
''dle výkr.2.236-1NP' 
1.23-počet kusů5=5.000 [B] 
Celkem: 1+5=6.000 [C]</t>
  </si>
  <si>
    <t>354</t>
  </si>
  <si>
    <t>R1005</t>
  </si>
  <si>
    <t>'dle výkr.2.239-2NP' 
7.04-počet kusů1=1.000 [A]</t>
  </si>
  <si>
    <t>355</t>
  </si>
  <si>
    <t>977151123</t>
  </si>
  <si>
    <t>Jádrové vrty diamantovými korunkami do stavebních materiálů (železobetonu, betonu, cihel, obkladů, dlažeb, kamene) průměru přes 130 do 150 mm</t>
  </si>
  <si>
    <t>'dle výkr 2.235-1.PP, 
1.07K-počet kusů*tl.konstrukce7*0.5=3.500 [A] 
1.11K-počet kusů*tl.konstrukce4*0.5=2.000 [B] 
''1.12K-počet kusů*tl.konstrukce' 
1.13K-počet kusů*tl.konstrukce2*0.5=1.000 [C] 
1.14K-počet kusů*tl.konstrukce3*0.5=1.500 [D] 
5.04-počet kusů*tl.konstrukce3*0.2=0.600 [E] 
''dle výkr 2.236 1.NP' 
5.05-počet kusů*t.konstrukce3*0.3=0.900 [F] 
5.06-počet kusů*t.konstrukce1*0.5=0.500 [G] 
5.03-počet kusů*t.konstrukce5*0.5=2.500 [H] 
7.13-počet kusů* tl.konstrukce1*0.5=0.500 [I] 
7.14-počet kusů*tl. konstrukce1*0.5=0.500 [J] 
''dle výkr.2.239-2NP' 
5.02-počet kusů*tl.konstrukce3*0.15=0.450 [K] 
5.03-počet kusů*tl.konstrukce14*0.15=2.100 [L] 
7.03-počet kusů*tl.konstrukce1*0.15=0.150 [M] 
Celkem: 3.5+2+1+1.5+0.6+0.9+0.5+2.5+0.5+0.5+0.45+2.1+0.15=16.200 [N]</t>
  </si>
  <si>
    <t>356</t>
  </si>
  <si>
    <t>R994</t>
  </si>
  <si>
    <t>'1.12K-počet kusů' 
5.01-počet kusů2=2.000 [A] 
5.05-počet kusů1=1.000 [B] 
5.07-počet kusů1=1.000 [C] 
7.S2-počet kusů1=1.000 [D] 
1.07K-počet kusů7=7.000 [E] 
1.11K-počet kusů4=4.000 [F] 
''1.12K-počet kusů' 
1.13K-počet kusů2=2.000 [G] 
1.14K-počet kusů3=3.000 [H] 
5.04-počet kusů3=3.000 [I] 
''dle výkr 2.236 1.NP' 
5.05-počet kusů3=3.000 [J] 
5.06-počet kusů1=1.000 [K] 
5.03-počet kusů5=5.000 [L] 
7.13-počet kusů1=1.000 [M] 
7.14-počet kusů1=1.000 [N] 
''dle výkr.2.239-2NP' 
5.02-počet kusů3*0.15=0.450 [O] 
5.03-počet kusů14*0.15=2.100 [P] 
7.03-počet kusů1*0.15=0.150 [Q] 
Celkem: 2+1+1+1+7+4+2+3+3+3+1+5+1+1+0.45+2.1+0.15=37.700 [R]</t>
  </si>
  <si>
    <t>357</t>
  </si>
  <si>
    <t>977151124</t>
  </si>
  <si>
    <t>Jádrové vrty diamantovými korunkami do stavebních materiálů (železobetonu, betonu, cihel, obkladů, dlažeb, kamene) průměru přes 150 do 180 mm</t>
  </si>
  <si>
    <t>'dle výkr 2.235-1.PP' 
1.16V-počet kusů*tl.konstrukce1*0.5=0.500 [A] 
1.17V-počet kusů*tl.konstrukce4*0.5=2.000 [B] 
7.1-počet kusů*tl.konstrukce1*0.5=0.500 [C] 
1.04K-počet kusů*tl.konstrukce6*0.5=3.000 [D] 
1.05K-počet kusů*tl.konstrukce1*0.5=0.500 [E] 
dle výkr.2.236-1NP5*0.5=2.500 [F] 
1.23-počet kusů*tl.konstrukce5*0.5=2.500 [G] 
Celkem: 0.5+2+0.5+3+0.5+2.5+2.5=11.500 [H]</t>
  </si>
  <si>
    <t>358</t>
  </si>
  <si>
    <t>R985</t>
  </si>
  <si>
    <t>'dle výkr 2.235-1.PP' 
1.16V-počet kusů1=1.000 [A] 
1.17V-počet kusů*4=4.000 [B] 
7.1-počet kusů1=1.000 [C] 
1.04K-počet kusů6=6.000 [D] 
1.05K-počet kusů1=1.000 [E] 
Celkem: 1+4+1+6+1=13.000 [F]</t>
  </si>
  <si>
    <t>359</t>
  </si>
  <si>
    <t>R913</t>
  </si>
  <si>
    <t>Těsnění prostupu požární ucpávka</t>
  </si>
  <si>
    <t>dle výkr.2.236-1NP5*0.5=2.500 [A] 
1.23-počet kusů5=5.000 [B] 
Celkem: 2.5+5=7.500 [C]</t>
  </si>
  <si>
    <t>360</t>
  </si>
  <si>
    <t>977151125</t>
  </si>
  <si>
    <t>Jádrové vrty diamantovými korunkami do stavebních materiálů (železobetonu, betonu, cihel, obkladů, dlažeb, kamene) průměru přes 180 do 200 mm</t>
  </si>
  <si>
    <t>'dle výkr 2.235-1.PP' 
2.09-počet kusů*tl.konstrukce2*0.5=1.000 [A] 
''dle výkr 2.236-1.NP' 
2.31-počet kusů*tl.konstrukce3*0.5=1.500 [B] 
2.19-počet kusů*tl.konstrukce2*0.3=0.600 [C] 
''dle výkr 2.239-2.N.P' 
2.12-počet kusů*tl.konstrukce1*0.15=0.150 [D] 
Celkem: 1+1.5+0.6+0.15=3.250 [E]</t>
  </si>
  <si>
    <t>361</t>
  </si>
  <si>
    <t>R986</t>
  </si>
  <si>
    <t>'dle výkr 2.235-1.PP' 
2.09-počet kusů2=2.000 [A] 
''dle výkr 2.236-1.NP' 
2.31-počet kusů3=3.000 [B] 
2.19-počet kusů2=2.000 [C] 
''dle výkr 2.239-2.N.P' 
2.12-počet kusů*tl.konstrukce1=1.000 [D] 
Celkem: 2+3+2+1=8.000 [E]</t>
  </si>
  <si>
    <t>362</t>
  </si>
  <si>
    <t>977151127</t>
  </si>
  <si>
    <t>Jádrové vrty diamantovými korunkami do stavebních materiálů (železobetonu, betonu, cihel, obkladů, dlažeb, kamene) průměru přes 225 do 250 mm</t>
  </si>
  <si>
    <t>'dle výkr 2.235-1.PP' 
5.02-počet kusů*tl.konstrukce1*0.5=0.500 [A] 
''dle výkr 2.236-1NP' 
2.11a-počet kusů*t.konstrukce2*0.5=1.000 [B] 
2.21-počet kusů*t.konstrukce3*0.5=1.500 [C] 
Celkem: 0.5+1+1.5=3.000 [D]</t>
  </si>
  <si>
    <t>363</t>
  </si>
  <si>
    <t>R987</t>
  </si>
  <si>
    <t>'dle výkr 2.235-1.PP' 
5.02-počet kusů1=1.000 [A]</t>
  </si>
  <si>
    <t>364</t>
  </si>
  <si>
    <t>R997</t>
  </si>
  <si>
    <t>'dle výkr 2.236-1.NP' 
2.21-počet kusů*t.konstrukce3=3.000 [A] 
2,11a-počet kusů2=2.000 [B] 
Celkem: 3+2=5.000 [C]</t>
  </si>
  <si>
    <t>365</t>
  </si>
  <si>
    <t>977151128</t>
  </si>
  <si>
    <t>Jádrové vrty diamantovými korunkami do stavebních materiálů (železobetonu, betonu, cihel, obkladů, dlažeb, kamene) průměru přes 250 do 300 mm</t>
  </si>
  <si>
    <t>'dle výkr 2.236 .NP' 
2.17-počet kusů*tl.konstrukce1*0.3=0.300 [A] 
2.07-počet kusů*tl.konstrukce3*0.5=1.500 [B] 
2.05-počet kusů*tl.konstrukce2*0.5=1.000 [C] 
2.18-počet kusů*tl.konstrukce3*0.3=0.900 [D] 
2.28-počet kusů*tl.konstrukce2*0.5=1.000 [E] 
2.34-počet kusů*tl.konstrukce1*0.5=0.500 [F] 
2.17-počet kusů*tl.konstrukce1*0.5=0.500 [G] 
2.18-počet kusů*tl.konstrukce3*0.5=1.500 [H] 
''dle výkr 2.236 1.NP' 
2.09-počet kusů*t.konstrukce2*0.5=1.000 [I] 
''dle výkr 2.239 2.NP' 
2.13-počet kusů*t.konstrukce1*0.15=0.150 [J] 
Celkem: 0.3+1.5+1+0.9+1+0.5+0.5+1.5+1+0.15=8.350 [K]</t>
  </si>
  <si>
    <t>366</t>
  </si>
  <si>
    <t>R989</t>
  </si>
  <si>
    <t>'dle výkr 2.236 .NP' 
2.05-počet kusů2=2.000 [A] 
2.07-počet kusů3=3.000 [B] 
2.17-počet kusů1=1.000 [C] 
2.18-počet kusů3=3.000 [D] 
2.28-počet kusů2=2.000 [E] 
2.34-počet kusů1=1.000 [F] 
2.17-počet kusů1=1.000 [G] 
2.18-počet kusů3=3.000 [H] 
2.13-počet kusů*t.konstrukce1=1.000 [I] 
Celkem: 2+3+1+3+2+1+1+3+1=17.000 [J]</t>
  </si>
  <si>
    <t>367</t>
  </si>
  <si>
    <t>R990</t>
  </si>
  <si>
    <t>'dle výkr 2.236 1.NP' 
2.09-počet kusů2=2.000 [A]</t>
  </si>
  <si>
    <t>368</t>
  </si>
  <si>
    <t>977151212</t>
  </si>
  <si>
    <t>Jádrové vrty diamantovými korunkami do stavebních materiálů (železobetonu, betonu, cihel, obkladů, dlažeb, kamene) dovrchní (směrem vzhůru), průměru přes 35 do</t>
  </si>
  <si>
    <t>Jádrové vrty diamantovými korunkami do stavebních materiálů (železobetonu, betonu, cihel, obkladů, dlažeb, kamene) dovrchní (směrem vzhůru), průměru přes 35 do 40 mm</t>
  </si>
  <si>
    <t>'dle výkr 2.235-1.PP' 
1.06(V)-počet kusů*tl.stropu3*0.4=1.200 [A] 
1.08(V)-počet kusů*tl.stropu3*0.4=1.200 [B] 
1.02(V)-počet kusů*tl.stropu1*0.4=0.400 [C] 
''dle výkr.2.236-1NP' 
1.21-počet kusů*tl.konstrukce1*0.5=0.500 [D] 
1.17-počet kusů*tl.konstrukce1*0.3=0.300 [E] 
''dle výkr 2.239-2.NP' 
1.10-počet kusů*tl.konstrukce2*0.3=0.600 [F] 
1.12-počet kusů*tl.konstrukce2*0.15=0.300 [G] 
Celkem: 1.2+1.2+0.4+0.5+0.3+0.6+0.3=4.500 [H]</t>
  </si>
  <si>
    <t>369</t>
  </si>
  <si>
    <t>R979</t>
  </si>
  <si>
    <t>'dle výkr 2.235-1.PP' 
1.06(V)-počet kusů3=3.000 [A] 
1.08(V)-počet kusů3=3.000 [B] 
1.02(V)-počet kusů1=1.000 [C] 
''dle výkr.2.236-1NP' 
1.21-počet kusů1=1.000 [D] 
1.17-počet kusů1=1.000 [E] 
''dle výkr 2.239-2.NP' 
1.10-počet kusů*tl.konstrukce2=2.000 [F] 
1.12-počet kusů*tl.konstrukce2=2.000 [G] 
Celkem: 3+3+1+1+1+2+2=13.000 [H]</t>
  </si>
  <si>
    <t>370</t>
  </si>
  <si>
    <t>977151218</t>
  </si>
  <si>
    <t>Jádrové vrty diamantovými korunkami do stavebních materiálů (železobetonu, betonu, cihel, obkladů, dlažeb, kamene) dovrchní (směrem vzhůru), průměru přes 90 do</t>
  </si>
  <si>
    <t>Jádrové vrty diamantovými korunkami do stavebních materiálů (železobetonu, betonu, cihel, obkladů, dlažeb, kamene) dovrchní (směrem vzhůru), průměru přes 90 do 100 mm</t>
  </si>
  <si>
    <t>'dle výkr 2.235-1.PP' 
4.01-počet kusů*tl.konstrukce1*0.4=0.400 [A] 
4.02-počet kusů*tl.konstrukce1*0.3=0.300 [B] 
6.04-počet kusů*tl.konstrukce1*0.4=0.400 [C] 
6.05-počet kusů*tl.konstrukce3*0.4=1.200 [D] 
''dle výkr 2.235 1.NP' 
6,09-počet kusů*tl. konstrukce3*0.3=0.900 [E] 
6,03-počet kusů*tl. konstrukce1*0.5=0.500 [F] 
6,06-počet kusů*tl. konstrukce1*0.5=0.500 [G] 
Celkem: 0.4+0.3+0.4+1.2+0.9+0.5+0.5=4.200 [H]</t>
  </si>
  <si>
    <t>371</t>
  </si>
  <si>
    <t>R980</t>
  </si>
  <si>
    <t>'dle výkr 2.235-1.PP' 
4.01-počet kusů1=1.000 [A] 
4.02-počet kusů1=1.000 [B] 
6.04-počet kusů1=1.000 [C] 
6.05-počet kusů3=3.000 [D] 
7.N2-počet kusů1=1.000 [E] 
''dle výkr 2.235 1.NP' 
6,09-počet kusů3=3.000 [F] 
Celkem: 1+1+1+3+1+3=10.000 [G]</t>
  </si>
  <si>
    <t>372</t>
  </si>
  <si>
    <t>R121</t>
  </si>
  <si>
    <t>'dle výkr 2.235 1.NP' 
6,09-počet kusů3=3.000 [A] 
6,03-počet kusů1=1.000 [B] 
6,06-počet kusů1=1.000 [C] 
Celkem: 3+1+1=5.000 [D]</t>
  </si>
  <si>
    <t>373</t>
  </si>
  <si>
    <t>977151221</t>
  </si>
  <si>
    <t>Jádrové vrty diamantovými korunkami do stavebních materiálů (železobetonu, betonu, cihel, obkladů, dlažeb, kamene) dovrchní (směrem vzhůru), průměru přes 110 do</t>
  </si>
  <si>
    <t>Jádrové vrty diamantovými korunkami do stavebních materiálů (železobetonu, betonu, cihel, obkladů, dlažeb, kamene) dovrchní (směrem vzhůru), průměru přes 110 do 120 mm</t>
  </si>
  <si>
    <t>'dle výkr 2.235-1.PP' 
1.03K-počet kusů*tl.konstrukce22*0.4=8.800 [A] 
1.09K-počet kusů*tl.konstrukce4*0.4=1.600 [B] 
''dle výkr 2.236-1.NP' 
7.03-počet kusů*tl.konstrukce3*0.5=1.500 [C] 
Celkem: 8.8+1.6+1.5=11.900 [D]</t>
  </si>
  <si>
    <t>374</t>
  </si>
  <si>
    <t>977151222</t>
  </si>
  <si>
    <t>Jádrové vrty diamantovými korunkami do stavebních materiálů (železobetonu, betonu, cihel, obkladů, dlažeb, kamene) dovrchní (směrem vzhůru), průměru přes 120 do</t>
  </si>
  <si>
    <t>Jádrové vrty diamantovými korunkami do stavebních materiálů (železobetonu, betonu, cihel, obkladů, dlažeb, kamene) dovrchní (směrem vzhůru), průměru přes 120 do 130 mm</t>
  </si>
  <si>
    <t>'dle výkr 2.236 1.NP' 
2.13-počet kusů*tl.konstrukce10*0.3=3.000 [A] 
2.13a-počet kusů*tl.konstrukce1*0.3=0.300 [B] 
2.13b-počet kusů*tl.konstrukce1*0.3=0.300 [C] 
2.14-počet kusů*tl.konstrukce4*0.3=1.200 [D] 
2.15-počet kusů*tl.konstrukce1*0.3=0.300 [E] 
1,05-počet kusů*tl.konstrukce25*0.3=7.500 [F] 
1,09-počet kusů*tl.konstrukce2*0.3=0.600 [G] 
''dle výkr 2.239-2.NP' 
1.02-počet kusů*tl.konstrukce2*0.15=0.300 [H] 
2.01-počet kusů*tl.konstrukce41*0.15=6.150 [I] 
2.01a-počet kusů*tl.konstrukce2*0.15=0.300 [J] 
2.02-počet kusů*tl.konstrukce1*0.15=0.150 [K] 
2.07-počet kusů*tl.konstrukce1*0.3=0.300 [L] 
Celkem: 3+0.3+0.3+1.2+0.3+7.5+0.6+0.3+6.15+0.3+0.15+0.3=20.400 [M]</t>
  </si>
  <si>
    <t>375</t>
  </si>
  <si>
    <t>R993</t>
  </si>
  <si>
    <t>'dle výkr 2.235-1.PP' 
1.03K-počet kusů*tl.konstrukce22=22.000 [A] 
1.09K-počet kusů*tl.konstrukce4=4.000 [B] 
''dle výkr 2.2361 .NP' 
1,05-počet kusů*tl.konstrukce25=25.000 [C] 
1,09-počet kusů*tl.konstrukce2=2.000 [D] 
7.03-počet kusů3=3.000 [E] 
Celkem: 22+4+25+2+3=56.000 [F]</t>
  </si>
  <si>
    <t>376</t>
  </si>
  <si>
    <t>R995</t>
  </si>
  <si>
    <t>'dle výkr 2.236 .NP' 
2.13-počet kusů10=10.000 [A] 
2.13a-počet kusů1=1.000 [B] 
2.13b-počet kusů1=1.000 [C] 
2.14-počet kusů4=4.000 [D] 
2.15-počet kusů1=1.000 [E] 
2.01-počet kusů41=41.000 [F] 
2.01a-počet kusů2=2.000 [G] 
2.02-počet kusů1=1.000 [H] 
2.07-počet kusů1=1.000 [I] 
Celkem: 10+1+1+4+1+41+2+1+1=62.000 [J]</t>
  </si>
  <si>
    <t>377</t>
  </si>
  <si>
    <t>R1001</t>
  </si>
  <si>
    <t>1.02-počet kusů2=2.000 [A]</t>
  </si>
  <si>
    <t>378</t>
  </si>
  <si>
    <t>977151223</t>
  </si>
  <si>
    <t>Jádrové vrty diamantovými korunkami do stavebních materiálů (železobetonu, betonu, cihel, obkladů, dlažeb, kamene) dovrchní (směrem vzhůru), průměru přes 130 do</t>
  </si>
  <si>
    <t>Jádrové vrty diamantovými korunkami do stavebních materiálů (železobetonu, betonu, cihel, obkladů, dlažeb, kamene) dovrchní (směrem vzhůru), průměru přes 130 do 150 mm</t>
  </si>
  <si>
    <t>'1.12K-počet kusů*tl.konstrukce' 
5.01-počet kusů*tl.konstrukce2*0.4=0.800 [A] 
5.05-počet kusů*tl.konstrukce1*0.4=0.400 [B] 
5.07-počet kusů*tl.konstrukce1*0.4=0.400 [C] 
7.S2-počet kusů*tl.konstrukce1*0.4=0.400 [D] 
Celkem: 0.8+0.4+0.4+0.4=2.000 [E]</t>
  </si>
  <si>
    <t>379</t>
  </si>
  <si>
    <t>977211111</t>
  </si>
  <si>
    <t>Řezání konstrukcí stěnovou pilou betonových nebo železobetonových průměru řezané výztuže do 16 mm hloubka řezu do 200 mm</t>
  </si>
  <si>
    <t>1S05- rušený výtah-naříznutí konzole na části1*4=4.000 [A] 
1S02- rušený výtah-naříznutí konzole na části0.9*4=3.600 [B] 
''dle výkr 2.235-1.PP' 
2.05-obvod prostupu*počet(0.2+0.26)*2*1=0.920 [C] 
Celkem: 4+3.6+0.92=8.520 [D]</t>
  </si>
  <si>
    <t>380</t>
  </si>
  <si>
    <t>977211112</t>
  </si>
  <si>
    <t>Řezání konstrukcí stěnovou pilou betonových nebo železobetonových průměru řezané výztuže do 16 mm hloubka řezu přes 200 do 350 mm</t>
  </si>
  <si>
    <t>0P34-výtah-zaříznutí před bouracími pracemi3.2=3.200 [A] 
0P112-rušený výtah-zaříznutí před bouracími pracemi3.44*2=6.880 [B] 
výměna světlíků nad schodištěm OP111*1*2*0.3=0.600 [C] 
výměna pro výlezy na střechu v místech sedlových světlíků0.7+1.3*4=5.900 [D] 
výměna pro zhotovení světlíků nad schodištěm 1P011+1*4=5.000 [E] 
Celkem: 3.2+6.88+0.6+5.9+5=21.580 [F]</t>
  </si>
  <si>
    <t>381</t>
  </si>
  <si>
    <t>977211114</t>
  </si>
  <si>
    <t>Řezání konstrukcí stěnovou pilou betonových nebo železobetonových průměru řezané výztuže do 16 mm hloubka řezu přes 420 do 520 mm</t>
  </si>
  <si>
    <t>'dle výkr 2.235-1.PP' 
1.10K-obvod prostupu*počet(0.36+0.18)*2=1.080 [A] 
1.18V+K-obvod prostupu*počet(0.26+0.15)*2*2=1.640 [B] 
2.03-obvod prostupu*počet(0.42+0.36)*2*4=6.240 [C] 
2.04-obvod prostupu*počet(0.3+0.26)*2*1=1.120 [D] 
2.06-obvod prostupu*počet(0.225+0.2)*2*2=1.700 [E] 
2.07-obvod prostupu*počet(0.3+0.26)*2*3=3.360 [F] 
2.08-obvod prostupu*počet(0.26+0.26)*2*1=1.040 [G] 
2.1-obvod prostupu*počet(0.525+0.225)*2*2=3.000 [H] 
3.05-obvod prostupu*počet(0.2+0.05)*2*2=1.000 [I] 
3.06-obvod prostupu*počet(0.1+0.05)*2*2=0.600 [J] 
4.04-obvod prostupu*počet(0.1+0.06)*2*2=0.640 [K] 
5.03-obvod prostupu*počet(0.2+0.35)*2*1=1.100 [L] 
5.06-obvod prostupu*počet(0.2+0.35)*2*1=1.100 [M] 
7.01-obvod prostupu*počet(0.15+0.05)*2*1=0.400 [N] 
7.02-obvod prostupu*počet(0.25+0.06)*2*1=0.620 [O] 
7.05-obvod prostupu*počet(0.46+0.15)*2*1=1.220 [P] 
7.06-obvod prostupu*počet(0.4+0.18)*2*1=1.160 [Q] 
7.08-obvod prostupu*počet(0.4+0.15)*2*1=1.100 [R] 
7.09-obvod prostupu*počet(0.58+0.225)*2*1=1.610 [S] 
7.11-obvod prostupu*počet(0.23+0.15)*2*1=0.760 [T] 
7.12-obvod prostupu*počet(0.2+0.42)*2*1=1.240 [U] 
7.13-obvod prostupu*počet(0.15+0.06)*2*1=0.420 [V] 
7.14-obvod prostupu*počet(0.65+0.1)*2*1=1.500 [W] 
7.14-obvod prostupu*počet(0.4+0.15)*2*1=1.100 [X] 
7.S1-obvod prostupu*počet(0.5+0.2)*2*1=1.400 [Y] 
7.N1-obvod prostupu*počet(0.12+0.12)*2*1=0.480 [Z] 
Celkem: 1.08+1.64+6.24+1.12+1.7+3.36+1.04+3+1+0.6+0.64+1.1+1.1+0.4+0.62+1.22+1.16+1.1+1.61+0.76+1.24+0.42+1.5+1.1+1.4+0.48=36.630 [AA]</t>
  </si>
  <si>
    <t>382</t>
  </si>
  <si>
    <t>977212111</t>
  </si>
  <si>
    <t>Řezání konstrukcí diamantovým lanem železobetonových s výztuží průměru do 16 mm</t>
  </si>
  <si>
    <t>rušený výtah 1S05-řezání konzole1.7*0.2=0.340 [A] 
rušený výtah 1S02-řezání konzole1.75*0.1=0.175 [B] 
Celkem: 0.34+0.175=0.515 [C]</t>
  </si>
  <si>
    <t>383</t>
  </si>
  <si>
    <t>978013161</t>
  </si>
  <si>
    <t>Otlučení vápenných nebo vápenocementových omítek vnitřních ploch stěn s vyškrabáním spar, s očištěním zdiva, v rozsahu přes 30 do 50 %</t>
  </si>
  <si>
    <t>384</t>
  </si>
  <si>
    <t>978035115</t>
  </si>
  <si>
    <t>Odstranění tenkovrstvých omítek nebo štuku tloušťky do 2 mm obroušením, rozsahu přes 30 do 50%</t>
  </si>
  <si>
    <t>385</t>
  </si>
  <si>
    <t>978036141</t>
  </si>
  <si>
    <t>Otlučení cementových omítek vnějších ploch s vyškrabáním spar zdiva a s očištěním povrchu, v rozsahu přes 20 do 30 %</t>
  </si>
  <si>
    <t>'vnější plochy-odečet otvorů' 
27.325*7.83=213.955 [A] 
-(14*1.48*1.75)=-36.260 [B] 
-(13*1.48*1.75)=-33.670 [C] 
-(1.45*1.5*2)=-4.350 [D] 
-(1.35*2.8)=-3.780 [E] 
(7.08*3.6)+(9*2.63)+(5.345*2.63)+(9*3.525)+23.905=118.845 [F] 
-(8.54*2.29+3*1.15*1.03)=-23.110 [G] 
15*4.6=69.000 [H] 
(5.255+6.62+12.925)*4.245=105.276 [I] 
-(2.25*2.35+1.48*1.75*9)=-28.598 [J] 
(8.06+2.93)*4.2=46.158 [K] 
-1.05*0.5=-0.525 [L] 
0.545*5.4*2=5.886 [M] 
-(0.545*1.17*3)*2=-3.826 [N] 
plochy středová část-vedle hl. vstupu-plocha odměřena z výkr19*2=38.000 [O] 
(2.48+30.235+21.005+10.25+6.57+11.654+11.4)*4.25=397.775 [P] 
-(2.48*2.95+1.47*1.75*22+0.56*1.15*3+1.18*1.75*3+2.07*2.8+1.45*2.08+1.45*2.75)=-84.838 [Q] 
((0.48+15.03)*4.7)+((8.495+5.315+9)*3)=141.327 [R] 
-(8.495*2.229+1.15*1.03*3)=-22.489 [S] 
(34.34+12.215)*7.785=362.431 [T] 
-(1.16*1.75+1.145*1.75+1.46*1.75*12+1.35*2.8+1.7*2.38+1.16*1.74*2)=-46.557 [U] 
-(1.16*1.75+2.4*1.75+1.25*1.75+1.47*1.75*13)=-41.860 [V] 
''jižní plochy' 
96.21*7.765+3.42*1.46*2+28+0.9*8.5*2+5.5*1.1*2+7.6*0.9*2=826.137 [W] 
-(1.47*1.75*39+1.47*2.35*5)=- 117.600 [X] 
-(1.46*2.8+1.48*1.8*27+1.45*2.8*2+1.45*2.8+1.41*2.8+0.58*0.55*6+0.585*1.15*6+0.7*2+1.76*2.99+1.95*2.8+1.46*2.75+1.465*2.8+1.46*2.8+1.11*1.75+1*2)=- 126.364 [Y] 
''východní plocha' 
15.06*7.87=118.522 [Z] 
-(1.45*1.75+1.7*2.8*2+1.46*1.75*3)=-19.723 [AA] 
Celkem: 213.955+-36.26+-33.67+-4.35+-3.78+118.845+-23.11+69+105.276+-28.598+46.158+-0.525+5.886+-3.826+38+397.775+-84.838+141.327+-22.489+362.431+-46.557+-41.86+826.137+-117.6+-126.364+118.522+-19.723=1 849.762 [AB]</t>
  </si>
  <si>
    <t>386</t>
  </si>
  <si>
    <t>978059541</t>
  </si>
  <si>
    <t>Odsekání obkladů stěn včetně otlučení podkladní omítky až na zdivo z obkládaček vnitřních, z jakýchkoliv materiálů, plochy přes 1 m2</t>
  </si>
  <si>
    <t>387</t>
  </si>
  <si>
    <t>978059641</t>
  </si>
  <si>
    <t>Odsekání obkladů stěn včetně otlučení podkladní omítky až na zdivo z obkládaček vnějších, z jakýchkoliv materiálů, plochy přes 1 m2</t>
  </si>
  <si>
    <t>bourání kabřincového obkladu-podchod-vedle 0P55(3.265*2+4.035)*1.1=11.622 [A] 
bourání kabřincového obkladu-východní pohled-obklad zdi u podchodu3.8=3.800 [B] 
bourání kabřincového obkladu-obvod bez jižní strany(83.26+140.46+15.05)*0.2=47.754 [C] 
bourání kabřincového obkladu-obvod bez jižní strany-odečet vstuních otvorů-(1.7+1.75+1.95+2.35+1.54+1.3+1+1.45+1+2.07)=-16.110 [D] 
bourání kabřincového obkladu-severní strana svislé stěny u vstupu12*2=24.000 [E] 
bourání kabřincového obkladu-jižní strana(1.47+1.47)*0.5-1*0.5=0.970 [F] 
bourání kabřincového obkladu-jižní strana10.85*0.25-1.4*0.25*4=1.313 [G] 
bourání kabřincového obkladu-jižní strana22.9*0.25=5.725 [H] 
bourání kabřincového obkladu-jižní strana6.5*0.25=1.625 [I] 
bourání kabřincového obkladu-jižní strana2.4*0.25=0.600 [J] 
bourání kabřincového obkladu-jižní strana2.1*0.25=0.525 [K] 
bourání kabřincového obkladu-jižní strana15.2*0.25=3.800 [L] 
bourání kabřincového obkladu-jižní strana-středová část-odměřemo z výkresu3.5+12.5+13.5+47=76.500 [M] 
bourání kabřincového obkladu-jižní strana-středová část-odměřemo z výkresu-odečet oken-(2.35*1.47*5)=-17.273 [N] 
Celkem: 11.622+3.8+47.754+-16.11+24+0.97+1.313+5.725+1.625+0.6+0.525+3.8+76.5+-17.273=144.851 [O]</t>
  </si>
  <si>
    <t>388</t>
  </si>
  <si>
    <t>R996</t>
  </si>
  <si>
    <t>'dle výkr 2.235-1.PP' 
7.031=1.000 [A] 
7.041=1.000 [B] 
7.S21=1.000 [C] 
7.N11=1.000 [D] 
''dle výkr 2.236-1.NP' 
7.S11=1.000 [E] 
7.N11=1.000 [F] 
7.N21=1.000 [G] 
Celkem: 1+1+1+1+1+1+1=7.000 [H]</t>
  </si>
  <si>
    <t>389</t>
  </si>
  <si>
    <t>997013113</t>
  </si>
  <si>
    <t>Vnitrostaveništní doprava suti a vybouraných hmot vodorovně do 50 m svisle s použitím mechanizace pro budovy a haly výšky přes 9 do 12 m</t>
  </si>
  <si>
    <t>390</t>
  </si>
  <si>
    <t>Poplatek za uložení stavebního odpadu na skládce (skládkovné) zeminy a kamení zatříděného do Katalogu odpadů pod kódem 17 05 04 Evidenční položka. Neoceňovat v</t>
  </si>
  <si>
    <t>Poplatek za uložení stavebního odpadu na skládce (skládkovné) zeminy a kamení zatříděného do Katalogu odpadů pod kódem 17 05 04  
Evidenční položka. Neoceňovat v objektu SO/PS, položka se oceňuje pouze v objektu SO 90-90</t>
  </si>
  <si>
    <t>svahovaný výkop-schodiště do suterénu s opěrnou stěnou27.51*3.45+10.52*2.48*1.8=141.871 [A] 
skladba nakládací plošiny nájemní jednotky-plocha v řezu*délka(6.94*13)*1.8=162.396 [B] 
dle výkr.143-ocelová kce zastřešení nad hlavním vchodem-základový pas7.92*1.2*1.8=17.107 [C] 
objem vytlačené zeminy zásyp výkopu kolem budovy - objem izolace+objem lože pro zemnící pásek((302.01*0.16*0.8)+30.201)*1.8=123.945 [D] 
Celkem: 141.871+162.396+17.107+123.945=445.319 [E]</t>
  </si>
  <si>
    <t>391</t>
  </si>
  <si>
    <t>R015631.907</t>
  </si>
  <si>
    <t>Poplatek za uložení stavebního odpadu na skládce (skládkovné) směsného stavebního a demoličního zatříděného do Katalogu odpadů pod kódem 17 09 04 včetně dopravy</t>
  </si>
  <si>
    <t>Poplatek za uložení stavebního odpadu na skládce (skládkovné) směsného stavebního a demoličního zatříděného do Katalogu odpadů pod kódem 17 09 04 včetně dopravy, Evidenční položka. Neoceňovat v objektu SO/PS, položka se oceňuje pouze v objektu SO 90-90</t>
  </si>
  <si>
    <t>celkový objem suti-železo-asfaltové krytiny-luxfery-zámečnické konstrukce-plastová okna3353.664-(0.129+0.283+0.726)-4.456-484.73-10.018-15.779=2 837.543 [A]</t>
  </si>
  <si>
    <t>392</t>
  </si>
  <si>
    <t>R015632.908</t>
  </si>
  <si>
    <t>POPLATEK ZA LIKVIDACI ODPADU Z PLASTICKÝCH HMOT-17 04 03 VČETNĚ DOPRAVY Evidenční položka. Neoceňovat v objektu SO/PS, položka se oceňuje pouze v objektu SO 90</t>
  </si>
  <si>
    <t>POPLATEK ZA LIKVIDACI ODPADU Z PLASTICKÝCH HMOT-17 04 03 VČETNĚ DOPRAVY  
Evidenční položka. Neoceňovat v objektu SO/PS, položka se oceňuje pouze v objektu SO 90-90</t>
  </si>
  <si>
    <t>plastová okna1.367+14.412=15.779 [A]</t>
  </si>
  <si>
    <t>393</t>
  </si>
  <si>
    <t>R015804.905</t>
  </si>
  <si>
    <t>Poplatek za uložení stavebního odpadu na skládce (skládkovné) ze skla zatříděného do Katalogu odpadů pod kódem 17 02 02 včetně dopravy, Evidenční položka. Neoce</t>
  </si>
  <si>
    <t>Poplatek za uložení stavebního odpadu na skládce (skládkovné) ze skla zatříděného do Katalogu odpadů pod kódem 17 02 02 včetně dopravy, Evidenční položka. Neoceňovat v objektu SO/PS, položka se oceňuje pouze v objektu SO 90-90</t>
  </si>
  <si>
    <t>výplně z luxfer4.456=4.456 [A]</t>
  </si>
  <si>
    <t>394</t>
  </si>
  <si>
    <t>vybourané ocelové nosníky+klempířské konstrukce+zámečnické konstrukce(0.129+0.283+0.726)+4.931+10.018=16.087 [A]</t>
  </si>
  <si>
    <t>395</t>
  </si>
  <si>
    <t>R015161.904</t>
  </si>
  <si>
    <t>Likvidace odpadu včetně dopravy ze stavebních materiálů obsahujících azbest zatříděných do Katalogu odpadů pod kódem 17 06 05 včetně dopravy evidenční položka n</t>
  </si>
  <si>
    <t>Likvidace odpadu včetně dopravy ze stavebních materiálů obsahujících azbest zatříděných do Katalogu odpadů pod kódem 17 06 05 včetně dopravy evidenční položka neoceňovat v objektu SO/PS, položka se oceňuje pouze v objektu SO 90-90.</t>
  </si>
  <si>
    <t>396</t>
  </si>
  <si>
    <t>R015847.906</t>
  </si>
  <si>
    <t>Poplatek za uložení stavebního odpadu na skládce (skládkovné) asfaltového s obsahem dehtu zatříděného do Katalogu odpadů pod kódem 17 03 01 Včetně dopravy Evide</t>
  </si>
  <si>
    <t>Poplatek za uložení stavebního odpadu na skládce (skládkovné) asfaltového s obsahem dehtu zatříděného do Katalogu odpadů pod kódem 17 03 01 Včetně dopravy Evidenční položka. Neoceňovat v objektu SO/PS, položka se oceňuje pouze v objektu SO 90-90</t>
  </si>
  <si>
    <t>střešní povlaková krytina+izolace2.82+481.923=484.743 [A]</t>
  </si>
  <si>
    <t>397</t>
  </si>
  <si>
    <t>998011002</t>
  </si>
  <si>
    <t>Přesun hmot pro budovy občanské výstavby, bydlení, výrobu a služby s nosnou svislou konstrukcí zděnou z cihel, tvárnic nebo kamene vodorovná dopravní vzdálenost</t>
  </si>
  <si>
    <t>Přesun hmot pro budovy občanské výstavby, bydlení, výrobu a služby s nosnou svislou konstrukcí zděnou z cihel, tvárnic nebo kamene vodorovná dopravní vzdálenost do 100 m pro budovy výšky přes 6 do 12 m</t>
  </si>
  <si>
    <t>URS.417.0001 - Ztužující věnec z betonu železového</t>
  </si>
  <si>
    <t>831</t>
  </si>
  <si>
    <t>417321414</t>
  </si>
  <si>
    <t>Ztužující pásy a věnce z betonu železového (bez výztuže) tř. C 20/25</t>
  </si>
  <si>
    <t>věnec ve vyšších příčkách dle výkr 1.131' 
85*0.25*0.14=2.975 [A] 
'věnec pod světlíky 
0.25*0.2*19=0.950 [B] 
Celkem: 2.975+0.95=3.925 [C]</t>
  </si>
  <si>
    <t>832</t>
  </si>
  <si>
    <t>417321616</t>
  </si>
  <si>
    <t>Ztužující pásy a věnce z betonu železového (bez výztuže) tř. C 30/37</t>
  </si>
  <si>
    <t>dle výkr. 1.105-schodiště do suterénu s opěrnou stěnou-zhlaví stěny0.08*(1.3+6.3)=0.608 [A]</t>
  </si>
  <si>
    <t>833</t>
  </si>
  <si>
    <t>417351115</t>
  </si>
  <si>
    <t>Bednění bočnic ztužujících pásů a věnců včetně vzpěr zřízení</t>
  </si>
  <si>
    <t>délka*2*výška dle výkr. 1.131 
85*2*0.25=42.500 [A] 
0.25*2*19=9.500 [B] 
dle výkr. 1.105-schodiště do suterénu s opěrnou stěnou(0.38+0.38)*(1.3+6.3)=5.776 [C] 
Celkem: 42.5+9.5+5.776=57.776 [D]</t>
  </si>
  <si>
    <t>834</t>
  </si>
  <si>
    <t>417351116</t>
  </si>
  <si>
    <t>Bednění bočnic ztužujících pásů a věnců včetně vzpěr odstranění</t>
  </si>
  <si>
    <t>835</t>
  </si>
  <si>
    <t>417361821</t>
  </si>
  <si>
    <t>Výztuž ztužujících pásů a věnců z betonářské oceli 10 505 (R) nebo BSt 500</t>
  </si>
  <si>
    <t>dle výkr 1.113(85*10)/1000=0.850 [A] 
dle výkr 1.113(19*8)/1000=0.152 [B] 
Celkem: 0.85+0.152=1.002 [C]</t>
  </si>
  <si>
    <t>D10</t>
  </si>
  <si>
    <t>Podhled PH.3001A</t>
  </si>
  <si>
    <t>883</t>
  </si>
  <si>
    <t>763135101</t>
  </si>
  <si>
    <t>Montáž sádrokartonového podhledu kazetového demontovatelného, velikosti kazet 600x600 mm včetně zavěšené nosné konstrukce viditelné</t>
  </si>
  <si>
    <t>884</t>
  </si>
  <si>
    <t>R610171245</t>
  </si>
  <si>
    <t>Stropní kazeta</t>
  </si>
  <si>
    <t>výměra skladby*koeficient 
''skladba PD02-odměřeno z výkr 2.243' 
''1.N.P.' 
vedle výtahu 0P2814.8=14.800 [A] 
vedle výtahu 0P3420.2=20.200 [B] 
0P08A18.1=18.100 [C] 
0P4212.7=12.700 [D] 
0P379.96=9.960 [E] 
0P337.24=7.240 [F] 
0P3110.31=10.310 [G] 
0P1136.76=6.760 [H] 
0P61A2.5=2.500 [I] 
0P615=5.000 [J] 
0P637.3=7.300 [K] 
0P7344.5=44.500 [L] 
0P647.6=7.600 [M] 
0P6522.9=22.900 [N] 
0P65A6.4=6.400 [O] 
0P6734.7=34.700 [P] 
0P6313.5=13.500 [Q] 
0P6915.7=15.700 [R] 
0P717.65=7.650 [S] 
0P7611.2=11.200 [T] 
0P7521=21.000 [U] 
0P7422.4=22.400 [V] 
0P049.7=9.700 [W] 
0P052.4=2.400 [X] 
Mezisoučet: 14.8+20.2+18.1+12.7+9.96+7.24+10.31+6.76+2.5+5+7.3+44.5+7.6+22.9+6.4+34.7+13.5+15.7+7.65+11.2+21+22.4+9.7+2.4=334.520 [Y] 
''2.N.P.' 
1P2815.9=15.900 [Z] 
1P296.9+26.4=33.300 [AA] 
1P3117.6=17.600 [AB] 
1P329.65+9.4=19.050 [AC] 
1P337.8+8.1=15.900 [AD] 
1P3418=18.000 [AE] 
1P3610.59=10.590 [AF] 
1P3810.55=10.550 [AG] 
1P2529.8=29.800 [AH] 
1P2321.7=21.700 [AI] 
1P2213.7=13.700 [AJ] 
1P2213.7=13.700 [AK] 
1P219.2=9.200 [AL] 
1P136.2=6.200 [AM] 
1P0936.5=36.500 [AN] 
1P0823.1=23.100 [AO] 
1P0711.4=11.400 [AP] 
1P4411=11.000 [AQ] 
1P45B12=12.000 [AR] 
1P4621.9=21.900 [AS] 
1P4711.3=11.300 [AT] 
1P4822.1=22.100 [AU] 
1P4910.3=10.300 [AV] 
1P5122=22.000 [AW] 
1P5222=22.000 [AX] 
1P5310.8=10.800 [AY] 
1P5410.8=10.800 [AZ] 
1P5511.2=11.200 [BA] 
1P6215.9=15.900 [BB] 
1P6114.9=14.900 [BC] 
1P5915.4=15.400 [BD] 
1P587.5=7.500 [BE] 
1P577.8=7.800 [BF] 
Mezisoučet: 15.9+33.3+17.6+19.05+15.9+18+10.59+10.55+29.8+21.7+13.7+13.7+9.2+6.2+36.5+23.1+11.4+11+12+21.9+11.3+22.1+10.3=394.790 [BG] 
'Celkem: 'A884+B884+C884+D884+E884+F884+G884+H884+I884+J884+K884+L884+M884+N884+O884+P884+Q884+R884+S884+T884+U884+V884+W884+X884+Z884+AA884+AB884+AC8 
867.61*1.05=910.991 [BH]</t>
  </si>
  <si>
    <t>885</t>
  </si>
  <si>
    <t>D11</t>
  </si>
  <si>
    <t>Podhled PH.1006B</t>
  </si>
  <si>
    <t>886</t>
  </si>
  <si>
    <t>763131612</t>
  </si>
  <si>
    <t>Podhled ze sádrokartonových desek montáž nosné konstrukce z profilů CD, UD dvouvrstvé</t>
  </si>
  <si>
    <t>887</t>
  </si>
  <si>
    <t>59030626</t>
  </si>
  <si>
    <t>profil pro stropní konstrukce a předsazené stěny CD 60</t>
  </si>
  <si>
    <t>1079.802*3=3 239.406 [A]</t>
  </si>
  <si>
    <t>888</t>
  </si>
  <si>
    <t>59030624</t>
  </si>
  <si>
    <t>profil pro stropní konstrukce a předsazené stěny UD 28</t>
  </si>
  <si>
    <t>1079.802*0.9=971.822 [A]</t>
  </si>
  <si>
    <t>889</t>
  </si>
  <si>
    <t>763131623</t>
  </si>
  <si>
    <t>Podhled ze sádrokartonových desek montáž desek, tl. 2 x 12,5 mm</t>
  </si>
  <si>
    <t>1079.802=1 079.802 [A]</t>
  </si>
  <si>
    <t>890</t>
  </si>
  <si>
    <t>59030027</t>
  </si>
  <si>
    <t>deska SDK protipožární DF tl 12,5mm</t>
  </si>
  <si>
    <t>2*633.072*1.1=1 392.758 [A]</t>
  </si>
  <si>
    <t>891</t>
  </si>
  <si>
    <t>59030021</t>
  </si>
  <si>
    <t>deska SDK A tl 12,5mm</t>
  </si>
  <si>
    <t>2*172.64*1.1=379.808 [A]</t>
  </si>
  <si>
    <t>892</t>
  </si>
  <si>
    <t>59030025</t>
  </si>
  <si>
    <t>deska SDK impregnovaná H2 tl 12,5mm</t>
  </si>
  <si>
    <t>2*127.05*1.1=279.510 [A]</t>
  </si>
  <si>
    <t>893</t>
  </si>
  <si>
    <t>59030034</t>
  </si>
  <si>
    <t>deska SDK protipožární impregnovaná DFH2 tl 12,5mm</t>
  </si>
  <si>
    <t>2*(97+50.04)*1.1=323.488 [A]</t>
  </si>
  <si>
    <t>894</t>
  </si>
  <si>
    <t>763131752</t>
  </si>
  <si>
    <t>Podhled ze sádrokartonových desek ostatní práce a konstrukce na podhledech ze sádrokartonových desek montáž jedné vrstvy tepelné izolace</t>
  </si>
  <si>
    <t>97=97.000 [A]</t>
  </si>
  <si>
    <t>895</t>
  </si>
  <si>
    <t>63152148</t>
  </si>
  <si>
    <t>pás tepelně izolační univerzální ?=0,038-0,039 tl 160mm</t>
  </si>
  <si>
    <t>97=97.000 [A] 
97*1.05 Přepočtené koeficientem množství=101.850 [B]</t>
  </si>
  <si>
    <t>896</t>
  </si>
  <si>
    <t>784181121</t>
  </si>
  <si>
    <t>Penetrace podkladu jednonásobná hloubková akrylátová bezbarvá v místnostech výšky do 3,80 m</t>
  </si>
  <si>
    <t>897</t>
  </si>
  <si>
    <t>D13</t>
  </si>
  <si>
    <t>Střecha ST.1008A</t>
  </si>
  <si>
    <t>898</t>
  </si>
  <si>
    <t>R85310000</t>
  </si>
  <si>
    <t>Vyspravení povrchu (50% z celé plochy) z jednosložkové thixotropní nestékavé jemnozrnné betonové směsi splňující požadavky třídy R4 dle normy EN 1504-3, minimál</t>
  </si>
  <si>
    <t>Vyspravení povrchu (50% z celé plochy) z jednosložkové thixotropní nestékavé jemnozrnné betonové směsi splňující požadavky třídy R4 dle normy EN 1504-3, minimální tloušťka 15 mm,v kvalitové třídě na úrovni C 30/37</t>
  </si>
  <si>
    <t>skladba 2463.4-východní část490.8+31+(47.7-24.6)+32.3+110=687.200 [A] 
skladba 2463.4-západní část435.3+(48.4-24.6)+31.1+397.9=888.100 [B] 
skladba R031.13*13=14.690 [C] 
Celkem: 687.2+888.1+14.69=1 589.990 [D] 
1589.99*0.5=794.995 [E]</t>
  </si>
  <si>
    <t>899</t>
  </si>
  <si>
    <t>985131311</t>
  </si>
  <si>
    <t>Očištění ploch stěn, rubu kleneb a podlah ruční dočištění ocelovými kartáči</t>
  </si>
  <si>
    <t>1589.99=1 589.990 [A] 
přípočet atik-obvod*výška(96.5+22.3+8.9+16.9+39.8+91.3+22.3+23.2+113.8)*0.8=348.000 [B] 
Celkem: 1589.99+348=1 937.990 [C]</t>
  </si>
  <si>
    <t>900</t>
  </si>
  <si>
    <t>901</t>
  </si>
  <si>
    <t>712311101</t>
  </si>
  <si>
    <t>Provedení povlakové krytiny střech plochých do 10° natěradly a tmely za studena nátěrem lakem penetračním nebo asfaltovým</t>
  </si>
  <si>
    <t>902</t>
  </si>
  <si>
    <t>11163153</t>
  </si>
  <si>
    <t>emulze asfaltová penetrační</t>
  </si>
  <si>
    <t>litr</t>
  </si>
  <si>
    <t>výměra skladby*koeficient 
1937.99*0.3=581.397 [A]</t>
  </si>
  <si>
    <t>903</t>
  </si>
  <si>
    <t>712341659</t>
  </si>
  <si>
    <t>Provedení povlakové krytiny střech plochých do 10° pásy přitavením NAIP bodově</t>
  </si>
  <si>
    <t>1937.99=1 937.990 [A]</t>
  </si>
  <si>
    <t>904</t>
  </si>
  <si>
    <t>62853004</t>
  </si>
  <si>
    <t>pás asfaltový natavitelný modifikovaný SBS tl 4,0mm s vložkou ze skleněné tkaniny a spalitelnou PE fólií nebo jemnozrnným minerálním posypem na horním povrchu</t>
  </si>
  <si>
    <t>výměra skladby*koeficient 
1937.99*1.15=2 228.689 [A]</t>
  </si>
  <si>
    <t>905</t>
  </si>
  <si>
    <t>712363606</t>
  </si>
  <si>
    <t>Provedení povlakové krytiny střech plochých do 10° s mechanicky kotvenou izolací včetně položení fólie a horkovzdušného svaření tl. tepelné izolace přes 240 mm</t>
  </si>
  <si>
    <t>Provedení povlakové krytiny střech plochých do 10° s mechanicky kotvenou izolací včetně položení fólie a horkovzdušného svaření tl. tepelné izolace přes 240 mm budovy výšky do 18 m, kotvené do betonu rohové pole</t>
  </si>
  <si>
    <t>skladba 2463.4-východní část490.8+31+110=631.800 [A] 
skladba 2463.4-západní část435.3+397.9=833.200 [B] 
přípočet atik-obvod*výška(96.5+22.3+8.9+16.9+39.8+91.3+22.3+23.2+113.8)*1=435.000 [C] 
Celkem: 631.8+833.2+435=1 900.000 [D]</t>
  </si>
  <si>
    <t>906</t>
  </si>
  <si>
    <t>712363605</t>
  </si>
  <si>
    <t>Provedení povlakové krytiny střech plochých do 10° s mechanicky kotvenou izolací včetně položení fólie a horkovzdušného svaření tl. tepelné izolace přes 240 mm budovy výšky do 18 m, kotvené do betonu krajní pole</t>
  </si>
  <si>
    <t>skladba 2463.4-východní část(47.7-24.6)+32.3=55.400 [A] 
skladba 2463.4-západní část(48.4-24.6)+31.1=54.900 [B] 
skladba R031.13*13=14.690 [C] 
Celkem: 55.4+54.9+14.69=124.990 [D]</t>
  </si>
  <si>
    <t>907</t>
  </si>
  <si>
    <t>28322012</t>
  </si>
  <si>
    <t>fólie hydroizolační střešní mPVC mechanicky kotvená tl 1,5mm šedá</t>
  </si>
  <si>
    <t>1900+124.99=2 024.990 [A] 
2024.99*1.1655 Přepočtené koeficientem množství=2 360.126 [B]</t>
  </si>
  <si>
    <t>908</t>
  </si>
  <si>
    <t>712391171</t>
  </si>
  <si>
    <t>Provedení povlakové krytiny střech plochých do 10° -ostatní práce provedení vrstvy textilní podkladní</t>
  </si>
  <si>
    <t>1900+124.99=2 024.990 [A]</t>
  </si>
  <si>
    <t>909</t>
  </si>
  <si>
    <t>69311068</t>
  </si>
  <si>
    <t>geotextilie netkaná separační, ochranná, filtrační, drenážní PP 300g/m2</t>
  </si>
  <si>
    <t>výměra skladby*koeficient 
(1900+124.99)*1.1=2 227.489 [A]</t>
  </si>
  <si>
    <t>910</t>
  </si>
  <si>
    <t>713141253</t>
  </si>
  <si>
    <t>Montáž tepelné izolace střech plochých mechanické přikotvení šrouby včetně dodávky šroubů, bez položení tepelné izolace tl. izolace přes 200 do 240 mm do betonu</t>
  </si>
  <si>
    <t>1589.99=1 589.990 [A]</t>
  </si>
  <si>
    <t>911</t>
  </si>
  <si>
    <t>28375915</t>
  </si>
  <si>
    <t>deska EPS 150 pro konstrukce s vysokým zatížením ?=0,035 tl 120mm</t>
  </si>
  <si>
    <t>výměra skladby*koeficient 
1589.99*2*1.02=3 243.580 [A]</t>
  </si>
  <si>
    <t>912</t>
  </si>
  <si>
    <t>713141412</t>
  </si>
  <si>
    <t>Montáž tepelné izolace střech plochých mechanické přikotvení spádových klínů teleskopickými hmoždinkami včetně dodávky teleskopických hmoždinek, bez položení te</t>
  </si>
  <si>
    <t>Montáž tepelné izolace střech plochých mechanické přikotvení spádových klínů teleskopickými hmoždinkami včetně dodávky teleskopických hmoždinek, bez položení tepelné izolace pro jednospádové klíny v ploše, tl. izolace přes 90 do 130 mm</t>
  </si>
  <si>
    <t>913</t>
  </si>
  <si>
    <t>28376142</t>
  </si>
  <si>
    <t>klín izolační EPS 150 spád do 5%</t>
  </si>
  <si>
    <t>výměra skladby*koeficient 
1589.99*0.115=182.849 [A] 
přípočet atik-obvod*šířka(96.5+22.3+8.9+16.9+39.8+91.3+22.3+23.2+113.8)*0.5*0.13=28.275 [B] 
Celkem: 182.849+28.275=211.124 [C]</t>
  </si>
  <si>
    <t>914</t>
  </si>
  <si>
    <t>713141223</t>
  </si>
  <si>
    <t>Montáž tepelné izolace střech plochých mechanické přikotvení šrouby včetně dodávky šroubů, bez položení tepelné izolace tl. izolace do 100 mm do betonu</t>
  </si>
  <si>
    <t>přípočet atik-obvod*výška(96.5+22.3+8.9+16.9+39.8+91.3+22.3+23.2+113.8)*0.35=152.250 [A]</t>
  </si>
  <si>
    <t>915</t>
  </si>
  <si>
    <t>28375912</t>
  </si>
  <si>
    <t>deska EPS 150 pro konstrukce s vysokým zatížením ?=0,035 tl 80mm</t>
  </si>
  <si>
    <t>152.25*1.02=155.295 [A]</t>
  </si>
  <si>
    <t>916</t>
  </si>
  <si>
    <t>721233113</t>
  </si>
  <si>
    <t>Střešní vtoky (vpusti) polypropylenové (PP) pro ploché střechy s odtokem svislým DN 125</t>
  </si>
  <si>
    <t>917</t>
  </si>
  <si>
    <t>998712101</t>
  </si>
  <si>
    <t>Přesun hmot pro povlakové krytiny stanovený z hmotnosti přesunovaného materiálu vodorovná dopravní vzdálenost do 50 m v objektech výšky do 6 m</t>
  </si>
  <si>
    <t>D16</t>
  </si>
  <si>
    <t>Střecha ST.4006A</t>
  </si>
  <si>
    <t>918</t>
  </si>
  <si>
    <t>R11354253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</si>
  <si>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92 mm, tl. plechu 0,75 mm</t>
  </si>
  <si>
    <t>Podkladní konstrukce z trapézového plechu TR160/250x0,75, viz D.1.2-skladba 507.878.55*29.7*2=507.870 [A]</t>
  </si>
  <si>
    <t>919</t>
  </si>
  <si>
    <t>712411101</t>
  </si>
  <si>
    <t>Provedení povlakové krytiny střech šikmých přes 10° do 30° natěradly a tmely za studena nátěrem penetračním</t>
  </si>
  <si>
    <t>507.87=507.870 [A]</t>
  </si>
  <si>
    <t>920</t>
  </si>
  <si>
    <t>výměra skladby*koeficient 
507.87*0.3=152.361 [A]</t>
  </si>
  <si>
    <t>921</t>
  </si>
  <si>
    <t>712431111</t>
  </si>
  <si>
    <t>Provedení povlakové krytiny střech šikmých přes 10° do 30° pásy na sucho podkladní samolepící asfaltový pás</t>
  </si>
  <si>
    <t>922</t>
  </si>
  <si>
    <t>62856003</t>
  </si>
  <si>
    <t>pás asfaltový samolepicí modifikovaný SBS tl 0,4mm s vrchní spřaženou speciální nosnou vložkou z hliníkové fólie, se sníženou hořlavostí</t>
  </si>
  <si>
    <t>507.87*1.1655 Přepočtené koeficientem množství=591.922 [A]</t>
  </si>
  <si>
    <t>923</t>
  </si>
  <si>
    <t>713141152</t>
  </si>
  <si>
    <t>Montáž tepelné izolace střech plochých rohožemi, pásy, deskami, dílci, bloky (izolační materiál ve specifikaci) kladenými volně dvouvrstvá</t>
  </si>
  <si>
    <t>924</t>
  </si>
  <si>
    <t>63141182</t>
  </si>
  <si>
    <t>deska tepelně izolační minerální do šikmých střech a stěn ?=0,035-0,038 tl 40mm</t>
  </si>
  <si>
    <t>výměra skladby*koeficient 
507.87*2*1.05=1 066.527 [A]</t>
  </si>
  <si>
    <t>925</t>
  </si>
  <si>
    <t>764002414</t>
  </si>
  <si>
    <t>Montáž strukturované oddělovací rohože jakékoli rš</t>
  </si>
  <si>
    <t>507.87=507.870 [A] 
Mezisoučet: 507.87=507.870 [B] 
markýza u prosklené fasády 507.87 markýza nad vstupy1.33*7.6=10.108 [C] 
markýza č.181.8*8.5=15.300 [D] 
markýza č.3,4,7,13,141.94*1.114*5=10.806 [E] 
Mezisoučet: 10.108+15.3+10.806=36.214 [F] 
Celkem: 507.87+10.108+15.3+10.806=544.084 [G]</t>
  </si>
  <si>
    <t>926</t>
  </si>
  <si>
    <t>R2600401020</t>
  </si>
  <si>
    <t>Separační a drenážní vrstva z vícevrstvá polypropylenová fólie s nakašírovanou strukturovanou rohoží z polypropylenových vláken. Plošná hmotnost fólie 150 g.m-</t>
  </si>
  <si>
    <t>Separační a drenážní vrstva z vícevrstvá polypropylenová fólie s nakašírovanou  
strukturovanou rohoží z polypropylenových vláken. Plošná hmotnost fólie 150 g.m-  
2, celková plošná hmotnost 500 g.m-2. Ekvivalentní difuzní tloušťka 0,02 m.  
Ohebnost za nízkých teplot -20 °C. Odolnost proti pronikání vody W1.</t>
  </si>
  <si>
    <t>výměra skladby*koeficient 
(507.87+36.214)*1.15=625.697 [A]</t>
  </si>
  <si>
    <t>927</t>
  </si>
  <si>
    <t>713141252</t>
  </si>
  <si>
    <t>Montáž tepelné izolace střech plochých mechanické přikotvení šrouby včetně dodávky šroubů, bez položení tepelné izolace tl. izolace přes 200 do 240 mm do trapéz</t>
  </si>
  <si>
    <t>Montáž tepelné izolace střech plochých mechanické přikotvení šrouby včetně dodávky šroubů, bez položení tepelné izolace tl. izolace přes 200 do 240 mm do trapézového plechu nebo do dřeva</t>
  </si>
  <si>
    <t>928</t>
  </si>
  <si>
    <t>výměra skladby*koeficient 
507.87*1.02=518.027 [A]</t>
  </si>
  <si>
    <t>929</t>
  </si>
  <si>
    <t>28375914</t>
  </si>
  <si>
    <t>deska EPS 150 pro konstrukce s vysokým zatížením ?=0,035 tl 100mm</t>
  </si>
  <si>
    <t>507.87*1.02=518.027 [A]</t>
  </si>
  <si>
    <t>930</t>
  </si>
  <si>
    <t>764011401</t>
  </si>
  <si>
    <t>Podkladní plech z pozinkovaného plechu tloušťky 0,55 mm rš 150 mm</t>
  </si>
  <si>
    <t>8.55*4+29.7*2=93.600 [A]</t>
  </si>
  <si>
    <t>931</t>
  </si>
  <si>
    <t>764111643</t>
  </si>
  <si>
    <t>Krytina ze svitků, ze šablon nebo taškových tabulí z pozinkovaného plechu s povrchovou úpravou s úpravou u okapů, prostupů a výčnělků střechy rovné drážkováním</t>
  </si>
  <si>
    <t>Krytina ze svitků, ze šablon nebo taškových tabulí z pozinkovaného plechu s povrchovou úpravou s úpravou u okapů, prostupů a výčnělků střechy rovné drážkováním ze svitků do rš 670 mm, sklon střechy přes 30 do 60°</t>
  </si>
  <si>
    <t>507.87+36.214=544.084 [A]</t>
  </si>
  <si>
    <t>932</t>
  </si>
  <si>
    <t>762341275</t>
  </si>
  <si>
    <t>Montáž bednění střech rovných a šikmých sklonu do 60° s vyřezáním otvorů z desek dřevotřískových nebo dřevoštěpkových na pero a drážku</t>
  </si>
  <si>
    <t>933</t>
  </si>
  <si>
    <t>60722233</t>
  </si>
  <si>
    <t>deska dřevotřísková surová 925x2050mm tl 22mm – vodovzdorná, P+D</t>
  </si>
  <si>
    <t>(507.87+36.214)*1.1=598.492 [A]</t>
  </si>
  <si>
    <t>934</t>
  </si>
  <si>
    <t>D18</t>
  </si>
  <si>
    <t>Fasádní systém TI.1404A</t>
  </si>
  <si>
    <t>935</t>
  </si>
  <si>
    <t>R22531002</t>
  </si>
  <si>
    <t>Tenkovrstvá silikonová omítka s karbonovým vláknem v třídě kvality A, nasákavost nízká W3, zrnitost min 1,5 mm, difúze vodních par vysoká V1</t>
  </si>
  <si>
    <t>1612.58+248.14+83.49=1 944.210 [A]</t>
  </si>
  <si>
    <t>936</t>
  </si>
  <si>
    <t>622131121</t>
  </si>
  <si>
    <t>Podkladní a spojovací vrstva vnějších omítaných ploch penetrace nanášená ručně stěn</t>
  </si>
  <si>
    <t>1612.58+248.14+248.14=2 108.860 [A]</t>
  </si>
  <si>
    <t>937</t>
  </si>
  <si>
    <t>R22142001</t>
  </si>
  <si>
    <t>Armovací tmel vyztužený karbonovými vlákny, přídržnost k podkladu &gt; 0,08 Mpa, max zrnitost 1,2 mm, nasákavost &lt; 0,5 kg/m2/24 hod (dle ETAG 004), prokazatelná me</t>
  </si>
  <si>
    <t>Armovací tmel vyztužený karbonovými vlákny, přídržnost k podkladu &gt; 0,08 Mpa, max zrnitost 1,2 mm, nasákavost &lt; 0,5 kg/m2/24 hod (dle ETAG 004), prokazatelná mechanická odolnost min. 15 J, Vyztuženo armovací tkaninou apreturní základ 20-30 % organický, výchozí pevnost v tahu 1750 N / 5cm, hmotnost ve vztahu k ploše 165 g/m2 +- 5 % podle normy DIN 53854</t>
  </si>
  <si>
    <t>skladba 248.14 248.14.b.161.18+86.96=248.140 [A] 
skladba 1612.58 248.14.1612.58.263.06+517.07+253.22+240.26+20.02+75.3+187.95+55.7=1 612.580 [B] 
přípočet ostění150.57=150.570 [C] 
83.49=83.490 [D] 
Celkem: 248.14+1612.58+150.57+83.49=2 094.780 [E] 
2094.78*1.1=2 304.258 [F]</t>
  </si>
  <si>
    <t>938</t>
  </si>
  <si>
    <t>R21142002</t>
  </si>
  <si>
    <t>Potažení vnějších ploch pletivem v ploše nebo pruzích, na plném podkladu sklovláknitým provizorním přichycením podhledů</t>
  </si>
  <si>
    <t>délka markýzy dle T/1 tabulka výrobků83.49=83.490 [A]</t>
  </si>
  <si>
    <t>939</t>
  </si>
  <si>
    <t>R22142002</t>
  </si>
  <si>
    <t>Armovací tmel vysoce mechanicky odolný dvousložkový plněný karbonovými vlákny pro namáhané plochy v oblasti soklu a dosahu lidí, voděodolný vhodný v prostředí</t>
  </si>
  <si>
    <t>Armovací tmel vysoce mechanicky odolný dvousložkový plněný karbonovými vlákny  
pro namáhané plochy v oblasti soklu a dosahu lidí, voděodolný vhodný v prostředí  
odstřikující vody, zkouškou doložena mechanická odolnost 60 J, hustota cca 1 540  
kg/m3, přídržnost k podkladu &gt; 0,08 MPa, nasákavost &lt; 0,5 kg/m2/24 hod (dle ETAG  
004), Vyztuženo speciální  
pancéřovou armovací tkaninou</t>
  </si>
  <si>
    <t>skladba 91.5291.52*1.1=100.672 [A]</t>
  </si>
  <si>
    <t>940</t>
  </si>
  <si>
    <t>R83827121</t>
  </si>
  <si>
    <t>Krycí (ochranný ) nátěr omítek jednonásobný hladkých omítek hladkých, zrnitých tenkovrstvých nebo štukových stupně členitosti 1 a 2 akrylátový</t>
  </si>
  <si>
    <t>přípočet ostění150.57=150.570 [A] 
1612.58+248.14+83.49=1 944.210 [B] 
Celkem: 150.57+1944.21=2 094.780 [C]</t>
  </si>
  <si>
    <t>941</t>
  </si>
  <si>
    <t>622143004</t>
  </si>
  <si>
    <t>Montáž omítkových profilů plastových, pozinkovaných nebo dřevěných upevněných vtlačením do podkladní vrstvy nebo přibitím začišťovacích samolepících pro vytvoře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</si>
  <si>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</si>
  <si>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dle tabulky plocha fasády892.62=892.620 [A]</t>
  </si>
  <si>
    <t>942</t>
  </si>
  <si>
    <t>59051476</t>
  </si>
  <si>
    <t>profil začišťovací PVC 9mm s výztužnou tkaninou pro ostění ETICS</t>
  </si>
  <si>
    <t>892.62*1.1=981.882 [A]</t>
  </si>
  <si>
    <t>943</t>
  </si>
  <si>
    <t>622211041</t>
  </si>
  <si>
    <t>Montáž kontaktního zateplení lepením a mechanickým kotvením z polystyrenových desek na vnější stěny, na podklad betonový nebo z lehčeného betonu, z tvárnic kera</t>
  </si>
  <si>
    <t>Montáž kontaktního zateplení lepením a mechanickým kotvením z polystyrenových desek na vnější stěny, na podklad betonový nebo z lehčeného betonu, z tvárnic keramických nebo vápenopískových, tloušťky desek přes 160 do 200 mm</t>
  </si>
  <si>
    <t>1612.58+248.14=1 860.720 [A]</t>
  </si>
  <si>
    <t>944</t>
  </si>
  <si>
    <t>28375952</t>
  </si>
  <si>
    <t>deska EPS 70 fasádní ?=0,039 tl 160mm</t>
  </si>
  <si>
    <t>1612.58.1281.824+248.14.1281.824(263.06+161.18+253.22+240.26+20.02+75.3+55.7+187.95)*1.02=1 281.824 [A]</t>
  </si>
  <si>
    <t>945</t>
  </si>
  <si>
    <t>28375953</t>
  </si>
  <si>
    <t>deska EPS 70 fasádní ?=0,039 tl 180mm</t>
  </si>
  <si>
    <t>1612.58.b+248.14.b(517.07+86.96)*1.02=616.111 [A]</t>
  </si>
  <si>
    <t>946</t>
  </si>
  <si>
    <t>622252001</t>
  </si>
  <si>
    <t>Montáž profilů kontaktního zateplení zakládacích soklových připevněných hmoždinkami</t>
  </si>
  <si>
    <t>obvod(15.4+96.525+0.45+0.83+0.45+1.45+1.45+12.555+34.36+11.35+11.44+6.475+10.57+21.46+30.52+3.45+2.955+19.56+11.165+12.75+6.62+5.255+27.335)=344.375 [A] 
odečet dveří-(1.47+1.47+1.47+1.47+1.38+1.68+1.47+1.47+1.01+1.06+1.72+1.47+1.54+1.54+1.305+1.54+1.46+1.46+2.120+1.47)=-29.575 [B] 
Celkem: 344.375+-29.575=314.800 [C]</t>
  </si>
  <si>
    <t>947</t>
  </si>
  <si>
    <t>59051649</t>
  </si>
  <si>
    <t>profil zakládací Al tl 0,7mm pro ETICS pro izolant tl 120mm</t>
  </si>
  <si>
    <t>314.8*1.1=346.280 [A]</t>
  </si>
  <si>
    <t>948</t>
  </si>
  <si>
    <t>622252002</t>
  </si>
  <si>
    <t>Montáž profilů kontaktního zateplení ostatních stěnových, dilatačních apod. lepených do tmelu</t>
  </si>
  <si>
    <t>'délka ostění+nadpraží+rohy' 
892.62=892.620 [A] 
7.905+7.895+7.905+7.895+4.33+4.33+4.33+4.33+4.33+4.33+4.33+4.33+7.895+4.33+4.33+4.33+3.895*4+9.27*2+7.905*2+6+6+12.9+12.9+4.33+2+3.66+2.7*8+6.4+4*1.2=217.645 [B] 
Celkem: 892.62+217.645=1 110.265 [C]</t>
  </si>
  <si>
    <t>949</t>
  </si>
  <si>
    <t>63127464</t>
  </si>
  <si>
    <t>profil rohový Al 15x15mm s výztužnou tkaninou š 100mm pro ETICS</t>
  </si>
  <si>
    <t>2*délka ostění + nadpraží+rohy(892.62+217.645)*1.1=1 221.292 [A]</t>
  </si>
  <si>
    <t>950</t>
  </si>
  <si>
    <t>Příčka SN.4004A</t>
  </si>
  <si>
    <t>836</t>
  </si>
  <si>
    <t>342244221</t>
  </si>
  <si>
    <t>Příčky jednoduché z cihel děrovaných broušených, na tenkovrstvou maltu, pevnost cihel do P15, tl. příčky 140 mm</t>
  </si>
  <si>
    <t>837</t>
  </si>
  <si>
    <t>311235141</t>
  </si>
  <si>
    <t>Zdivo jednovrstvé z cihel děrovaných broušených na celoplošnou tenkovrstvou maltu, pevnost cihel přes P10 do P15, tl. zdiva 240 mm</t>
  </si>
  <si>
    <t>1P.P-1S494.05*3.160=12.798 [A] 
1P.P-odečet dveří1.3*2.2=2.860 [B] 
1P.P-podchod(6.54+0.52)*2.795=19.733 [C] 
1P.P-odečet dveří-1.3*2.2=-2.860 [D] 
Celkem: 12.798+2.86+19.733+-2.86=32.531 [E]</t>
  </si>
  <si>
    <t>838</t>
  </si>
  <si>
    <t>342241162</t>
  </si>
  <si>
    <t>Příčky nebo přizdívky jednoduché z cihel nebo příčkovek pálených na maltu MVC nebo MC plných P7,5 až P15 dl. 290 mm (290x140x65 mm), tl. o tl. 140 mm</t>
  </si>
  <si>
    <t>1.N.P.-západní část 0P64(3.76+1)*3.2=15.232 [A] 
1.N.P.-vzápadní část 0P64 -odečet otvorů-(1.5*1.1)=-1.650 [B] 
1.N.P.-západní část 0P65(0.5)*3.2=1.600 [C] 
1.N.P.-západní část 0P650.9*2.2=1.980 [D] 
Celkem: 15.232+-1.65+1.6+1.98=17.162 [E]</t>
  </si>
  <si>
    <t>839</t>
  </si>
  <si>
    <t>612131101</t>
  </si>
  <si>
    <t>Podkladní a spojovací vrstva vnitřních omítaných ploch cementový postřik nanášený ručně celoplošně stěn</t>
  </si>
  <si>
    <t>zděné 1P.P+ 1N.P+2.N.P(32.531+891.788+17.162)*2=1 882.962 [A]</t>
  </si>
  <si>
    <t>840</t>
  </si>
  <si>
    <t>784111001</t>
  </si>
  <si>
    <t>Oprášení (ometení) podkladu v místnostech výšky do 3,80 m</t>
  </si>
  <si>
    <t>841</t>
  </si>
  <si>
    <t>612321341</t>
  </si>
  <si>
    <t>Omítka vápenocementová vnitřních ploch nanášená strojně dvouvrstvá, tloušťky jádrové omítky do 10 mm a tloušťky štuku do 3 mm štuková svislých konstrukcí stěn</t>
  </si>
  <si>
    <t>842</t>
  </si>
  <si>
    <t>Vnitřní omítka stěn OM.1004A</t>
  </si>
  <si>
    <t>843</t>
  </si>
  <si>
    <t>612321111</t>
  </si>
  <si>
    <t>Omítka vápenocementová vnitřních ploch nanášená ručně jednovrstvá, tloušťky do 10 mm hrubá zatřená svislých konstrukcí stěn</t>
  </si>
  <si>
    <t>50% plochy podzemní podlaží-plocha stropu-skladba OM02(2222.578-561.420)*0.5=830.579 [A] 
50% plochy 1+2 nadzemní  podlaží-skladba OM034463.643*0.5=2 231.822 [B] 
Celkem: 830.579+2231.822=3 062.401 [C]</t>
  </si>
  <si>
    <t>844</t>
  </si>
  <si>
    <t>612321191</t>
  </si>
  <si>
    <t>Omítka vápenocementová vnitřních ploch nanášená ručně Příplatek k cenám za každých dalších i započatých 5 mm tloušťky omítky přes 10 mm stěn</t>
  </si>
  <si>
    <t>50% plochy podzemní podlaží-plocha stropu-skladba OM02(2222.578-561.420)*0.5=830.579 [A] 
50% plochy 1+2 nadzemní  podlaží-skladba OM034463.643*0.5=2 231.822 [B] 
Celkem: 830.579+2231.822=3 062.401 [C] 
3062.41*2=6 124.820 [D]</t>
  </si>
  <si>
    <t>845</t>
  </si>
  <si>
    <t>61232119R</t>
  </si>
  <si>
    <t>Příplatek za provedení akustické omítky</t>
  </si>
  <si>
    <t>OP01 vestibul-skladba OM06(14.42*5.54+8.95*3.45)*2=221.529 [A]</t>
  </si>
  <si>
    <t>846</t>
  </si>
  <si>
    <t>plochy podzemní podlaží-skladba OM02+OM012222.578=2 222.578 [A] 
plochy 1+2 nadzemní podlaží-skladba OM03+OM044463.643=4 463.643 [B] 
Celkem: 2222.578+4463.643=6 686.221 [C]</t>
  </si>
  <si>
    <t>847</t>
  </si>
  <si>
    <t>848</t>
  </si>
  <si>
    <t>50% plochy podzemní podlaží-plocha stropu-skladba OM02(2222.578-561.420)*0.5=830.579 [A] 
50% plochy 1+2 nadzemní podlaží-skladba OM044463.643*0.5=2 231.822 [B] 
Celkem: 830.579+2231.822=3 062.401 [C]</t>
  </si>
  <si>
    <t>849</t>
  </si>
  <si>
    <t>612311131</t>
  </si>
  <si>
    <t>Potažení vnitřních ploch vápenným štukem tloušťky do 3 mm svislých konstrukcí stěn</t>
  </si>
  <si>
    <t>100% plochy 1+2 nadzemní podlaží-skladba OM03+OM044463.643=4 463.643 [A] 
50% plochy podzemní podlaží-plocha stropu-skladba OM02(2222.578-561.420)*0.5=830.579 [B] 
Celkem: 4463.643+830.579=5 294.222 [C]</t>
  </si>
  <si>
    <t>D5</t>
  </si>
  <si>
    <t>Izolace spodní stavby</t>
  </si>
  <si>
    <t>850</t>
  </si>
  <si>
    <t>319201321</t>
  </si>
  <si>
    <t>Vyrovnání nerovného povrchu vnitřního i vnějšího zdiva bez odsekání vadných cihel, maltou (s dodáním hmot) tl. do 30 mm</t>
  </si>
  <si>
    <t>anglické dvorky-skladba F07(8.44+8.44+2.2+2.2+2.2+0.4+0.4+6.1+2.2+2.2*4)*0.7=28.966 [A]</t>
  </si>
  <si>
    <t>851</t>
  </si>
  <si>
    <t>852</t>
  </si>
  <si>
    <t>853</t>
  </si>
  <si>
    <t>713131141</t>
  </si>
  <si>
    <t>Montáž tepelné izolace stěn rohožemi, pásy, deskami, dílci, bloky (izolační materiál ve specifikaci) lepením celoplošně</t>
  </si>
  <si>
    <t>anglické dvorky-skladba F07(8.44+8.44+2.2+2.2+2.2+0.4+0.4+6.1+2.2+2.2*4)*0.7=28.966 [A] 
fasáda-skladba F04a.91.52.c.(24.38+22.79+10.54+7.61+8.57+1.38+5.25+2.41+8.59)=91.520 [B] 
sokl pod terénem-skladba 387.44.28.966.91.52.387.44.253.94+106.77+26.73=387.440 [C] 
Celkem: 28.966+91.52+387.44=507.926 [D]</t>
  </si>
  <si>
    <t>854</t>
  </si>
  <si>
    <t>28376421</t>
  </si>
  <si>
    <t>deska XPS hrana polodrážková a hladký povrch 300kPA tl 80mm</t>
  </si>
  <si>
    <t>sokl pod terénem-skladba F05c26.73*1.05=28.067 [A] 
anglické dvorky-skladba F07(8.44+8.44+2.2+2.2+2.2+0.4+0.4+6.1+2.2+2.2*4)*0.7*1.05=30.414 [B] 
Celkem: 28.067+30.414=58.481 [C]</t>
  </si>
  <si>
    <t>855</t>
  </si>
  <si>
    <t>28376422</t>
  </si>
  <si>
    <t>deska XPS hrana polodrážková a hladký povrch 300kPA tl 100mm</t>
  </si>
  <si>
    <t>skladba F04c10.54*1.05=11.067 [A]</t>
  </si>
  <si>
    <t>856</t>
  </si>
  <si>
    <t>28376425</t>
  </si>
  <si>
    <t>deska XPS hrana polodrážková a hladký povrch 300kPA tl 160mm</t>
  </si>
  <si>
    <t>sokl pod terénem-skladba F05a253.94*1.05=266.637 [A] 
skladba F04a(24.38+7.61+8.75+1.38+5.25+2.41+8.59)*1.05=61.289 [B] 
Celkem: 266.637+61.289=327.926 [C]</t>
  </si>
  <si>
    <t>857</t>
  </si>
  <si>
    <t>28376450</t>
  </si>
  <si>
    <t>deska XPS hrana polodrážková a hladký povrch 300kPA tl 180mm</t>
  </si>
  <si>
    <t>sokl pod terénem-skladba F05b106.77*1.05=112.109 [A] 
skladba F04b22.79*1.05=23.930 [B] 
Celkem: 112.109+23.93=136.039 [C]</t>
  </si>
  <si>
    <t>858</t>
  </si>
  <si>
    <t>D7</t>
  </si>
  <si>
    <t>Příčka SN.8001D</t>
  </si>
  <si>
    <t>859</t>
  </si>
  <si>
    <t>763111611</t>
  </si>
  <si>
    <t>Příčka ze sádrokartonových desek montáž nosné konstrukce</t>
  </si>
  <si>
    <t>860</t>
  </si>
  <si>
    <t>59030042</t>
  </si>
  <si>
    <t>profil vodící stěnový UW 50</t>
  </si>
  <si>
    <t>190.276=190.276 [A]</t>
  </si>
  <si>
    <t>861</t>
  </si>
  <si>
    <t>59030045</t>
  </si>
  <si>
    <t>profil stěnový CW 50</t>
  </si>
  <si>
    <t>výměra skladby*koeficient 
190.276*2=380.552 [A]</t>
  </si>
  <si>
    <t>862</t>
  </si>
  <si>
    <t>763111624</t>
  </si>
  <si>
    <t>Příčka ze sádrokartonových desek montáž desek na nosnou konstrukci oboustranně tl. 2 x 12,5 mm</t>
  </si>
  <si>
    <t>863</t>
  </si>
  <si>
    <t>výměra skladby*koeficient 
190.276*4*1.1=837.214 [A]</t>
  </si>
  <si>
    <t>864</t>
  </si>
  <si>
    <t>763111742</t>
  </si>
  <si>
    <t>Příčka ze sádrokartonových desek ostatní konstrukce a práce na příčkách ze sádrokartonových desek montáž jedné vrstvy tepelné izolace</t>
  </si>
  <si>
    <t>865</t>
  </si>
  <si>
    <t>63150962</t>
  </si>
  <si>
    <t>role akustická a tepelně izolační ze skelných vláken tl 40mm</t>
  </si>
  <si>
    <t>výměra skladby*koeficient 
190.276*1.02=194.082 [A]</t>
  </si>
  <si>
    <t>866</t>
  </si>
  <si>
    <t>763181411</t>
  </si>
  <si>
    <t>Výplně otvorů konstrukcí ze sádrokartonových desek ztužující výplň otvoru pro dveře s CW a UW profilem, výšky příčky do 2,75 m nebo zátěže dveřního křídla do 25</t>
  </si>
  <si>
    <t>Výplně otvorů konstrukcí ze sádrokartonových desek ztužující výplň otvoru pro dveře s CW a UW profilem, výšky příčky do 2,75 m nebo zátěže dveřního křídla do 25 kg</t>
  </si>
  <si>
    <t>dle počtu zárubní do sádrokartonu16+3+2+7+2=30.000 [A]</t>
  </si>
  <si>
    <t>867</t>
  </si>
  <si>
    <t>190.276*2=380.552 [A]</t>
  </si>
  <si>
    <t>868</t>
  </si>
  <si>
    <t>D8</t>
  </si>
  <si>
    <t>Předstěna SN.9001A</t>
  </si>
  <si>
    <t>869</t>
  </si>
  <si>
    <t>499.253=499.253 [A]</t>
  </si>
  <si>
    <t>870</t>
  </si>
  <si>
    <t>63150966</t>
  </si>
  <si>
    <t>role akustická a tepelně izolační ze skelných vláken tl 50mm</t>
  </si>
  <si>
    <t>výměra skladby*koeficient 
499.253*1.02=509.238 [A]</t>
  </si>
  <si>
    <t>871</t>
  </si>
  <si>
    <t>763121611</t>
  </si>
  <si>
    <t>Stěna předsazená ze sádrokartonových desek montáž nosné konstrukce z profilů UW a CW</t>
  </si>
  <si>
    <t>872</t>
  </si>
  <si>
    <t>59030043</t>
  </si>
  <si>
    <t>profil vodící stěnový UW 75</t>
  </si>
  <si>
    <t>výměra skladby*koeficient 
(499.253-3.795)*0.8=396.366 [A]</t>
  </si>
  <si>
    <t>873</t>
  </si>
  <si>
    <t>59030046</t>
  </si>
  <si>
    <t>profil stěnový CW 75</t>
  </si>
  <si>
    <t>výměra skladby*koeficient 
(499.253-3.795)*2=990.916 [A]</t>
  </si>
  <si>
    <t>874</t>
  </si>
  <si>
    <t>výměra skladby*koeficient 
0P116W30.35*3.3=1.155 [A] 
0P116W3(0.35+0.45)*3.3=2.640 [B] 
Celkem: 1.155+2.64=3.795 [C] 
3.795*2=7.590 [D]</t>
  </si>
  <si>
    <t>875</t>
  </si>
  <si>
    <t>výměra skladby*koeficient 
0P116W30.35*3.3=1.155 [A] 
0P116W3(0.35+0.45)*3.3=2.640 [B] 
Celkem: 1.155+2.64=3.795 [C] 
3.795*0.8=3.036 [D]</t>
  </si>
  <si>
    <t>876</t>
  </si>
  <si>
    <t>763121623</t>
  </si>
  <si>
    <t>Stěna předsazená ze sádrokartonových desek montáž desek na nosnou konstrukci, tl. 2 x 12,5 mm</t>
  </si>
  <si>
    <t>877</t>
  </si>
  <si>
    <t>výměra skladby*koeficient 
(499.253-101.005-3.795)*2*1.1=867.797 [A]</t>
  </si>
  <si>
    <t>878</t>
  </si>
  <si>
    <t>0P22W5(1.05+0.5*2)*3.2=6.560 [A] 
0P26W5(0.75+0.3+0.5)*3.2=4.960 [B] 
0P28W5(0.3+0.3*2.8)*3.2=3.648 [C] 
0P59W5(0.45+1.75)*3.2=7.040 [D] 
0P116W5(1+0.35*3.3)*3.2=6.896 [E] 
0P84W5(1+0.5*2)*3.2*2=12.800 [F] 
0P85W5(1+0.5*2)*3.2=6.400 [G] 
0P124W5(1+0.6)*3.2=5.120 [H] 
0P117W5(0.25+0.25*3.2)=1.050 [I] 
'2.N.P 
1P25W5(0.4+0.4)*3.2=2.560 [J] 
1P35W5(0.3+0.3)*3.2=1.920 [K] 
1P36W5(0.3+0.3)*3.2=1.920 [L] 
1P07W5(1.355+0.4)*3.2=5.616 [M] 
1P38W5(0.9+0.4)*3.2=4.160 [N] 
1P41W5(0.3+0.3)*3.2=1.920 [O] 
1P36W5(0.4+1.485)*3.2=6.032 [P] 
1P64W5(0.4+1.485)*3.2=6.032 [Q] 
1P64W5(0.2+0.95)*3.2=3.680 [R] 
1P56AW5(0.3+0.3)*3.2=1.920 [S] 
1P56AW5(0.3+0.25+0.93)*3.2=4.736 [T] 
1P37AW5(0.3+0.4)*3.2=2.240 [U] 
0P116W30.35*3.3=1.155 [V] 
0P116W3(0.35+0.45)*3.3=2.640 [W] 
Celkem: 6.56+4.96+3.648+7.04+6.896+12.8+6.4+5.12+1.05+2.56+1.92+1.92+5.616+4.16+1.92+6.032+6.032+3.68+1.92+4.736+2.24+1.155+2.64=101.005 [X] 
101.005*2*1.1=222.211 [Y]</t>
  </si>
  <si>
    <t>879</t>
  </si>
  <si>
    <t>880</t>
  </si>
  <si>
    <t>D9</t>
  </si>
  <si>
    <t>protipožární příčka 3.40.02</t>
  </si>
  <si>
    <t>881</t>
  </si>
  <si>
    <t>R63111331</t>
  </si>
  <si>
    <t>Příčka ze sádrokartonových desek s nosnou konstrukcí z jednoduchých ocelových profilů UW, CW jednoduše opláštěná deskou impregnovanou H2 tl. 12,5 mm, příčka tl.</t>
  </si>
  <si>
    <t>Příčka ze sádrokartonových desek s nosnou konstrukcí z jednoduchých ocelových profilů UW, CW jednoduše opláštěná deskou impregnovanou H2 tl. 12,5 mm, příčka tl. 75 mm, profil 50, s izolací, EI 30, Rw do 45 dB</t>
  </si>
  <si>
    <t>0P16 W65.35*3.3+4.09*2=25.835 [A]</t>
  </si>
  <si>
    <t>882</t>
  </si>
  <si>
    <t>951</t>
  </si>
  <si>
    <t>R0069</t>
  </si>
  <si>
    <t>Zaměření dle skutečného stavu - koordinace s navazující akcí</t>
  </si>
  <si>
    <t>Zaměření a projektování realizační dokumentace dle skutečného stavu v řešených místech kde dochází ke koordinaci s navazující akcí 'Rekonstrukce nástupišť  a zřízení bezbariérových přístupů v ŽST Lovosice' (výtah, řešená část podchodu, vstup na 1.nástupiště...) viz ZTP</t>
  </si>
  <si>
    <t>952</t>
  </si>
  <si>
    <t>R10280002</t>
  </si>
  <si>
    <t>Zkoušky a prohlídky el rozvodů a zařízení pro objem montážních prací přes 100 do 500 tis Kč. Celková prohlídka, zkoušení, měření a vyhotovení výchozí revizní zp</t>
  </si>
  <si>
    <t>Zkoušky a prohlídky el rozvodů a zařízení pro objem montážních prací přes 100 do 500 tis Kč. Celková prohlídka, zkoušení, měření a vyhotovení výchozí revizní zprávy revizním technikem s oprávněním "D".</t>
  </si>
  <si>
    <t>Výchozí revize uzemnění a hromosvodu, fotodokumentace do dokumentace skutečného provedení (foto před zásypem výkopu, měření zemního odporu, ..)</t>
  </si>
  <si>
    <t>953</t>
  </si>
  <si>
    <t>R20890401</t>
  </si>
  <si>
    <t>Vyhotovení protokolu UTZ pro silnoproudá zařízení a zdroje</t>
  </si>
  <si>
    <t>Vyhotovení protokolu UTZ včetně funkční zkoušky, posouzení a vyhodnocení podkladů, vypracování protokolu, evidence protokolu pro silnoproudá zařízení a zdroje</t>
  </si>
  <si>
    <t>954</t>
  </si>
  <si>
    <t>R460010021</t>
  </si>
  <si>
    <t>Vytyčení vedení podzemního v obvodu železniční stanice</t>
  </si>
  <si>
    <t>KM</t>
  </si>
  <si>
    <t>Pro vnější rozvody NN; před zahájením výkopových prací; specialista určený SŽ</t>
  </si>
  <si>
    <t>955</t>
  </si>
  <si>
    <t>R0068</t>
  </si>
  <si>
    <t>Dílenská dokumentace</t>
  </si>
  <si>
    <t>'Architektonicko-stavební řešení' 
''Stavebně konstrukční řešení' 
''Požárně bezpečnostní řešení' 
1=1.000 [A]</t>
  </si>
  <si>
    <t>Dokumentace bude investorovi odevzdána v listinné a tištěné podobě a bude obsahovat i dílneské dokumentace, pokud budou rozsahem vyžadovány. 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</si>
  <si>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956</t>
  </si>
  <si>
    <t>R12103000</t>
  </si>
  <si>
    <t>Vypracování Dokumentace zdolávání požáru</t>
  </si>
  <si>
    <t xml:space="preserve">  D.2.2.1.01.08</t>
  </si>
  <si>
    <t>Záchytný systém</t>
  </si>
  <si>
    <t>D.2.2.1.01.08</t>
  </si>
  <si>
    <t>000</t>
  </si>
  <si>
    <t>Doplnený súhrnný diel</t>
  </si>
  <si>
    <t>R259</t>
  </si>
  <si>
    <t>Kotvící bod určený na betonové konstrukce. Sloupek průměru 42 mm je ztužený. Roznášecí deska 200x200 mm.</t>
  </si>
  <si>
    <t>R260</t>
  </si>
  <si>
    <t>Kotvící bod pro falcové střechy. Vhodný pro použití jako samostatný bod pro jištění až 3 osob.</t>
  </si>
  <si>
    <t>R261</t>
  </si>
  <si>
    <t>Nerezový kotvicí bod pro tenké dřevěné konstrukce. Základna 200x200 mm, sloupek o průměru 16 mm.</t>
  </si>
  <si>
    <t>R262</t>
  </si>
  <si>
    <t>NEREZOVÉ LANO 8 MM – Určené pro systémy s požadavkem na permanentní lano.</t>
  </si>
  <si>
    <t>bm</t>
  </si>
  <si>
    <t>R264</t>
  </si>
  <si>
    <t>KONCOVKA K NEREZ LANU NAPÍNACÍ – Určené pro systémy s požadavkem na permanentní lano 8 mm.</t>
  </si>
  <si>
    <t>R265</t>
  </si>
  <si>
    <t>KONCOVKA K NEREZ LANU PEVNÁ – Koncovka určená k nalisování na nerezové lano 8 mm. Provedení nerez. Délka 140 mm.</t>
  </si>
  <si>
    <t>R266</t>
  </si>
  <si>
    <t>NEREZOVÝ ŠTÍTEK</t>
  </si>
  <si>
    <t>R267</t>
  </si>
  <si>
    <t>KLADKA K NEREZOVÉMU LANU</t>
  </si>
  <si>
    <t>R268</t>
  </si>
  <si>
    <t>SPOJOVACÍ OKO – Provedení nerez.</t>
  </si>
  <si>
    <t>R01</t>
  </si>
  <si>
    <t>Montáž</t>
  </si>
  <si>
    <t>R02</t>
  </si>
  <si>
    <t>Tahové zkoušky</t>
  </si>
  <si>
    <t>R03</t>
  </si>
  <si>
    <t>Revize+předání do užívání</t>
  </si>
  <si>
    <t xml:space="preserve">  D.2.2.1.01.41</t>
  </si>
  <si>
    <t>Zdravotně technické instalace</t>
  </si>
  <si>
    <t>D.2.2.1.01.41</t>
  </si>
  <si>
    <t>113106051</t>
  </si>
  <si>
    <t>Rozebrání dlažeb a dílců při překopech inženýrských sítí s přemístěním hmot na skládku na vzdálenost do 3 m nebo s naložením na dopravní prostředek ručně vozove</t>
  </si>
  <si>
    <t>Rozebrání dlažeb a dílců při překopech inženýrských sítí s přemístěním hmot na skládku na vzdálenost do 3 m nebo s naložením na dopravní prostředek ručně vozovek a ploch, s jakoukoliv výplní spár z velkých kostek s ložem z kameniva těženého</t>
  </si>
  <si>
    <t>'výkaz výměr 
''plyn 
4.00=4.000 [A] 
Celkem: 4=4.000 [B]</t>
  </si>
  <si>
    <t>113107122</t>
  </si>
  <si>
    <t>Odstranění podkladů nebo krytů ručně s přemístěním hmot na skládku na vzdálenost do 3 m nebo s naložením na dopravní prostředek z kameniva hrubého drceného, o t</t>
  </si>
  <si>
    <t>Odstranění podkladů nebo krytů ručně s přemístěním hmot na skládku na vzdálenost do 3 m nebo s naložením na dopravní prostředek z kameniva hrubého drceného, o tl. vrstvy přes 100 do 200 mm</t>
  </si>
  <si>
    <t>113107137</t>
  </si>
  <si>
    <t>Odstranění podkladů nebo krytů ručně s přemístěním hmot na skládku na vzdálenost do 3 m nebo s naložením na dopravní prostředek z betonu vyztuženého sítěmi, o t</t>
  </si>
  <si>
    <t>Odstranění podkladů nebo krytů ručně s přemístěním hmot na skládku na vzdálenost do 3 m nebo s naložením na dopravní prostředek z betonu vyztuženého sítěmi, o tl. vrstvy přes 150 do 300 mm</t>
  </si>
  <si>
    <t>'viz specifikace materiálu 
''splašková 
200.00=200.000 [A] 
''dešťová 
150.00=150.000 [B] 
Celkem: 200+150=350.000 [C]</t>
  </si>
  <si>
    <t>132312131</t>
  </si>
  <si>
    <t>Hloubení nezapažených rýh šířky do 800 mm ručně s urovnáním dna do předepsaného profilu a spádu v hornině třídy těžitelnosti II skupiny 4 soudržných</t>
  </si>
  <si>
    <t>'viz specifikace materiálu 
''splašková 
170.00=170.000 [A] 
''dešťová 
100.00=100.000 [B] 
Celkem: 170+100=270.000 [C]</t>
  </si>
  <si>
    <t>132351102</t>
  </si>
  <si>
    <t>Hloubení nezapažených rýh šířky do 800 mm strojně s urovnáním dna do předepsaného profilu a spádu v hornině třídy těžitelnosti II skupiny 4 přes 20 do 50 m3</t>
  </si>
  <si>
    <t>'viz specifikace materiálu 
''plyn 
5.00=5.000 [A] 
Celkem: 5=5.000 [B]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</si>
  <si>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</si>
  <si>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</si>
  <si>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'viz specifikace materiálu 
''splašková 
170.00=170.000 [A] 
''dešťová 
100.00=100.000 [B] 
''plyn 
0.80=0.800 [C] 
Celkem: 170+100+0.8=270.800 [D]</t>
  </si>
  <si>
    <t>174111102</t>
  </si>
  <si>
    <t>Zásyp sypaninou z jakékoliv horniny ručně s uložením výkopku ve vrstvách se zhutněním v uzavřených prostorách s urovnáním povrchu zásypu</t>
  </si>
  <si>
    <t>'viz specifikace materiálu 
''splašková 
30.00=30.000 [A] 
''dešťová 
30.00=30.000 [B] 
Celkem: 30+30=60.000 [C]</t>
  </si>
  <si>
    <t>58343930</t>
  </si>
  <si>
    <t>kamenivo drcené hrubé frakce 16/32</t>
  </si>
  <si>
    <t>60*2 Přepočtené koeficientem množství=120.000 [A] 
Celkem: 120=120.000 [B]</t>
  </si>
  <si>
    <t>'viz specifikace materiálu 
''plyn 
4.20=4.200 [A] 
Celkem: 4.2=4.200 [B]</t>
  </si>
  <si>
    <t>175111101</t>
  </si>
  <si>
    <t>Obsypání potrubí ručně sypaninou z vhodných hornin třídy těžitelnosti I a II, skupiny 1 až 4 nebo materiálem připraveným podél výkopu ve vzdálenosti do 3 m od j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</si>
  <si>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</si>
  <si>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'viz specifikace materiálu 
''splašková 
90.00=90.000 [A] 
''dešťová 
48.00=48.000 [B] 
''plyn 
0.60=0.600 [C] 
Celkem: 90+48+0.6=138.600 [D]</t>
  </si>
  <si>
    <t>138.6*2 Přepočtené koeficientem množství=277.200 [A] 
Celkem: 277.2=277.200 [B]</t>
  </si>
  <si>
    <t>311101211</t>
  </si>
  <si>
    <t>Vytvoření prostupů nebo suchých kanálků v betonových zdech nosných z monolitického betonu a železobetonu vodorovných, šikmých, obloukových, zalomených, svislých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</si>
  <si>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do 0,02 m2</t>
  </si>
  <si>
    <t>'viz specifikace materiálu 
''pitná voda 
8.00+7.00=15.000 [A] 
Celkem: 15=15.000 [B]</t>
  </si>
  <si>
    <t>34571359</t>
  </si>
  <si>
    <t>trubka elektroinstalační ohebná dvouplášťová korugovaná (chránička) D 150/175mm, HDPE+LDPE</t>
  </si>
  <si>
    <t>34571352</t>
  </si>
  <si>
    <t>trubka elektroinstalační ohebná dvouplášťová korugovaná (chránička) D 52/63mm, HDPE+LDPE</t>
  </si>
  <si>
    <t>451541192</t>
  </si>
  <si>
    <t>Lože pod potrubí, stoky a drobné objekty Příplatek k ceně za práce ve štole</t>
  </si>
  <si>
    <t>'viz specifikace materiálu 
''splašková 
20.00=20.000 [A] 
Celkem: 20=20.000 [B]</t>
  </si>
  <si>
    <t>'viz specifikace materiálu 
''splašková 
20.00=20.000 [A] 
''dešťová 
12.00=12.000 [B] 
''plyn 
0.20=0.200 [C] 
Celkem: 20+12+0.2=32.200 [D]</t>
  </si>
  <si>
    <t>0.8*1.01 Přepočtené koeficientem množství=0.808 [A] 
Celkem: 0.808=0.808 [B]</t>
  </si>
  <si>
    <t>612135101</t>
  </si>
  <si>
    <t>Hrubá výplň rýh maltou jakékoli šířky rýhy ve stěnách</t>
  </si>
  <si>
    <t>'viz specifikace materiálu 
''pitná voda 
200.00*0.15=30.000 [A] 
''stávající rozvody vody 
700.00*0.10=70.000 [B] 
''stávající kanalizace 
400.00*0.15=60.000 [C] 
Celkem: 30+70+60=160.000 [D]</t>
  </si>
  <si>
    <t>631311125</t>
  </si>
  <si>
    <t>Mazanina z betonu prostého bez zvýšených nároků na prostředí tl. přes 80 do 120 mm tř. C 20/25</t>
  </si>
  <si>
    <t>631319173</t>
  </si>
  <si>
    <t>Příplatek k cenám mazanin za stržení povrchu spodní vrstvy mazaniny latí před vložením výztuže nebo pletiva pro tl. obou vrstev mazaniny přes 80 do 120 mm</t>
  </si>
  <si>
    <t>631362021</t>
  </si>
  <si>
    <t>Výztuž mazanin ze svařovaných sítí z drátů typu KARI</t>
  </si>
  <si>
    <t>350*0.00033 Přepočtené koeficientem množství=0.116 [A] 
Celkem: 0.116=0.116 [B]</t>
  </si>
  <si>
    <t>700*1.1655 Přepočtené koeficientem množství=815.850 [A] 
Celkem: 815.85=815.850 [B]</t>
  </si>
  <si>
    <t>998711192</t>
  </si>
  <si>
    <t>Přesun hmot pro izolace proti vodě, vlhkosti a plynům stanovený z hmotnosti přesunovaného materiálu Příplatek k cenám za zvětšený přesun přes vymezenou největší</t>
  </si>
  <si>
    <t>Přesun hmot pro izolace proti vodě, vlhkosti a plynům stanovený z hmotnosti přesunovaného materiálu Příplatek k cenám za zvětšený přesun přes vymezenou největší dopravní vzdálenost do 100 m</t>
  </si>
  <si>
    <t>Zdravotechnika - vnitřní kanalizace</t>
  </si>
  <si>
    <t>721140806</t>
  </si>
  <si>
    <t>Demontáž potrubí z litinových trub odpadních nebo dešťových přes 100 do DN 200</t>
  </si>
  <si>
    <t>'viz specifikace materiálu 
400.00=400.000 [A] 
Celkem: 400=400.000 [B]</t>
  </si>
  <si>
    <t>721173401</t>
  </si>
  <si>
    <t>Potrubí z trub PVC SN4 svodné (ležaté) DN 110</t>
  </si>
  <si>
    <t>'viz specifikace materiálu 
''splašková  
60.00=60.000 [A] 
''dešťová 
20.00=20.000 [B] 
Celkem: 60+20=80.000 [C]</t>
  </si>
  <si>
    <t>721173402</t>
  </si>
  <si>
    <t>Potrubí z trub PVC SN4 svodné (ležaté) DN 125</t>
  </si>
  <si>
    <t>'viz specifikace materiálu 
''splašková  
120.00=120.000 [A] 
''dešťová 
120.00=120.000 [B] 
Celkem: 120+120=240.000 [C]</t>
  </si>
  <si>
    <t>721173403</t>
  </si>
  <si>
    <t>Potrubí z trub PVC SN4 svodné (ležaté) DN 160</t>
  </si>
  <si>
    <t>'viz specifikace materiálu 
''splašková 
140.00=140.000 [A] 
''dešťová 
80.00=80.000 [B] 
Celkem: 140+80=220.000 [C]</t>
  </si>
  <si>
    <t>721173404</t>
  </si>
  <si>
    <t>Potrubí z trub PVC SN4 svodné (ležaté) DN 200</t>
  </si>
  <si>
    <t>'viz specifikace materiálu 
''dešťová 
20.00=20.000 [A] 
Celkem: 20=20.000 [B]</t>
  </si>
  <si>
    <t>721174024</t>
  </si>
  <si>
    <t>Potrubí z trub polypropylenových odpadní (svislé) DN 75</t>
  </si>
  <si>
    <t>'viz specifikace materiálu 
''splašková  
20.00=20.000 [A] 
Celkem: 20=20.000 [B]</t>
  </si>
  <si>
    <t>721174025</t>
  </si>
  <si>
    <t>Potrubí z trub polypropylenových odpadní (svislé) DN 110</t>
  </si>
  <si>
    <t>'viz specifikace materiálu 
''splašková  
150.00=150.000 [A] 
Celkem: 150=150.000 [B]</t>
  </si>
  <si>
    <t>721174042</t>
  </si>
  <si>
    <t>Potrubí z trub polypropylenových připojovací DN 40</t>
  </si>
  <si>
    <t>'viz specifikace materiálu 
''splašková  
40.00=40.000 [A] 
Celkem: 40=40.000 [B]</t>
  </si>
  <si>
    <t>721174043</t>
  </si>
  <si>
    <t>Potrubí z trub polypropylenových připojovací DN 50</t>
  </si>
  <si>
    <t>'viz specifikace materiálu 
''splašková  
80.00=80.000 [A] 
Celkem: 80=80.000 [B]</t>
  </si>
  <si>
    <t>721175203</t>
  </si>
  <si>
    <t>Plastové potrubí odhlučněné třívrstvé připojovací DN 50</t>
  </si>
  <si>
    <t>'viz specifikace materiálu 
''splašková  
5.00=5.000 [A] 
Celkem: 5=5.000 [B]</t>
  </si>
  <si>
    <t>721175212</t>
  </si>
  <si>
    <t>Plastové potrubí odhlučněné třívrstvé odpadní (svislé) DN 110</t>
  </si>
  <si>
    <t>721175232</t>
  </si>
  <si>
    <t>Plastové potrubí odhlučněné třívrstvé dešťové DN 110</t>
  </si>
  <si>
    <t>'viz specifikace materiálu 
''dešťová 
380.00=380.000 [A] 
Celkem: 380=380.000 [B]</t>
  </si>
  <si>
    <t>721175233</t>
  </si>
  <si>
    <t>Plastové potrubí odhlučněné třívrstvé dešťové DN 125</t>
  </si>
  <si>
    <t>'viz specifikace materiálu 
''dešťová 
10.00=10.000 [A] 
Celkem: 10=10.000 [B]</t>
  </si>
  <si>
    <t>721175234</t>
  </si>
  <si>
    <t>Plastové potrubí odhlučněné třívrstvé dešťové DN 160</t>
  </si>
  <si>
    <t>721194103</t>
  </si>
  <si>
    <t>Vyměření přípojek na potrubí vyvedení a upevnění odpadních výpustek DN 32</t>
  </si>
  <si>
    <t>11=11.000 [A] 
Celkem: 11=11.000 [B]</t>
  </si>
  <si>
    <t>721194104</t>
  </si>
  <si>
    <t>Vyměření přípojek na potrubí vyvedení a upevnění odpadních výpustek DN 40</t>
  </si>
  <si>
    <t>32+2=34.000 [A] 
Celkem: 34=34.000 [B]</t>
  </si>
  <si>
    <t>721194105</t>
  </si>
  <si>
    <t>Vyměření přípojek na potrubí vyvedení a upevnění odpadních výpustek DN 50</t>
  </si>
  <si>
    <t>12+14+6=32.000 [A] 
Celkem: 32=32.000 [B]</t>
  </si>
  <si>
    <t>721194109</t>
  </si>
  <si>
    <t>Vyměření přípojek na potrubí vyvedení a upevnění odpadních výpustek DN 110</t>
  </si>
  <si>
    <t>40+2+7=49.000 [A] 
Celkem: 49=49.000 [B]</t>
  </si>
  <si>
    <t>721210823</t>
  </si>
  <si>
    <t>Demontáž kanalizačního příslušenství střešních vtoků DN 125</t>
  </si>
  <si>
    <t>721211422</t>
  </si>
  <si>
    <t>Podlahové vpusti se svislým odtokem DN 50/75/110 mřížka nerez 138x138</t>
  </si>
  <si>
    <t>'viz specifikace materiálu 
9=9.000 [A] 
Celkem: 9=9.000 [B]</t>
  </si>
  <si>
    <t>721212127</t>
  </si>
  <si>
    <t>Odtokové sprchové žlaby se zápachovou uzávěrkou a krycím roštem délky 1000 mm</t>
  </si>
  <si>
    <t>'viz specifikace materiálu 
6=6.000 [A] 
Celkem: 6=6.000 [B]</t>
  </si>
  <si>
    <t>721239114</t>
  </si>
  <si>
    <t>Střešní vtoky (vpusti) montáž střešních vtoků ostatních typů se svislým odtokem do DN 160</t>
  </si>
  <si>
    <t>'viz specifikace materiálu 
''dešťová 
14=14.000 [A] 
Celkem: 14=14.000 [B]</t>
  </si>
  <si>
    <t>56231112</t>
  </si>
  <si>
    <t>vtok střešní svislý pro PVC-P hydroizolaci plochých střech s vyhříváním DN 75, DN 110, DN 125, DN 160</t>
  </si>
  <si>
    <t>721242804</t>
  </si>
  <si>
    <t>Demontáž lapačů střešních splavenin DN 125</t>
  </si>
  <si>
    <t>721273153</t>
  </si>
  <si>
    <t>Ventilační hlavice z polypropylenu (PP) DN 110</t>
  </si>
  <si>
    <t>'viz specifikace materiálu 
''splašková  
12=12.000 [A] 
Celkem: 12=12.000 [B]</t>
  </si>
  <si>
    <t>721290111</t>
  </si>
  <si>
    <t>Zkouška těsnosti kanalizace v objektech vodou do DN 125</t>
  </si>
  <si>
    <t>40+40+80+240+20+150+40+80+5+5+380+10=1 090.000 [A] 
Celkem: 1090=1 090.000 [B]</t>
  </si>
  <si>
    <t>721290112</t>
  </si>
  <si>
    <t>Zkouška těsnosti kanalizace v objektech vodou DN 150 nebo DN 200</t>
  </si>
  <si>
    <t>220+20+10=250.000 [A] 
Celkem: 250=250.000 [B]</t>
  </si>
  <si>
    <t>998721102</t>
  </si>
  <si>
    <t>Přesun hmot pro vnitřní kanalizace stanovený z hmotnosti přesunovaného materiálu vodorovná dopravní vzdálenost do 50 m v objektech výšky přes 6 do 12 m</t>
  </si>
  <si>
    <t>998721192</t>
  </si>
  <si>
    <t>Přesun hmot pro vnitřní kanalizace stanovený z hmotnosti přesunovaného materiálu Příplatek k ceně za zvětšený přesun přes vymezenou největší dopravní vzdálenost</t>
  </si>
  <si>
    <t>Přesun hmot pro vnitřní kanalizace stanovený z hmotnosti přesunovaného materiálu Příplatek k ceně za zvětšený přesun přes vymezenou největší dopravní vzdálenost do 100 m</t>
  </si>
  <si>
    <t>722130233</t>
  </si>
  <si>
    <t>Potrubí z ocelových trubek pozinkovaných závitových svařovaných běžných DN 25</t>
  </si>
  <si>
    <t>'viz specifikace materiálu 
''požární 
65.00=65.000 [A] 
Celkem: 65=65.000 [B]</t>
  </si>
  <si>
    <t>722130234</t>
  </si>
  <si>
    <t>Potrubí z ocelových trubek pozinkovaných závitových svařovaných běžných DN 32</t>
  </si>
  <si>
    <t>'viz specifikace materiálu 
''požární 
50.00=50.000 [A] 
Celkem: 50=50.000 [B]</t>
  </si>
  <si>
    <t>722130235</t>
  </si>
  <si>
    <t>Potrubí z ocelových trubek pozinkovaných závitových svařovaných běžných DN 40</t>
  </si>
  <si>
    <t>'viz specifikace materiálu 
''požární 
80.00=80.000 [A] 
Celkem: 80=80.000 [B]</t>
  </si>
  <si>
    <t>722130802</t>
  </si>
  <si>
    <t>Demontáž potrubí z ocelových trubek pozinkovaných závitových přes 25 do DN 40</t>
  </si>
  <si>
    <t>'viz specifikace materiálu 
700.00=700.000 [A] 
Celkem: 700=700.000 [B]</t>
  </si>
  <si>
    <t>722130821</t>
  </si>
  <si>
    <t>Demontáž potrubí z ocelových trubek pozinkovaných šroubení do G 6/4</t>
  </si>
  <si>
    <t>722174002</t>
  </si>
  <si>
    <t>Potrubí z plastových trubek z polypropylenu PPR svařovaných polyfúzně PN 16 (SDR 7,4) D 20 x 2,8</t>
  </si>
  <si>
    <t>'viz specifikace materiálu 
''pitná voda 
500.00=500.000 [A] 
Celkem: 500=500.000 [B]</t>
  </si>
  <si>
    <t>722174003</t>
  </si>
  <si>
    <t>Potrubí z plastových trubek z polypropylenu PPR svařovaných polyfúzně PN 16 (SDR 7,4) D 25 x 3,5</t>
  </si>
  <si>
    <t>'viz specifikace materiálu 
''pitná voda 
835.00=835.000 [A] 
Celkem: 835=835.000 [B]</t>
  </si>
  <si>
    <t>722174004</t>
  </si>
  <si>
    <t>Potrubí z plastových trubek z polypropylenu PPR svařovaných polyfúzně PN 16 (SDR 7,4) D 32 x 4,4</t>
  </si>
  <si>
    <t>'viz specifikace materiálu 
''pitná voda 
585.00=585.000 [A] 
Celkem: 585=585.000 [B]</t>
  </si>
  <si>
    <t>722174004.1</t>
  </si>
  <si>
    <t>'viz specifikace materiálu 
''splašková  
320.00=320.000 [A] 
Celkem: 320=320.000 [B]</t>
  </si>
  <si>
    <t>722174005</t>
  </si>
  <si>
    <t>Potrubí z plastových trubek z polypropylenu PPR svařovaných polyfúzně PN 16 (SDR 7,4) D 40 x 5,5</t>
  </si>
  <si>
    <t>'viz specifikace materiálu 
''pitná voda 
310.00=310.000 [A] 
Celkem: 310=310.000 [B]</t>
  </si>
  <si>
    <t>722174009</t>
  </si>
  <si>
    <t>Potrubí z plastových trubek z polypropylenu PPR svařovaných polyfúzně PN 16 (SDR 7,4) D 90 x 12,3</t>
  </si>
  <si>
    <t>'viz specifikace materiálu 
''pitná voda 
65.00=65.000 [A] 
Celkem: 65=65.000 [B]</t>
  </si>
  <si>
    <t>722181211</t>
  </si>
  <si>
    <t>Ochrana potrubí termoizolačními trubicemi z pěnového polyetylenu PE přilepenými v příčných a podélných spojích, tloušťky izolace do 6 mm, vnitřního průměru izol</t>
  </si>
  <si>
    <t>Ochrana potrubí termoizolačními trubicemi z pěnového polyetylenu PE přilepenými v příčných a podélných spojích, tloušťky izolace do 6 mm, vnitřního průměru izolace DN do 22 mm</t>
  </si>
  <si>
    <t>'viz specifikace materiálu 
''pitná voda 
225.00=225.000 [A] 
Celkem: 225=225.000 [B]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</si>
  <si>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</si>
  <si>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</si>
  <si>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'viz specifikace materiálu 
''pitná voda 
555.00+640.00=1 195.000 [A] 
''požární voda 
65.00=65.000 [B] 
Celkem: 1195+65=1 260.000 [C]</t>
  </si>
  <si>
    <t>722181222</t>
  </si>
  <si>
    <t>Ochrana potrubí termoizolačními trubicemi z pěnového polyetylenu PE přilepenými v příčných a podélných spojích, tloušťky izolace přes 6 do 9 mm, vnitřního průmě</t>
  </si>
  <si>
    <t>Ochrana potrubí termoizolačními trubicemi z pěnového polyetylenu PE přilepenými v příčných a podélných spojích, tloušťky izolace přes 6 do 9 mm, vnitřního průměru izolace DN přes 22 do 45 mm</t>
  </si>
  <si>
    <t>'viz specifikace materiálu 
''pitná voda 
310.00=310.000 [A] 
''požární voda 
80.00+50.00=130.000 [B] 
Celkem: 310+130=440.000 [C]</t>
  </si>
  <si>
    <t>722181224</t>
  </si>
  <si>
    <t>Ochrana potrubí termoizolačními trubicemi z pěnového polyetylenu PE přilepenými v příčných a podélných spojích, tloušťky izolace přes 6 do 9 mm, vnitřního průměru izolace DN přes 63 mm</t>
  </si>
  <si>
    <t>722181241</t>
  </si>
  <si>
    <t>Ochrana potrubí termoizolačními trubicemi z pěnového polyetylenu PE přilepenými v příčných a podélných spojích, tloušťky izolace přes 13 do 20 mm, vnitřního prů</t>
  </si>
  <si>
    <t>Ochrana potrubí termoizolačními trubicemi z pěnového polyetylenu PE přilepenými v příčných a podélných spojích, tloušťky izolace přes 13 do 20 mm, vnitřního průměru izolace DN do 22 mm</t>
  </si>
  <si>
    <t>'viz specifikace materiálu 
''pitná voda 
275.00=275.000 [A] 
Celkem: 275=275.000 [B]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</si>
  <si>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</si>
  <si>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</si>
  <si>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'viz specifikace materiálu 
''pitná voda 
195.00=195.000 [A] 
Celkem: 195=195.000 [B]</t>
  </si>
  <si>
    <t>722181252</t>
  </si>
  <si>
    <t>Ochrana potrubí termoizolačními trubicemi z pěnového polyetylenu PE přilepenými v příčných a podélných spojích, tloušťky izolace přes 20 do 25 mm, vnitřního prů</t>
  </si>
  <si>
    <t>Ochrana potrubí termoizolačními trubicemi z pěnového polyetylenu PE přilepenými v příčných a podélných spojích, tloušťky izolace přes 20 do 25 mm, vnitřního průměru izolace DN přes 22 do 45 mm</t>
  </si>
  <si>
    <t>'viz specifikace materiálu 
''pitná voda 
30.00=30.000 [A] 
Celkem: 30=30.000 [B]</t>
  </si>
  <si>
    <t>722181812</t>
  </si>
  <si>
    <t>Demontáž ochrany potrubí plstěných pásů z trub, průměru do 50 mm</t>
  </si>
  <si>
    <t>722182013</t>
  </si>
  <si>
    <t>Podpůrný žlab pro potrubí průměru D 32</t>
  </si>
  <si>
    <t>722212440</t>
  </si>
  <si>
    <t>Armatury přírubové šoupátka orientační štítky na zeď</t>
  </si>
  <si>
    <t>'viz specifikace materiálu 
25=25.000 [A] 
Celkem: 25=25.000 [B]</t>
  </si>
  <si>
    <t>722220111</t>
  </si>
  <si>
    <t>Armatury s jedním závitem nástěnky pro výtokový ventil G 1/2"</t>
  </si>
  <si>
    <t>'viz specifikace materiálu 
64+4+40+2+24+28+14+12+11+2=201.000 [A] 
Celkem: 201=201.000 [B]</t>
  </si>
  <si>
    <t>722220852</t>
  </si>
  <si>
    <t>Demontáž armatur závitových s jedním závitem přes 3/4 do G 5/4</t>
  </si>
  <si>
    <t>722220862</t>
  </si>
  <si>
    <t>Demontáž armatur závitových se dvěma závity přes 3/4 do G 5/4</t>
  </si>
  <si>
    <t>722224115</t>
  </si>
  <si>
    <t>Armatury s jedním závitem kohouty plnicí a vypouštěcí PN 10 G 1/2"</t>
  </si>
  <si>
    <t>'viz specifikace materiálu 
2+12+2+38+16=70.000 [A] 
Celkem: 70=70.000 [B]</t>
  </si>
  <si>
    <t>722232043</t>
  </si>
  <si>
    <t>Armatury se dvěma závity kulové kohouty PN 42 do 185 °C přímé vnitřní závit G 1/2"</t>
  </si>
  <si>
    <t>'viz specifikace materiálu 
14=14.000 [A] 
Celkem: 14=14.000 [B]</t>
  </si>
  <si>
    <t>722232044</t>
  </si>
  <si>
    <t>Armatury se dvěma závity kulové kohouty PN 42 do 185 °C přímé vnitřní závit G 3/4"</t>
  </si>
  <si>
    <t>722232045</t>
  </si>
  <si>
    <t>Armatury se dvěma závity kulové kohouty PN 42 do 185 °C přímé vnitřní závit G 1"</t>
  </si>
  <si>
    <t>'viz specifikace materiálu 
16+10=26.000 [A] 
Celkem: 26=26.000 [B]</t>
  </si>
  <si>
    <t>722232047</t>
  </si>
  <si>
    <t>Armatury se dvěma závity kulové kohouty PN 42 do 185 °C přímé vnitřní závit G 6/4"</t>
  </si>
  <si>
    <t>'viz specifikace materiálu 
2=2.000 [A] 
Celkem: 2=2.000 [B]</t>
  </si>
  <si>
    <t>722232050</t>
  </si>
  <si>
    <t>Armatury se dvěma závity kulové kohouty PN 42 do 185 °C přímé vnitřní závit G 3"</t>
  </si>
  <si>
    <t>'viz specifikace materiálu 
1=1.000 [A] 
Celkem: 1=1.000 [B]</t>
  </si>
  <si>
    <t>722232505</t>
  </si>
  <si>
    <t>Armatury se dvěma závity potrubní oddělovače vnější závit PN 10 do 65 °C G 6/4"</t>
  </si>
  <si>
    <t>722239101</t>
  </si>
  <si>
    <t>Armatury se dvěma závity montáž vodovodních armatur se dvěma závity ostatních typů G 1/2"</t>
  </si>
  <si>
    <t>'viz specifikace materiálu 
12+28+11+2=53.000 [A] 
Celkem: 53=53.000 [B]</t>
  </si>
  <si>
    <t>55141001</t>
  </si>
  <si>
    <t>kohout kulový rohový mosazný R 1/2"x3/8"</t>
  </si>
  <si>
    <t>722239101.1</t>
  </si>
  <si>
    <t>'viz specifikace materiálu 
11=11.000 [A] 
Celkem: 11=11.000 [B]</t>
  </si>
  <si>
    <t>55190006</t>
  </si>
  <si>
    <t>hadice flexibilní sanitární 3/8"</t>
  </si>
  <si>
    <t>722239102</t>
  </si>
  <si>
    <t>Armatury se dvěma závity montáž vodovodních armatur se dvěma závity ostatních typů G 3/4"</t>
  </si>
  <si>
    <t>'viz specifikace materiálu 
1+6+1+19=27.000 [A] 
Celkem: 27=27.000 [B]</t>
  </si>
  <si>
    <t>R00025</t>
  </si>
  <si>
    <t>zpětná klapka DN 20</t>
  </si>
  <si>
    <t>722239102.1</t>
  </si>
  <si>
    <t>'viz specifikace materiálu 
12=12.000 [A] 
Celkem: 12=12.000 [B]</t>
  </si>
  <si>
    <t>R00003</t>
  </si>
  <si>
    <t>kohout kulový rohový kombinovaný 1/2"x3/4"x3,/8"</t>
  </si>
  <si>
    <t>722250133</t>
  </si>
  <si>
    <t>Požární příslušenství a armatury hydrantový systém s tvarově stálou hadicí celoplechový D 25 x 30 m</t>
  </si>
  <si>
    <t>'viz specifikace materiálu 
10=10.000 [A] 
Celkem: 10=10.000 [B]</t>
  </si>
  <si>
    <t>722251111</t>
  </si>
  <si>
    <t>Požární příslušenství a armatury hadice pryžové O 16/23</t>
  </si>
  <si>
    <t>'viz specifikace materiálu 
5.00=5.000 [A] 
5.00*6=30.000 [B] 
5.00=5.000 [C] 
5.00*19=95.000 [D] 
Celkem: 5+30+5+95=135.000 [E]</t>
  </si>
  <si>
    <t>722263210</t>
  </si>
  <si>
    <t>Vodoměry pro vodu do 100°C závitové horizontální jednovtokové suchoběžné pro dálkový odečet G 3/4"x 130 mm Qn 4,0 R100</t>
  </si>
  <si>
    <t>'viz specifikace materiálu 
''pitná voda 
18=18.000 [A] 
Celkem: 18=18.000 [B]</t>
  </si>
  <si>
    <t>722290226</t>
  </si>
  <si>
    <t>Zkoušky, proplach a desinfekce vodovodního potrubí zkoušky těsnosti vodovodního potrubí závitového do DN 50</t>
  </si>
  <si>
    <t>'viz specifikace materiálu 
50+80+500+835+585+320.00+310=2 680.000 [A] 
Celkem: 2680=2 680.000 [B]</t>
  </si>
  <si>
    <t>722290229</t>
  </si>
  <si>
    <t>Zkoušky, proplach a desinfekce vodovodního potrubí zkoušky těsnosti vodovodního potrubí závitového přes DN 50 do DN 100</t>
  </si>
  <si>
    <t>'viz specifikace materiálu 
65=65.000 [A] 
Celkem: 65=65.000 [B]</t>
  </si>
  <si>
    <t>722290234</t>
  </si>
  <si>
    <t>Zkoušky, proplach a desinfekce vodovodního potrubí proplach a desinfekce vodovodního potrubí do DN 80</t>
  </si>
  <si>
    <t>'viz specifikace materiálu 
65=65.000 [A] 
50+80+500+835+585+320.00+310=2 680.000 [B] 
Celkem: 65+2680=2 745.000 [C]</t>
  </si>
  <si>
    <t>998722192</t>
  </si>
  <si>
    <t>Přesun hmot pro vnitřní vodovod stanovený z hmotnosti přesunovaného materiálu Příplatek k ceně za zvětšený přesun přes vymezenou největší dopravní vzdálenost do</t>
  </si>
  <si>
    <t>Přesun hmot pro vnitřní vodovod stanovený z hmotnosti přesunovaného materiálu Příplatek k ceně za zvětšený přesun přes vymezenou největší dopravní vzdálenost do 100 m</t>
  </si>
  <si>
    <t>Zdravotechnika - strojní vybavení</t>
  </si>
  <si>
    <t>724149101</t>
  </si>
  <si>
    <t>Čerpadla vodovodní strojní bez potrubí montáž čerpadel ponorných bez potrubí a příslušenství o výkonu do 56 l</t>
  </si>
  <si>
    <t>42611001</t>
  </si>
  <si>
    <t>čerpadlo ponorné Hmax 35m Qmax 1,6l/s 230V</t>
  </si>
  <si>
    <t>998724102</t>
  </si>
  <si>
    <t>Přesun hmot pro strojní vybavení stanovený z hmotnosti přesunovaného materiálu vodorovná dopravní vzdálenost do 50 m v objektech výšky přes 6 do 12 m</t>
  </si>
  <si>
    <t>998724192</t>
  </si>
  <si>
    <t>Přesun hmot pro strojní vybavení stanovený z hmotnosti přesunovaného materiálu Příplatek k ceně za zvětšený přesun přes vymezenou největší dopravní vzdálenost d</t>
  </si>
  <si>
    <t>Přesun hmot pro strojní vybavení stanovený z hmotnosti přesunovaného materiálu Příplatek k ceně za zvětšený přesun přes vymezenou největší dopravní vzdálenost do 100 m</t>
  </si>
  <si>
    <t>R724209000</t>
  </si>
  <si>
    <t>Malá přečerpávací stanice</t>
  </si>
  <si>
    <t>725112022</t>
  </si>
  <si>
    <t>Zařízení záchodů klozety keramické závěsné na nosné stěny s hlubokým splachováním odpad vodorovný</t>
  </si>
  <si>
    <t>'viz specifikace materiálu 
29=29.000 [A] 
Celkem: 29=29.000 [B]</t>
  </si>
  <si>
    <t>725119125</t>
  </si>
  <si>
    <t>Zařízení záchodů montáž klozetových mís závěsných na nosné stěny</t>
  </si>
  <si>
    <t>R00010.1</t>
  </si>
  <si>
    <t>závěsný klozet pro těles. postižené s oddáleným splachováním,s hlubokým splachováním</t>
  </si>
  <si>
    <t>R00010</t>
  </si>
  <si>
    <t>záchod nerezový bezbariérový v provedení antivandal</t>
  </si>
  <si>
    <t>725121527</t>
  </si>
  <si>
    <t>Pisoárové záchodky keramické automatické s integrovaným napájecím zdrojem</t>
  </si>
  <si>
    <t>725211618</t>
  </si>
  <si>
    <t>Umyvadla keramická bílá bez výtokových armatur připevněná na stěnu šrouby s krytem na sifon (polosloupem), šířka umyvadla 650 mm</t>
  </si>
  <si>
    <t>'viz specifikace materiálu 
28=28.000 [A] 
Celkem: 28=28.000 [B]</t>
  </si>
  <si>
    <t>725211681</t>
  </si>
  <si>
    <t>Umyvadla keramická bílá bez výtokových armatur připevněná na stěnu šrouby zdravotní, šířka umyvadla 640 mm</t>
  </si>
  <si>
    <t>725214113</t>
  </si>
  <si>
    <t>Umyvadla nerezová připevněná na stěnu bez výtokové armatury, rozměry umyvadla 560x435 mm</t>
  </si>
  <si>
    <t>725231203</t>
  </si>
  <si>
    <t>Bidety bez výtokových armatur se zápachovou uzávěrkou keramické závěsné</t>
  </si>
  <si>
    <t>725331111</t>
  </si>
  <si>
    <t>Výlevky bez výtokových armatur a splachovací nádrže keramické se sklopnou plastovou mřížkou 425 mm</t>
  </si>
  <si>
    <t>'viz specifikace materiálu 
7=7.000 [A] 
Celkem: 7=7.000 [B]</t>
  </si>
  <si>
    <t>725531102</t>
  </si>
  <si>
    <t>Elektrické ohřívače zásobníkové beztlakové přepadové objem nádrže (příkon) 10 l (2,0 kW)</t>
  </si>
  <si>
    <t>'viz specifikace materiálu 
19=19.000 [A] 
Celkem: 19=19.000 [B]</t>
  </si>
  <si>
    <t>725532116</t>
  </si>
  <si>
    <t>Elektrické ohřívače zásobníkové beztlakové přepadové akumulační s pojistným ventilem závěsné svislé objem nádrže (příkon) 100 l (2,0 kW)</t>
  </si>
  <si>
    <t>725532126</t>
  </si>
  <si>
    <t>Elektrické ohřívače zásobníkové beztlakové přepadové akumulační s pojistným ventilem závěsné svislé objem nádrže (příkon) 200 l (2,2 kW)</t>
  </si>
  <si>
    <t>725819202</t>
  </si>
  <si>
    <t>Ventily montáž ventilů ostatních typů nástěnných G 3/4"</t>
  </si>
  <si>
    <t>R00006</t>
  </si>
  <si>
    <t>ventil mrazuvzdorný DN 20</t>
  </si>
  <si>
    <t>725822613</t>
  </si>
  <si>
    <t>Baterie umyvadlové stojánkové pákové s výpustí</t>
  </si>
  <si>
    <t>725823112</t>
  </si>
  <si>
    <t>Baterie bidetové stojánkové pákové s výpustí</t>
  </si>
  <si>
    <t>725829131</t>
  </si>
  <si>
    <t>Baterie umyvadlové montáž ostatních typů stojánkových G 1/2"</t>
  </si>
  <si>
    <t>55145692</t>
  </si>
  <si>
    <t>baterie umyvadlová stojánková páková s prodlouženou pákou (lékařská)</t>
  </si>
  <si>
    <t>725849411</t>
  </si>
  <si>
    <t>Baterie sprchové montáž nástěnných baterií s nastavitelnou výškou sprchy</t>
  </si>
  <si>
    <t>55145590</t>
  </si>
  <si>
    <t>baterie sprchová páková včetně sprchové soupravy 150mm chrom</t>
  </si>
  <si>
    <t>725980123</t>
  </si>
  <si>
    <t>Dvířka 30/30</t>
  </si>
  <si>
    <t>'viz specifikace materiálu 
''splašková  
12=12.000 [A] 
''dešťová 
12=12.000 [B] 
Celkem: 12+12=24.000 [C]</t>
  </si>
  <si>
    <t>998725192</t>
  </si>
  <si>
    <t>Přesun hmot pro zařizovací předměty stanovený z hmotnosti přesunovaného materiálu Příplatek k cenám za zvětšený přesun přes vymezenou největší dopravní vzdáleno</t>
  </si>
  <si>
    <t>Přesun hmot pro zařizovací předměty stanovený z hmotnosti přesunovaného materiálu Příplatek k cenám za zvětšený přesun přes vymezenou největší dopravní vzdálenost do 100 m</t>
  </si>
  <si>
    <t>R25822642</t>
  </si>
  <si>
    <t>Baterie umyvadlová nástěnná se senzorem nerezová antivandal provedení</t>
  </si>
  <si>
    <t>R725112313</t>
  </si>
  <si>
    <t>Zařízení záchodů klozety nerezové s hlubokým splachováním v provedení antivandal</t>
  </si>
  <si>
    <t>R725214113</t>
  </si>
  <si>
    <t>umyvadlo nerezové bezbariérové v provedení antivandal</t>
  </si>
  <si>
    <t>R725532102</t>
  </si>
  <si>
    <t>Elektrické ohřívače zásobníkové beztlakové přepadové akumulační s pojistným ventilem závěsné svislé objem nádrže (příkon) 20 l (2,0 kW)</t>
  </si>
  <si>
    <t>Zdravotechnika - předstěnové instalace</t>
  </si>
  <si>
    <t>726131001</t>
  </si>
  <si>
    <t>Předstěnové instalační systémy do lehkých stěn s kovovou konstrukcí pro umyvadla stavební výšky do 1120 mm se stojánkovou baterií</t>
  </si>
  <si>
    <t>'viz specifikace materiálu 
32=32.000 [A] 
Celkem: 32=32.000 [B]</t>
  </si>
  <si>
    <t>726131002</t>
  </si>
  <si>
    <t>Předstěnové instalační systémy do lehkých stěn s kovovou konstrukcí pro umyvadla stavební výšky do 1120 mm pro tělesně postižené</t>
  </si>
  <si>
    <t>726131011</t>
  </si>
  <si>
    <t>Předstěnové instalační systémy do lehkých stěn s kovovou konstrukcí pro bidety stavební výška 1120 mm</t>
  </si>
  <si>
    <t>726131041</t>
  </si>
  <si>
    <t>Předstěnové instalační systémy do lehkých stěn s kovovou konstrukcí pro závěsné klozety ovládání zepředu, stavební výšky 1120 mm</t>
  </si>
  <si>
    <t>'viz specifikace materiálu 
40=40.000 [A] 
Celkem: 40=40.000 [B]</t>
  </si>
  <si>
    <t>726131043</t>
  </si>
  <si>
    <t>Předstěnové instalační systémy do lehkých stěn s kovovou konstrukcí pro závěsné klozety ovládání zepředu, stavební výšky 1120 mm pro tělesně postižené</t>
  </si>
  <si>
    <t>726131204</t>
  </si>
  <si>
    <t>Předstěnové instalační systémy do lehkých stěn s kovovou konstrukcí montáž ostatních typů klozetů</t>
  </si>
  <si>
    <t>R00005</t>
  </si>
  <si>
    <t>montážní modul pro výlevku</t>
  </si>
  <si>
    <t>998726113</t>
  </si>
  <si>
    <t>Přesun hmot pro instalační prefabrikáty stanovený z hmotnosti přesunovaného materiálu vodorovná dopravní vzdálenost do 50 m v objektech výšky přes 12 m do 24 m</t>
  </si>
  <si>
    <t>998726192</t>
  </si>
  <si>
    <t>Přesun hmot pro instalační prefabrikáty stanovený z hmotnosti přesunovaného materiálu Příplatek k cenám za zvětšený přesun přes vymezenou největší dopravní vzdá</t>
  </si>
  <si>
    <t>Přesun hmot pro instalační prefabrikáty stanovený z hmotnosti přesunovaného materiálu Příplatek k cenám za zvětšený přesun přes vymezenou největší dopravní vzdálenost do 100 m</t>
  </si>
  <si>
    <t>Zdravotechnika - požární ochrana</t>
  </si>
  <si>
    <t>727222001</t>
  </si>
  <si>
    <t>Protipožární ochranné manžety plastového potrubí prostup stěnou tloušťky 100 mm požární odolnost EI 90 D 32</t>
  </si>
  <si>
    <t>'viz specifikace materiálu 
''pitná 
12+13=25.000 [A] 
Celkem: 25=25.000 [B]</t>
  </si>
  <si>
    <t>727222002</t>
  </si>
  <si>
    <t>Protipožární ochranné manžety plastového potrubí prostup stěnou tloušťky 100 mm požární odolnost EI 90 D 40</t>
  </si>
  <si>
    <t>'viz specifikace materiálu 
''pitná 
2=2.000 [A] 
Celkem: 2=2.000 [B]</t>
  </si>
  <si>
    <t>727222003</t>
  </si>
  <si>
    <t>Protipožární ochranné manžety plastového potrubí prostup stěnou tloušťky 100 mm požární odolnost EI 90 D 50</t>
  </si>
  <si>
    <t>'viz specifikace materiálu 
''splašková  
1=1.000 [A] 
Celkem: 1=1.000 [B]</t>
  </si>
  <si>
    <t>727223105</t>
  </si>
  <si>
    <t>Protipožární ochranné manžety plastového potrubí prostup stropem tloušťky 150 mm požární odolnost EI 90 D 110</t>
  </si>
  <si>
    <t>'viz specifikace materiálu 
''splašková  
42=42.000 [A] 
''dešťová 
35=35.000 [B] 
Celkem: 42+35=77.000 [C]</t>
  </si>
  <si>
    <t>Ústřední vytápění - strojovny</t>
  </si>
  <si>
    <t>732111139</t>
  </si>
  <si>
    <t>Rozdělovače a sběrače tělesa rozdělovačů a sběračů z ocelových trub bezešvých DN 200</t>
  </si>
  <si>
    <t>'viz specifikace materiálu 
''pitná voda 
1=1.000 [A] 
Celkem: 1=1.000 [B]</t>
  </si>
  <si>
    <t>732111239</t>
  </si>
  <si>
    <t>Rozdělovače a sběrače tělesa rozdělovačů a sběračů z ocelových trub bezešvých Příplatek k cenám za každých dalších i započatých 0,5 m délky tělesa DN 200</t>
  </si>
  <si>
    <t>'viz specifikace materiálu 
''pitná voda 
5=5.000 [A] 
Celkem: 5=5.000 [B]</t>
  </si>
  <si>
    <t>732111312</t>
  </si>
  <si>
    <t>Rozdělovače a sběrače trubková hrdla rozdělovačů a sběračů bez přírub DN 20</t>
  </si>
  <si>
    <t>'viz specifikace materiálu 
''pitná voda 
2=2.000 [A] 
Celkem: 2=2.000 [B]</t>
  </si>
  <si>
    <t>732111314</t>
  </si>
  <si>
    <t>Rozdělovače a sběrače trubková hrdla rozdělovačů a sběračů bez přírub DN 25</t>
  </si>
  <si>
    <t>'viz specifikace materiálu 
''pitná voda 
7=7.000 [A] 
Celkem: 7=7.000 [B]</t>
  </si>
  <si>
    <t>732111315</t>
  </si>
  <si>
    <t>Rozdělovače a sběrače trubková hrdla rozdělovačů a sběračů bez přírub DN 32</t>
  </si>
  <si>
    <t>732111316</t>
  </si>
  <si>
    <t>Rozdělovače a sběrače trubková hrdla rozdělovačů a sběračů bez přírub DN 40</t>
  </si>
  <si>
    <t>732429212</t>
  </si>
  <si>
    <t>Čerpadla teplovodní montáž čerpadel (do potrubí) ostatních typů mokroběžných závitových DN 25</t>
  </si>
  <si>
    <t>'viz specifikace materiálu 
''splašková  
7=7.000 [A] 
Celkem: 7=7.000 [B]</t>
  </si>
  <si>
    <t>R00009</t>
  </si>
  <si>
    <t>čerpadlo na odvod kondenzátu</t>
  </si>
  <si>
    <t>998732102</t>
  </si>
  <si>
    <t>Přesun hmot pro strojovny stanovený z hmotnosti přesunovaného materiálu vodorovná dopravní vzdálenost do 50 m v objektech výšky přes 6 do 12 m</t>
  </si>
  <si>
    <t>998732193</t>
  </si>
  <si>
    <t>Přesun hmot pro strojovny stanovený z hmotnosti přesunovaného materiálu Příplatek k cenám za zvětšený přesun přes vymezenou největší dopravní vzdálenost do 500</t>
  </si>
  <si>
    <t>Přesun hmot pro strojovny stanovený z hmotnosti přesunovaného materiálu Příplatek k cenám za zvětšený přesun přes vymezenou největší dopravní vzdálenost do 500 m</t>
  </si>
  <si>
    <t>734421102</t>
  </si>
  <si>
    <t>Tlakoměry s pevným stonkem a zpětnou klapkou spodní připojení (radiální) tlaku 0–16 bar průměru 63 mm</t>
  </si>
  <si>
    <t>734494121</t>
  </si>
  <si>
    <t>Měřicí armatury návarky s metrickým závitem M 20x1,5 délky do 220 mm</t>
  </si>
  <si>
    <t>998734102</t>
  </si>
  <si>
    <t>Přesun hmot pro armatury stanovený z hmotnosti přesunovaného materiálu vodorovná dopravní vzdálenost do 50 m v objektech výšky přes 6 do 12 m</t>
  </si>
  <si>
    <t>751613140</t>
  </si>
  <si>
    <t>Montáž ostatních zařízení pro odvod kondenzátu sifonu</t>
  </si>
  <si>
    <t>'viz specifikace materiálu 
1+6+1+19=27.000 [A] 
''splašková  
7=7.000 [B] 
Celkem: 27+7=34.000 [C]</t>
  </si>
  <si>
    <t>48481003</t>
  </si>
  <si>
    <t>sifon pro odvod kondenzátu</t>
  </si>
  <si>
    <t>998751191</t>
  </si>
  <si>
    <t>Přesun hmot pro vzduchotechniku stanovený z hmotnosti přesunovaného materiálu Příplatek k cenám za zvětšený přesun přes vymezenou největší dopravní vzdálenost d</t>
  </si>
  <si>
    <t>Přesun hmot pro vzduchotechniku stanovený z hmotnosti přesunovaného materiálu Příplatek k cenám za zvětšený přesun přes vymezenou největší dopravní vzdálenost do 500 m</t>
  </si>
  <si>
    <t>891161322</t>
  </si>
  <si>
    <t>Montáž vodovodních armatur na potrubí šoupátek vevařovacích v otevřeném výkopu nebo v šachtách s ručním kolečkem svařovaných na tupo s PE konci SDR 11 PN16 DN 2</t>
  </si>
  <si>
    <t>Montáž vodovodních armatur na potrubí šoupátek vevařovacích v otevřeném výkopu nebo v šachtách s ručním kolečkem svařovaných na tupo s PE konci SDR 11 PN16 DN 25/32</t>
  </si>
  <si>
    <t>'viz specifikace materiálu 
''plyn 
1=1.000 [A] 
Celkem: 1=1.000 [B]</t>
  </si>
  <si>
    <t>42221144</t>
  </si>
  <si>
    <t>šoupátko s PE vevařovacími konci voda PN10 DN 25/32 PE 100</t>
  </si>
  <si>
    <t>42291072</t>
  </si>
  <si>
    <t>souprava zemní pro šoupátka DN 40-50mm Rd 1,5m</t>
  </si>
  <si>
    <t>56230640</t>
  </si>
  <si>
    <t>deska podkladová uličního poklopu plastového tuhých souprav</t>
  </si>
  <si>
    <t>899401112</t>
  </si>
  <si>
    <t>Osazení poklopů litinových šoupátkových</t>
  </si>
  <si>
    <t>42291352</t>
  </si>
  <si>
    <t>poklop litinový šoupátkový pro zemní soupravy osazení do terénu a do vozovky</t>
  </si>
  <si>
    <t>899722112</t>
  </si>
  <si>
    <t>Krytí potrubí z plastů výstražnou fólií z PVC šířky 25 cm</t>
  </si>
  <si>
    <t>'viz specifikace materiálu 
''plyn 
2.00=2.000 [A] 
Celkem: 2=2.000 [B]</t>
  </si>
  <si>
    <t>760.00*1.50=1 140.000 [A] 
Celkem: 1140=1 140.000 [B]</t>
  </si>
  <si>
    <t>974031153</t>
  </si>
  <si>
    <t>Vysekání rýh ve zdivu cihelném na maltu vápennou nebo vápenocementovou do hl. 100 mm a šířky do 100 mm</t>
  </si>
  <si>
    <t>'viz specifikace materiálu 
''stávající rozvody vody 
700.00=700.000 [A] 
Celkem: 700=700.000 [B]</t>
  </si>
  <si>
    <t>974031154</t>
  </si>
  <si>
    <t>Vysekání rýh ve zdivu cihelném na maltu vápennou nebo vápenocementovou do hl. 100 mm a šířky do 150 mm</t>
  </si>
  <si>
    <t>'viz specifikace materiálu 
''pitná voda 
200.00=200.000 [A] 
''stávající rozvody kanalizace 
400.00=400.000 [B] 
Celkem: 200+400=600.000 [C]</t>
  </si>
  <si>
    <t>367.728=367.728 [A] 
2.15demontáže zař.předmětů=2.150 [B] 
Celkem: 367.728+2.15=369.878 [C]</t>
  </si>
  <si>
    <t>0.45+220.5=220.950 [A] 
Celkem: 220.95=220.950 [B]</t>
  </si>
  <si>
    <t>36.9+6.618+2.15=45.668 [A] 
Celkem: 45.668=45.668 [B]</t>
  </si>
  <si>
    <t>HZS</t>
  </si>
  <si>
    <t>Hodinové zúčtovací sazby</t>
  </si>
  <si>
    <t>HZS2211</t>
  </si>
  <si>
    <t>Hodinové zúčtovací sazby profesí PSV provádění stavebních instalací instalatér</t>
  </si>
  <si>
    <t>'demontáž stávajících zařizovacích předmětů (WC, umyvadla, sprchy, pisoáry, apod.) vč. baterií, sifonů, ventilů, hadiček, apod. 
60.00=60.000 [A] 
Celkem: 60=60.000 [B]</t>
  </si>
  <si>
    <t>HZS2212</t>
  </si>
  <si>
    <t>Hodinové zúčtovací sazby profesí PSV provádění stavebních instalací instalatér odborný</t>
  </si>
  <si>
    <t>'demontáž stáv HUP 
8=8.000 [A] 
''drobné montážní práce při napojování plynu 
16=16.000 [B] 
Celkem: 8+16=24.000 [C]</t>
  </si>
  <si>
    <t>HZS4212</t>
  </si>
  <si>
    <t>Hodinové zúčtovací sazby ostatních profesí revizní a kontrolní činnost revizní technik specialista</t>
  </si>
  <si>
    <t>'revize plynu 
8=8.000 [A] 
Celkem: 8=8.000 [B]</t>
  </si>
  <si>
    <t xml:space="preserve">  D.2.2.1.01.42</t>
  </si>
  <si>
    <t>Zařízení VZT a ochlazování staveb</t>
  </si>
  <si>
    <t>D.2.2.1.01.42</t>
  </si>
  <si>
    <t>D10.1</t>
  </si>
  <si>
    <t>ZPĚTNÁ KLAPKA</t>
  </si>
  <si>
    <t>R2.4.3</t>
  </si>
  <si>
    <t>ZPĚTNÁ KLAPKA RSK 160</t>
  </si>
  <si>
    <t>D10.2</t>
  </si>
  <si>
    <t>R8.13.8</t>
  </si>
  <si>
    <t>ZPĚTNÁ KLAPKA RSK 100 zpětná klapka</t>
  </si>
  <si>
    <t>R8.13.9</t>
  </si>
  <si>
    <t>ZPĚTNÁ KLAPKA RSK 125 zpětná klapka</t>
  </si>
  <si>
    <t>D10.3</t>
  </si>
  <si>
    <t>R9.4.1</t>
  </si>
  <si>
    <t>R9.4.2</t>
  </si>
  <si>
    <t>ZPĚTNÁ KLAPKA RSK 160 zpětná klapka</t>
  </si>
  <si>
    <t>R9.4.3</t>
  </si>
  <si>
    <t>ZPĚTNÁ KLAPKA RSK 200 zpětná klapka</t>
  </si>
  <si>
    <t>R9.4.4</t>
  </si>
  <si>
    <t>D11.1</t>
  </si>
  <si>
    <t>PROTIPOŽÁRNÍ MŘÍŽKY STĚNOVÉ</t>
  </si>
  <si>
    <t>R2.5.1</t>
  </si>
  <si>
    <t>PROTIPOŽÁRNÍ MŘÍŽKY STĚNOVÉ300x150MM, vč. kovové krycí mřížky</t>
  </si>
  <si>
    <t>D11.2</t>
  </si>
  <si>
    <t>R8.12.1</t>
  </si>
  <si>
    <t>PROTIPOŽÁRNÍ MŘÍŽKY STĚNOVÉ 300x150MM, vč. kovové krycí mřížky</t>
  </si>
  <si>
    <t>D11.3</t>
  </si>
  <si>
    <t>R9.5.3</t>
  </si>
  <si>
    <t>D12.1</t>
  </si>
  <si>
    <t>VÍŘIVÝ ANEMOSTAT- PŘÍVOD VZDUCHU</t>
  </si>
  <si>
    <t>R2.6.1</t>
  </si>
  <si>
    <t>Vířivá vyústka s nastavitelnými lamelami, včetně plenum boxu, regulace množství vzduchu, Vp=120m3/h</t>
  </si>
  <si>
    <t>R2.6.2</t>
  </si>
  <si>
    <t>Vířivá vyústka s nastavitelnými lamelami, včetně plenum boxu, regulace množství vzduchu, Vp=300m3/h</t>
  </si>
  <si>
    <t>R2.6.3</t>
  </si>
  <si>
    <t>Vířivá vyústka s nastavitelnými lamelami, včetně plenum boxu, regulace množství vzduchu, Vp=250m3/h</t>
  </si>
  <si>
    <t>D12.2</t>
  </si>
  <si>
    <t>R3.6.2</t>
  </si>
  <si>
    <t>Vířivá vyústka s nastavitelnými lamelami, včetně plenum boxu, regulace množství vzduchu, Vp=500m3/h</t>
  </si>
  <si>
    <t>R3.6.3</t>
  </si>
  <si>
    <t>Vířivá vyústka s nastavitelnými lamelami, včetně plenum boxu, regulace množství vzduchu, Vp=100m3/h</t>
  </si>
  <si>
    <t>D12.3</t>
  </si>
  <si>
    <t>R4.6.1</t>
  </si>
  <si>
    <t>Vířivá vyústka s nastavitelnými lamelami, včetně plenum boxu, regulace množství vzduchu, Vp=375m3/h</t>
  </si>
  <si>
    <t>D13.1</t>
  </si>
  <si>
    <t>VÍŘIVÝ ANEMOSTAT- ODVOD VZDUCHU</t>
  </si>
  <si>
    <t>R2.7.1</t>
  </si>
  <si>
    <t>Vířivá vyústka s nastavitelnými lamelami, včetně plenum boxu, regulace množství vzduchu, Vo=120m3/h</t>
  </si>
  <si>
    <t>R2.7.2</t>
  </si>
  <si>
    <t>Vířivá vyústka s nastavitelnými lamelami, včetně plenum boxu, regulace množství vzduchu, Vo=280m3/h</t>
  </si>
  <si>
    <t>R2.7.3</t>
  </si>
  <si>
    <t>Vířivá vyústka s nastavitelnými lamelami, včetně plenum boxu, regulace množství vzduchu, Vo=230m3/h</t>
  </si>
  <si>
    <t>D13.2</t>
  </si>
  <si>
    <t>R3.7.3</t>
  </si>
  <si>
    <t>Vířivá vyústka s nastavitelnými lamelami, včetně plenum boxu, regulace množství vzduchu, Vo=500m3/h</t>
  </si>
  <si>
    <t>D13.3</t>
  </si>
  <si>
    <t>R4.7.1</t>
  </si>
  <si>
    <t>D14.1</t>
  </si>
  <si>
    <t>KOVOVÝ TALÍŘOVÝ VENTIL ODVODNÍ vč. zděře</t>
  </si>
  <si>
    <t>R2.7.4</t>
  </si>
  <si>
    <t>KOVOVÝ TALÍŘOVÝ VENTIL ODVODNÍ vč. zděře D=125 tal.vent.odvod, RAL 9010</t>
  </si>
  <si>
    <t>D14.2</t>
  </si>
  <si>
    <t>R3.7.4</t>
  </si>
  <si>
    <t>KOVOVÝ TALÍŘOVÝ VENTIL ODVODNÍ vč. zděře, D=125 tal.vent.odvod, RAL 9010</t>
  </si>
  <si>
    <t>D14.3</t>
  </si>
  <si>
    <t>R5.7.2</t>
  </si>
  <si>
    <t>D14.4</t>
  </si>
  <si>
    <t>R9.2.1</t>
  </si>
  <si>
    <t>R9.2.2</t>
  </si>
  <si>
    <t>D15.1</t>
  </si>
  <si>
    <t>SACÍ KUS SE SÍTEM</t>
  </si>
  <si>
    <t>R2.9.1</t>
  </si>
  <si>
    <t>SACÍ KUS SE SÍTEM 500x200/45°</t>
  </si>
  <si>
    <t>D15.2</t>
  </si>
  <si>
    <t>R8.10.2</t>
  </si>
  <si>
    <t>SACÍ KUS SE SÍTEM 250x160/45°</t>
  </si>
  <si>
    <t>D15.3</t>
  </si>
  <si>
    <t>R8.10.4</t>
  </si>
  <si>
    <t>SACÍ KUS SE SÍTEM 200x100/45°</t>
  </si>
  <si>
    <t>D16.1</t>
  </si>
  <si>
    <t>VÝFUKOVÝ KUS SE SÍTEM</t>
  </si>
  <si>
    <t>R2.9.2</t>
  </si>
  <si>
    <t>VÝFUKOVÝ KUS SE SÍTEM 500x200/45°</t>
  </si>
  <si>
    <t>D16.2</t>
  </si>
  <si>
    <t>R8.10.3</t>
  </si>
  <si>
    <t>VÝFUKOVÝ KUS SE SÍTEM 250x160/45°</t>
  </si>
  <si>
    <t>D16.3</t>
  </si>
  <si>
    <t>R8.10.5</t>
  </si>
  <si>
    <t>VÝFUKOVÝ KUS SE SÍTEM200x100/45°</t>
  </si>
  <si>
    <t>D17.1</t>
  </si>
  <si>
    <t>ČTYŘHRANNÉ POTRUBÍ SKUPINY I. MATERIÁL POZINKOVANÝ PLECH</t>
  </si>
  <si>
    <t>ČTYŘHRANNÉ POTRUBÍ SKUPINY I. MATERIÁL POZINKOVANÝ PLECH do obvodu 1050 30% tvarovek</t>
  </si>
  <si>
    <t>ČTYŘHRANNÉ POTRUBÍ SKUPINY I. MATERIÁL POZINKOVANÝ PLECH do obvodu 1500 80% tvarovek</t>
  </si>
  <si>
    <t>D17.2</t>
  </si>
  <si>
    <t>ČTYŘHRANNÉ POTRUBÍ SKUPINY I. MATERIÁL POZINKOVANÝ PLECH, do obvodu 1050 100% tvarovek</t>
  </si>
  <si>
    <t>ČTYŘHRANNÉ POTRUBÍ SKUPINY I. MATERIÁL POZINKOVANÝ PLECH, do obvodu 1500 50% tvarovek</t>
  </si>
  <si>
    <t>ČTYŘHRANNÉ POTRUBÍ SKUPINY I. MATERIÁL POZINKOVANÝ PLECH, do obvodu 1890 30% tvarovek</t>
  </si>
  <si>
    <t>ČTYŘHRANNÉ POTRUBÍ SKUPINY I. MATERIÁL POZINKOVANÝ PLECH, do obvodu 2630 60% tvarovek</t>
  </si>
  <si>
    <t>D17.3</t>
  </si>
  <si>
    <t>RPol41.1</t>
  </si>
  <si>
    <t>ČTYŘHRANNÉ POTRUBÍ SKUPINY I. MATERIÁL POZINKOVANÝ PLECH, do obvodu 1050 30% tvarovek</t>
  </si>
  <si>
    <t>ČTYŘHRANNÉ POTRUBÍ SKUPINY I. MATERIÁL POZINKOVANÝ PLECH, do obvodu 1500 10% tvarovek</t>
  </si>
  <si>
    <t>ČTYŘHRANNÉ POTRUBÍ SKUPINY I. MATERIÁL POZINKOVANÝ PLECH, do obvodu 2630 100% tvarovek</t>
  </si>
  <si>
    <t>D17.3.1</t>
  </si>
  <si>
    <t>RPol172</t>
  </si>
  <si>
    <t>ČTYŘHRANNÉ POTRUBÍ SKUPINY I. MATERIÁL POZINKOVANÝ PLECH do obvodu 650 10% tvarovek</t>
  </si>
  <si>
    <t>ČTYŘHRANNÉ POTRUBÍ SKUPINY I. MATERIÁL POZINKOVANÝ PLECH do obvodu 1050 20% tvarovek</t>
  </si>
  <si>
    <t>ČTYŘHRANNÉ POTRUBÍ SKUPINY I. MATERIÁL POZINKOVANÝ PLECH do obvodu 1500 100% tvarovek</t>
  </si>
  <si>
    <t>D18.1</t>
  </si>
  <si>
    <t>KRUHOVÉ POTRUBÍ SPIRO SAFE</t>
  </si>
  <si>
    <t>KRUHOVÉ POTRUBÍ SPIRO SAFE do průměru140 30% tvarovek</t>
  </si>
  <si>
    <t>KRUHOVÉ POTRUBÍ SPIRO SAFE do průměru200 40% tvarovek</t>
  </si>
  <si>
    <t>KRUHOVÉ POTRUBÍ SPIRO SAFE do průměru280 80% tvarovek</t>
  </si>
  <si>
    <t>D18.2</t>
  </si>
  <si>
    <t>RPol88</t>
  </si>
  <si>
    <t>KRUHOVÉ POTRUBÍ SPIRO SAFE do průměru280 40% tvarovek</t>
  </si>
  <si>
    <t>RPol216</t>
  </si>
  <si>
    <t>KRUHOVÉ POTRUBÍ SPIRO SAFE do průměru400 20% tvarovek</t>
  </si>
  <si>
    <t>D18.3</t>
  </si>
  <si>
    <t>RPol118</t>
  </si>
  <si>
    <t>KRUHOVÉ POTRUBÍ SPIRO SAFE do průměru140 rovné</t>
  </si>
  <si>
    <t>RPol119</t>
  </si>
  <si>
    <t>KRUHOVÉ POTRUBÍ SPIRO SAFE do průměru200 30% tvarovek</t>
  </si>
  <si>
    <t>D18.4</t>
  </si>
  <si>
    <t>KRUHOVÉ POTRUBÍ SPIRO SAFE do průměru100 10% tvarovek</t>
  </si>
  <si>
    <t>KRUHOVÉ POTRUBÍ SPIRO SAFE do průměru200 10% tvarovek</t>
  </si>
  <si>
    <t>KRUHOVÉ POTRUBÍ SPIRO SAFE do průměru280 50% tvarovek</t>
  </si>
  <si>
    <t>D18.5</t>
  </si>
  <si>
    <t>KRUHOVÉ POTRUBÍ SPIRO SAFE do průměru140 20% tvarovek</t>
  </si>
  <si>
    <t>KRUHOVÉ POTRUBÍ SPIRO SAFE do průměru200 20% tvarovek</t>
  </si>
  <si>
    <t>D18.7</t>
  </si>
  <si>
    <t>D19</t>
  </si>
  <si>
    <t>OHEBNÉ HADICE  BEZ IZOLACE</t>
  </si>
  <si>
    <t>OHEBNÉ HADICE BEZ IZOLACE SV125</t>
  </si>
  <si>
    <t>OHEBNÉ HADICE BEZ IZOLACE SV160</t>
  </si>
  <si>
    <t>KLIMATIZACE TYP Multisplit</t>
  </si>
  <si>
    <t>R1.1</t>
  </si>
  <si>
    <t>Venkovní kondenzační jednotka typu Multi F R32 Qch=5,3kW, parametry viz tabulka a standard zařízení</t>
  </si>
  <si>
    <t>D20.1</t>
  </si>
  <si>
    <t>OHEBNÉ HADICE S HLUKOVOU IZOLACÍ</t>
  </si>
  <si>
    <t>RPol213</t>
  </si>
  <si>
    <t>OHEBNÉ HADICE S HLUKOVOU IZOLACÍ DSL127</t>
  </si>
  <si>
    <t>RPol214</t>
  </si>
  <si>
    <t>OHEBNÉ HADICE S HLUKOVOU IZOLACÍ DSL203</t>
  </si>
  <si>
    <t>D20.2</t>
  </si>
  <si>
    <t>RPol116</t>
  </si>
  <si>
    <t>OHEBNÉ HADICE S HLUKOVOU IZOLACÍ D=127</t>
  </si>
  <si>
    <t>RPol117</t>
  </si>
  <si>
    <t>OHEBNÉ HADICE S HLUKOVOU IZOLACÍ D=203</t>
  </si>
  <si>
    <t>D20.3</t>
  </si>
  <si>
    <t>OHEBNÉ HADICE S HLUKOVOU IZOLACÍ D=160</t>
  </si>
  <si>
    <t>D21.1</t>
  </si>
  <si>
    <t>ZÁVĚSY, ZÁVĚSNÉ LIŠTY, ZÁVITOVÉ TYČE,ZÁVĚSY, KRUHOVÉ ZÁVĚSY,HMOŽDINKY</t>
  </si>
  <si>
    <t>závěsný materiál</t>
  </si>
  <si>
    <t>D21.10</t>
  </si>
  <si>
    <t>RPol92</t>
  </si>
  <si>
    <t>RPol120</t>
  </si>
  <si>
    <t>Al samolepící páska</t>
  </si>
  <si>
    <t>D21.3</t>
  </si>
  <si>
    <t>D21.3.1</t>
  </si>
  <si>
    <t>D21.4</t>
  </si>
  <si>
    <t>D21.5</t>
  </si>
  <si>
    <t>RPol133</t>
  </si>
  <si>
    <t>D21.6</t>
  </si>
  <si>
    <t>D21.7</t>
  </si>
  <si>
    <t>D21.8</t>
  </si>
  <si>
    <t>D21.9</t>
  </si>
  <si>
    <t>D23.1</t>
  </si>
  <si>
    <t>VZT JEDNOTKA S REKUPERACÍ VZDUCHU,  venkovní provedení, dle ErP 2018, vč. MaR</t>
  </si>
  <si>
    <t>R3.1</t>
  </si>
  <si>
    <t>Sestavná rekuperační jednotka, venkovní provedení, dle standardu zařízení, Vp/Vo= 5000/5000m3/h. Přívod: tl. vložka, reg. klapka, kapsový filtr F7, deskový reku</t>
  </si>
  <si>
    <t>Sestavná rekuperační jednotka, venkovní provedení, dle standardu zařízení, Vp/Vo= 5000/5000m3/h. Přívod: tl. vložka, reg. klapka, kapsový filtr F7, deskový rekuperátor se suchou účinností 75,4%, ventilátor s EC motorem, dpext=500Pa, tl.vložka. Odvod: tl.vložka, tukový filtr G3, kapsový filtr M5, ventilátor s EC motorem, dpext=500Pa, tl.vložka, G=770kg, vč. MaR, napojení na Modbus</t>
  </si>
  <si>
    <t>příslušenství: sifon s kuličkou</t>
  </si>
  <si>
    <t>RPol215</t>
  </si>
  <si>
    <t>MaR, vč. kabeláže</t>
  </si>
  <si>
    <t>RPol54</t>
  </si>
  <si>
    <t>zprovoznění jednotky</t>
  </si>
  <si>
    <t>D23.2</t>
  </si>
  <si>
    <t>R4.1</t>
  </si>
  <si>
    <t>Sestavná rekuperační jednotka, venkovní provedení, Vp/Vo= 1500/1500m3/h. Přívod: tl. vložka, reg. klapka, kapsový filtr F7, deskový rekuperátor se suchou účinno</t>
  </si>
  <si>
    <t>Sestavná rekuperační jednotka, venkovní provedení, Vp/Vo= 1500/1500m3/h. Přívod: tl. vložka, reg. klapka, kapsový filtr F7, deskový rekuperátor se suchou účinností 75,4%, ventilátor s EC motorem, dpext=400Pa, vodní ohřívač 6kW/70/50°C, přímý výparník Qch=9,5kW/R32, vyp.t. 6°C, tl.vložka. Odvod: tl.vložka, tukový filtr G3, kapsový filtr M5, ventilátor s EC motorem, dpext=400Pa, tl.vložka, G=570kg, vč. MaR, napojení na Modbus, parametry viz tabulka zařízení a standarty</t>
  </si>
  <si>
    <t>D24</t>
  </si>
  <si>
    <t>ZÓNOVÝ OHŘÍVAČ A CHLADIČ,  venkovní provedení, dle ErP 2018, RESTAURACE</t>
  </si>
  <si>
    <t>R3.1.a</t>
  </si>
  <si>
    <t>Komora pro vodní ohřívač 9,4kW/70/50°C, přímý výparník Qch=11,5kW, 1 okruh, tl.vložka, klapka. 2000m3/h, G=151kg, parametry viz standardy a tabulka zařízení , v</t>
  </si>
  <si>
    <t>Komora pro vodní ohřívač 9,4kW/70/50°C, přímý výparník Qch=11,5kW, 1 okruh, tl.vložka, klapka. 2000m3/h, G=151kg, parametry viz standardy a tabulka zařízení , vč. regulačního uzlu a sifonu</t>
  </si>
  <si>
    <t>D25</t>
  </si>
  <si>
    <t>ZÓNOVÝ OHŘÍVAČ A CHLADIČ,  venkovní provedení, dle ErP 2018, KUCHYŇ</t>
  </si>
  <si>
    <t>R3.1.b</t>
  </si>
  <si>
    <t>Komora pro vodní ohřívač 11,5kW/70/50°C, přímý výparník Qch=19kW, 1 okruh, tl.vložka, klapka, 3000m3/h. G=190kg, parametry viz standardy a tabulka zařízení, vč.</t>
  </si>
  <si>
    <t>Komora pro vodní ohřívač 11,5kW/70/50°C, přímý výparník Qch=19kW, 1 okruh, tl.vložka, klapka, 3000m3/h. G=190kg, parametry viz standardy a tabulka zařízení, vč. reg. uzlu a sifonu</t>
  </si>
  <si>
    <t>D26.1</t>
  </si>
  <si>
    <t>Kondenzační jednotka standart invertor</t>
  </si>
  <si>
    <t>R3.2a</t>
  </si>
  <si>
    <t>Kondenzační jednotka standart invertor chladivo R32 230 V, Qch=11,5kW, viz standardy zařízení</t>
  </si>
  <si>
    <t>RPol56</t>
  </si>
  <si>
    <t>řídící box</t>
  </si>
  <si>
    <t>RPol57</t>
  </si>
  <si>
    <t>PI 485</t>
  </si>
  <si>
    <t>RPol58</t>
  </si>
  <si>
    <t>kabel. ovladač</t>
  </si>
  <si>
    <t>R3.2b</t>
  </si>
  <si>
    <t>Kondenzační jednotka standart invertor chladivo R410A 400 V, Qch=19kW, viz standardy zařízení</t>
  </si>
  <si>
    <t>D26.2</t>
  </si>
  <si>
    <t>R4.2</t>
  </si>
  <si>
    <t>chladivo R32 400 V, Qch=10kW, viz standardy zařízení</t>
  </si>
  <si>
    <t>D26.3</t>
  </si>
  <si>
    <t>R10.1</t>
  </si>
  <si>
    <t>Kondenzační jednotka standart invertor chladivo R32, parametry dle tabulky a standardů zařízení</t>
  </si>
  <si>
    <t>R10.1a</t>
  </si>
  <si>
    <t>D26.4</t>
  </si>
  <si>
    <t>R10.3</t>
  </si>
  <si>
    <t>D26.5</t>
  </si>
  <si>
    <t>R10.4</t>
  </si>
  <si>
    <t>D26.6</t>
  </si>
  <si>
    <t>R10.5</t>
  </si>
  <si>
    <t>D26.7</t>
  </si>
  <si>
    <t>R10.6</t>
  </si>
  <si>
    <t>R10.6a</t>
  </si>
  <si>
    <t>D26.8</t>
  </si>
  <si>
    <t>R10.8</t>
  </si>
  <si>
    <t>Kondenzační jednotka standart invertor, chladivo R32, parametr dle tabulky a standardů zařízení</t>
  </si>
  <si>
    <t>R10.8a</t>
  </si>
  <si>
    <t>D27.1</t>
  </si>
  <si>
    <t>Potrubí a montážní materiál</t>
  </si>
  <si>
    <t>Cu potrubí, izolace, montážní materiál</t>
  </si>
  <si>
    <t>RPol60</t>
  </si>
  <si>
    <t>Zkouška těsnosti, evidenční kniha zařízení</t>
  </si>
  <si>
    <t>RPol61</t>
  </si>
  <si>
    <t>konzoly pod venkovní jednotku</t>
  </si>
  <si>
    <t>D27.2</t>
  </si>
  <si>
    <t>Cu potrubí, izolace, montážní materiál (celková délka trasy)</t>
  </si>
  <si>
    <t>D27.3</t>
  </si>
  <si>
    <t>Cu potrubí (délka trasy), izolace, montážní materiál</t>
  </si>
  <si>
    <t>Konzoly pod venkovní jednotku</t>
  </si>
  <si>
    <t>Komunikační kabeláž</t>
  </si>
  <si>
    <t>D27.4</t>
  </si>
  <si>
    <t>D27.5</t>
  </si>
  <si>
    <t>D27.6</t>
  </si>
  <si>
    <t>D27.7</t>
  </si>
  <si>
    <t>D27.8</t>
  </si>
  <si>
    <t>D28</t>
  </si>
  <si>
    <t>REGULAČNÍ KLAPKY -RK /netěsná,  ovládaní ruční/</t>
  </si>
  <si>
    <t>R3.4.1</t>
  </si>
  <si>
    <t>REGULAČNÍ KLAPKY RK-500x250-R</t>
  </si>
  <si>
    <t>R3.4.2</t>
  </si>
  <si>
    <t>REGULAČNÍ KLAPKY RK-560x315-R</t>
  </si>
  <si>
    <t>R3.4.3</t>
  </si>
  <si>
    <t>REGULAČNÍ KLAPKY RK-630x250-R</t>
  </si>
  <si>
    <t>D29</t>
  </si>
  <si>
    <t>TKANINOVÁ VYÚSTKA</t>
  </si>
  <si>
    <t>R3.6.1</t>
  </si>
  <si>
    <t>Tvar půlkruhový, 400/2500mm, 1 konec zaslepený, Vp=1452m3/h, dp=120Pa, barva bílá, mat. 100%polyester 214g/m2, tl. 0,3mm, prodyšnost 55m3/h/m2, vhodná pro čisté</t>
  </si>
  <si>
    <t>Tvar půlkruhový, 400/2500mm, 1 konec zaslepený, Vp=1452m3/h, dp=120Pa, barva bílá, mat. 100%polyester 214g/m2, tl. 0,3mm, prodyšnost 55m3/h/m2, vhodná pro čisté prostory - třída č. 4, vč. montážního materiálu</t>
  </si>
  <si>
    <t>Vnitřní kazetová jednotka čtyřcestná</t>
  </si>
  <si>
    <t>R1.2</t>
  </si>
  <si>
    <t>Vnitřní nástěnná jednotka, Qch= 2,1kW, parametry viz tabulka a standard zařízení</t>
  </si>
  <si>
    <t>R1.3</t>
  </si>
  <si>
    <t>Kazetová jednotka se čtyřsměnným výdechem, Qch= 2,1kW, 570x214x570mm, parametry viz tabulka a standard zařízení</t>
  </si>
  <si>
    <t>RPol211</t>
  </si>
  <si>
    <t>Čelní panel 620x620mm, RAL 9001</t>
  </si>
  <si>
    <t>RPol212</t>
  </si>
  <si>
    <t>Kabelový ovladač s češtinou (součást ceny jednotky)</t>
  </si>
  <si>
    <t>Cu potrubí, izolace, mont.materiál (celková délka trasy)</t>
  </si>
  <si>
    <t>Dodatečná náplň chladiva R410A</t>
  </si>
  <si>
    <t>PI485</t>
  </si>
  <si>
    <t>Montáž, uvedení do provozu</t>
  </si>
  <si>
    <t>D30</t>
  </si>
  <si>
    <t>STĚNOVÉ MŘÍŽKY UZAVŘENÉ</t>
  </si>
  <si>
    <t>R3.8.1</t>
  </si>
  <si>
    <t>STĚNOVÉ MŘÍŽKY UZAVŘENÉ SMU-12,5-425x225</t>
  </si>
  <si>
    <t>R3.8.2</t>
  </si>
  <si>
    <t>STĚNOVÉ MŘÍŽKY UZAVŘENÉ SMU-12,5-225x125</t>
  </si>
  <si>
    <t>D31.1</t>
  </si>
  <si>
    <t>SACÍ KUS</t>
  </si>
  <si>
    <t>R3.9.1</t>
  </si>
  <si>
    <t>SACÍ KUS 800x500, 45°, se sítem</t>
  </si>
  <si>
    <t>D31.2</t>
  </si>
  <si>
    <t>R4.9.1</t>
  </si>
  <si>
    <t>SACÍ KUS 500x250, 45°, se sítem</t>
  </si>
  <si>
    <t>D31.3</t>
  </si>
  <si>
    <t>R5.9.1</t>
  </si>
  <si>
    <t>SACÍ KUS VK-160/45°</t>
  </si>
  <si>
    <t>D31.4</t>
  </si>
  <si>
    <t>R11.9.1</t>
  </si>
  <si>
    <t>D32.1</t>
  </si>
  <si>
    <t>VÝFUKOVÝ KUS</t>
  </si>
  <si>
    <t>R3.9.2</t>
  </si>
  <si>
    <t>VÝFUKOVÝ KUS 600x500, 45°, se sítem</t>
  </si>
  <si>
    <t>D32.2</t>
  </si>
  <si>
    <t>R4.9.2</t>
  </si>
  <si>
    <t>VÝFUKOVÝ KUS 500x250, 45°, se sítem</t>
  </si>
  <si>
    <t>D32.3</t>
  </si>
  <si>
    <t>R5.9.2</t>
  </si>
  <si>
    <t>VÝFUKOVÝ KUS VK-160/45°</t>
  </si>
  <si>
    <t>D32.4</t>
  </si>
  <si>
    <t>R11.9.2</t>
  </si>
  <si>
    <t>D33</t>
  </si>
  <si>
    <t>ČTYŘHRANNÉ POTRUBÍ SKUPINY I. POZINKOVANÝ PLECH - VODOTĚSNÉ-1.NP ODVOD</t>
  </si>
  <si>
    <t>RPol85</t>
  </si>
  <si>
    <t>ČTYŘHRANNÉ POTRUBÍ SKUPINY I. POZINKOVANÝ PLECH - VODOTĚSNÉ-1.NP ODVOD, do obvodu 1500 30% tvarovek</t>
  </si>
  <si>
    <t>RPol86</t>
  </si>
  <si>
    <t>ČTYŘHRANNÉ POTRUBÍ SKUPINY I. POZINKOVANÝ PLECH - VODOTĚSNÉ-1.NP ODVOD, do obvodu 1890 20% tvarovek</t>
  </si>
  <si>
    <t>RPol87</t>
  </si>
  <si>
    <t>ČTYŘHRANNÉ POTRUBÍ SKUPINY I. POZINKOVANÝ PLECH - VODOTĚSNÉ-1.NP ODVOD, do obvodu 2630 50% tvarovek</t>
  </si>
  <si>
    <t>D34.1</t>
  </si>
  <si>
    <t>OHEBNÉ HADICE S TEPELNOU IZOLACÍ</t>
  </si>
  <si>
    <t>RPol89</t>
  </si>
  <si>
    <t>OHEBNÉ HADICE S TEPELNOU IZOLACÍ DI160</t>
  </si>
  <si>
    <t>RPol90</t>
  </si>
  <si>
    <t>OHEBNÉ HADICE S TEPELNOU IZOLACÍ DI254</t>
  </si>
  <si>
    <t>D34.2</t>
  </si>
  <si>
    <t>D37.1</t>
  </si>
  <si>
    <t>KOMPAKTNÍ JEDNOTKA S REKUPERACÍ VZDUCHU, vnitřní provedení, dle ErP 2018</t>
  </si>
  <si>
    <t>R5.1</t>
  </si>
  <si>
    <t>Kompaktní rekuperační jednotka s protiproudým výměníkem, Vp/Vo=300/300m3/h, s el. ohřevem, filtrací G4, F7, EC motory na přívodu i odvodu, vč. MaR, parametry vi</t>
  </si>
  <si>
    <t>Kompaktní rekuperační jednotka s protiproudým výměníkem, Vp/Vo=300/300m3/h, s el. ohřevem, filtrací G4, F7, EC motory na přívodu i odvodu, vč. MaR, parametry viz standardy a tabulka zařízení</t>
  </si>
  <si>
    <t>příslušenství: 4ks pružné manžety, 2ksklapka uzavírací tř. 3C se SP</t>
  </si>
  <si>
    <t>náhradní filtr F7/G4</t>
  </si>
  <si>
    <t>vestavěný předehřev</t>
  </si>
  <si>
    <t>montážní konzola</t>
  </si>
  <si>
    <t>D37.2</t>
  </si>
  <si>
    <t>R11.1</t>
  </si>
  <si>
    <t>Kompaktní rekuperační jednotka s protiproudým výměníkem, Vp/Vo=230/180m3/h, s el. ohřevem, filtrací G4, F7, EC motory na přívodu i odvodu, vč. MaR, parametry vi</t>
  </si>
  <si>
    <t>Kompaktní rekuperační jednotka s protiproudým výměníkem, Vp/Vo=230/180m3/h, s el. ohřevem, filtrací G4, F7, EC motory na přívodu i odvodu, vč. MaR, parametry viz standardy a tabulka zařízení</t>
  </si>
  <si>
    <t>D38.1</t>
  </si>
  <si>
    <t>TLUMIČ HLUKU KRUHOVÝ s vyšším útlumem hluku</t>
  </si>
  <si>
    <t>R5.3</t>
  </si>
  <si>
    <t>TLUMIČ HLUKU KRUHOVÝ s vyšším útlumem hluku d=160/1000, viz standardy zařízení</t>
  </si>
  <si>
    <t>D38.2</t>
  </si>
  <si>
    <t>R11.3</t>
  </si>
  <si>
    <t>D39</t>
  </si>
  <si>
    <t>SAMOČINNÉ KLAPKY KRUHOVÉ -RSK</t>
  </si>
  <si>
    <t>R5.4.2</t>
  </si>
  <si>
    <t>SAMOČINNÉ KLAPKY KRUHOVÉ RSK-100</t>
  </si>
  <si>
    <t>D4.1</t>
  </si>
  <si>
    <t>SPOJOVACÍ MATERIÁL</t>
  </si>
  <si>
    <t>šrouby, matice, podložky</t>
  </si>
  <si>
    <t>D4.10</t>
  </si>
  <si>
    <t>RPol91</t>
  </si>
  <si>
    <t>D4.11</t>
  </si>
  <si>
    <t>D4.2</t>
  </si>
  <si>
    <t>D4.3</t>
  </si>
  <si>
    <t>D4.4</t>
  </si>
  <si>
    <t>D4.5</t>
  </si>
  <si>
    <t>D4.6</t>
  </si>
  <si>
    <t>D4.7</t>
  </si>
  <si>
    <t>D4.8</t>
  </si>
  <si>
    <t>D4.9</t>
  </si>
  <si>
    <t>D40.1</t>
  </si>
  <si>
    <t>POŽÁRNÍ KLAPKA KRUHOVÁ</t>
  </si>
  <si>
    <t>R5.5.1</t>
  </si>
  <si>
    <t>POŽÁRNÍ KLAPKA KRUHOVÁ D160, pož. odolnost EI90, vč. požárních ucpávek, provedení.40</t>
  </si>
  <si>
    <t>D40.2</t>
  </si>
  <si>
    <t>R11.5.1</t>
  </si>
  <si>
    <t>R11.5.2</t>
  </si>
  <si>
    <t>POŽÁRNÍ KLAPKA KRUHOVÁ D125, pož. odolnost EI90, vč. požárních ucpávek, provedení.40</t>
  </si>
  <si>
    <t>R11.5.3</t>
  </si>
  <si>
    <t>R11.5.4</t>
  </si>
  <si>
    <t>D41.1</t>
  </si>
  <si>
    <t>STĚNOVÝ DIFUZOR PRO PŘÍVOD VZDUCHU</t>
  </si>
  <si>
    <t>R5.6.1</t>
  </si>
  <si>
    <t>Stěnový designový difuzor, včetně plenum boxu, Vp=300m3/h, dosah 5 m, viz standardy zařízení</t>
  </si>
  <si>
    <t>D41.2</t>
  </si>
  <si>
    <t>R11.6.1</t>
  </si>
  <si>
    <t>Stěnový přívodní difuzor, D=125, včetně plenum boxu, Vp=50m3/h, viz standardy zařízení</t>
  </si>
  <si>
    <t>R11.6.2</t>
  </si>
  <si>
    <t>Stěnový přívodní difuzor, D=160, včetně plenum boxu, Vp=80m3/h, viz standardy zařízení</t>
  </si>
  <si>
    <t>D42.1</t>
  </si>
  <si>
    <t>STĚNOVÝ DIFUZOR PRO ODVOD VZDUCHU</t>
  </si>
  <si>
    <t>R5.7.1</t>
  </si>
  <si>
    <t>Stěnový designový difuzor, včetně plenum boxu, Vo=180m3/h, viz standardy zařízení</t>
  </si>
  <si>
    <t>D44.1</t>
  </si>
  <si>
    <t>KLIMATIZACE S PROMĚNNOU TEPLOTOU CHLADIVA  A PROMĚNNÝM PRŮTOKEM CHLADIVA</t>
  </si>
  <si>
    <t>R6.1</t>
  </si>
  <si>
    <t>Venkovní kondenzační jednotka Multi V 5, 400V, R410A, parametry viz tabulka a standardy zařízení</t>
  </si>
  <si>
    <t>D44.2</t>
  </si>
  <si>
    <t>R7.1</t>
  </si>
  <si>
    <t>D44.3</t>
  </si>
  <si>
    <t>R7.2</t>
  </si>
  <si>
    <t>Venkovní kondenzační jednotka Multi V 5, 400V, R410A, parametry viz tabulka a standardy zařízen</t>
  </si>
  <si>
    <t>D45.1</t>
  </si>
  <si>
    <t>Vnitřní kazetová jednotka 4 cestná</t>
  </si>
  <si>
    <t>R6.1.1</t>
  </si>
  <si>
    <t>Kazetová jednotka se čtyřsměnným výdechem, Qch= 2,2kW, 570x214x570mm, parametry viz tabulka a standard zařízení</t>
  </si>
  <si>
    <t>R6.1.2</t>
  </si>
  <si>
    <t>Kazetová jednotka se čtyřsměnným výdechem, Qch= 2,8kW, 570x214x570mm, parametry viz tabulka a standard zařízení</t>
  </si>
  <si>
    <t>R6.1.3</t>
  </si>
  <si>
    <t>Kazetová jednotka se čtyřsměnným výdechem, Qch= 3,6kW, 570x214x570mm, parametry viz tabulka a standard zařízení</t>
  </si>
  <si>
    <t>R6.1.4</t>
  </si>
  <si>
    <t>Kazetová jednotka se čtyřsměnným výdechem, Qch= 4,5kW, 570x256x570mm, parametry viz tabulka a standard zařízení</t>
  </si>
  <si>
    <t>Čelní panel 620x620mm</t>
  </si>
  <si>
    <t>RPol126</t>
  </si>
  <si>
    <t>Cu rozbočka Multi V - vnitřní jednotky max. 44,8kW</t>
  </si>
  <si>
    <t>RPol127</t>
  </si>
  <si>
    <t>Cu rozbočka Multi V - vnitřní jednotky max. 22,4kW</t>
  </si>
  <si>
    <t>RPol128</t>
  </si>
  <si>
    <t>kabelový ovladač s češtinou, bílý</t>
  </si>
  <si>
    <t>RPol129</t>
  </si>
  <si>
    <t>prokabelování ovladačů a kazet.jednotek</t>
  </si>
  <si>
    <t>RPol130</t>
  </si>
  <si>
    <t>Centrální ovladač s Modbus RTU převodníkem pro vnitřní jednotky a technol. chlazení</t>
  </si>
  <si>
    <t>RPol131</t>
  </si>
  <si>
    <t>Cu dual potrubí vč. izolace</t>
  </si>
  <si>
    <t>RPol132</t>
  </si>
  <si>
    <t>D45.2</t>
  </si>
  <si>
    <t>R7.1.1</t>
  </si>
  <si>
    <t>R7.1.3</t>
  </si>
  <si>
    <t>R7.1.5</t>
  </si>
  <si>
    <t>Kazetová jednotka se čtyřsměnným výdechem, Qch= 5,6kW, 570x256x570mm, parametry viz tabulka a standard zařízení</t>
  </si>
  <si>
    <t>D45.3</t>
  </si>
  <si>
    <t>R7.2.1</t>
  </si>
  <si>
    <t>R7.2.2</t>
  </si>
  <si>
    <t>R7.2.3</t>
  </si>
  <si>
    <t>R7.2.4</t>
  </si>
  <si>
    <t>D48.1</t>
  </si>
  <si>
    <t>KOMPAKTNÍ VZT REKUPERAČNÍ JEDNOTKA, VNITŘNÍ PROVEDENÍ, vč. MaR , ErP 2018</t>
  </si>
  <si>
    <t>R8.1</t>
  </si>
  <si>
    <t>Podstropní jednotka, dle standardu zařízení, suchá účinnost dle EN 308 80%, Vp=Vo=700m3/h, dpext=300/300Pa, EC motory. G=270kg, filtr Vp-F7, filtr Vo-G4, el. oh</t>
  </si>
  <si>
    <t>Podstropní jednotka, dle standardu zařízení, suchá účinnost dle EN 308 80%, Vp=Vo=700m3/h, dpext=300/300Pa, EC motory. G=270kg, filtr Vp-F7, filtr Vo-G4, el. ohřívač</t>
  </si>
  <si>
    <t>zprovoznění jednotky servisním technikem</t>
  </si>
  <si>
    <t>D48.2</t>
  </si>
  <si>
    <t>R8.2</t>
  </si>
  <si>
    <t>Podstropní jednotka dle standardu zařízení, suchá účinnost dle EN 308 80%, Vp=Vo=350m3/h, dpext=220/220Pa, EC motory. G=153kg, filtr Vp-F7, filtr Vo-G4, el. ohř</t>
  </si>
  <si>
    <t>Podstropní jednotka dle standardu zařízení, suchá účinnost dle EN 308 80%, Vp=Vo=350m3/h, dpext=220/220Pa, EC motory. G=153kg, filtr Vp-F7, filtr Vo-G4, el. ohřívač</t>
  </si>
  <si>
    <t>D48.3</t>
  </si>
  <si>
    <t>R8.3</t>
  </si>
  <si>
    <t>Podstropní jednotka dle standardu zařízení, suchá účinnost dle EN 308 80%, Vp=Vo=220m3/h, dpext=220/220Pa, EC motory. G=153kg, filtr Vp-F7, filtr Vo-G4, el. ohř</t>
  </si>
  <si>
    <t>Podstropní jednotka dle standardu zařízení, suchá účinnost dle EN 308 80%, Vp=Vo=220m3/h, dpext=220/220Pa, EC motory. G=153kg, filtr Vp-F7, filtr Vo-G4, el. ohřívač</t>
  </si>
  <si>
    <t>D48.4</t>
  </si>
  <si>
    <t>R8.4</t>
  </si>
  <si>
    <t>Podstropní jednotka dle standardu zařízení, suchá účinnost dle EN 308 80%, Vp=Vo=410m3/h, dpext=220/220Pa, EC motory. G=153kg, filtr Vp-F7, filtr Vo-G4, el. ohř</t>
  </si>
  <si>
    <t>Podstropní jednotka dle standardu zařízení, suchá účinnost dle EN 308 80%, Vp=Vo=410m3/h, dpext=220/220Pa, EC motory. G=153kg, filtr Vp-F7, filtr Vo-G4, el. ohřívač</t>
  </si>
  <si>
    <t>D49</t>
  </si>
  <si>
    <t>POTRUBNÍ VENTILÁTOR</t>
  </si>
  <si>
    <t>R8.5.1</t>
  </si>
  <si>
    <t>Potrubní diagonální ventilátor, výkon dle tabulky zařízení, vč. tlumících vložek, doběhu a montážní konzoly</t>
  </si>
  <si>
    <t>R8.5.2</t>
  </si>
  <si>
    <t>R8.5.3</t>
  </si>
  <si>
    <t>D50.1</t>
  </si>
  <si>
    <t>STĚNOVÝ VENTILÁTOR</t>
  </si>
  <si>
    <t>R8.5.4</t>
  </si>
  <si>
    <t>Stěnový radiální ventilátor, výkon dle tabulky zařízení, vč. zpětné klapky a doběhu</t>
  </si>
  <si>
    <t>R8.5.5</t>
  </si>
  <si>
    <t>D50.2</t>
  </si>
  <si>
    <t>R9.1.12</t>
  </si>
  <si>
    <t>D50.3</t>
  </si>
  <si>
    <t>R9.1.19</t>
  </si>
  <si>
    <t>D51</t>
  </si>
  <si>
    <t>PROTIDEŠŤOVÉ ŽALUZIE ZINKOVÉ -PZZN /rám do zdi, se sítem/</t>
  </si>
  <si>
    <t>R8.10.1</t>
  </si>
  <si>
    <t>PROTIDEŠŤOVÉ ŽALUZIE ZINKOVÉ PZZN-315x315-R2-S, RAL</t>
  </si>
  <si>
    <t>D52</t>
  </si>
  <si>
    <t>POŽÁRNÍ KLAPKA ČTYŘHRANNÁ</t>
  </si>
  <si>
    <t>R8.11.1</t>
  </si>
  <si>
    <t>POŽÁRNÍ KLAPKA ČTYŘHRANNÁ 200x160 pož. odolnost EI90, vč. požárních ucpávek, provedení.40</t>
  </si>
  <si>
    <t>R8.11.2</t>
  </si>
  <si>
    <t>POŽÁRNÍ KLAPKA ČTYŘHRANNÁ 315x160 pož. odolnost EI90, vč. požárních ucpávek, provedení.40</t>
  </si>
  <si>
    <t>D53.1</t>
  </si>
  <si>
    <t>R8.11.3</t>
  </si>
  <si>
    <t>POŽÁRNÍ KLAPKA KRUHOVÁ D100, pož. odolnost EI90, vč. požárních ucpávek, provedení.40</t>
  </si>
  <si>
    <t>R8.11.4</t>
  </si>
  <si>
    <t>R8.11.5</t>
  </si>
  <si>
    <t>D53.2</t>
  </si>
  <si>
    <t>R9.5.1</t>
  </si>
  <si>
    <t>R9.5.2</t>
  </si>
  <si>
    <t>D54.1</t>
  </si>
  <si>
    <t>R8.13.1</t>
  </si>
  <si>
    <t>REGULAČNÍ KLAPKY RK-200x160-R</t>
  </si>
  <si>
    <t>R8.13.2</t>
  </si>
  <si>
    <t>REGULAČNÍ KLAPKY RK-160X160-R</t>
  </si>
  <si>
    <t>R8.13.3</t>
  </si>
  <si>
    <t>REGULAČNÍ KLAPKY RK-100X160-R</t>
  </si>
  <si>
    <t>D54.2</t>
  </si>
  <si>
    <t>R8.13.5</t>
  </si>
  <si>
    <t>REGULAČNÍ KLAPKY RK-100x100-R</t>
  </si>
  <si>
    <t>R8.13.6</t>
  </si>
  <si>
    <t>REGULAČNÍ KLAPKY RK-200x100-R</t>
  </si>
  <si>
    <t>D55.1</t>
  </si>
  <si>
    <t>VYÚSTKY NA ČTYŘHRANNÉ POTRUBÍ -V /průmyslová, dvouřadá,  UR+mechanizmus, regulace/</t>
  </si>
  <si>
    <t>R8.14.1</t>
  </si>
  <si>
    <t>VYÚSTKY NA ČTYŘHRANNÉ POTRUBÍ -V VP2-3-225x125-R1, 127m3/h</t>
  </si>
  <si>
    <t>R8.14.2</t>
  </si>
  <si>
    <t>VYÚSTKY NA ČTYŘHRANNÉ POTRUBÍ -V VP2-3-425x125-R1, 210m3/h</t>
  </si>
  <si>
    <t>D55.2</t>
  </si>
  <si>
    <t>R8.14.4</t>
  </si>
  <si>
    <t>VYÚSTKY NA ČTYŘHRANNÉ POTRUBÍ -V VP2-3-200x100-R1</t>
  </si>
  <si>
    <t>R8.14.5</t>
  </si>
  <si>
    <t>VYÚSTKY NA ČTYŘHRANNÉ POTRUBÍ -V VP2-3-225x75-R1</t>
  </si>
  <si>
    <t>R8.14.6</t>
  </si>
  <si>
    <t>VYÚSTKY NA ČTYŘHRANNÉ POTRUBÍ -V VP2-3-200x140-R1</t>
  </si>
  <si>
    <t>D56</t>
  </si>
  <si>
    <t>VYÚSTKY NA KRUHOVÉ POTRUBÍ -TR /průmyslová, dvouřadá, regulace/</t>
  </si>
  <si>
    <t>R8.14.3</t>
  </si>
  <si>
    <t>VYÚSTKY NA KRUHOVÉ POTRUBÍ -TR TRP2-325x75-R1, 117m3/h</t>
  </si>
  <si>
    <t>D57.1</t>
  </si>
  <si>
    <t>VYÚSTKY NA ČTYŘHRANNÉ POTRUBÍ -V /průmyslová, jednořadá,  UR+mechanizmus, regulace/</t>
  </si>
  <si>
    <t>R8.15.1</t>
  </si>
  <si>
    <t>VYÚSTKY NA ČTYŘHRANNÉ POTRUBÍ -V VP1-3-325x125-R1</t>
  </si>
  <si>
    <t>R8.15.2</t>
  </si>
  <si>
    <t>VYÚSTKY NA ČTYŘHRANNÉ POTRUBÍ -V VP1-3-425x125-R1, 210m3/h</t>
  </si>
  <si>
    <t>D57.2</t>
  </si>
  <si>
    <t>R8.15.4</t>
  </si>
  <si>
    <t>VYÚSTKY NA ČTYŘHRANNÉ POTRUBÍ -V VP1-3-225x75-R1</t>
  </si>
  <si>
    <t>R8.15.5</t>
  </si>
  <si>
    <t>VYÚSTKY NA ČTYŘHRANNÉ POTRUBÍ -V VP1-3-200x100-R1</t>
  </si>
  <si>
    <t>D58</t>
  </si>
  <si>
    <t>VYÚSTKY NA KRUHOVÉ POTRUBÍ -TR /průmyslová, jednořadá, regulace/</t>
  </si>
  <si>
    <t>R8.15.3</t>
  </si>
  <si>
    <t>VYÚSTKY NA KRUHOVÉ POTRUBÍ -TR TRP1-525x75-R1, 175m3/h</t>
  </si>
  <si>
    <t>D59</t>
  </si>
  <si>
    <t>PLASTOVÝ TALÍŘOVÝ VENTIL ODVODNÍ vč. zděře</t>
  </si>
  <si>
    <t>R8.15.6</t>
  </si>
  <si>
    <t>PLASTOVÝ TALÍŘOVÝ VENTIL ODVODNÍ vč. zděře D=100 tal.vent.odvod</t>
  </si>
  <si>
    <t>D6</t>
  </si>
  <si>
    <t>KOMPAKTNÍ VZT REKUPERAČNÍ JEDNOTKA, VNITŘNÍ PROVEDENÍ, vč. MaR, ErP 2018</t>
  </si>
  <si>
    <t>R2.1</t>
  </si>
  <si>
    <t>Podstropní jednotka, dle standardu zařízení, teplotní účinnost rekuperace 90% (deskový protiproudý), suchá účinnost dle EN 308 80%, Vp=Vo=760m3/h, dpext=300/300</t>
  </si>
  <si>
    <t>Podstropní jednotka, dle standardu zařízení, teplotní účinnost rekuperace 90% (deskový protiproudý), suchá účinnost dle EN 308 80%, Vp=Vo=760m3/h, dpext=300/300Pa, EC motory. G=270kg, filtr Vp-F7, filtr Vo-M5, el. ohřívač Qt=2,5/5kW/400V</t>
  </si>
  <si>
    <t>D60</t>
  </si>
  <si>
    <t>TLUMIČE HLUKU KRUHOVÉ  -THR /tloušťka izolace 50 mm, příruba-příruba/</t>
  </si>
  <si>
    <t>R8.16.4</t>
  </si>
  <si>
    <t>TLUMIČE HLUKU KRUHOVÉ -THR /tloušťka izolace 50 mm, příruba-příruba/ THR-5-125-600-PP</t>
  </si>
  <si>
    <t>R8.16.5</t>
  </si>
  <si>
    <t>TLUMIČE HLUKU KRUHOVÉ -THR /tloušťka izolace 50 mm, příruba-příruba/ THR-5-100-600-PP</t>
  </si>
  <si>
    <t>D61</t>
  </si>
  <si>
    <t>STĚNOVÉ MŘÍŽKY -SM /uzavřené</t>
  </si>
  <si>
    <t>R8.17.1</t>
  </si>
  <si>
    <t>STĚNOVÉ MŘÍŽKY -SM /uzavřené SMU-1-12,5-300x150</t>
  </si>
  <si>
    <t>D63.1</t>
  </si>
  <si>
    <t>POTRUBNÍ VENTILÁTOR TYPU SILENT</t>
  </si>
  <si>
    <t>R9.1.1</t>
  </si>
  <si>
    <t>R9.1.2</t>
  </si>
  <si>
    <t>R9.1.3</t>
  </si>
  <si>
    <t>R9.1.4</t>
  </si>
  <si>
    <t>Potrubní diagonální ventilátor, výkon dle tabulky zařízení, vč. tlumících vložek , doběhu a montážní konzoly</t>
  </si>
  <si>
    <t>R9.1.5</t>
  </si>
  <si>
    <t>R9.1.6</t>
  </si>
  <si>
    <t>R9.1.7</t>
  </si>
  <si>
    <t>R9.1.8</t>
  </si>
  <si>
    <t>R9.1.9</t>
  </si>
  <si>
    <t>R9.1.10</t>
  </si>
  <si>
    <t>R9.1.11</t>
  </si>
  <si>
    <t>D63.2</t>
  </si>
  <si>
    <t>R9.1.13</t>
  </si>
  <si>
    <t>R9.1.14</t>
  </si>
  <si>
    <t>R9.1.15</t>
  </si>
  <si>
    <t>R9.1.16</t>
  </si>
  <si>
    <t>R9.1.17</t>
  </si>
  <si>
    <t>R9.1.18</t>
  </si>
  <si>
    <t>D66.1</t>
  </si>
  <si>
    <t>Vnitřní nástěnná jednotka</t>
  </si>
  <si>
    <t>R10.1.1</t>
  </si>
  <si>
    <t>Vnitřní nástěnná jednotka Qch= 3,5kW, parametry dle tabulky a standardů zařízení</t>
  </si>
  <si>
    <t>R10.1.1a</t>
  </si>
  <si>
    <t>suchý kontakt - střídání chodu jednotek, napojení na Modbus</t>
  </si>
  <si>
    <t>D66.2</t>
  </si>
  <si>
    <t>R10.3.1</t>
  </si>
  <si>
    <t>Vnitřní nástěnná jednotka Qch= 5kW, parametry dle tabulky a standardů zařízení</t>
  </si>
  <si>
    <t>D66.3</t>
  </si>
  <si>
    <t>R10.4.1</t>
  </si>
  <si>
    <t>D66.4</t>
  </si>
  <si>
    <t>R10.5.1</t>
  </si>
  <si>
    <t>Vnitřní nástěnná jednotka, Qch= 3,5kW, parametry dle tabulky a standardů zařízení</t>
  </si>
  <si>
    <t>D66.5</t>
  </si>
  <si>
    <t>R10.6.1</t>
  </si>
  <si>
    <t>R10.6.1a</t>
  </si>
  <si>
    <t>D66.6</t>
  </si>
  <si>
    <t>R10.8.1</t>
  </si>
  <si>
    <t>R10.8.1a</t>
  </si>
  <si>
    <t>D7.1</t>
  </si>
  <si>
    <t>TLUMIČ HLUKU BUŇKOVÝ, VČ. POTRUBÍ</t>
  </si>
  <si>
    <t>R2.3.1</t>
  </si>
  <si>
    <t>TLUMIČ HLUKU BUŇKOVÝ, VČ. POTRUBÍ400x200x1000.1.100°C</t>
  </si>
  <si>
    <t>D7.2</t>
  </si>
  <si>
    <t>R3.3.1</t>
  </si>
  <si>
    <t>TLUMIČ HLUKU BUŇKOVÝ, VČ. POTRUBÍ 800x500x1500.1.100°C</t>
  </si>
  <si>
    <t>R3.3.2</t>
  </si>
  <si>
    <t>TLUMIČ HLUKU BUŇKOVÝ, VČ. POTRUBÍ 600x500x1500.1.100°C</t>
  </si>
  <si>
    <t>D7.3</t>
  </si>
  <si>
    <t>R4.3.1</t>
  </si>
  <si>
    <t>TLUMIČ HLUKU BUŇKOVÝ, VČ. POTRUBÍ 500x250x1000.1.100°C</t>
  </si>
  <si>
    <t>R4.3.2</t>
  </si>
  <si>
    <t>TLUMIČ HLUKU BUŇKOVÝ, VČ. POTRUBÍ 500x250x1500.1.100°C</t>
  </si>
  <si>
    <t>D73</t>
  </si>
  <si>
    <t>ANEMOSTAT PRO ODVOD VZDUCHU</t>
  </si>
  <si>
    <t>R11.7.1</t>
  </si>
  <si>
    <t>Odvodní anemostat s pevnými lamelami, včetně plenum boxu, Vo=180m3/h, viz standardy zařízení</t>
  </si>
  <si>
    <t>D75</t>
  </si>
  <si>
    <t>TEPELNÉ IZOLACE POTRUBÍ KAUČUKEM S AL POLEPEM</t>
  </si>
  <si>
    <t>RPol192</t>
  </si>
  <si>
    <t>TEPELNÉ IZOLACE POTRUBÍ KAUČUKEM S AL POLEPEM tl. 13mm</t>
  </si>
  <si>
    <t>RPol193</t>
  </si>
  <si>
    <t>TEPELNÉ IZOLACE POTRUBÍ KAUČUKEM S AL POLEPEM tl. 25mm</t>
  </si>
  <si>
    <t>D76</t>
  </si>
  <si>
    <t>TEPELNÉ IZOLACE POTRUBÍ DLE OZNAČENÍ NA VÝKRESU: IZOLACE POTRUBÍ DESKOU Z MIN. PLSTI KONSTRUKCE Z AL</t>
  </si>
  <si>
    <t>RPol194</t>
  </si>
  <si>
    <t>TEPELNÉ IZOLACE POTRUBÍ DLE OZNAČENÍ NA VÝKRESU: IZOLACE POTRUBÍ DESKOU Z MIN. PLSTI KONSTRUKCE Z AL tl 100mm</t>
  </si>
  <si>
    <t>D78</t>
  </si>
  <si>
    <t>OBKLAD VZT POTRUBÍ DESKAMI  PROMATECT</t>
  </si>
  <si>
    <t>OBKLAD VZT POTRUBÍ DESKAMI PROMATECT požární odolnost EI 30</t>
  </si>
  <si>
    <t>TLUMIČE HLUKU KRUHOVÉ  -THR /tloušťka izolace 50 mm, /nástavec-nástavec/</t>
  </si>
  <si>
    <t>R2.3.2</t>
  </si>
  <si>
    <t>TLUMIČE HLUKU KRUHOVÉ THR-5-250-600-NN</t>
  </si>
  <si>
    <t>R2.3.3</t>
  </si>
  <si>
    <t>TLUMIČE HLUKU KRUHOVÉ THR-5-250-1000-NN</t>
  </si>
  <si>
    <t>D80</t>
  </si>
  <si>
    <t>LEŠENÍ LEHKÉ, POMOCNÉ O VÝŠCE LEŠEŇOVÉ PODLAHY</t>
  </si>
  <si>
    <t>LEŠENÍ LEHKÉ, POMOCNÉ O VÝŠCE LEŠEŇOVÉ PODLAHY přes 1,2 do 1,90 m</t>
  </si>
  <si>
    <t>LEŠENÍ LEHKÉ, POMOCNÉ O VÝŠCE LEŠEŇOVÉ PODLAHY přes 2,5 do 5 m</t>
  </si>
  <si>
    <t>D84</t>
  </si>
  <si>
    <t>VYZKOUŠENÍ,OŽIVENÍ</t>
  </si>
  <si>
    <t>RPol198</t>
  </si>
  <si>
    <t>VYREGULOVÁNÍ ZAŘÍZENÍ, VČ. PROTOKOLU</t>
  </si>
  <si>
    <t>h</t>
  </si>
  <si>
    <t>RPol199</t>
  </si>
  <si>
    <t>KOMPLEXNÍ VYZKOUŠENÍ ZAŘÍZENÍ</t>
  </si>
  <si>
    <t>D9.1</t>
  </si>
  <si>
    <t>KLAPKA DO POTRUBÍ KRUHOVÁ -KK /připojení s nástavcem/</t>
  </si>
  <si>
    <t>R2.4.1</t>
  </si>
  <si>
    <t>KLAPKA DO POTRUBÍ KRUHOVÁ KK-N-125</t>
  </si>
  <si>
    <t>R2.4.2</t>
  </si>
  <si>
    <t>KLAPKA DO POTRUBÍ KRUHOVÁ KK-N-200</t>
  </si>
  <si>
    <t>D9.2</t>
  </si>
  <si>
    <t>R3.4.4</t>
  </si>
  <si>
    <t>KLAPKA DO POTRUBÍ KRUHOVÁ KK-N-250</t>
  </si>
  <si>
    <t>R3.4.5</t>
  </si>
  <si>
    <t>R3.4.6</t>
  </si>
  <si>
    <t>KLAPKA DO POTRUBÍ KRUHOVÁ KK-N-315</t>
  </si>
  <si>
    <t>D9.3</t>
  </si>
  <si>
    <t>R4.4.1</t>
  </si>
  <si>
    <t>D9.4</t>
  </si>
  <si>
    <t>R5.4.1</t>
  </si>
  <si>
    <t>D9.4.1</t>
  </si>
  <si>
    <t>R5.4.3</t>
  </si>
  <si>
    <t>KLAPKA DO POTRUBÍ KRUHOVÁ KK-N-160</t>
  </si>
  <si>
    <t>R5.4.4</t>
  </si>
  <si>
    <t>R5.4.5</t>
  </si>
  <si>
    <t>KLAPKA DO POTRUBÍ KRUHOVÁ KK-N-100</t>
  </si>
  <si>
    <t>D9.5</t>
  </si>
  <si>
    <t>R8.13.4</t>
  </si>
  <si>
    <t>D9.6</t>
  </si>
  <si>
    <t>R8.13.7</t>
  </si>
  <si>
    <t>D9.7</t>
  </si>
  <si>
    <t>R9.3.1</t>
  </si>
  <si>
    <t>KLAPKA DO POTRUBÍ KRUHOVÁ -KK /připojení s nástavcem/ KK-N-125</t>
  </si>
  <si>
    <t>R9.3.2</t>
  </si>
  <si>
    <t>KLAPKA DO POTRUBÍ KRUHOVÁ -KK /připojení s nástavcem/ KK-N-160</t>
  </si>
  <si>
    <t>D9.8</t>
  </si>
  <si>
    <t>R11.4.1</t>
  </si>
  <si>
    <t>R11.4.2</t>
  </si>
  <si>
    <t xml:space="preserve">  D.2.2.1.01.45</t>
  </si>
  <si>
    <t>Zařízení pro vytápění staveb</t>
  </si>
  <si>
    <t>D.2.2.1.01.45</t>
  </si>
  <si>
    <t>310235241</t>
  </si>
  <si>
    <t>Zazdívka otvorů ve zdivu nadzákladovém cihlami pálenými plochy do 0,0225 m2, ve zdi tl. do 300 mm</t>
  </si>
  <si>
    <t>500=500.000 [A] 
Celkem: 500=500.000 [B]</t>
  </si>
  <si>
    <t>500*0.02*2=20.000 [A] 
Celkem: 20=20.000 [B]</t>
  </si>
  <si>
    <t>'výkaz výměr 
670.00+200.00+180.00+110.00+120.00=1 280.000 [A] 
Celkem: 1280=1 280.000 [B]</t>
  </si>
  <si>
    <t>63154573</t>
  </si>
  <si>
    <t>pouzdro izolační potrubní z minerální vlny s Al fólií max. 250/100°C 42/40mm</t>
  </si>
  <si>
    <t>63154049</t>
  </si>
  <si>
    <t>pouzdro izolační potrubní z minerální vlny s Al fólií max. 250/100°C 89/80mm</t>
  </si>
  <si>
    <t>63154032</t>
  </si>
  <si>
    <t>pouzdro izolační potrubní z minerální vlny s Al fólií max. 250/100°C 76/60mm</t>
  </si>
  <si>
    <t>63154532</t>
  </si>
  <si>
    <t>pouzdro izolační potrubní z minerální vlny s Al fólií max. 250/100°C 35/30mm</t>
  </si>
  <si>
    <t>'výkaz výměr 
''rozdělovač 
1=1.000 [A] 
''sběrač 
1=1.000 [B] 
Celkem: 1+1=2.000 [C]</t>
  </si>
  <si>
    <t>'výkaz výměr 
''rozdělovač 
1*7=7.000 [A] 
''sběrač 
1*7=7.000 [B] 
Celkem: 7+7=14.000 [C]</t>
  </si>
  <si>
    <t>'výkaz výměr 
''rozdělovač 
1 *4=4.000 [A] 
''sběrač 
1 *4=4.000 [B] 
Celkem: 4+4=8.000 [C]</t>
  </si>
  <si>
    <t>'výkaz výměr 
''rozdělovač 
1 *2=2.000 [A] 
''sběrač 
1 *2=2.000 [B] 
Celkem: 2+2=4.000 [C]</t>
  </si>
  <si>
    <t>'výkaz výměr 
''rozdělovač 
1 =1.000 [A] 
''sběrač 
1 =1.000 [B] 
Celkem: 1+1=2.000 [C]</t>
  </si>
  <si>
    <t>732111318</t>
  </si>
  <si>
    <t>Rozdělovače a sběrače trubková hrdla rozdělovačů a sběračů bez přírub DN 50</t>
  </si>
  <si>
    <t>732111325</t>
  </si>
  <si>
    <t>Rozdělovače a sběrače trubková hrdla rozdělovačů a sběračů bez přírub DN 80</t>
  </si>
  <si>
    <t>732199100</t>
  </si>
  <si>
    <t>Montáž štítků orientačních</t>
  </si>
  <si>
    <t>R00001</t>
  </si>
  <si>
    <t>štítek orientační</t>
  </si>
  <si>
    <t>R1.732421411</t>
  </si>
  <si>
    <t>Čerpadlo teplovodní mokroběžné závitové oběhové DN 20 výtlak do 5,0 m průtok 0,8 m3/h pro vytápění</t>
  </si>
  <si>
    <t>'výkaz výměr 
''RU2,7 
1*2=2.000 [A] 
Celkem: 2=2.000 [B]</t>
  </si>
  <si>
    <t>R2.732421411</t>
  </si>
  <si>
    <t>Čerpadlo teplovodní mokroběžné závitové oběhové DN 15 výtlak do 5,0 m průtok 0,5 m3/h pro vytápění</t>
  </si>
  <si>
    <t>'výkaz výměr 
''RU3,5,9,10,12,14,16 
1*7=7.000 [A] 
Celkem: 7=7.000 [B]</t>
  </si>
  <si>
    <t>R3.732421411</t>
  </si>
  <si>
    <t>Čerpadlo teplovodní mokroběžné závitové oběhové DN 40 výtlak do 5,0 m průtok 2,3 m3/h pro vytápění</t>
  </si>
  <si>
    <t>'výkaz výměr 
''RU6,15 
1*2=2.000 [A] 
Celkem: 2=2.000 [B]</t>
  </si>
  <si>
    <t>R732421411</t>
  </si>
  <si>
    <t>Čerpadlo teplovodní mokroběžné závitové oběhové DN 25 výtlak do 5,0 m průtok 1,4 m3/h pro vytápění</t>
  </si>
  <si>
    <t>'výkaz výměr 
''RU1,4,8,11 
1*4=4.000 [A] 
Celkem: 4=4.000 [B]</t>
  </si>
  <si>
    <t>R732421451</t>
  </si>
  <si>
    <t>Čerpadlo teplovodní mokroběžné závitové oběhové DN 32 výtlak do 5,0 m průtok 1,6 m3/h pro vytápění</t>
  </si>
  <si>
    <t>'výkaz výměr 
''RU13 
1=1.000 [A] 
Celkem: 1=1.000 [B]</t>
  </si>
  <si>
    <t>R732422224</t>
  </si>
  <si>
    <t>Čerpadlo teplovodní mokroběžné přírubové DN 50 výtlak do 5 m průtok 15,5 m3/h jednodílné pro vytápění</t>
  </si>
  <si>
    <t>'výkaz výměr 
''RU17 
1 =1.000 [A] 
Celkem: 1=1.000 [B]</t>
  </si>
  <si>
    <t>733110806</t>
  </si>
  <si>
    <t>Demontáž potrubí z trubek ocelových závitových DN přes 15 do 32</t>
  </si>
  <si>
    <t>'výkaz výměr 
2000.00=2 000.000 [A] 
Celkem: 2000=2 000.000 [B]</t>
  </si>
  <si>
    <t>733121162</t>
  </si>
  <si>
    <t>Potrubí z trubek ocelových hladkých spojovaných svařováním černých bezešvých středotlakých T= nad +115°C O 76/3,2</t>
  </si>
  <si>
    <t>'výkaz výměr 
120.00=120.000 [A] 
Celkem: 120=120.000 [B]</t>
  </si>
  <si>
    <t>733121165</t>
  </si>
  <si>
    <t>Potrubí z trubek ocelových hladkých spojovaných svařováním černých bezešvých středotlakých T= nad +115°C O 89/3,6</t>
  </si>
  <si>
    <t>'výkaz výměr 
110.00=110.000 [A] 
Celkem: 110=110.000 [B]</t>
  </si>
  <si>
    <t>733191816</t>
  </si>
  <si>
    <t>Demontáž příslušenství potrubí odřezání třmenových držáků bez demontáže podpěr, konzol nebo výložníků O do 44,5</t>
  </si>
  <si>
    <t>'výkaz výměr 
1000.00=1 000.000 [A] 
Celkem: 1000=1 000.000 [B]</t>
  </si>
  <si>
    <t>733223301</t>
  </si>
  <si>
    <t>Potrubí z trubek měděných tvrdých spojovaných lisováním PN 16, T= +110°C O 15/1</t>
  </si>
  <si>
    <t>733223302</t>
  </si>
  <si>
    <t>Potrubí z trubek měděných tvrdých spojovaných lisováním PN 16, T= +110°C O 18/1</t>
  </si>
  <si>
    <t>'výkaz výměr 
255.00=255.000 [A] 
Celkem: 255=255.000 [B]</t>
  </si>
  <si>
    <t>733223303</t>
  </si>
  <si>
    <t>Potrubí z trubek měděných tvrdých spojovaných lisováním PN 16, T= +110°C O 22/1</t>
  </si>
  <si>
    <t>'výkaz výměr 
630.00=630.000 [A] 
Celkem: 630=630.000 [B]</t>
  </si>
  <si>
    <t>733223304</t>
  </si>
  <si>
    <t>Potrubí z trubek měděných tvrdých spojovaných lisováním PN 16, T= +110°C O 28/1,5</t>
  </si>
  <si>
    <t>'výkaz výměr 
370.00=370.000 [A] 
Celkem: 370=370.000 [B]</t>
  </si>
  <si>
    <t>733223305</t>
  </si>
  <si>
    <t>Potrubí z trubek měděných tvrdých spojovaných lisováním PN 16, T= +110°C O 35/1,5</t>
  </si>
  <si>
    <t>'výkaz výměr 
670.00=670.000 [A] 
Celkem: 670=670.000 [B]</t>
  </si>
  <si>
    <t>733223306</t>
  </si>
  <si>
    <t>Potrubí z trubek měděných tvrdých spojovaných lisováním PN 16, T= +110°C O 42/1,5</t>
  </si>
  <si>
    <t>'výkaz výměr 
200.00=200.000 [A] 
Celkem: 200=200.000 [B]</t>
  </si>
  <si>
    <t>733223307</t>
  </si>
  <si>
    <t>Potrubí z trubek měděných tvrdých spojovaných lisováním PN 16, T= +110°C O 54/2</t>
  </si>
  <si>
    <t>'výkaz výměr 
180.00=180.000 [A] 
Celkem: 180=180.000 [B]</t>
  </si>
  <si>
    <t>733291101</t>
  </si>
  <si>
    <t>Zkoušky těsnosti potrubí z trubek měděných O do 35/1,5</t>
  </si>
  <si>
    <t>1000.00+255.00+630.00+370.00+670.00+200.00+180.00=3 305.000 [A] 
Celkem: 3305=3 305.000 [B]</t>
  </si>
  <si>
    <t>733811221</t>
  </si>
  <si>
    <t>Ochrana potrubí termoizolačními trubicemi z pěnového polyetylenu PE přilepenými v příčných a podélných spojích, tloušťky izolace přes 6 do 9 mm, vnitřního průmě</t>
  </si>
  <si>
    <t>Ochrana potrubí termoizolačními trubicemi z pěnového polyetylenu PE přilepenými v příčných a podélných spojích, tloušťky izolace přes 6 do 9 mm, vnitřního průměru izolace DN do 22 mm</t>
  </si>
  <si>
    <t>'výkaz výměr 
950.00=950.000 [A] 
Celkem: 950=950.000 [B]</t>
  </si>
  <si>
    <t>733811241</t>
  </si>
  <si>
    <t>Ochrana potrubí termoizolačními trubicemi z pěnového polyetylenu PE přilepenými v příčných a podélných spojích, tloušťky izolace přes 13 do 20 mm, vnitřního prů</t>
  </si>
  <si>
    <t>Ochrana potrubí termoizolačními trubicemi z pěnového polyetylenu PE přilepenými v příčných a podélných spojích, tloušťky izolace přes 13 do 20 mm, vnitřního průměru izolace DN do 22 mm</t>
  </si>
  <si>
    <t>'výkaz výměr 
255.00+630.00=885.000 [A] 
Celkem: 885=885.000 [B]</t>
  </si>
  <si>
    <t>733811252</t>
  </si>
  <si>
    <t>Ochrana potrubí termoizolačními trubicemi z pěnového polyetylenu PE přilepenými v příčných a podélných spojích, tloušťky izolace přes 20 do 25 mm, vnitřního prů</t>
  </si>
  <si>
    <t>Ochrana potrubí termoizolačními trubicemi z pěnového polyetylenu PE přilepenými v příčných a podélných spojích, tloušťky izolace přes 20 do 25 mm, vnitřního průměru izolace DN přes 22 do 45 mm</t>
  </si>
  <si>
    <t>998733193</t>
  </si>
  <si>
    <t>Přesun hmot pro rozvody potrubí stanovený z hmotnosti přesunovaného materiálu Příplatek k cenám za zvětšený přesun přes vymezenou největší dopravní vzdálenost d</t>
  </si>
  <si>
    <t>Přesun hmot pro rozvody potrubí stanovený z hmotnosti přesunovaného materiálu Příplatek k cenám za zvětšený přesun přes vymezenou největší dopravní vzdálenost do 500 m</t>
  </si>
  <si>
    <t>734109114</t>
  </si>
  <si>
    <t>Montáž armatur přírubových se dvěma přírubami PN 6 DN 50</t>
  </si>
  <si>
    <t>R00017.1</t>
  </si>
  <si>
    <t>měřič tepla Q=15,5m3/h DN 50</t>
  </si>
  <si>
    <t>734109216</t>
  </si>
  <si>
    <t>Montáž armatur přírubových se dvěma přírubami PN 16 DN 80</t>
  </si>
  <si>
    <t>R00014.1</t>
  </si>
  <si>
    <t>vyvažovací ventil  DN 80</t>
  </si>
  <si>
    <t>734163428</t>
  </si>
  <si>
    <t>Filtry z uhlíkové oceli s čístícím víkem nebo vypouštěcí zátkou PN 16 do 300°C DN 80</t>
  </si>
  <si>
    <t>734192317</t>
  </si>
  <si>
    <t>Ostatní přírubové armatury klapky zpětné samočinné PN 16 do 100°C DN 80</t>
  </si>
  <si>
    <t>734193117</t>
  </si>
  <si>
    <t>Ostatní přírubové armatury klapky mezipřírubové uzavírací PN 16 do 120°C disk tvárná litina DN 100</t>
  </si>
  <si>
    <t>734200821</t>
  </si>
  <si>
    <t>Demontáž armatur závitových se dvěma závity do G 1/2</t>
  </si>
  <si>
    <t>'výkaz výměr 
186=186.000 [A] 
Celkem: 186=186.000 [B]</t>
  </si>
  <si>
    <t>734209103</t>
  </si>
  <si>
    <t>Montáž závitových armatur s 1 závitem G 1/2 (DN 15)</t>
  </si>
  <si>
    <t>'výkaz výměr 
274=274.000 [A] 
Celkem: 274=274.000 [B]</t>
  </si>
  <si>
    <t>R00005.1</t>
  </si>
  <si>
    <t>šroubení svěrné 15x1 EURO</t>
  </si>
  <si>
    <t>734209113</t>
  </si>
  <si>
    <t>Montáž závitových armatur se 2 závity G 1/2 (DN 15)</t>
  </si>
  <si>
    <t>R00009.1</t>
  </si>
  <si>
    <t>měřič tepla Q=0,5m3/h DN 15</t>
  </si>
  <si>
    <t>734209114</t>
  </si>
  <si>
    <t>Montáž závitových armatur se 2 závity G 3/4 (DN 20)</t>
  </si>
  <si>
    <t>R00007.1</t>
  </si>
  <si>
    <t>734209114.1</t>
  </si>
  <si>
    <t>R00008.1</t>
  </si>
  <si>
    <t>měřič tepla Q=0,8m3/h DN 20</t>
  </si>
  <si>
    <t>734209115</t>
  </si>
  <si>
    <t>Montáž závitových armatur se 2 závity G 1 (DN 25)</t>
  </si>
  <si>
    <t>R00004.1</t>
  </si>
  <si>
    <t>měřič tepla Q=1,4m3/h DN 25</t>
  </si>
  <si>
    <t>734209115.1</t>
  </si>
  <si>
    <t>R00006.1</t>
  </si>
  <si>
    <t>zpětná klapka DN 25</t>
  </si>
  <si>
    <t>734209116</t>
  </si>
  <si>
    <t>Montáž závitových armatur se 2 závity G 5/4 (DN 32)</t>
  </si>
  <si>
    <t>R00002.1</t>
  </si>
  <si>
    <t>zpětná klapka DN 32</t>
  </si>
  <si>
    <t>734209116.1</t>
  </si>
  <si>
    <t>R00013</t>
  </si>
  <si>
    <t>měřič tepla Q=1,6m3/h DN 32</t>
  </si>
  <si>
    <t>734209117</t>
  </si>
  <si>
    <t>Montáž závitových armatur se 2 závity G 6/4 (DN 40)</t>
  </si>
  <si>
    <t>R00011</t>
  </si>
  <si>
    <t>měřič tepla Q=2,3m3/h DN 40</t>
  </si>
  <si>
    <t>R00012</t>
  </si>
  <si>
    <t>zpětná klapka DN 40</t>
  </si>
  <si>
    <t>734209118</t>
  </si>
  <si>
    <t>Montáž závitových armatur se 2 závity G 2 (DN 50)</t>
  </si>
  <si>
    <t>zpětná klapka DN 50</t>
  </si>
  <si>
    <t>734211120</t>
  </si>
  <si>
    <t>Ventily odvzdušňovací závitové automatické PN 14 do 120°C G 1/2</t>
  </si>
  <si>
    <t>'výkaz výměr 
''RU1,4,8,11 
2*4=8.000 [A] 
''RU2,7 
2*2=4.000 [B] 
''RU3,5,9,10,12,14,16 
2*7=14.000 [C] 
''RU2,7 
2*2=4.000 [D] 
''RU13 
2=2.000 [E] 
''RU17 
2=2.000 [F] 
Celkem: 8+4+14+4+2+2=34.000 [G]</t>
  </si>
  <si>
    <t>734220101</t>
  </si>
  <si>
    <t>Ventily regulační závitové vyvažovací přímé PN 20 do 100°C G 3/4</t>
  </si>
  <si>
    <t>734220102</t>
  </si>
  <si>
    <t>Ventily regulační závitové vyvažovací přímé PN 20 do 100°C G 1</t>
  </si>
  <si>
    <t>734220103</t>
  </si>
  <si>
    <t>Ventily regulační závitové vyvažovací přímé PN 20 do 100°C G 5/4</t>
  </si>
  <si>
    <t>734220104</t>
  </si>
  <si>
    <t>Ventily regulační závitové vyvažovací přímé PN 20 do 100°C G 6/4</t>
  </si>
  <si>
    <t>734220105</t>
  </si>
  <si>
    <t>Ventily regulační závitové vyvažovací přímé PN 20 do 100°C G 2</t>
  </si>
  <si>
    <t>734221682</t>
  </si>
  <si>
    <t>Ventily regulační závitové hlavice termostatické, pro ovládání ventilů PN 10 do 110°C kapalinové otopných těles VK</t>
  </si>
  <si>
    <t>'výkaz výměr 
137=137.000 [A] 
Celkem: 137=137.000 [B]</t>
  </si>
  <si>
    <t>734222812</t>
  </si>
  <si>
    <t>Ventily regulační závitové termostatické, s hlavicí ručního ovládání PN 16 do 110°C přímé chromované G 1/2</t>
  </si>
  <si>
    <t>734261406</t>
  </si>
  <si>
    <t>Šroubení připojovací armatury radiátorů VK PN 10 do 110°C, regulační uzavíratelné přímé G 1/2 x 18</t>
  </si>
  <si>
    <t>734291124</t>
  </si>
  <si>
    <t>Ostatní armatury kohouty plnicí a vypouštěcí PN 10 do 90°C G 3/4</t>
  </si>
  <si>
    <t>734291246</t>
  </si>
  <si>
    <t>Ostatní armatury filtry závitové PN 16 do 130°C přímé s vnitřními závity G 1 1/2</t>
  </si>
  <si>
    <t>734291247</t>
  </si>
  <si>
    <t>Ostatní armatury filtry závitové PN 16 do 130°C přímé s vnitřními závity G 2</t>
  </si>
  <si>
    <t>734291263</t>
  </si>
  <si>
    <t>Ostatní armatury filtry závitové PN 30 do 110°C přímé s vnitřními závity G 3/4</t>
  </si>
  <si>
    <t>'výkaz výměr 
''RU3,5,9,10,12,14,16 
7=7.000 [A] 
Celkem: 7=7.000 [B]</t>
  </si>
  <si>
    <t>734291264</t>
  </si>
  <si>
    <t>Ostatní armatury filtry závitové PN 30 do 110°C přímé s vnitřními závity G 1</t>
  </si>
  <si>
    <t>734291265</t>
  </si>
  <si>
    <t>Ostatní armatury filtry závitové PN 30 do 110°C přímé s vnitřními závity G 1 1/4</t>
  </si>
  <si>
    <t>734292714</t>
  </si>
  <si>
    <t>Ostatní armatury kulové kohouty PN 42 do 185°C přímé vnitřní závit G 3/4</t>
  </si>
  <si>
    <t>'výkaz výměr 
''RU3,5,9,10,12,14,16 
3*7=21.000 [A] 
Celkem: 21=21.000 [B]</t>
  </si>
  <si>
    <t>734292716</t>
  </si>
  <si>
    <t>Ostatní armatury kulové kohouty PN 42 do 185°C přímé vnitřní závit G 1 1/4</t>
  </si>
  <si>
    <t>'výkaz výměr 
''RU1,4,8,11 
3*4=12.000 [A] 
Celkem: 12=12.000 [B]</t>
  </si>
  <si>
    <t>734292717</t>
  </si>
  <si>
    <t>Ostatní armatury kulové kohouty PN 42 do 185°C přímé vnitřní závit G 1 1/2</t>
  </si>
  <si>
    <t>'výkaz výměr 
''RU13 
3 =3.000 [A] 
Celkem: 3=3.000 [B]</t>
  </si>
  <si>
    <t>734292718</t>
  </si>
  <si>
    <t>Ostatní armatury kulové kohouty PN 42 do 185°C přímé vnitřní závit G 2</t>
  </si>
  <si>
    <t>'výkaz výměr 
''RU6,15 
3*2=6.000 [A] 
Celkem: 6=6.000 [B]</t>
  </si>
  <si>
    <t>734292720</t>
  </si>
  <si>
    <t>Ostatní armatury kulové kohouty PN 42 do 185°C přímé vnitřní závit G 3</t>
  </si>
  <si>
    <t>'výkaz výměr 
''RU17 
3=3.000 [A] 
Celkem: 3=3.000 [B]</t>
  </si>
  <si>
    <t>734295021</t>
  </si>
  <si>
    <t>Směšovací armatury otopných a chladících systémů ventily závitové PN 10 T= 120°C třícestné se servomotorem G 3/4</t>
  </si>
  <si>
    <t>'výkaz výměr 
''RU2,7 
1*2=2.000 [A] 
''RU3,5,9,10,12,14,16 
1*7=7.000 [B] 
Celkem: 2+7=9.000 [C]</t>
  </si>
  <si>
    <t>734295022</t>
  </si>
  <si>
    <t>Směšovací armatury otopných a chladících systémů ventily závitové PN 10 T= 120°C třícestné se servomotorem G 1</t>
  </si>
  <si>
    <t>734295023</t>
  </si>
  <si>
    <t>Směšovací armatury otopných a chladících systémů ventily závitové PN 10 T= 120°C třícestné se servomotorem G 5/4</t>
  </si>
  <si>
    <t>734295024</t>
  </si>
  <si>
    <t>Směšovací armatury otopných a chladících systémů ventily závitové PN 10 T= 120°C třícestné se servomotorem G 6/4</t>
  </si>
  <si>
    <t>734300821</t>
  </si>
  <si>
    <t>Demontáž armatur horkovodních rozpojení šroubení do DN 15</t>
  </si>
  <si>
    <t>734494213</t>
  </si>
  <si>
    <t>Měřicí armatury návarky s trubkovým závitem G 1/2</t>
  </si>
  <si>
    <t>R734421102</t>
  </si>
  <si>
    <t>Termomanometr s pevným stonkem a zpětnou klapkou tlak 0-400 kPa průměr 80 mm spodní připojení,0-120°C</t>
  </si>
  <si>
    <t>'výkaz výměr 
''RU1,4,8,11 
2*4=8.000 [A] 
''RU2,7 
2*2=4.000 [B] 
''RU3,5,9,10,12,14,16 
2*7=14.000 [C] 
''RU6,15 
2*2=4.000 [D] 
''RU13 
2*1=2.000 [E] 
''RU17 
1 =1.000 [F] 
Celkem: 8+4+14+4+2+1=33.000 [G]</t>
  </si>
  <si>
    <t>Ústřední vytápění - otopná tělesa</t>
  </si>
  <si>
    <t>735121810</t>
  </si>
  <si>
    <t>Demontáž otopných těles ocelových článkových</t>
  </si>
  <si>
    <t>'výkaz výměr 
540.00=540.000 [A] 
Celkem: 540=540.000 [B]</t>
  </si>
  <si>
    <t>735151253</t>
  </si>
  <si>
    <t>Otopná tělesa panelová jednodesková PN 1,0 MPa, T do 110°C s jednou přídavnou přestupní plochou výšky tělesa 500 mm stavební délky / výkonu 600 mm / 515 W</t>
  </si>
  <si>
    <t>'výkaz výměr 
12=12.000 [A] 
Celkem: 12=12.000 [B]</t>
  </si>
  <si>
    <t>735151255</t>
  </si>
  <si>
    <t>Otopná tělesa panelová jednodesková PN 1,0 MPa, T do 110°C s jednou přídavnou přestupní plochou výšky tělesa 500 mm stavební délky / výkonu 800 mm / 686 W</t>
  </si>
  <si>
    <t>'výkaz výměr 
4=4.000 [A] 
Celkem: 4=4.000 [B]</t>
  </si>
  <si>
    <t>735151256</t>
  </si>
  <si>
    <t>Otopná tělesa panelová jednodesková PN 1,0 MPa, T do 110°C s jednou přídavnou přestupní plochou výšky tělesa 500 mm stavební délky / výkonu 900 mm / 772 W</t>
  </si>
  <si>
    <t>'výkaz výměr 
17=17.000 [A] 
Celkem: 17=17.000 [B]</t>
  </si>
  <si>
    <t>735151257</t>
  </si>
  <si>
    <t>Otopná tělesa panelová jednodesková PN 1,0 MPa, T do 110°C s jednou přídavnou přestupní plochou výšky tělesa 500 mm stavební délky / výkonu 1000 mm / 858 W</t>
  </si>
  <si>
    <t>'výkaz výměr 
33=33.000 [A] 
Celkem: 33=33.000 [B]</t>
  </si>
  <si>
    <t>735151258</t>
  </si>
  <si>
    <t>Otopná tělesa panelová jednodesková PN 1,0 MPa, T do 110°C s jednou přídavnou přestupní plochou výšky tělesa 500 mm stavební délky / výkonu 1100 mm / 944 W</t>
  </si>
  <si>
    <t>'výkaz výměr 
3=3.000 [A] 
Celkem: 3=3.000 [B]</t>
  </si>
  <si>
    <t>735151455</t>
  </si>
  <si>
    <t>Otopná tělesa panelová dvoudesková PN 1,0 MPa, T do 110°C s jednou přídavnou přestupní plochou výšky tělesa 500 mm stavební délky / výkonu 800 mm / 894 W</t>
  </si>
  <si>
    <t>735151457</t>
  </si>
  <si>
    <t>Otopná tělesa panelová dvoudesková PN 1,0 MPa, T do 110°C s jednou přídavnou přestupní plochou výšky tělesa 500 mm stavební délky / výkonu 1000 mm / 1117 W</t>
  </si>
  <si>
    <t>'výkaz výměr 
29=29.000 [A] 
Celkem: 29=29.000 [B]</t>
  </si>
  <si>
    <t>735151458</t>
  </si>
  <si>
    <t>Otopná tělesa panelová dvoudesková PN 1,0 MPa, T do 110°C s jednou přídavnou přestupní plochou výšky tělesa 500 mm stavební délky / výkonu 1100 mm / 1229 W</t>
  </si>
  <si>
    <t>'výkaz výměr 
5=5.000 [A] 
Celkem: 5=5.000 [B]</t>
  </si>
  <si>
    <t>735151459</t>
  </si>
  <si>
    <t>Otopná tělesa panelová dvoudesková PN 1,0 MPa, T do 110°C s jednou přídavnou přestupní plochou výšky tělesa 500 mm stavební délky / výkonu 1200 mm / 1340 W</t>
  </si>
  <si>
    <t>735151557</t>
  </si>
  <si>
    <t>Otopná tělesa panelová dvoudesková PN 1,0 MPa, T do 110°C se dvěma přídavnými přestupními plochami výšky tělesa 500 mm stavební délky / výkonu 1000 mm / 1452 W</t>
  </si>
  <si>
    <t>735151619</t>
  </si>
  <si>
    <t>Otopná tělesa panelová třídesková PN 1,0 MPa, T do 110°C se třemi přídavnými přestupními plochami výšky tělesa 300 mm stavební délky / výkonu 1200 mm / 1655 W</t>
  </si>
  <si>
    <t>'výkaz výměr 
10=10.000 [A] 
Celkem: 10=10.000 [B]</t>
  </si>
  <si>
    <t>735151657</t>
  </si>
  <si>
    <t>Otopná tělesa panelová třídesková PN 1,0 MPa, T do 110°C se třemi přídavnými přestupními plochami výšky tělesa 500 mm stavební délky / výkonu 1000 mm / 2079 W</t>
  </si>
  <si>
    <t>'výkaz výměr 
2+7=9.000 [A] 
Celkem: 9=9.000 [B]</t>
  </si>
  <si>
    <t>735151659</t>
  </si>
  <si>
    <t>Otopná tělesa panelová třídesková PN 1,0 MPa, T do 110°C se třemi přídavnými přestupními plochami výšky tělesa 500 mm stavební délky / výkonu 1200 mm / 2495 W</t>
  </si>
  <si>
    <t>735151691</t>
  </si>
  <si>
    <t>Otopná tělesa panelová třídesková PN 1,0 MPa, T do 110°C se třemi přídavnými přestupními plochami výšky tělesa 900 mm stavební délky / výkonu 400 mm / 1331 W</t>
  </si>
  <si>
    <t>735151692</t>
  </si>
  <si>
    <t>Otopná tělesa panelová třídesková PN 1,0 MPa, T do 110°C se třemi přídavnými přestupními plochami výšky tělesa 900 mm stavební délky / výkonu 500 mm / 1664 W</t>
  </si>
  <si>
    <t>735291800</t>
  </si>
  <si>
    <t>Demontáž konzol nebo držáků otopných těles, registrů, konvektorů do odpadu</t>
  </si>
  <si>
    <t>'výkaz výměr 
180*4=720.000 [A] 
Celkem: 720=720.000 [B]</t>
  </si>
  <si>
    <t>735494811</t>
  </si>
  <si>
    <t>Vypuštění vody z otopných soustav bez kotlů, ohříváků, zásobníků a nádrží</t>
  </si>
  <si>
    <t>735511008</t>
  </si>
  <si>
    <t>Trubkové teplovodní podlahové vytápění rozvod v systémové desce systémová deska s tepelnou izolací, celkové výšky 50 až 53 mm</t>
  </si>
  <si>
    <t>735511064</t>
  </si>
  <si>
    <t>Trubkové teplovodní podlahové vytápění doplňkové prvky spárový (dilatační) profil</t>
  </si>
  <si>
    <t>'výkaz výměr 
250.00=250.000 [A] 
Celkem: 250=250.000 [B]</t>
  </si>
  <si>
    <t>735511067</t>
  </si>
  <si>
    <t>Trubkové teplovodní podlahové vytápění rozvod s uchycením ve vodící liště potrubí polybutylen rozvodné potrubí 16x2 mm, rozteč 150 mm</t>
  </si>
  <si>
    <t>'výkaz výměr 
1300.00=1 300.000 [A] 
Celkem: 1300=1 300.000 [B]</t>
  </si>
  <si>
    <t>735511087</t>
  </si>
  <si>
    <t>Trubkové teplovodní podlahové vytápění rozdělovače mosazné s průtokoměry osmiokruhové</t>
  </si>
  <si>
    <t>735511103</t>
  </si>
  <si>
    <t>Trubkové teplovodní podlahové vytápění skříně rozdělovače pod omítku, pro rozdělovač s počtem okruhů 6-9</t>
  </si>
  <si>
    <t>735511137</t>
  </si>
  <si>
    <t>Trubkové teplovodní podlahové vytápění připojovací šroubení rozdělovače, potrubí 16x2,0 mm</t>
  </si>
  <si>
    <t>'výkaz výměr 
32=32.000 [A] 
Celkem: 32=32.000 [B]</t>
  </si>
  <si>
    <t>998735102</t>
  </si>
  <si>
    <t>Přesun hmot pro otopná tělesa stanovený z hmotnosti přesunovaného materiálu vodorovná dopravní vzdálenost do 50 m v objektech výšky přes 6 do 12 m</t>
  </si>
  <si>
    <t>998735193</t>
  </si>
  <si>
    <t>Přesun hmot pro otopná tělesa stanovený z hmotnosti přesunovaného materiálu Příplatek k cenám za zvětšený přesun přes vymezenou největší dopravní vzdálenost do</t>
  </si>
  <si>
    <t>Přesun hmot pro otopná tělesa stanovený z hmotnosti přesunovaného materiálu Příplatek k cenám za zvětšený přesun přes vymezenou největší dopravní vzdálenost do 500 m</t>
  </si>
  <si>
    <t>R1.710109000</t>
  </si>
  <si>
    <t>Dveřní vzduchová clona horizontální, délka 2800mm, teplovodní ohřev 52,96kW ,vč.nástěnného displejového ovladače,elektrotermického2-cestneho ventilu,propojovací</t>
  </si>
  <si>
    <t>Dveřní vzduchová clona horizontální, délka 2800mm, teplovodní ohřev 52,96kW ,vč.nástěnného displejového ovladače,elektrotermického2-cestneho ventilu,propojovacího kabelu a dveřního kontaktu</t>
  </si>
  <si>
    <t>R710109000</t>
  </si>
  <si>
    <t>Dveřní vzduchová clona horizontální, délka 1500mm, teplovodní ohřev 37,52kW ,vč.nástěnného displejového ovladače,elektrotermického2-cestneho ventilu,propojovací</t>
  </si>
  <si>
    <t>Dveřní vzduchová clona horizontální, délka 1500mm, teplovodní ohřev 37,52kW ,vč.nástěnného displejového ovladače,elektrotermického2-cestneho ventilu,propojovacího kabelu a dveřního kontaktu</t>
  </si>
  <si>
    <t>783601713</t>
  </si>
  <si>
    <t>Příprava podkladu armatur a kovových potrubí před provedením nátěru potrubí do DN 50 mm odmaštěním, odmašťovačem vodou ředitelným</t>
  </si>
  <si>
    <t>50.00=50.000 [A] 
Celkem: 50=50.000 [B]</t>
  </si>
  <si>
    <t>783601731</t>
  </si>
  <si>
    <t>Příprava podkladu armatur a kovových potrubí před provedením nátěru potrubí přes DN 50 do DN 100 mm odmaštěním, odmašťovačem vodou ředitelným</t>
  </si>
  <si>
    <t>230.00=230.000 [A] 
Celkem: 230=230.000 [B]</t>
  </si>
  <si>
    <t>783614551</t>
  </si>
  <si>
    <t>Základní nátěr armatur a kovových potrubí jednonásobný potrubí do DN 50 mm syntetický</t>
  </si>
  <si>
    <t>783614561</t>
  </si>
  <si>
    <t>Základní nátěr armatur a kovových potrubí jednonásobný potrubí přes DN 50 do DN 100 mm syntetický</t>
  </si>
  <si>
    <t>783614651</t>
  </si>
  <si>
    <t>Základní antikorozní nátěr armatur a kovových potrubí jednonásobný potrubí do DN 50 mm syntetický standardní</t>
  </si>
  <si>
    <t>783614661</t>
  </si>
  <si>
    <t>Základní antikorozní nátěr armatur a kovových potrubí jednonásobný potrubí přes DN 50 do DN 100 mm syntetický standardní</t>
  </si>
  <si>
    <t>783617605</t>
  </si>
  <si>
    <t>Krycí nátěr (email) armatur a kovových potrubí potrubí do DN 50 mm jednonásobný syntetický tepelně odolný</t>
  </si>
  <si>
    <t>783617625</t>
  </si>
  <si>
    <t>Krycí nátěr (email) armatur a kovových potrubí potrubí přes DN 50 do DN 100 mm jednonásobný syntetický tepelně odolný</t>
  </si>
  <si>
    <t>775.00*1.50=1 162.500 [A] 
Celkem: 1162.5=1 162.500 [B]</t>
  </si>
  <si>
    <t>'topná zkouška 
72=72.000 [A] 
Celkem: 72=72.000 [B]</t>
  </si>
  <si>
    <t xml:space="preserve">  D.2.2.1.01.46</t>
  </si>
  <si>
    <t>Měření a regulace</t>
  </si>
  <si>
    <t>D.2.2.1.01.46</t>
  </si>
  <si>
    <t>MaR 01</t>
  </si>
  <si>
    <t>Rozváděč MaR, automatizační stanice vč.aplikačního sw</t>
  </si>
  <si>
    <t>R01-01</t>
  </si>
  <si>
    <t>Rozváděč MaR, řídící systém, aplikační sw</t>
  </si>
  <si>
    <t>Poznámka k položce: Rozvaděč skříňový; IP44/20; vč.podstavce; mont.deska; bočnice; 4bod.zámek; oceloplechový; kapsa na dokumentaci; osvětlení rozvaděče; přístrojové vybavení pro: - strojovna tepla - 16 topných větví s čerpadlem a trojcestným reg. ventilem -  signalizaci poruchy, chodu a uvolnění 4 kompaktních VZT jednotek s vlastní regulací - signalizaci poruchy nebo výpadku jističů z rozvéděčů ELEKTRO a výtahových rozváděčů - ovládání a signalizaci poruchy 5 malých odtahových ventilátorů - signalizaci poruchy vnitřních SPLITjednotek (18ks) - signalizaci poruchy, chodu a uvolnění 4 dveřních clon s vlastní regulací - poruchová signalizace s hlášením GSM  vč. řídící stanice MaR s rozhraním Ethernet s rozšiřujícími moduly;  116xDI; 45xDO; 34xAI; 17xAO; možnost dalšího rozšíření I/O; komunikace s ost.ŘJ BACNET/MODBUS IP (dle dodaných ŘJ); komunikace s PLC DDTS - MODBUS IP/RTU (dle požadavku DDTS); webserver; grafický LCD displej; modul GSM; vč. aplikačního sw pro připojené I/O - pro automatizační stanice vč. výkresové dokumentace rozváděče předpokládaná velikost: 2 pole 800x2000x300 mm (š x v x h)</t>
  </si>
  <si>
    <t>MaR 02</t>
  </si>
  <si>
    <t>Periferie</t>
  </si>
  <si>
    <t>R02-02</t>
  </si>
  <si>
    <t>snímač tlaku vody pro TV, a CHV</t>
  </si>
  <si>
    <t>Poznámka k položce: Snímač tlaku topné/chladící vody ;0..4bar; IP65; vč. připojení  a zkušebního kohoutu (měř.signál:0..10V, napájení 24V~/=;  ...nebo dle typu regulátoru), montáže a zapojení</t>
  </si>
  <si>
    <t>R02-03</t>
  </si>
  <si>
    <t>snímač teploty venkovní</t>
  </si>
  <si>
    <t>Poznámka k položce: čidlo venkovní teploty; -30..50°C; - amp;gt; Ni(Pt)1000; IP44; vč.upevnění na sev. fasádu do výše cca 3m</t>
  </si>
  <si>
    <t>R02-04</t>
  </si>
  <si>
    <t>snímač teploty jímkový</t>
  </si>
  <si>
    <t>Poznámka k položce: Snímač teploty jímkový; Ni1000/6180 (nebo dle typu automatu MaR); vč.jímky; IP55; vč. montáže  a zapojení</t>
  </si>
  <si>
    <t>R02-05</t>
  </si>
  <si>
    <t>snímač teploty příložný</t>
  </si>
  <si>
    <t>Poznámka k položce: čidlo teploty příložné; -30..130°C; - amp;gt; Ni(Pt)1000; IP44; vč. upevňovacího třmenu, montáže a zapojení</t>
  </si>
  <si>
    <t>R02-06</t>
  </si>
  <si>
    <t>snímač teploty prostorový</t>
  </si>
  <si>
    <t>Poznámka k položce: Prostorové čidlo teploty pro technické prostory; -5..55°C; - amp;gt; Ni(Pt)1000; IP20; vč.montáže a zapojení</t>
  </si>
  <si>
    <t>R02-07</t>
  </si>
  <si>
    <t>poruchová signalizace</t>
  </si>
  <si>
    <t>Poznámka k položce: Poruchová signalizace; Signálka s houkačkou, nástěnná krabice se signálkou a sirénkou 24Vdc, 80dB; montáž na povrch</t>
  </si>
  <si>
    <t>R02-08</t>
  </si>
  <si>
    <t>záplavové čidlo</t>
  </si>
  <si>
    <t>Poznámka k položce: Hlídač zaplavení 1P,nap. 24VAC, vč. sondy SE1, montáž sondy na zeď cca 2mm nad podlahou, vč. montáže sondy na zeď a hlídače na DINlištu do rozváděče</t>
  </si>
  <si>
    <t>R02-09</t>
  </si>
  <si>
    <t>nástěnné tlačítko s hřibovou hlavou</t>
  </si>
  <si>
    <t>Poznámka k položce: STOP Tlačítko, nástěnná krabice + STOPTLAČÍTKO s hřibovou hlavou, 1R kontakt 24Vdc; IP54; montáž na povrch</t>
  </si>
  <si>
    <t>R34539073.1</t>
  </si>
  <si>
    <t>tlačítkový ovladač místního ovládání</t>
  </si>
  <si>
    <t>Poznámka k položce: ovládač tlačítkový zapínací, řazení 1/0 Tlačítkový ovladač ř.1tl kompletní, 230V~;6A;IP44 v designu ovladačů osvětlení; popis. štítek 'VĚTRÁNÍ'</t>
  </si>
  <si>
    <t>R02-11</t>
  </si>
  <si>
    <t>Připojení motoru 3f zařízení, 3x230/400V;do 6,05kW;</t>
  </si>
  <si>
    <t>Poznámka k položce: Připojení 3f zažízení, 3x230/400V;do 6kW; napájení, ovládání, signál chod/porucha</t>
  </si>
  <si>
    <t>R02-12</t>
  </si>
  <si>
    <t>Připojení motoru čerpadla nebo ventilátoru, 1x230V;do 0,5kW;</t>
  </si>
  <si>
    <t>Poznámka k položce: Připojení motoru čerpadla, 1x230V;do 0,5kW; signál vypnutí, napájení, ovládání, signál chod/porucha</t>
  </si>
  <si>
    <t>R02-13</t>
  </si>
  <si>
    <t>Připojení signálu poruchy/chodu cizího zařízení</t>
  </si>
  <si>
    <t>Poznámka k položce: Připojení bezpot.kontaktu (chod/porucha) do systému MaR (sum.porucha SPLIT,Dv.clona,elektrotermický rad.ventil, signály výpadku jističe z rozváděčů ELEKTRO, ...)</t>
  </si>
  <si>
    <t>R02-14</t>
  </si>
  <si>
    <t>Připojení měřičů tepla topných větví</t>
  </si>
  <si>
    <t>Poznámka k položce: Připojení měřiče  tepla s komunikací MBus</t>
  </si>
  <si>
    <t>R02-15</t>
  </si>
  <si>
    <t>Připojení pohonu regulačního ventilu</t>
  </si>
  <si>
    <t>Poznámka k položce: Připojení pohonu regulačního ventilu 24Vdc/ac; řídící signál 0..10; vč.seřízení konc. poloh</t>
  </si>
  <si>
    <t>R02-16</t>
  </si>
  <si>
    <t>Připojení solenoidového ventilu doplňování TV</t>
  </si>
  <si>
    <t>Poznámka k položce: Připojení elmag.ventilu 24Vac; ON/OFF</t>
  </si>
  <si>
    <t>R02-17</t>
  </si>
  <si>
    <t>Připojení kabelového ovladače SPLIT</t>
  </si>
  <si>
    <t>Poznámka k položce: Připojení kabelového ovladače (propojení ovladače do vnitřní jednotky chlazení)</t>
  </si>
  <si>
    <t>MaR 03</t>
  </si>
  <si>
    <t>Kabely,trasy</t>
  </si>
  <si>
    <t>741122211</t>
  </si>
  <si>
    <t>Montáž kabel Cu plný kulatý žíla 3x1,5 až 6 mm2</t>
  </si>
  <si>
    <t>Poznámka k položce: Montáž kabel Cu plný kulatý žíla 3x1,5 až 6 mm2 uložený volně (např. CYKY)</t>
  </si>
  <si>
    <t>34111030</t>
  </si>
  <si>
    <t>kabel silový s Cu jádrem 1kV 3x1,5mm2 (CYKY)</t>
  </si>
  <si>
    <t>Poznámka k položce: kabel instalační jádro Cu plné izolace PVC plášť PVC 450/750V (CYKY) 3x1,5mm2</t>
  </si>
  <si>
    <t>34111123</t>
  </si>
  <si>
    <t>kabel silový s Cu jádrem 1kV 3x1,5mm2 (CXKH)</t>
  </si>
  <si>
    <t>Poznámka k položce: kabel silový oheň retardující bezhalogenový bez funkční schopnosti při požáru třída reakce na oheň B2cas1d1a1 jádro Cu 0,6/1kV (1-CXKH-R B2) 3x1,5mm2</t>
  </si>
  <si>
    <t>34111124</t>
  </si>
  <si>
    <t>kabel silový s Cu jádrem 1kV 3x2,5mm2 (CXKH)</t>
  </si>
  <si>
    <t>210812061</t>
  </si>
  <si>
    <t>Montáž kabel Cu plný kulatý žíla 5x1,5 až 2,5 mm2</t>
  </si>
  <si>
    <t>Poznámka k položce: Montáž kabelu Cu plného nebo laněného do 1 kV žíly 5x1,5 až 2,5 mm2 (např. CYKY) bez ukončení uloženého volně nebo v liště</t>
  </si>
  <si>
    <t>34111090</t>
  </si>
  <si>
    <t>kabel silový s Cu jádrem 1kV 5x1,5mm2 (CYKY)</t>
  </si>
  <si>
    <t>Montáž kabelů sdělovacích pro vnitřní rozvody do 15 žil</t>
  </si>
  <si>
    <t>34121231</t>
  </si>
  <si>
    <t>kabel sdělovací Cu 1x2x0,8</t>
  </si>
  <si>
    <t>Poznámka k položce: kabel sdělovací stíněný laminovanou Al fólií s příložným Cu drátem jádro Cu plné izolace PVC plášť PVC 300V (J-Y(St)Y…Lg) 1x2x0,8mm2</t>
  </si>
  <si>
    <t>34121233</t>
  </si>
  <si>
    <t>kabel sdělovací Cu 2x2x0,8</t>
  </si>
  <si>
    <t>Poznámka k položce: kabel sdělovací stíněný laminovanou Al fólií s příložným Cu drátem jádro Cu plné izolace PVC plášť PVC 300V (J-Y(St)Y…Lg) 2x2x0,8mm2</t>
  </si>
  <si>
    <t>34121237</t>
  </si>
  <si>
    <t>kabel sdělovací Cu 4x2x0,8</t>
  </si>
  <si>
    <t>Poznámka k položce: kabel sdělovací stíněný laminovanou Al fólií s příložným Cu drátem jádro Cu plné izolace PVC plášť PVC 300V (J-Y(St)Y…Lg) 4x2x0,8mm2</t>
  </si>
  <si>
    <t>34121144</t>
  </si>
  <si>
    <t>kabel sdělovací Cu 1x2x0,8 bezhalogenový</t>
  </si>
  <si>
    <t>Poznámka k položce: kabel sdělovací oheň retardující bezhalogenový stíněný laminovanou Al fólií s příložným CuSn drátem bez funkčnosti při požáru reakce na oheň B2cas1d1a1 jádro Cu plné 100V (SHKFH-R) 1x2x0,8mm2</t>
  </si>
  <si>
    <t>34121146</t>
  </si>
  <si>
    <t>kabel sdělovací Cu 2x2x0,8 bezhalogenový</t>
  </si>
  <si>
    <t>Poznámka k položce: kabel sdělovací oheň retardující bezhalogenový stíněný laminovanou Al fólií s příložným CuSn drátem bez funkčnosti při požáru reakce na oheň B2cas1d1a1 jádro Cu plné 100V (SHKFH-R) 2x2x0,8mm2</t>
  </si>
  <si>
    <t>34121268</t>
  </si>
  <si>
    <t>kabel datový 4x2x0,5 cat.6</t>
  </si>
  <si>
    <t>Poznámka k položce: kabel datový bezhalogenový třída reakce na oheň B2cas1d1a1 jádro Cu plné (U/UTP) kategorie 6</t>
  </si>
  <si>
    <t>Montáž kabelového žlabu do 150/100 mm</t>
  </si>
  <si>
    <t>34575491</t>
  </si>
  <si>
    <t>žlab kabelový pozinkovaný 2m/ks 50X62</t>
  </si>
  <si>
    <t>34575002</t>
  </si>
  <si>
    <t>víko žlabu pozinkované 2m/ks š 62mm</t>
  </si>
  <si>
    <t>34575492</t>
  </si>
  <si>
    <t>žlab kabelový pozinkovaný 2m/ks 50X125</t>
  </si>
  <si>
    <t>34575003</t>
  </si>
  <si>
    <t>víko žlabu pozinkované 2m/ks š 125mm</t>
  </si>
  <si>
    <t>742110104</t>
  </si>
  <si>
    <t>Montáž kabelového žlabu pro slaboproud 250/100 mm</t>
  </si>
  <si>
    <t>34575494</t>
  </si>
  <si>
    <t>žlab kabelový pozinkovaný 2m/ks 50X250</t>
  </si>
  <si>
    <t>34575004</t>
  </si>
  <si>
    <t>víko žlabu pozinkované 2m/ks š 250mm</t>
  </si>
  <si>
    <t>767491001</t>
  </si>
  <si>
    <t>Montáž konzol</t>
  </si>
  <si>
    <t>Poznámka k položce: Montáž konzol roštu fasád a stěn do zdiva nebo lehčeného betonu tvaru 'A' pro uchycení vodorovného profilu roštu</t>
  </si>
  <si>
    <t>15441042</t>
  </si>
  <si>
    <t>konzola nosného roštu A60 pozink</t>
  </si>
  <si>
    <t>15441045</t>
  </si>
  <si>
    <t>konzola nosného roštu A120 pozink</t>
  </si>
  <si>
    <t>15441057</t>
  </si>
  <si>
    <t>konzola nosného roštu A250 pozink</t>
  </si>
  <si>
    <t>742110003</t>
  </si>
  <si>
    <t>Montáž trubek pro slaboproud</t>
  </si>
  <si>
    <t>34571051</t>
  </si>
  <si>
    <t>trubka elektroinstalační ohebná D 22</t>
  </si>
  <si>
    <t>741920301</t>
  </si>
  <si>
    <t>Ucpávka prostupu kabelového svazku 0,1 m2 EI 60</t>
  </si>
  <si>
    <t>HZS4232</t>
  </si>
  <si>
    <t>Hodinová zúčtovací sazba technik odborný</t>
  </si>
  <si>
    <t>Poznámka k položce: Výchozí revize ELEKTRO zařízení MaR připojených na rozváděč MaR</t>
  </si>
  <si>
    <t>HZS4231</t>
  </si>
  <si>
    <t>Hodinová zúčtovací sazba technik</t>
  </si>
  <si>
    <t>Poznámka k položce: Komplexní zkouška 72 hod</t>
  </si>
  <si>
    <t xml:space="preserve">  D.2.2.1.01.7.</t>
  </si>
  <si>
    <t>Projekt fotovoltaické elektrárny</t>
  </si>
  <si>
    <t>D.2.2.1.01.7.</t>
  </si>
  <si>
    <t>21-M</t>
  </si>
  <si>
    <t>Elektromontáže</t>
  </si>
  <si>
    <t>210812001</t>
  </si>
  <si>
    <t>Montáž izolovaných kabelů měděných do 1 kV bez ukončení plných nebo laněných kulatých (např. CYKY, CHKE-R) uložených volně nebo v liště počtu a průřezu žil 2x1,</t>
  </si>
  <si>
    <t>Montáž izolovaných kabelů měděných do 1 kV bez ukončení plných nebo laněných kulatých (např. CYKY, CHKE-R) uložených volně nebo v liště počtu a průřezu žil 2x1,5 až 6 mm2</t>
  </si>
  <si>
    <t>34111116</t>
  </si>
  <si>
    <t>kabel silový oheň retardující bezhalogenový bez funkční schopnosti při požáru třída reakce na oheň B2cas1d1a1 jádro Cu 0,6/1kV (1-CXKH-R B2) 2x1,5mm2</t>
  </si>
  <si>
    <t>210812037</t>
  </si>
  <si>
    <t>Montáž izolovaných kabelů měděných do 1 kV bez ukončení plných nebo laněných kulatých (např. CYKY, CHKE-R) uložených volně nebo v liště počtu a průřezu žil 4x25</t>
  </si>
  <si>
    <t>Montáž izolovaných kabelů měděných do 1 kV bez ukončení plných nebo laněných kulatých (např. CYKY, CHKE-R) uložených volně nebo v liště počtu a průřezu žil 4x25 až 35 mm2</t>
  </si>
  <si>
    <t>34111170</t>
  </si>
  <si>
    <t>kabel silový oheň retardující bezhalogenový bez funkční schopnosti při požáru třída reakce na oheň B2cas1d1a1 jádro Cu 0,6/1kV (1-CXKH-R B2) 5x25mm2</t>
  </si>
  <si>
    <t>210813001</t>
  </si>
  <si>
    <t>Montáž izolovaných kabelů měděných do 1 kV bez ukončení plných nebo laněných kulatých (např. CYKY, CHKE-R) uložených pevně počtu a průřezu žil 2x1,5 až 6 mm2</t>
  </si>
  <si>
    <t>741110301</t>
  </si>
  <si>
    <t>Montáž trubek ochranných s nasunutím nebo našroubováním do krabic plastových tuhých, uložených pevně, vnitřní O do 40 mm</t>
  </si>
  <si>
    <t>34571360</t>
  </si>
  <si>
    <t>trubka elektroinstalační HDPE tuhá dvouplášťová korugovaná D 32/40mm</t>
  </si>
  <si>
    <t>741120201</t>
  </si>
  <si>
    <t>Montáž vodičů izolovaných měděných bez ukončení uložených volně plných a laněných s PVC pláštěm, bezhalogenových, ohniodolných (např. CY, CHAH-V) průřezu žíly 1</t>
  </si>
  <si>
    <t>Montáž vodičů izolovaných měděných bez ukončení uložených volně plných a laněných s PVC pláštěm, bezhalogenových, ohniodolných (např. CY, CHAH-V) průřezu žíly 1,5 až 16 mm2</t>
  </si>
  <si>
    <t>R341410</t>
  </si>
  <si>
    <t>vodič propojovací flexibilní jádro Cu pevné izolace PVC 450/750V (H07V-U) 1x16mm2</t>
  </si>
  <si>
    <t>741120323</t>
  </si>
  <si>
    <t>Montáž fotovoltaických kabelů bez ukončení, uložených pevně, průměru do 4 mm</t>
  </si>
  <si>
    <t>34111850</t>
  </si>
  <si>
    <t>kabel fotovoltaický černý nebo červený průměr 4mm</t>
  </si>
  <si>
    <t>741130013</t>
  </si>
  <si>
    <t>Ukončení vodičů izolovaných s označením a zapojením v rozváděči nebo na přístroji, průřezu žíly do 95 mm2</t>
  </si>
  <si>
    <t>Zapojení vstupních vodičů do RH0 20  střídačů 20=20.000 [A] 
Celkem: 20=20.000 [B]</t>
  </si>
  <si>
    <t>741210121</t>
  </si>
  <si>
    <t>Montáž rozváděčů litinových, hliníkových nebo plastových bez zapojení vodičů skříněk hmotnosti do 10 kg</t>
  </si>
  <si>
    <t>R0033741</t>
  </si>
  <si>
    <t>Přepěťový box DC, typ I+II pro 2 MPP, svorky CY16, Max. 900VDC, 30A</t>
  </si>
  <si>
    <t>741210212</t>
  </si>
  <si>
    <t>Montáž rozváděčů skříňových nebo panelových bez zapojení vodičů nedělitelných, hmotnosti do 700 kg</t>
  </si>
  <si>
    <t>R1040011</t>
  </si>
  <si>
    <t>Rozvaděč R-DC/ST1 viz projektová dokumentace</t>
  </si>
  <si>
    <t>741210212.1</t>
  </si>
  <si>
    <t>R10400411</t>
  </si>
  <si>
    <t>Rozvaděč R-DC/ST2 viz projektová dokumentace</t>
  </si>
  <si>
    <t>741410072</t>
  </si>
  <si>
    <t>Montáž uzemňovacího vedení s upevněním, propojením a připojením pomocí svorek doplňků ostatních konstrukcí vodičem průřezu do 16 mm2, uloženým pevně</t>
  </si>
  <si>
    <t>R35442874</t>
  </si>
  <si>
    <t>Svorka uzemňovací pro FV panely</t>
  </si>
  <si>
    <t>741711011</t>
  </si>
  <si>
    <t>Montáž nosné konstrukce fotovoltaických panelů umístěné na ploché střeše</t>
  </si>
  <si>
    <t>42412423</t>
  </si>
  <si>
    <t>konstrukce nosná pro fotovoltaické panely samozátěžová sklon 15 stupňů - orientace jih, set pro 8 panelů</t>
  </si>
  <si>
    <t>SADA</t>
  </si>
  <si>
    <t>741721211</t>
  </si>
  <si>
    <t>Montáž fotovoltaických panelů výkonu přes 300 Wp, umístěných na ploché střeše krystalických</t>
  </si>
  <si>
    <t>R8500618</t>
  </si>
  <si>
    <t>Panel fotovoltaický</t>
  </si>
  <si>
    <t>Referenční typ CS3W-450MS Hiku 128=128.000 [A] 
Celkem: 128=128.000 [B]</t>
  </si>
  <si>
    <t>Poznámka k položce: Monokrystalický panel  Rám: stříbrný/bílá fólie  Velikost: velkoformátový  Výkon: 450 Wp  Účinnost: 20,4%  Délka: 2108 mm  Šířka: 1048 mm  Váha: 24.90 kg</t>
  </si>
  <si>
    <t>741730017</t>
  </si>
  <si>
    <t>Montáž střídače napětí DC/AC fotovoltaických systémů včetně osazení a připojení síťového DC/AC (On - grid) třífázového, maximální výstupní výkon přes 15 000 do</t>
  </si>
  <si>
    <t>Montáž střídače napětí DC/AC fotovoltaických systémů včetně osazení a připojení síťového DC/AC (On - grid) třífázového, maximální výstupní výkon přes 15 000 do 25 000 W</t>
  </si>
  <si>
    <t>R1770</t>
  </si>
  <si>
    <t>Střídač pro FVE, 25kW</t>
  </si>
  <si>
    <t>Referenční typ SE25K 2=2.000 [A] 
Celkem: 2=2.000 [B]</t>
  </si>
  <si>
    <t>741761012</t>
  </si>
  <si>
    <t>Montáž monitorovacího zařízení fotovoltaických systémů rozšiřujícího modulu pro řízení výkonu elektrárny</t>
  </si>
  <si>
    <t>R3164266</t>
  </si>
  <si>
    <t>Optimizér na panely do 950W</t>
  </si>
  <si>
    <t>Referenční typ P950 64=64.000 [A] 
Celkem: 64=64.000 [B]</t>
  </si>
  <si>
    <t>Poznámka k položce: Pro solární panely do 950W (max. vstupní proud 14,1A)</t>
  </si>
  <si>
    <t>741920201</t>
  </si>
  <si>
    <t>Protipožární ucpávky kabelových chrániček prostup stropem tloušťky 150 mm tmelem požární odolnost EI 90, průměru chráničky do 10 mm</t>
  </si>
  <si>
    <t>R55182760</t>
  </si>
  <si>
    <t>Systémová průchodka pro jednotlivé kabaly</t>
  </si>
  <si>
    <t>R7412B10</t>
  </si>
  <si>
    <t>Montáž pro dozbrojení rozvaděče RH0 viz projektová dokumentace</t>
  </si>
  <si>
    <t>R34923010</t>
  </si>
  <si>
    <t>Materiál na dozbrojení rozvaděče RH0 viz projektová dokumentace</t>
  </si>
  <si>
    <t>1x UF300, 1x jistič B125/3, 2x B63/3,  1x B4/1, 2x B2/1, stykač 2x 400VAC/80A/3P - 230VAC, 1x 230VAC/20A/2P-230VAC, 1x 4Q elektroměr 1=1.000 [A] 
Celkem: 1=1.000 [B]</t>
  </si>
  <si>
    <t>R741G310</t>
  </si>
  <si>
    <t>Montáž nouzového tlačítka STOP</t>
  </si>
  <si>
    <t>R34535024</t>
  </si>
  <si>
    <t>Nouzové tlačítko na povrch STOP</t>
  </si>
  <si>
    <t>FVE 40=40.000 [A] 
Celkem: 40=40.000 [B]</t>
  </si>
  <si>
    <t xml:space="preserve">  D.2.2.1.02.01</t>
  </si>
  <si>
    <t>Trafostanice-Architektonicko-stavební řešení</t>
  </si>
  <si>
    <t>D.2.2.1.02.01</t>
  </si>
  <si>
    <t>132112221</t>
  </si>
  <si>
    <t>Hloubení zapažených rýh šířky přes 800 do 2 000 mm ručně s urovnáním dna do předepsaného profilu a spádu v hornině třídy těžitelnosti I skupiny 1 a 2 soudržných</t>
  </si>
  <si>
    <t>hloubení pod rampou-plocha výkopu v řezu*délka0.82*(10.75+1+0.16+1.6)=11.078 [A] 
Celkem: 11.078=11.078 [B]</t>
  </si>
  <si>
    <t>132151252</t>
  </si>
  <si>
    <t>Hloubení nezapažených rýh šířky přes 800 do 2 000 mm strojně s urovnáním dna do předepsaného profilu a spádu v hornině třídy těžitelnosti I skupiny 1 a 2 přes 2</t>
  </si>
  <si>
    <t>Hloubení nezapažených rýh šířky přes 800 do 2 000 mm strojně s urovnáním dna do předepsaného profilu a spádu v hornině třídy těžitelnosti I skupiny 1 a 2 přes 20 do 50 m3</t>
  </si>
  <si>
    <t>hloubení -plocha výkopu v řezu*délka0.82*(11.1+1.2+1.2)*2=22.140 [A] 
hloubení -plocha výkopu v řezu*délka0.82*7.735*2=12.685 [B] 
hloubení pro základ pod žebřík0.5*0.8*1=0.400 [C] 
odečet ručního hloubení-11.078=-11.078 [D] 
Celkem: 22.14+12.685+0.4+-11.078=24.147 [E]</t>
  </si>
  <si>
    <t>167151101</t>
  </si>
  <si>
    <t>Nakládání, skládání a překládání neulehlého výkopku nebo sypaniny strojně nakládání, množství do 100 m3, z horniny třídy těžitelnosti I, skupiny 1 až 3</t>
  </si>
  <si>
    <t>vytlačená hornina na skládku-objem lože+objem základu0.4+3.142=3.542 [A]</t>
  </si>
  <si>
    <t>objem ručního výkopu-betonové lože(13.51*0.82)-(0.4*0.2*13.51)=9.997 [A]</t>
  </si>
  <si>
    <t>objem strojního výkopu-betonové lože23.747-(25.6*0.4*0.2)=21.699 [A]</t>
  </si>
  <si>
    <t>'ochrana zemnícího pásku' 
((11.1+0.4+0.4)*2)*(0.2*0.4)=1.904 [A] 
(7.735*2)*(0.2*0.4)=1.238 [B] 
Celkem: 1.904+1.238=3.142 [C]</t>
  </si>
  <si>
    <t>275313811</t>
  </si>
  <si>
    <t>Základy z betonu prostého patky a bloky z betonu kamenem neprokládaného tř. C 25/30</t>
  </si>
  <si>
    <t>pod ocelový žebřík0.5*0.8*1=0.400 [A]</t>
  </si>
  <si>
    <t>(1.5*2+1.25*2)*5=27.500 [A]</t>
  </si>
  <si>
    <t>621381012</t>
  </si>
  <si>
    <t>Omítka tenkovrstvá minerální vnějších ploch probarvená, bez penetrace zatíraná (škrábaná), zrnitost 1,5 mm podhledů</t>
  </si>
  <si>
    <t>římsa(0.32+0.1)*10.855*2=9.118 [A]</t>
  </si>
  <si>
    <t>622131101</t>
  </si>
  <si>
    <t>Podkladní a spojovací vrstva vnějších omítaných ploch cementový postřik nanášený ručně celoplošně stěn</t>
  </si>
  <si>
    <t>skladba F03(11.1+11.1+7.735+7.735)*0.8=30.136 [A]</t>
  </si>
  <si>
    <t>33.903=33.903 [A]</t>
  </si>
  <si>
    <t>622325109</t>
  </si>
  <si>
    <t>Oprava vápenocementové omítky vnějších ploch stupně členitosti 1 hladké stěn, v rozsahu opravované plochy přes 80 do 100%</t>
  </si>
  <si>
    <t>622381012</t>
  </si>
  <si>
    <t>Omítka tenkovrstvá minerální vnějších ploch probarvená, bez penetrace zatíraná (škrábaná), zrnitost 1,5 mm stěn</t>
  </si>
  <si>
    <t>155.744=155.744 [A] 
odečet římsy-9.118=-9.118 [B] 
odečet soklové partie-0.9*11.1*2=-19.980 [C] 
odečet soklové partie-0.9*7.735*2=-13.923 [D] 
Celkem: 155.744+-9.118+-19.98+-13.923=112.723 [E]</t>
  </si>
  <si>
    <t>629135102</t>
  </si>
  <si>
    <t>Vyrovnávací vrstva z cementové malty pod klempířskými prvky šířky přes 150 do 300 mm</t>
  </si>
  <si>
    <t>k.2.13*1.5=4.500 [A] 
k.2.22*1=2.000 [B] 
k.2.22*7.85=15.700 [C] 
k.2.32*10.86=21.720 [D] 
k.2.42*10.7=21.400 [E] 
k.2.42*5.52=11.040 [F] 
Celkem: 4.5+2+15.7+21.72+21.4+11.04=76.360 [G]</t>
  </si>
  <si>
    <t>629991011</t>
  </si>
  <si>
    <t>Zakrytí vnějších ploch před znečištěním včetně pozdějšího odkrytí výplní otvorů a svislých ploch fólií přilepenou lepící páskou</t>
  </si>
  <si>
    <t>dveřní 9.375 okenní otvory1.5*1.25*5 =9.375 [A] 
dveřní 9.375 okenní otvory1.6*2.545*4=16.288 [B] 
dveřní 9.375 okenní otvory1*2.1=2.100 [C] 
Celkem: 9.375+16.288+2.1=27.763 [D]</t>
  </si>
  <si>
    <t>711161273</t>
  </si>
  <si>
    <t>Provedení izolace proti zemní vlhkosti nopovou fólií na ploše svislé S z nopové fólie</t>
  </si>
  <si>
    <t>skladba F03(11.1+11.1+7.735+7.735)*0.9=33.903 [A]</t>
  </si>
  <si>
    <t>28323010</t>
  </si>
  <si>
    <t>fólie profilovaná (nopová) drenážní HDPE s výškou nopů 20mm</t>
  </si>
  <si>
    <t>33.903*1.221 Přepočtené koeficientem množství=41.396 [A]</t>
  </si>
  <si>
    <t>998711101</t>
  </si>
  <si>
    <t>Přesun hmot pro izolace proti vodě, vlhkosti a plynům stanovený z hmotnosti přesunovaného materiálu vodorovná dopravní vzdálenost do 50 m v objektech výšky do 6</t>
  </si>
  <si>
    <t>Přesun hmot pro izolace proti vodě, vlhkosti a plynům stanovený z hmotnosti přesunovaného materiálu vodorovná dopravní vzdálenost do 50 m v objektech výšky do 6 m</t>
  </si>
  <si>
    <t>84.94=84.940 [A]</t>
  </si>
  <si>
    <t>712340832</t>
  </si>
  <si>
    <t>Odstranění povlakové krytiny střech plochých do 10° z přitavených pásů NAIP v plné ploše dvouvrstvé</t>
  </si>
  <si>
    <t>(3.7+3.7)*10.715=79.291 [A] 
0.9*2*0.15=0.270 [B] 
5.7*2*0.15=1.710 [C] 
7.75*2*0.13=2.015 [D] 
odečet nadstřešní kce-5.515*0.9=-4.964 [E] 
5.515*0.6*2=6.618 [F] 
Celkem: 79.291+0.27+1.71+2.015+-4.964+6.618=84.940 [G]</t>
  </si>
  <si>
    <t>712341559</t>
  </si>
  <si>
    <t>Provedení povlakové krytiny střech plochých do 10° pásy přitavením NAIP v plné ploše</t>
  </si>
  <si>
    <t>84.94*2=169.880 [A]</t>
  </si>
  <si>
    <t>169.88*1.1655 Přepočtené koeficientem množství=197.995 [A]</t>
  </si>
  <si>
    <t>11.1*2+7.775*2=37.750 [A]</t>
  </si>
  <si>
    <t>4.45+2=6.450 [A]</t>
  </si>
  <si>
    <t>5.35=5.350 [A]</t>
  </si>
  <si>
    <t>1.5*1.25*5=9.375 [A] 
odečet větracích okének-5*0.57*0.38=-1.083 [B] 
Celkem: 9.375+-1.083=8.292 [C]</t>
  </si>
  <si>
    <t>1*2=2.000 [A] 
7.7*2=15.400 [B] 
Celkem: 2+15.4=17.400 [C]</t>
  </si>
  <si>
    <t>764002861</t>
  </si>
  <si>
    <t>Demontáž klempířských konstrukcí oplechování říms do suti</t>
  </si>
  <si>
    <t>10.855*2=21.710 [A]</t>
  </si>
  <si>
    <t>5.515*2=11.030 [A]</t>
  </si>
  <si>
    <t>764004811</t>
  </si>
  <si>
    <t>Demontáž klempířských konstrukcí žlabu nadřímsového do suti</t>
  </si>
  <si>
    <t>1*2=2.000 [A] 
3.88*2=7.760 [B] 
Celkem: 2+7.76=9.760 [C]</t>
  </si>
  <si>
    <t>764204105</t>
  </si>
  <si>
    <t>Montáž oplechování horních ploch zdí a nadezdívek (atik) rozvinuté šířky do 400 mm</t>
  </si>
  <si>
    <t>K/2,22*1+2*7.85=17.700 [A]</t>
  </si>
  <si>
    <t>764206105</t>
  </si>
  <si>
    <t>Montáž oplechování parapetů rovných, bez rohů, rozvinuté šířky do 400 mm</t>
  </si>
  <si>
    <t>K/2.15*1.5=7.500 [A] 
K/2.42*10.7+2*5.52=32.440 [B] 
Celkem: 7.5+32.44=39.940 [C]</t>
  </si>
  <si>
    <t>764208107</t>
  </si>
  <si>
    <t>Montáž oplechování říms a ozdobných prvků rovných, bez rohů, rozvinuté šířky přes 400 do 670 mm</t>
  </si>
  <si>
    <t>K/2.32*10.86=21.720 [A]</t>
  </si>
  <si>
    <t>764301105</t>
  </si>
  <si>
    <t>Montáž lemování zdí boční nebo horní rovné, střech s krytinou prejzovou nebo vlnitou, rozvinuté šířky do 400 mm</t>
  </si>
  <si>
    <t>K/2,510.7*2+1*2=23.400 [A]</t>
  </si>
  <si>
    <t>55350262</t>
  </si>
  <si>
    <t>tabule plechová z Pz tl 0,5mm s povrchovou úpravou</t>
  </si>
  <si>
    <t>K/2.15*1.5*0.27*1.1=2.228 [A] 
K/2.25.93*1.1=6.523 [B] 
K/2.311.95*1.1=13.145 [C] 
K/2.47.95*1.1=8.745 [D] 
K/2.52.93*1.1=3.223 [E] 
Celkem: 2.228+6.523+13.145+8.745+3.223=33.864 [F]</t>
  </si>
  <si>
    <t>K/2.62*5.5=11.000 [A] 
K/2.62*10.7=21.400 [B] 
Celkem: 11+21.4=32.400 [C]</t>
  </si>
  <si>
    <t>764511642</t>
  </si>
  <si>
    <t>Žlab podokapní z pozinkovaného plechu s povrchovou úpravou včetně háků a čel kotlík oválný (trychtýřový), rš žlabu/průměr svodu 330/100 mm</t>
  </si>
  <si>
    <t>764518622</t>
  </si>
  <si>
    <t>Svod z pozinkovaného plechu s upraveným povrchem včetně objímek, kolen a odskoků kruhový, průměru 100 mm</t>
  </si>
  <si>
    <t>K/2.62*1=2.000 [A] 
K/2.62*4=8.000 [B] 
Celkem: 2+8=10.000 [C]</t>
  </si>
  <si>
    <t>998764101</t>
  </si>
  <si>
    <t>Přesun hmot pro konstrukce klempířské stanovený z hmotnosti přesunovaného materiálu vodorovná dopravní vzdálenost do 50 m v objektech výšky do 6 m</t>
  </si>
  <si>
    <t>766622216</t>
  </si>
  <si>
    <t>Montáž oken plastových plochy do 1 m2 včetně montáže rámu otevíravých do zdiva</t>
  </si>
  <si>
    <t>okno do luxfer velikosti 0,5*0,38*0,08-dvojsklo+síťka proti hmyzu5=5.000 [A]</t>
  </si>
  <si>
    <t>61140049</t>
  </si>
  <si>
    <t>okno plastové otevíravé/sklopné dvojsklo do plochy 1m2</t>
  </si>
  <si>
    <t>5*0.57*0.38=1.083 [A]</t>
  </si>
  <si>
    <t>61140077</t>
  </si>
  <si>
    <t>parapet plastový vnitřní – š 150mm, barva bílá</t>
  </si>
  <si>
    <t>1.5*5=7.500 [A]</t>
  </si>
  <si>
    <t>998766101</t>
  </si>
  <si>
    <t>Přesun hmot pro konstrukce truhlářské stanovený z hmotnosti přesunovaného materiálu vodorovná dopravní vzdálenost do 50 m v objektech výšky do 6 m</t>
  </si>
  <si>
    <t>vyvěšení + zavěšení2*1=2.000 [A]</t>
  </si>
  <si>
    <t>767691832</t>
  </si>
  <si>
    <t>Ostatní práce - vyvěšení nebo zavěšení kovových křídel vrat, plochy do 4 m2</t>
  </si>
  <si>
    <t>3*2=6.000 [A]</t>
  </si>
  <si>
    <t>55341413</t>
  </si>
  <si>
    <t>průvětrník mřížový s klapkami 300x300mm</t>
  </si>
  <si>
    <t>R76783210</t>
  </si>
  <si>
    <t>dle tabulky výrobků-z.5.11=1.000 [A]</t>
  </si>
  <si>
    <t>R4498300</t>
  </si>
  <si>
    <t>998767101</t>
  </si>
  <si>
    <t>Přesun hmot pro zámečnické konstrukce stanovený z hmotnosti přesunovaného materiálu vodorovná dopravní vzdálenost do 50 m v objektech výšky do 6 m</t>
  </si>
  <si>
    <t>obklad soklu-skladba F02-dle výkr. D.2.2.1.2.1_3_1010.9*11.1*2=19.980 [A] 
obklad soklu0.9*7.735*2=13.923 [B] 
Celkem: 19.98+13.923=33.903 [C]</t>
  </si>
  <si>
    <t>výměra skladby*koeficient 
33.903*1.1=37.293 [A]</t>
  </si>
  <si>
    <t>998781101</t>
  </si>
  <si>
    <t>Přesun hmot pro obklady keramické stanovený z hmotnosti přesunovaného materiálu vodorovná dopravní vzdálenost do 50 m v objektech výšky do 6 m</t>
  </si>
  <si>
    <t>vrata1.6*2.545*4*2=32.576 [A] 
dveře1*2.1*2=4.200 [B] 
Z5.2-protidešťová žaluzie0.58*2.52*2=2.923 [C] 
dvířka v soklu0.9*0.3=0.270 [D] 
Celkem: 32.576+4.2+2.923+0.27=39.969 [E]</t>
  </si>
  <si>
    <t>39.969=39.969 [A]</t>
  </si>
  <si>
    <t>783301401</t>
  </si>
  <si>
    <t>Příprava podkladu zámečnických konstrukcí před provedením nátěru ometení</t>
  </si>
  <si>
    <t>783314203</t>
  </si>
  <si>
    <t>Základní antikorozní nátěr zámečnických konstrukcí jednonásobný syntetický samozákladující</t>
  </si>
  <si>
    <t>783317101</t>
  </si>
  <si>
    <t>Krycí nátěr (email) zámečnických konstrukcí jednonásobný syntetický standardní</t>
  </si>
  <si>
    <t>783813131</t>
  </si>
  <si>
    <t>Penetrační nátěr omítek hladkých omítek hladkých, zrnitých tenkovrstvých nebo štukových stupně členitosti 1 a 2 syntetický</t>
  </si>
  <si>
    <t>odečet soklové partie-0.9*11.1*2=-19.980 [A] 
odečet soklové partie-0.9*7.735*2=-13.923 [B] 
155.744=155.744 [C] 
Celkem: -19.98+-13.923+155.744=121.841 [D]</t>
  </si>
  <si>
    <t>R055</t>
  </si>
  <si>
    <t>3D logo "Správa železnic" dodávka a montáž</t>
  </si>
  <si>
    <t>dle tabulky ostatních výrobků 0V/2.11=1.000 [A]</t>
  </si>
  <si>
    <t>Extrudovaný polystyren vhodný do exterieru, barevný nástřik</t>
  </si>
  <si>
    <t>R78381313</t>
  </si>
  <si>
    <t>Hloubkový zpevňovač omítky na bázi roztoku syntetické pryskyřice v organických rozpouštědlech</t>
  </si>
  <si>
    <t>Hloubkový zpevňovač omítky na bázi roztoku syntetické pryskyřice v organických  
rozpouštědlech</t>
  </si>
  <si>
    <t>155.744*0.5=77.872 [A]</t>
  </si>
  <si>
    <t>783822213</t>
  </si>
  <si>
    <t>Vyrovnání omítek před provedením nátěru celoplošné, tloušťky do 3 mm, stěrkou modifikovanou cementovou</t>
  </si>
  <si>
    <t>skladba F01+F02-plochy(11.1*3.875*2)+(4.42*7.735*2)=154.402 [A] 
ostění(0.15*1.5*5)+(0.15*5*2)=2.625 [B] 
nadstřešní část0.9*1.15*2+0.9*5.85*2=12.600 [C] 
atika-vnitřní strana0.9*4=3.600 [D] 
římsa(0.32+0.1)*10.855*2=9.118 [E] 
odečet žaluzií-2.5*0.6*2=-3.000 [F] 
odečet oken-1.5*1.25*5=-9.375 [G] 
odečet dveří-1.6*2.545*3=-12.216 [H] 
odečet dveří-1*2.01=-2.010 [I] 
Celkem: 154.402+2.625+12.6+3.6+9.118+-3+-9.375+-12.216+-2.01=155.744 [J] 
155.744*0.5=77.872 [K]</t>
  </si>
  <si>
    <t>783923171</t>
  </si>
  <si>
    <t>Penetrační nátěr betonových podlah hrubých akrylátový</t>
  </si>
  <si>
    <t>penetrace pod asfaltové souvrství84.94=84.940 [A]</t>
  </si>
  <si>
    <t>783933151</t>
  </si>
  <si>
    <t>Penetrační nátěr betonových podlah hladkých (z pohledového nebo gletovaného betonu, stěrky apod.) epoxidový</t>
  </si>
  <si>
    <t>9.401*2=18.802 [A]</t>
  </si>
  <si>
    <t>783947153</t>
  </si>
  <si>
    <t>Krycí (uzavírací) nátěr betonových podlah jednonásobný polyuretanový rozpouštědlový</t>
  </si>
  <si>
    <t>9.401=9.401 [A]</t>
  </si>
  <si>
    <t>4.4*(11.1+11.1+7.735+7.735)=165.748 [A]</t>
  </si>
  <si>
    <t>Montáž lešení řadového rámového lehkého pracovního s podlahami s provozním zatížením tř. 3 do 200 kg/m2 Příplatek za první a každý další den použití lešení k ce</t>
  </si>
  <si>
    <t>Montáž lešení řadového rámového lehkého pracovního s podlahami s provozním zatížením tř. 3 do 200 kg/m2 Příplatek za první a každý další den použití lešení k ceně -1111 nebo -1112</t>
  </si>
  <si>
    <t>4.4*(11.1+11.1+7.735+7.735)*30=4 972.440 [A]</t>
  </si>
  <si>
    <t>vybourání oken5*1.5*1.25=9.375 [A]</t>
  </si>
  <si>
    <t>978015361</t>
  </si>
  <si>
    <t>Otlučení vápenných nebo vápenocementových omítek vnějších ploch s vyškrabáním spar a s očištěním zdiva stupně členitosti 1 a 2, v rozsahu přes 30 do 50 %</t>
  </si>
  <si>
    <t>978015391</t>
  </si>
  <si>
    <t>Otlučení vápenných nebo vápenocementových omítek vnějších ploch s vyškrabáním spar a s očištěním zdiva stupně členitosti 1 a 2, v rozsahu přes 80 do 100 %</t>
  </si>
  <si>
    <t>985112132</t>
  </si>
  <si>
    <t>Odsekání degradovaného betonu rubu kleneb a podlah, tloušťky přes 10 do 30 mm</t>
  </si>
  <si>
    <t>rampa11.06*0.85=9.401 [A]</t>
  </si>
  <si>
    <t>84.94=84.940 [A] 
9.401=9.401 [B] 
Celkem: 84.94+9.401=94.341 [C]</t>
  </si>
  <si>
    <t>985311312</t>
  </si>
  <si>
    <t>Reprofilace betonu sanačními maltami na cementové bázi ručně rubu kleneb a podlah, tloušťky přes 10 do 20 mm</t>
  </si>
  <si>
    <t>skladba R0184.94*0.5=42.470 [A] 
skladba P019.401=9.401 [B] 
Celkem: 42.47+9.401=51.871 [C]</t>
  </si>
  <si>
    <t>R98532121</t>
  </si>
  <si>
    <t>Ochranný nátěr betonářské výztuže 1 vrstva</t>
  </si>
  <si>
    <t>985323912</t>
  </si>
  <si>
    <t>Spojovací můstek reprofilovaného betonu Příplatek k cenám za plochu do 10 m2 jednotlivě</t>
  </si>
  <si>
    <t>997013111</t>
  </si>
  <si>
    <t>Vnitrostaveništní doprava suti a vybouraných hmot vodorovně do 50 m svisle s použitím mechanizace pro budovy a haly výšky do 6 m</t>
  </si>
  <si>
    <t>6.376+0.516+4.656+0.513+0.934=12.995 [A]</t>
  </si>
  <si>
    <t>2.258+1.778+0.620=4.656 [A]</t>
  </si>
  <si>
    <t>vytlačená zemina betové lože+patak(3.142+0.4)*1.8=6.376 [A]</t>
  </si>
  <si>
    <t>0.381+0.132=0.513 [A]</t>
  </si>
  <si>
    <t>E1. Položka obsahuje:  
• veškeré poplatky provozovateli skládky, recyklační linky nebo jiného zařízení na zpracování nebo likvidaci odpadů související s převzetím, uložením, zpracováním nebo likvidací odpadu,  
• náklady spojené s dopravou odpadu z místa stavby na místo převzetí provozovatelem skládky, recyklační linky nebo jiného zařízení na zpracování nebo likvidaci odpadů,  
• náklady spojené s vyložením a manipulací s materiálem v místě skládky.  
2. Položka neobsahuje:  
• náklady spojené s naložením a manipulací s materiálem.   
3. Způsob měření:   
• [měrná jednotka – nejčastěji Tuna] určující množství odpadu vytříděného v souladu se zákonem č. 541/2020 Sb., o odpadech, v platném znění</t>
  </si>
  <si>
    <t xml:space="preserve">  D.2.2.1.02.47</t>
  </si>
  <si>
    <t>Trafostanice-Zařízení silnoproudé elektrotechniky vč.ochrany před bleskem</t>
  </si>
  <si>
    <t>D.2.2.1.02.47</t>
  </si>
  <si>
    <t>132212611</t>
  </si>
  <si>
    <t>Hloubení rýh vedle kolejí šířky do 800 mm ručně zapažených i nezapažených, hloubky do 1,5 m objemu přes 2 m3 v hornině třídy těžitelnosti I skupiny 3</t>
  </si>
  <si>
    <t>Výkop rýhy pro uložení zemnícího pásku ŠxHxD 0.4*0.8*46=14.720 [A] 
Celkem: 14.72=14.720 [B]</t>
  </si>
  <si>
    <t>174112101</t>
  </si>
  <si>
    <t>Zásyp sypaninou z jakékoliv horniny při překopech inženýrských sítí ručně objemu do 30 m3 s uložením výkopku ve vrstvách se zhutněním jam, šachet, rýh nebo kole</t>
  </si>
  <si>
    <t>Zásyp sypaninou z jakékoliv horniny při překopech inženýrských sítí ručně objemu do 30 m3 s uložením výkopku ve vrstvách se zhutněním jam, šachet, rýh nebo kolem objektů v těchto vykopávkách</t>
  </si>
  <si>
    <t>Zásyp rýhy, zhutnění, 14.72 finální úprava povrchu ŠxHxD 0.4*0.8*46=14.720 [A] 
Celkem: 14.72=14.720 [B]</t>
  </si>
  <si>
    <t>210220020</t>
  </si>
  <si>
    <t>Montáž uzemňovacího vedení s upevněním, propojením a připojením pomocí svorek v zemi s izolací spojů vodičů FeZn páskou průřezu do 120 mm2 v městské zástavbě</t>
  </si>
  <si>
    <t>R1747153</t>
  </si>
  <si>
    <t>ZEMNICI PASKA FEZN 30X4 (BAL=50KG)</t>
  </si>
  <si>
    <t>210220101</t>
  </si>
  <si>
    <t>Montáž hromosvodného vedení svodových vodičů s podpěrami, průměru do 10 mm</t>
  </si>
  <si>
    <t>35441072</t>
  </si>
  <si>
    <t>drát D 8mm FeZn pro hromosvod</t>
  </si>
  <si>
    <t>210220111</t>
  </si>
  <si>
    <t>Montáž hromosvodného vedení svodových vodičů bez podpěr, průměru do 10 mm</t>
  </si>
  <si>
    <t>35441073</t>
  </si>
  <si>
    <t>drát D 10mm FeZn</t>
  </si>
  <si>
    <t>741420020</t>
  </si>
  <si>
    <t>Montáž hromosvodného vedení svorek s jedním šroubem</t>
  </si>
  <si>
    <t>R121446</t>
  </si>
  <si>
    <t>SVORKA SU</t>
  </si>
  <si>
    <t>741420022</t>
  </si>
  <si>
    <t>Montáž hromosvodného vedení svorek se 3 a více šrouby</t>
  </si>
  <si>
    <t>R8500180</t>
  </si>
  <si>
    <t>Svorka odbočovací/připojovací SR 2</t>
  </si>
  <si>
    <t>Svorka křížová drát - drát 6=6.000 [A] 
Celkem: 6=6.000 [B]</t>
  </si>
  <si>
    <t>R12141</t>
  </si>
  <si>
    <t>SVORKA SK</t>
  </si>
  <si>
    <t>R12143</t>
  </si>
  <si>
    <t>SVORKA SR 3B</t>
  </si>
  <si>
    <t>Svorka pásek- drát 3=3.000 [A] 
Celkem: 3=3.000 [B]</t>
  </si>
  <si>
    <t>R1214</t>
  </si>
  <si>
    <t>SVORKA SZA</t>
  </si>
  <si>
    <t>Svorka zkušební 3=3.000 [A] 
Celkem: 3=3.000 [B]</t>
  </si>
  <si>
    <t>741420041</t>
  </si>
  <si>
    <t>Montáž hromosvodného vedení podpěr do zdiva klecových</t>
  </si>
  <si>
    <t>R1218</t>
  </si>
  <si>
    <t>PODPERA VEDENI PV 1B-25</t>
  </si>
  <si>
    <t>R1000305</t>
  </si>
  <si>
    <t>DT 101304 PV 21 c o 8 Podpěra vedení na ploché střechy - plas</t>
  </si>
  <si>
    <t>741420051</t>
  </si>
  <si>
    <t>Montáž hromosvodného vedení ochranných prvků úhelníků nebo trubek s držáky do zdiva</t>
  </si>
  <si>
    <t>35441830</t>
  </si>
  <si>
    <t>úhelník ochranný na ochranu svodu - 1700mm, FeZn</t>
  </si>
  <si>
    <t>741430002</t>
  </si>
  <si>
    <t>Montáž jímacích tyčí délky do 3 m, na konstrukci zděnou</t>
  </si>
  <si>
    <t>R35441</t>
  </si>
  <si>
    <t>tyč jímací s kovaným hrotem 500mm FeZn</t>
  </si>
  <si>
    <t xml:space="preserve">  D.2.2.1.03.01</t>
  </si>
  <si>
    <t>Dočasné objekty-Architektonicko-stavební řešení</t>
  </si>
  <si>
    <t>D.2.2.1.03.01</t>
  </si>
  <si>
    <t>641941712</t>
  </si>
  <si>
    <t>Osazování rámů kovových okenních na montážní pěnu, o ploše bez sdružených dveří nebo se sdruženými dveřmi přes 1 do 4 m2</t>
  </si>
  <si>
    <t>dle tabulky výrobků 0.1a2=2.000 [A] 
dle tabulky výrobků 0.1b1=1.000 [B] 
Celkem: 2+1=3.000 [C]</t>
  </si>
  <si>
    <t>R110000</t>
  </si>
  <si>
    <t>Fixní okno 1600*1200 mm s okénkem s pokladní přesuvnou miskou 150*300*100 mm</t>
  </si>
  <si>
    <t>dle tabulky výrobků 01a2=2.000 [A]</t>
  </si>
  <si>
    <t>sklo vsg a na každé straně mikrofon+reproduktor</t>
  </si>
  <si>
    <t>R110001</t>
  </si>
  <si>
    <t>Fixní okno 1400*1200 mm s okénkem s pokladní přesuvnou miskou 150*300*100 mm</t>
  </si>
  <si>
    <t>dle tabulky výrobků 01b1=1.000 [A]</t>
  </si>
  <si>
    <t>763111812</t>
  </si>
  <si>
    <t>Demontáž příček ze sádrokartonových desek s nosnou konstrukcí z ocelových profilů jednoduchých, opláštění dvojité</t>
  </si>
  <si>
    <t>621.171=621.171 [A]</t>
  </si>
  <si>
    <t>251.78=251.780 [A]</t>
  </si>
  <si>
    <t>dle tabulky výrobků6=6.000 [A] 
2.NP1=1.000 [B] 
Celkem: 6+1=7.000 [C]</t>
  </si>
  <si>
    <t>61162088</t>
  </si>
  <si>
    <t>dveře jednokřídlé dřevotřískové povrch laminátový plné 1000x1970-2100mm</t>
  </si>
  <si>
    <t>61162086</t>
  </si>
  <si>
    <t>dveře jednokřídlé dřevotřískové povrch laminátový plné 800x1970-2100mm</t>
  </si>
  <si>
    <t>2.NP1=1.000 [A]</t>
  </si>
  <si>
    <t>55331592</t>
  </si>
  <si>
    <t>zárubeň jednokřídlá ocelová pro sádrokartonové příčky tl stěny 75-100mm rozměru 1100/1970, 2100mm</t>
  </si>
  <si>
    <t>953943212</t>
  </si>
  <si>
    <t>Osazování drobných kovových předmětů kotvených do stěny skříně pro hasicí přístroj</t>
  </si>
  <si>
    <t>dle tabulky výrobků H.1a+H.2a2=2.000 [A]</t>
  </si>
  <si>
    <t>44983132</t>
  </si>
  <si>
    <t>skříň nástěnného hydrantu C52 46x46cm</t>
  </si>
  <si>
    <t>44981684</t>
  </si>
  <si>
    <t>hydrantový systém s tvarově stálou hadicí D25 30m</t>
  </si>
  <si>
    <t>0.8*2.1*6=10.080 [A] 
1*2.1*1=2.100 [B] 
Celkem: 10.08+2.1=12.180 [C]</t>
  </si>
  <si>
    <t>R33943211</t>
  </si>
  <si>
    <t>Stěhování</t>
  </si>
  <si>
    <t>Rozsah stěhování dle Tabulky zařízení a nábytku D.2.2.1.03.01_3.102</t>
  </si>
  <si>
    <t>1.174+1.174+1.174+39.31=42.832 [A]</t>
  </si>
  <si>
    <t>763131613</t>
  </si>
  <si>
    <t>Podhled ze sádrokartonových desek montáž nosné konstrukce z profilů CD, UD jednovrstvé</t>
  </si>
  <si>
    <t>dle tabulky výrobků 251.78.1-3251.78=251.780 [A]</t>
  </si>
  <si>
    <t>251.78*3=755.340 [A]</t>
  </si>
  <si>
    <t>251.78*0.9=226.602 [A]</t>
  </si>
  <si>
    <t>763131621</t>
  </si>
  <si>
    <t>Podhled ze sádrokartonových desek montáž desek, tl. 12,5 mm</t>
  </si>
  <si>
    <t>251.78*1=251.780 [A]</t>
  </si>
  <si>
    <t>251.78*1.1=276.958 [A]</t>
  </si>
  <si>
    <t>dle tabulky výrobků 621.171.1a17.92*8=143.360 [A] 
dle tabulky výrobků 621.171.2a11.41*8=91.280 [B] 
dle tabulky výrobků 621.171.3a4.72*8=37.760 [C] 
dle tabulky výrobků 621.171.4a1.67*8=13.360 [D] 
dle tabulky výrobků 621.171.5b21.31*4.6=98.026 [E] 
dle tabulky výrobků 621.171.6b36.24*4.6=166.704 [F] 
dle tabulky výrobků 621.171.7b8.35*4.6=38.410 [G] 
dle tabulky výrobků 621.171.8c11.47*3.3=37.851 [H] 
2.n.p 621.171.9c2*3.3=6.600 [I] 
odečet dveří-(6*0.8*2.1+1*1*2.1)=-12.180 [J] 
Celkem: 143.36+91.28+37.76+13.36+98.026+166.704+38.41+37.851+6.6+-12.18=621.171 [K]</t>
  </si>
  <si>
    <t>výměra skladby*koeficient 
621.171*2=1 242.342 [A]</t>
  </si>
  <si>
    <t>dle tabulky výrobků 621.171.1a17.92*8=143.360 [A] 
dle tabulky výrobků 621.171.2a11.41*8=91.280 [B] 
dle tabulky výrobků 621.171.3a4.72*8=37.760 [C] 
dle tabulky výrobků 621.171.4a1.67*8=13.360 [D] 
dle tabulky výrobků 621.171.5b21.31*4.6=98.026 [E] 
dle tabulky výrobků 621.171.6b36.24*4.6=166.704 [F] 
dle tabulky výrobků 621.171.7b8.35*4.6=38.410 [G] 
dle tabulky výrobků 621.171.8c11.47*3.3=37.851 [H] 
dle tabulky výrobků 621.171.9c2*3.3=6.600 [I] 
Celkem: 143.36+91.28+37.76+13.36+98.026+166.704+38.41+37.851+6.6=633.351 [J]</t>
  </si>
  <si>
    <t>dle tabulky výrobků 621.171.1a17.92*8=143.360 [A] 
dle tabulky výrobků 621.171.2a11.41*8=91.280 [B] 
dle tabulky výrobků 621.171.3a4.72*8=37.760 [C] 
dle tabulky výrobků 621.171.4a1.67*8=13.360 [D] 
dle tabulky výrobků 621.171.6b36.24*4.6=166.704 [E] 
dle tabulky výrobků 621.171.7b8.35*4.6=38.410 [F] 
Celkem: 143.36+91.28+37.76+13.36+166.704+38.41=490.874 [G] 
490.874*4*1.1=2 159.846 [H]</t>
  </si>
  <si>
    <t>dle tabulky výrobků 621.171.5b21.31*4.6=98.026 [A] 
dle tabulky výrobků 621.171.8c11.47*3.3=37.851 [B] 
dle tabulky výrobků 621.171.9c2*3.3=6.600 [C] 
Celkem: 98.026+37.851+6.6=142.477 [D] 
142.477*4*1.1=626.899 [E]</t>
  </si>
  <si>
    <t xml:space="preserve">  D.2.2.1.03.41</t>
  </si>
  <si>
    <t>Dočasné objekty-ZTI/VZT/CH/UT</t>
  </si>
  <si>
    <t>D.2.2.1.03.41</t>
  </si>
  <si>
    <t>'fáze 2 
20.00+20.00=40.000 [A] 
Celkem: 40=40.000 [B]</t>
  </si>
  <si>
    <t>'fáze 3 
2.00=2.000 [A] 
Celkem: 2=2.000 [B]</t>
  </si>
  <si>
    <t>722170804</t>
  </si>
  <si>
    <t>Demontáž rozvodů vody z plastů přes 25 do O 50 mm</t>
  </si>
  <si>
    <t>'fáze 2 
3.00=3.000 [A] 
Celkem: 3=3.000 [B]</t>
  </si>
  <si>
    <t>'fáze 3 
3.00=3.000 [A] 
Celkem: 3=3.000 [B]</t>
  </si>
  <si>
    <t>'fáze 3 
1.00=1.000 [A] 
Celkem: 1=1.000 [B]</t>
  </si>
  <si>
    <t>'fáze 3 
2=2.000 [A] 
Celkem: 2=2.000 [B]</t>
  </si>
  <si>
    <t>'fáze 3 
1=1.000 [A] 
Celkem: 1=1.000 [B]</t>
  </si>
  <si>
    <t>725532111</t>
  </si>
  <si>
    <t>Elektrické ohřívače zásobníkové beztlakové přepadové akumulační s pojistným ventilem závěsné svislé objem nádrže (příkon) 30 l (2,0 kW) rychloohřev 220 V</t>
  </si>
  <si>
    <t>725821316</t>
  </si>
  <si>
    <t>Baterie dřezové nástěnné pákové s otáčivým plochým ústím a délkou ramínka 300 mm</t>
  </si>
  <si>
    <t>735411137</t>
  </si>
  <si>
    <t>Konvektory nástěnné výšky tělesa 600 mm hloubky tělesa 120 mm stavební délky (mm) a výkonu (W) 1600 mm / 2078 W</t>
  </si>
  <si>
    <t>735411812</t>
  </si>
  <si>
    <t>Demontáž konvektorů stavební délky přes 700 do 1600 mm</t>
  </si>
  <si>
    <t>'fáze 1B 
7+5=12.000 [A] 
''fáze 2 
2+8=10.000 [B] 
13+6=19.000 [C] 
''fáze 3 
8+22=30.000 [D] 
Celkem: 12+10+19+30=71.000 [E]</t>
  </si>
  <si>
    <t>735419115</t>
  </si>
  <si>
    <t>Konvektory montáž konvektorů s osazením na hmoždinky, stavební délky do 1600 mm</t>
  </si>
  <si>
    <t>'fáze 1B 
7=7.000 [A] 
''fáze 2 
2=2.000 [B] 
''fáze 2 
8=8.000 [C] 
13=13.000 [D] 
Celkem: 7+2+8+13=30.000 [E]</t>
  </si>
  <si>
    <t>741120001</t>
  </si>
  <si>
    <t>Montáž vodičů izolovaných měděných bez ukončení uložených pod omítku plných a laněných (např. CY), průřezu žíly 0,35 až 6 mm2</t>
  </si>
  <si>
    <t>'fáze 2 
20.00=20.000 [A] 
Celkem: 20=20.000 [B]</t>
  </si>
  <si>
    <t>34113167</t>
  </si>
  <si>
    <t>kabel instalační flexibilní se zvýšenou odolností proti teplotám jádro Cu lanované izolace silikon plášť silikon 300/500V (SiHF) 4x1mm2</t>
  </si>
  <si>
    <t>20*1.05 Přepočtené koeficientem množství=21.000 [A] 
Celkem: 21=21.000 [B]</t>
  </si>
  <si>
    <t>741121861</t>
  </si>
  <si>
    <t>Demontáž kabelů měděných uložených pod omítku plných kulatých počtu a průřezu žil 2x1,5 až 2,5 mm2, 3x1,5 mm2, 4x1,5 mm2</t>
  </si>
  <si>
    <t>998741192</t>
  </si>
  <si>
    <t>Přesun hmot pro silnoproud stanovený z hmotnosti přesunovaného materiálu Příplatek k ceně za zvětšený přesun přes vymezenou největší dopravní vzdálenost do 100</t>
  </si>
  <si>
    <t>Přesun hmot pro silnoproud stanovený z hmotnosti přesunovaného materiálu Příplatek k ceně za zvětšený přesun přes vymezenou největší dopravní vzdálenost do 100 m</t>
  </si>
  <si>
    <t>'fáze 2 
1=1.000 [A] 
Celkem: 1=1.000 [B]</t>
  </si>
  <si>
    <t>751613840</t>
  </si>
  <si>
    <t>Demontáž ostatních zařízení pro odvod kondenzátu sifonu</t>
  </si>
  <si>
    <t>751711112</t>
  </si>
  <si>
    <t>Montáž klimatizační jednotky vnitřní nástěnné o výkonu (pro objem místnosti) přes 3,5 do 5 kW (přes 35 do 50 m3)</t>
  </si>
  <si>
    <t>751711812</t>
  </si>
  <si>
    <t>Demontáž klimatizační jednotky vnitřní nástěnné o výkonu (pro objem místnosti) přes 3,5 do 5 kW (přes 35 do 50 m3)</t>
  </si>
  <si>
    <t>751791121</t>
  </si>
  <si>
    <t>Montáž napojovacího potrubí měděného předizolované dvojice, D mm (") 6-10 (1/4"-3/8")</t>
  </si>
  <si>
    <t>42981913</t>
  </si>
  <si>
    <t>trubka dvojitě předizolovaná Cu 1/4" -3/8" (6-10 mm), stěna tl 0,8/0,8mm, izolace 9 mm</t>
  </si>
  <si>
    <t>20*1.03 Přepočtené koeficientem množství=20.600 [A] 
Celkem: 20.6=20.600 [B]</t>
  </si>
  <si>
    <t>751791821</t>
  </si>
  <si>
    <t>Demontáž napojovacího potrubí měděného předizolované dvojice, D mm (") 6-10 (1/4"-3/8")</t>
  </si>
  <si>
    <t>751793001</t>
  </si>
  <si>
    <t>Doplnění chladiva do systému</t>
  </si>
  <si>
    <t>10892002</t>
  </si>
  <si>
    <t>chladivo R134a 12kg</t>
  </si>
  <si>
    <t>10892003</t>
  </si>
  <si>
    <t>chladivo R410A 10kg</t>
  </si>
  <si>
    <t>949101111</t>
  </si>
  <si>
    <t>Lešení pomocné pracovní pro objekty pozemních staveb pro zatížení do 150 kg/m2, o výšce lešeňové podlahy do 1,9 m</t>
  </si>
  <si>
    <t>40.00*1.50=60.000 [A] 
Celkem: 60=60.000 [B]</t>
  </si>
  <si>
    <t>974031121</t>
  </si>
  <si>
    <t>Vysekání rýh ve zdivu cihelném na maltu vápennou nebo vápenocementovou do hl. 30 mm a šířky do 30 mm</t>
  </si>
  <si>
    <t>997013501</t>
  </si>
  <si>
    <t>Odvoz suti a vybouraných hmot na skládku nebo meziskládku se složením, na vzdálenost do 1 km</t>
  </si>
  <si>
    <t>997013509</t>
  </si>
  <si>
    <t>Odvoz suti a vybouraných hmot na skládku nebo meziskládku se složením, na vzdálenost Příplatek k ceně za každý další i započatý 1 km přes 1 km</t>
  </si>
  <si>
    <t>2.702*9 Přepočtené koeficientem množství=24.318 [A] 
Celkem: 24.318=24.318 [B]</t>
  </si>
  <si>
    <t>997013871</t>
  </si>
  <si>
    <t>Poplatek za uložení stavebního odpadu na recyklační skládce (skládkovné) směsného stavebního a demoličního zatříděného do Katalogu odpadů pod kódem 17 09 04</t>
  </si>
  <si>
    <t>'drobné práce 
8=8.000 [A] 
Celkem: 8=8.000 [B]</t>
  </si>
  <si>
    <t>'drobné montážní práce klimatizace 
8=8.000 [A] 
Celkem: 8=8.000 [B]</t>
  </si>
  <si>
    <t>'revize elektro 
8=8.000 [A] 
Celkem: 8=8.000 [B]</t>
  </si>
  <si>
    <t xml:space="preserve">  D.2.2.4.1</t>
  </si>
  <si>
    <t>Orientační systém nové</t>
  </si>
  <si>
    <t>D.2.2.4.1</t>
  </si>
  <si>
    <t>dle výkr 101-orientační systém 0S/12-11-8ks písmen8=8.000 [A] 
dle výkr 101-orientační systém  0S/13-8ks písmen x 28*2=16.000 [B] 
Celkem: 8+16=24.000 [C]</t>
  </si>
  <si>
    <t>Název železniční stanice-posvícený</t>
  </si>
  <si>
    <t>dle výkr 101-orientační systém 0S/132=2.000 [A]</t>
  </si>
  <si>
    <t>dle výkr 101-orientační systém 0S/121=1.000 [A]</t>
  </si>
  <si>
    <t>dle výkr 101-orientační systém 0S/H1-H46=6.000 [A] 
dle výkr 101-orientační systém  0S/15,16,176=6.000 [B] 
Celkem: 6+6=12.000 [C]</t>
  </si>
  <si>
    <t>R301I602</t>
  </si>
  <si>
    <t>Hmatný štítek s braillovým písmem- WC Ž</t>
  </si>
  <si>
    <t>dle výkr 101-orientační systém 0S/H13=3.000 [A]</t>
  </si>
  <si>
    <t>R301I604</t>
  </si>
  <si>
    <t>Hmatný štítek s braillovým písmem- WC INVALIDÉ</t>
  </si>
  <si>
    <t>dle výkr 101-orientační systém 0S/H11=1.000 [A]</t>
  </si>
  <si>
    <t>R301I603</t>
  </si>
  <si>
    <t>Hmatný štítek s braillovým písmem- WC M</t>
  </si>
  <si>
    <t>dle výkr 101-orientační systém 0S/H42=2.000 [A]</t>
  </si>
  <si>
    <t>R301I605</t>
  </si>
  <si>
    <t>dle výkr 101-orientační systém 0S/H21=1.000 [A]</t>
  </si>
  <si>
    <t>R301I606</t>
  </si>
  <si>
    <t>Polep sklopné madlo</t>
  </si>
  <si>
    <t>dle výkr 101-orientační systém 0S/H152=2.000 [A]</t>
  </si>
  <si>
    <t>R301I607</t>
  </si>
  <si>
    <t>Polep přivolání pomoci</t>
  </si>
  <si>
    <t>dle výkr 101-orientační systém 0S/H162=2.000 [A]</t>
  </si>
  <si>
    <t>R301I608</t>
  </si>
  <si>
    <t>Polep přivolání obsluhy WC</t>
  </si>
  <si>
    <t>dle výkr 101-orientační systém 0S/H172=2.000 [A]</t>
  </si>
  <si>
    <t>953993326</t>
  </si>
  <si>
    <t>Osazení bezpečnostní, orientační nebo informační tabulky plastové nebo smaltované přivrtáním na zdivo</t>
  </si>
  <si>
    <t>dle výkr 101-orientační systém 0S/01-1111=11.000 [A] 
dle výkr 101-orientační systém  0S/141=1.000 [B] 
Celkem: 11+1=12.000 [C]</t>
  </si>
  <si>
    <t>R301I701</t>
  </si>
  <si>
    <t>Provizorní směrová tabule - VÝDEJ JÍZDENEK</t>
  </si>
  <si>
    <t>dle výkr 101-orientační systém 0S/021=1.000 [A]</t>
  </si>
  <si>
    <t>R301I699</t>
  </si>
  <si>
    <t>dle výkr 101-orientační systém 0S/081=1.000 [A]</t>
  </si>
  <si>
    <t>R301I702</t>
  </si>
  <si>
    <t>Směrová tabule - WC/OSOBA S OMEZENOU SCHOPNOSTÍ ORIENTACE/PŘEBALOVACÍ PULT</t>
  </si>
  <si>
    <t>dle výkr 101-orientační systém 0S/091=1.000 [A]</t>
  </si>
  <si>
    <t>R301I703</t>
  </si>
  <si>
    <t>Tabule - VÝDEJ JÍZDENEK</t>
  </si>
  <si>
    <t>R301I704</t>
  </si>
  <si>
    <t>Tabule - WC ŽENY</t>
  </si>
  <si>
    <t>dle výkr 101-orientační systém 0S/031=1.000 [A]</t>
  </si>
  <si>
    <t>R301I706</t>
  </si>
  <si>
    <t>Tabule - WC MUŽI</t>
  </si>
  <si>
    <t>dle výkr 101-orientační systém 0S/041=1.000 [A]</t>
  </si>
  <si>
    <t>R301I707</t>
  </si>
  <si>
    <t>Tabule - WC</t>
  </si>
  <si>
    <t>R301I708</t>
  </si>
  <si>
    <t>Tabule - ČEKÁRNA PRO CESTUJÍCÍ S DĚTMI</t>
  </si>
  <si>
    <t>dle výkr 101-orientační systém 0S/061=1.000 [A]</t>
  </si>
  <si>
    <t>R301I709</t>
  </si>
  <si>
    <t>Tabule - ÚSCHOVNA</t>
  </si>
  <si>
    <t>dle výkr 101-orientační systém 0S/071=1.000 [A]</t>
  </si>
  <si>
    <t>R301I710</t>
  </si>
  <si>
    <t>Tabule - DOSTUPNOST PRO NEDOSLÝCHAVÉ</t>
  </si>
  <si>
    <t>dle výkr 101-orientační systém 0S/141=1.000 [A]</t>
  </si>
  <si>
    <t>R301I711</t>
  </si>
  <si>
    <t>Tabule - JÍZDNÍ KOLO</t>
  </si>
  <si>
    <t>dle výkr 101-orientační systém 0S/111=1.000 [A]</t>
  </si>
  <si>
    <t>R301001</t>
  </si>
  <si>
    <t>Přesun hmot pro orientační systém</t>
  </si>
  <si>
    <t xml:space="preserve">  D.2.2.4.2</t>
  </si>
  <si>
    <t>Orientační systém dočasné</t>
  </si>
  <si>
    <t>D.2.2.4.2</t>
  </si>
  <si>
    <t>0</t>
  </si>
  <si>
    <t>Orientační systém</t>
  </si>
  <si>
    <t>dle výkr 101-orientační systém dočasné 0S/H1-H33=3.000 [A]</t>
  </si>
  <si>
    <t>dle výkr 101-orientační systém dočasné 0S/H21=1.000 [A]</t>
  </si>
  <si>
    <t>dle výkr 101-orientační systém 0S/H31=1.000 [A]</t>
  </si>
  <si>
    <t>'dle D.2.2.4.2 orientační systém dočasný-přehled montáží a demontáží' 
Fáze 1A1=1.000 [A] 
Fáze 1B 8=8.000 [B] 
Fáze 2 5=5.000 [C] 
Fáze 3 1=1.000 [D] 
Celkem: 1+8+5+1=15.000 [E]</t>
  </si>
  <si>
    <t>r53993326</t>
  </si>
  <si>
    <t>'dle D.2.2.4.2 orientační systém dočasný-přehled montáží a demontáží' 
Fáze 1A1=1.000 [A] 
Fáze 1B 5=5.000 [B] 
Fáze 2 7=7.000 [C] 
Fáze 3 1=1.000 [D] 
Celkem: 1+5+7+1=14.000 [E]</t>
  </si>
  <si>
    <t>R301I803</t>
  </si>
  <si>
    <t>R301I804</t>
  </si>
  <si>
    <t>dle výkr 101-orientační systém dočasně 0S/091=1.000 [A]</t>
  </si>
  <si>
    <t>R301I805</t>
  </si>
  <si>
    <t>dle výkr 101-orientační systém dočasně 0S/061=1.000 [A]</t>
  </si>
  <si>
    <t>R301I899</t>
  </si>
  <si>
    <t>dle výkr 101-orientační systém dočasně 0S/032=2.000 [A]</t>
  </si>
  <si>
    <t>R301I902</t>
  </si>
  <si>
    <t>R301I900</t>
  </si>
  <si>
    <t>dle výkr 101-orientační systém došasně 0S/081=1.000 [A]</t>
  </si>
  <si>
    <t>R301I903</t>
  </si>
  <si>
    <t>dle výkr 101-orientační systém došasně 0S/101=1.000 [A]</t>
  </si>
  <si>
    <t>R301I901</t>
  </si>
  <si>
    <t>dle výkr 101-orientační systém dočasně 0S/041=1.000 [A]</t>
  </si>
  <si>
    <t>R301I802</t>
  </si>
  <si>
    <t>jednořadá orientační tabule - PŘÍSTUP NA NÁSTUPIŠTĚ 1 A 2</t>
  </si>
  <si>
    <t>dle výkr 3 101-orientační systém dočasné 0S/011=1.000 [A]</t>
  </si>
  <si>
    <t>R301I507</t>
  </si>
  <si>
    <t>Omluvná tabule</t>
  </si>
  <si>
    <t>dle výkr 101-orientační systém dočasně 0S/022=2.000 [A]</t>
  </si>
  <si>
    <t>R301I712</t>
  </si>
  <si>
    <t>orientační tabule - VÝDEJ JÍZDENEK</t>
  </si>
  <si>
    <t>dle výkr 101-orientační systém 0S/033=3.000 [A]</t>
  </si>
  <si>
    <t>1*0.1 Přepočtené koeficientem množství=0.100 [A]</t>
  </si>
  <si>
    <t xml:space="preserve">  D.2.2.6</t>
  </si>
  <si>
    <t>Drobná architektura a oplocení</t>
  </si>
  <si>
    <t>D.2.2.6</t>
  </si>
  <si>
    <t>129911101</t>
  </si>
  <si>
    <t>Bourání konstrukcí v odkopávkách a prokopávkách ručně s přemístěním suti na hromady na vzdálenost do 20 m nebo s naložením na dopravní prostředek ze zdiva cihel</t>
  </si>
  <si>
    <t>Bourání konstrukcí v odkopávkách a prokopávkách ručně s přemístěním suti na hromady na vzdálenost do 20 m nebo s naložením na dopravní prostředek ze zdiva cihelného nebo smíšeného na maltu vápennou nebo vápenocementovou</t>
  </si>
  <si>
    <t>dle D.2.2.6 Drobná architektura 7.2 oplocení - oplocení při hranici s nocležnou-bourání podezdívky60*0.4*0.3=7.200 [A]</t>
  </si>
  <si>
    <t>131151100</t>
  </si>
  <si>
    <t>Hloubení nezapažených jam a zářezů strojně s urovnáním dna do předepsaného profilu a spádu v hornině třídy těžitelnosti I skupiny 1 a 2 do 20 m3</t>
  </si>
  <si>
    <t>opěrná stěna-dle D.2.2.6-2.404-plocha v řezu*délka6.21*5.55=34.466 [A] 
základ dobíjecí stanice 5 ks-dle D.2.2.6-2.4011*1*1*5=5.000 [B] 
základ závory-dle D.2.2.6-2.4020.6*0.6*1+(3.14*0.075*0.075*1)=0.378 [C] 
Celkem: 34.466+5+0.378=39.844 [D]</t>
  </si>
  <si>
    <t>131252502</t>
  </si>
  <si>
    <t>Hloubení jamek strojně objemu do 0,5 m3 s odhozením výkopku do 3 m nebo naložením na dopravní prostředek v hornině třídy těžitelnosti I, skupiny 1 až 3</t>
  </si>
  <si>
    <t>dle d.2.2.6-výkres oplocení-0P 01 - západ0.3=0.300 [A] 
dle d.2.2.6-výkres oplocení-0P 02 -jih1.8=1.800 [B] 
dle d.2.2.6-výkres oplocení-0P 03-brána sever0.5=0.500 [C] 
dle 0.6.2.2.6-výkres oplocení-0P 04-cyklisté0.6=0.600 [D] 
dle 0.6.2.2.6-výkres oplocení-0P 05-nocležna západ0.7=0.700 [E] 
dle 0.6.2.2.6-výkres oplocení-0P 06-sklad pedasta1.8=1.800 [F] 
dle 0.6.2.2.6-výkres oplocení-0P 08-zahrádka1.3=1.300 [G] 
dle 0.6.2.2.6-výkres oplocení-0P 09-odpad západ0.4=0.400 [H] 
dle 0.6.2.2.6-výkres oplocení-0P 10-odpad východ0.3=0.300 [I] 
Mezisoučet: 0.3+1.8+0.5+0.6+0.7+1.8+1.3+0.4+0.3=7.700 [J] 
'kolostavy 
23*0.35*0.35*0.5*2=2.818 [K] 
Mezisoučet: 2.818=2.818 [L] 
''základ dobíjecí stanice 2 ks-dle D.2.2.6-2.302' 
0.5*0.3*0.51*2=0.153 [M] 
Mezisoučet: 0.153=0.153 [N] 
Celkem: 0.3+1.8+0.5+0.6+0.7+1.8+1.3+0.4+0.3+2.818+0.153=10.671 [O]</t>
  </si>
  <si>
    <t>132154101</t>
  </si>
  <si>
    <t>Hloubení zapažených rýh šířky do 800 mm strojně s urovnáním dna do předepsaného profilu a spádu v hornině třídy těžitelnosti I skupiny 1 a 2 do 20 m3</t>
  </si>
  <si>
    <t>dle d.2.2.6-výkres oplocení-0P 01 - západ-základový pas4.82=4.820 [A] 
dle d.2.2.6-výkres oplocení-0P 03 - brána sever-základový pas4.94=4.940 [B] 
dle d.2.2.6-odpadové nádoby1.7*0.6*0.35*6=2.142 [C] 
dle 5.46.2.2.6-2.403-stavební příprava pro výdejní box5.2*1.05*1=5.460 [D] 
Celkem: 4.82+4.94+2.142+5.46=17.362 [E]</t>
  </si>
  <si>
    <t>dle d.2.2.6-výkres oplocení-0P 01 - západ0.3=0.300 [A] 
dle d.2.2.6-výkres oplocení-0P 02 -jih1.8=1.800 [B] 
dle d.2.2.6-výkres oplocení-0P 03-brána sever0.5=0.500 [C] 
dle 0.6.2.2.6-výkres oplocení-0P 04-cyklisté0.6=0.600 [D] 
dle 0.6.2.2.6-výkres oplocení-0P 05-nocležna západ0.7=0.700 [E] 
dle 0.6.2.2.6-výkres oplocení-0P 06-sklad pedasta1.8=1.800 [F] 
dle 0.6.2.2.6-výkres oplocení-0P 08-zahrádka1.3=1.300 [G] 
dle 0.6.2.2.6-výkres oplocení-0P 09-odpad západ0.4=0.400 [H] 
dle 0.6.2.2.6-výkres oplocení-0P 10-odpad východ0.3=0.300 [I] 
Mezisoučet: 0.3+1.8+0.5+0.6+0.7+1.8+1.3+0.4+0.3=7.700 [J] 
'kolostavy 
23*0.35*0.35*0.5*2=2.818 [K] 
Mezisoučet: 2.818=2.818 [L] 
''základ dobíjecí stanice 2 ks-dle D.2.2.6-2.302' 
0.5*0.3*0.51*2=0.153 [M] 
Mezisoučet: 0.153=0.153 [N] 
 opěrná stěna-dle 0.6.2.2.6-2.404-plocha v řezu*délka1.54*5.55=8.547 [O] 
základ dobíjecí stanice 5 ks-dle 0.6.2.2.6-2.4011*1*1*5=5.000 [P] 
základ závory-dle 0.6.2.2.6-2.4020.6*0.6*1+(3.14*0.075*0.075*1)=0.378 [Q] 
dle 0.6.2.2.6-výkres oplocení-0P 01 - západ-základový pas4.82=4.820 [R] 
dle 0.6.2.2.6-výkres oplocení-0P 03 - brána sever-základový pas4.94=4.940 [S] 
dle 0.6.2.2.6-odpadové nádoby1.7*0.6*0.35*6=2.142 [T] 
dle 0.6.2.2.6-2.403-stavební příprava pro výdejní box5.2*1.05*1=5.460 [U] 
Celkem: 0.3+1.8+0.5+0.6+0.7+1.8+1.3+0.4+0.3+2.818+0.153+8.547+5+0.378+4.82+4.94+2.142+5.46=41.958 [V]</t>
  </si>
  <si>
    <t>171151101</t>
  </si>
  <si>
    <t>Hutnění boků násypů z hornin soudržných a sypkých pro jakýkoliv sklon, délku a míru zhutnění svahu</t>
  </si>
  <si>
    <t>opěrná stěna-dle D.2.2.6-2.4044.34*5.55=24.087 [A]</t>
  </si>
  <si>
    <t>opěrná stěna-dle D.2.2.6-2.404-plocha násypu v řezu * délka4.67*5.55=25.919 [A]</t>
  </si>
  <si>
    <t>opěrná zeď šd vrstva3.7*5.55=20.535 [A] 
opěrná zeď drenážní trubka(3.14*0.075*0.075*6.8)*2=0.240 [B] 
Celkem: 20.535+0.24=20.775 [C]</t>
  </si>
  <si>
    <t>20.775*1.1845 Přepočtené koeficientem množství=24.608 [A]</t>
  </si>
  <si>
    <t>212755216</t>
  </si>
  <si>
    <t>Trativody bez lože z drenážních trubek plastových flexibilních D 160 mm</t>
  </si>
  <si>
    <t>opěrná stěna5+1.8=6.800 [A]</t>
  </si>
  <si>
    <t>271532213</t>
  </si>
  <si>
    <t>Podsyp pod základové konstrukce se zhutněním a urovnáním povrchu z kameniva hrubého, frakce 8 - 16 mm</t>
  </si>
  <si>
    <t>opěrná stěna-dle D.2.2.6-2.404-plocha v řezu*délka0.5*5.55=2.775 [A]</t>
  </si>
  <si>
    <t>271542211</t>
  </si>
  <si>
    <t>Podsyp pod základové konstrukce se zhutněním a urovnáním povrchu ze štěrkodrtě netříděné</t>
  </si>
  <si>
    <t>základ výdejního boxu-dle D.2.2.6-2.4035.2*1.05*0.8=4.368 [A]</t>
  </si>
  <si>
    <t>273321611</t>
  </si>
  <si>
    <t>Základy z betonu železového (bez výztuže) desky z betonu bez zvláštních nároků na prostředí tř. C 30/37</t>
  </si>
  <si>
    <t>základ výdejního boxu-dle D.2.2.6-2.4035.2*1.05*0.2=1.092 [A]</t>
  </si>
  <si>
    <t>(5.2*2+1.05*2)*0.2=2.500 [A]</t>
  </si>
  <si>
    <t>273362021</t>
  </si>
  <si>
    <t>Výztuž základů desek ze svařovaných sítí z drátů typu KARI</t>
  </si>
  <si>
    <t>základ výdejního boxu-dle D.2.2.6-2.403-plocha*kg/m2 kari sítě(5.2*1.05*5.39*2)*1.1=64.745 [A] 
64.745/1000=0.065 [B]</t>
  </si>
  <si>
    <t>274313911</t>
  </si>
  <si>
    <t>Základy z betonu prostého pasy betonu kamenem neprokládaného tř. C 30/37</t>
  </si>
  <si>
    <t>dle d.2.2.6-výkres oplocení-0P 01 - západ4.82=4.820 [A] 
dle d.2.2.6-výkres oplocení-0P 03- brána západ4.94=4.940 [B] 
dle d.2.2.6-odpadové nádoby1.7*0.6*0.35*6=2.142 [C] 
Celkem: 4.82+4.94+2.142=11.902 [D]</t>
  </si>
  <si>
    <t>274361821</t>
  </si>
  <si>
    <t>Výztuž základů pasů z betonářské oceli 10 505 (R) nebo BSt 500</t>
  </si>
  <si>
    <t>9.760*0.03=0.293 [A]</t>
  </si>
  <si>
    <t>275313911</t>
  </si>
  <si>
    <t>Základy z betonu prostého patky a bloky z betonu kamenem neprokládaného tř. C 30/37</t>
  </si>
  <si>
    <t>základ závory-dle D.2.2.6-2.4020.6*0.6*1+(3.14*0.075*0.075*1)=0.378 [A] 
základ dobíjecí stanice 5 ks-dle D.2.2.6-2.4011*1*1*5=5.000 [B] 
základ dobíjecí stanice 2 ks-dle D.2.2.6-2.3020.5*0.3*0.51*2=0.153 [C] 
kolostavy23*0.35*0.35*0.5*2=2.818 [D] 
Celkem: 0.378+5+0.153+2.818=8.349 [E]</t>
  </si>
  <si>
    <t>338171123</t>
  </si>
  <si>
    <t>Montáž sloupků a vzpěr plotových ocelových trubkových nebo profilovaných výšky přes 2 do 2,6 m se zabetonováním do 0,08 m3 do připravených jamek</t>
  </si>
  <si>
    <t>dle d.2.2.6-výkres oplocení-0P 01 - západ3=3.000 [A] 
dle d.2.2.6-výkres oplocení-0P 02 -jih16+2=18.000 [B] 
dle d.2.2.6-výkres oplocení-0P 01-západ1+2=3.000 [C] 
dle 18.2.2.6-výkres oplocení-0P 02-jih16+2=18.000 [D] 
dle 18.2.2.6-výkres oplocení-0P 03-brána sever3+3=6.000 [E] 
dle 18.2.2.6-výkres oplocení-0P 04-cyklisté6=6.000 [F] 
dle 18.2.2.6-výkres oplocení-0P 05-nocležna západ7=7.000 [G] 
dle 18.2.2.6-výkres oplocení-0P 06-sklad pedasta6+2+10=18.000 [H] 
dle 18.2.2.6-výkres oplocení-0P 07-nocležna východ21=21.000 [I] 
dle 18.2.2.6-výkres oplocení-0P 08-zahrádka13=13.000 [J] 
dle 18.2.2.6-výkres oplocení-0P 09-odpad západ4=4.000 [K] 
dle 18.2.2.6-výkres oplocení-0P 10-odpad východ3=3.000 [L] 
Celkem: 3+18+3+18+6+6+7+18+21+13+4+3=120.000 [M]</t>
  </si>
  <si>
    <t>opěrná stěna-dle D.2.2.6-2.4045.06*0.35=1.771 [A] 
opěrná stěna-dle D.2.2.6-2.4045.55*1.65*0.35=3.205 [B] 
Celkem: 1.771+3.205=4.976 [C]</t>
  </si>
  <si>
    <t>opěrná stěna-dle D.2.2.6-2.4042*5.55*2=22.200 [A]</t>
  </si>
  <si>
    <t>dle 1.121400/1000=0.400 [A]</t>
  </si>
  <si>
    <t>R534216</t>
  </si>
  <si>
    <t>UZAVŘENÝ OCELOVÝ PROFIL 80x80/4 mm ZAKONČENÝ ZÁSLEPKAMI V HORNÍ LINII VÝPLNĚ, POVRCHOVÁ ÚPRAVA ŽÁROVÝ POZINK délky 2,8</t>
  </si>
  <si>
    <t>UZAVŘENÝ OCELOVÝ PROFIL 80x80/4 mm ZAKONČENÝ ZÁSLEPKAMI V HORNÍ LINII VÝPLNĚ,  
POVRCHOVÁ ÚPRAVA ŽÁROVÝ POZINK délky 2,8</t>
  </si>
  <si>
    <t>dle d.2.2.6-výkres oplocení-0P 01 - západ-S1 80*80/42.8=2.800 [A] 
dle d.2.2.6-výkres oplocení-0P 02 - jih-S1 80*80/448=48.000 [B] 
dle d.2.2.6-výkres oplocení-0P 03 - brána sever-S1 80*80/49=9.000 [C] 
dle 18.2.2.6-výkres oplocení-0P 04 - oplocení cyklisté-S1 80*80/418=18.000 [D] 
dle 18.2.2.6-výkres oplocení-0P 05 - nocležna západ-S1 80*80/421=21.000 [E] 
dle 18.2.2.6-výkres oplocení-0P 06 - sklad pedasta-S1 80*80/430=30.000 [F] 
dle 18.2.2.6-výkres oplocení-0P 09- odpad západ-S1 80*80/411.04=11.040 [G] 
dle 18.2.2.6-výkres oplocení-0P 10- odpadvýchod-S1 80*80/48.28=8.280 [H] 
Celkem: 2.8+48+9+18+21+30+11.04+8.28=148.120 [I]</t>
  </si>
  <si>
    <t>R534217</t>
  </si>
  <si>
    <t>UZAVŘENÝ OCELOVÝ PROFIL 80x80/4 mm ZAKONČENÝ ZÁSLEPKAMI V HORNÍ LINII VÝPLNĚ, POVRCHOVÁ ÚPRAVA ŽÁROVÝ POZINK</t>
  </si>
  <si>
    <t>UZAVŘENÝ OCELOVÝ PROFIL 80x80/4 mm ZAKONČENÝ ZÁSLEPKAMI V HORNÍ LINII VÝPLNĚ,  
POVRCHOVÁ ÚPRAVA ŽÁROVÝ POZINK</t>
  </si>
  <si>
    <t>dle d.2.2.6-výkres oplocení-0P 01 - západ-S2 100*100/42.8=2.800 [A] 
dle d.2.2.6-výkres oplocení-0P 02 - jih-S2 100*100/46=6.000 [B] 
dle d.2.2.6-výkres oplocení-0P 03-brána sever-S2 100*100/49=9.000 [C] 
dle 7.18.2.2.6-výkres oplocení-0P 06-sklad pedasta-S2 100*100/47.18=7.180 [D] 
Celkem: 2.8+6+9+7.18=24.980 [E]</t>
  </si>
  <si>
    <t>R534219</t>
  </si>
  <si>
    <t>dle d.2.2.6-výkres oplocení-0P 08 - oplocení zahrádka-S3 60*40/324.7=24.700 [A]</t>
  </si>
  <si>
    <t>R534218</t>
  </si>
  <si>
    <t>dle d.2.2.6-výkres oplocení-0P 08 - oplocení zahrádka-S4 50*50/324.7=24.700 [A]</t>
  </si>
  <si>
    <t>348101220</t>
  </si>
  <si>
    <t>Osazení vrat nebo vrátek k oplocení na sloupky ocelové, plochy jednotlivě přes 2 do 4 m2</t>
  </si>
  <si>
    <t>dle d.2.2.6-výkres oplocení-0P 05 -nocležna1=1.000 [A] 
dle d.2.2.6-výkres oplocení-0P 02 - jih1=1.000 [B] 
dle d.2.2.6-výkres oplocení-0P 06 - sklad pedasta1=1.000 [C] 
dle 1.2.2.6-výkres oplocení-0P 03 - sever1=1.000 [D] 
Celkem: 1+1+1+1=4.000 [E]</t>
  </si>
  <si>
    <t>5534233R</t>
  </si>
  <si>
    <t>RÁM - UZAVŘENÝ OCELOVÝ PROFIL 40x40/3 mm, ZAKONČENÝ PLASTOVÝMI ZÁSLEPKAMI; VÝPLŇ - UZAVŘENÝ OCELOVÝ PROFIL 20x20/2 mm PRŮBĚŽNĚ, ZAKONČENÉ PLASTOVÝMI ZÁSLEPKAM</t>
  </si>
  <si>
    <t>RÁM - UZAVŘENÝ OCELOVÝ PROFIL 40x40/3 mm, ZAKONČENÝ PLASTOVÝMI ZÁSLEPKAMI;  
VÝPLŇ - UZAVŘENÝ OCELOVÝ PROFIL 20x20/2 mm PRŮBĚŽNĚ, ZAKONČENÉ PLASTOVÝMI  
ZÁSLEPKAMI; VODOROVNÝ PROFIL - PŘÍČKY Z UZAVŘENÉHO PROFILU 40x30/2 mm;  
POVRCHOVÁ ÚPRAVA ŽÁROVÝ POZINK</t>
  </si>
  <si>
    <t>dle d.2.2.6-výkres oplocení-0P 02 - jih1=1.000 [A]</t>
  </si>
  <si>
    <t>5534231R</t>
  </si>
  <si>
    <t>RÁM - UZAVŘENÝ OCELOVÝ PROFIL 40x40/3 mm; VÝPLŇ - TAHOKOV, VELIKOST OKA DO 100x30 mm; POVRCHOVÁ ÚPRAVA ŽÁROVÝ POZINK</t>
  </si>
  <si>
    <t>RÁM - UZAVŘENÝ OCELOVÝ PROFIL 40x40/3 mm; VÝPLŇ - TAHOKOV, VELIKOST OKA DO  
100x30 mm; POVRCHOVÁ ÚPRAVA ŽÁROVÝ POZINK</t>
  </si>
  <si>
    <t>dle d.2.2.6-výkres oplocení-0P 03 - sever1=1.000 [A]</t>
  </si>
  <si>
    <t>5534232R</t>
  </si>
  <si>
    <t>dle d.2.2.6-výkres oplocení-0P 06 - sklad pedasta1=1.000 [A]</t>
  </si>
  <si>
    <t>5534234R</t>
  </si>
  <si>
    <t>dle d.2.2.6-výkres oplocení-0P 05 -nocležna1=1.000 [A]</t>
  </si>
  <si>
    <t>348121221</t>
  </si>
  <si>
    <t>Osazení podhrabových desek na ocelové sloupky, délky desek přes 2 do 3 m</t>
  </si>
  <si>
    <t>dle d.2.2.6-výkres oplocení-0P 02- jih(5.5+26.2)/2.51=12.629 [A]</t>
  </si>
  <si>
    <t>59232544</t>
  </si>
  <si>
    <t>betonová podhrabová deska 2510x500x50mm se zámkem 15mm na ukotvení sloupků profilovaných oválných 50x70mm</t>
  </si>
  <si>
    <t>348171135</t>
  </si>
  <si>
    <t>Montáž oplocení z dílců kovových rámových, na ocelové sloupky, výšky přes 2,0 m</t>
  </si>
  <si>
    <t>dle d.2.2.6-výkres oplocení-0P 01 - západ1.1=1.100 [A] 
dle d.2.2.6-výkres oplocení-0P 02 - jih1.12+1.21+26+5.22=33.550 [B] 
dle d.2.2.6-výkres oplocení-0P 05- nocležna západ0.89+1.64+7.8=10.330 [C] 
dle 26.11.2.2.6-výkres oplocení-0P 06- sklad pedasta0.5+1.06+1.08+2.3+1.23+2.1+2.24+15.6=26.110 [D] 
dle 26.11.2.2.6-výkres oplocení-0P 04 - cyklisté13=13.000 [E] 
dle 26.11.2.2.6-výkres oplocení-0P 03- brána sever0.35+0.57=0.920 [F] 
dle 26.11.2.2.6-výkres oplocení-0P 09- odpad západ2.48+2.6+3.12=8.200 [G] 
dle 26.11.2.2.6-výkres oplocení-0P 10- odpad východ4.82=4.820 [H] 
dle 26.11.2.2.6-výkres oplocení-0P 08-zahrádka0.35+0.49+15=15.840 [I] 
Celkem: 1.1+33.55+10.33+26.11+13+0.92+8.2+4.82+15.84=113.870 [J]</t>
  </si>
  <si>
    <t>R34817132</t>
  </si>
  <si>
    <t>UZAVŘENÝ OCELOVÝ PROFIL 20x20/2 mm PRŮBĚŽNĚ, ZAKONČENÉ PLASTOVÝMI ZÁSLEPKAMI; VODOROVNÝ PROFIL - PŘÍČKY Z UZAVŘENÉHO PROFILU 40x30/2 mm; výška 2 m</t>
  </si>
  <si>
    <t>dle d.2.2.6-výkres oplocení-0P 01 - západ1.1=1.100 [A] 
dle d.2.2.6-výkres oplocení-0P 02 - jih1.12+1.21+26+5.22=33.550 [B] 
dle d.2.2.6-výkres oplocení-0P 05- nocležna západ0.89+1.64+7.8=10.330 [C] 
dle 26.11.2.2.6-výkres oplocení-0P 06- sklad pedasta0.5+1.06+1.08+2.3+1.23+2.1+2.24+15.6=26.110 [D] 
Celkem: 1.1+33.55+10.33+26.11=71.090 [E]</t>
  </si>
  <si>
    <t>R34817135</t>
  </si>
  <si>
    <t>dle d.2.2.6-výkres oplocení-0P 04 - cyklisté13=13.000 [A] 
dle d.2.2.6-výkres oplocení-0P 03- brána sever0.35+0.57=0.920 [B] 
dle d.2.2.6-výkres oplocení-0P 09- odpad západ2.48+2.6+3.12=8.200 [C] 
dle 4.82.2.2.6-výkres oplocení-0P 10- odpad východ4.82=4.820 [D] 
Celkem: 13+0.92+8.2+4.82=26.940 [E]</t>
  </si>
  <si>
    <t>R34817136</t>
  </si>
  <si>
    <t>RÁM - UZAVŘENÝ OCELOVÝ PROFIL 25x25/2 mm; VÝPLŇ - UZAVŘENÝ OCELOVÝ PROFIL 15x15/2 mm; POVRCHOVÁ ÚPRAVA ŽÁROVÝ POZINK</t>
  </si>
  <si>
    <t>RÁM - UZAVŘENÝ OCELOVÝ PROFIL 25x25/2 mm; VÝPLŇ - UZAVŘENÝ OCELOVÝ PROFIL  
15x15/2 mm; POVRCHOVÁ ÚPRAVA ŽÁROVÝ POZINK</t>
  </si>
  <si>
    <t>dle d.2.2.6-výkres oplocení-0P 08-zahrádka0.35+0.49+15=15.840 [A]</t>
  </si>
  <si>
    <t>348172114</t>
  </si>
  <si>
    <t>Montáž vjezdových bran samonosných posuvných jednokřídlových plochy přes 4 do 6 m2</t>
  </si>
  <si>
    <t>R534232</t>
  </si>
  <si>
    <t>Brána dvoukřídlá RÁM - UZAVŘENÝ OCELOVÝ PROFIL 40x40/3 mm, ZAKONČENÝ PLASTOVÝMI ZÁSLEPKAMI; VÝPLŇ - UZAVŘENÝ OCELOVÝ PROFIL 20x20/2 mm PRŮBĚŽNĚ, ZAKONČENÉ PLAS</t>
  </si>
  <si>
    <t>Brána dvoukřídlá RÁM - UZAVŘENÝ OCELOVÝ PROFIL 40x40/3 mm, ZAKONČENÝ PLASTOVÝMI ZÁSLEPKAMI;  
VÝPLŇ - UZAVŘENÝ OCELOVÝ PROFIL 20x20/2 mm PRŮBĚŽNĚ, ZAKONČENÉ PLASTOVÝMI  
ZÁSLEPKAMI; VODOROVNÝ PROFIL - PŘÍČKY Z UZAVŘENÉHO PROFILU 40x30/2 mm;  
POVRCHOVÁ ÚPRAVA ŽÁROVÝ POZINK</t>
  </si>
  <si>
    <t>dle d.2.2.6-výkres oplocení-0P 06 - sklad pedesta1=1.000 [A]</t>
  </si>
  <si>
    <t>348172115</t>
  </si>
  <si>
    <t>Montáž vjezdových bran samonosných posuvných jednokřídlových plochy přes 6 do 9 m2</t>
  </si>
  <si>
    <t>dle d.2.2.6-výkres oplocení-0P 03 - brána sever1=1.000 [A]</t>
  </si>
  <si>
    <t>R534230</t>
  </si>
  <si>
    <t>RÁM - UZAVŘENÝ OCELOVÝ PROFIL 40x40/3 mm; VÝPLŇ - TAHOKOV, VELIKOST OKA DO 100x30 mm; POVRCHOVÁ ÚPRAVA ŽÁROVÝ POZINK; NOSNÁ KONSTRUKCE ZE SVAŘENÉHO RÁMU, SOUČ</t>
  </si>
  <si>
    <t>RÁM - UZAVŘENÝ OCELOVÝ PROFIL 40x40/3 mm; VÝPLŇ - TAHOKOV, VELIKOST OKA DO  
100x30 mm; POVRCHOVÁ ÚPRAVA ŽÁROVÝ POZINK; NOSNÁ KONSTRUKCE ZE SVAŘENÉHO  
RÁMU, SOUČÁSTÍ JE KOVÁNÍ A SPODNÍ KOLEJNICE BUDE ULOŽENA DO BETONOVÉHO PRAHU</t>
  </si>
  <si>
    <t>348172214</t>
  </si>
  <si>
    <t>Montáž vjezdových bran samonosných posuvných dvoukřídlových plochy přes 5 do 10 m2</t>
  </si>
  <si>
    <t>dle d.2.2.6-výkres oplocení-0P 06 - sklad pedasta1=1.000 [A] 
dle d.2.2.6-výkres oplocení-0P 01 - západ1=1.000 [B] 
dle d.2.2.6-výkres oplocení-0P 02 - jih1=1.000 [C] 
Celkem: 1+1+1=3.000 [D]</t>
  </si>
  <si>
    <t>R534234</t>
  </si>
  <si>
    <t>dle d.2.2.6-výkres oplocení-0P 01 - západ1=1.000 [A]</t>
  </si>
  <si>
    <t>R534233</t>
  </si>
  <si>
    <t>R534235</t>
  </si>
  <si>
    <t>dle d.2.2.6-výkres oplocení-0P 02 -jih1=1.000 [A]</t>
  </si>
  <si>
    <t>348272113</t>
  </si>
  <si>
    <t>Ploty z tvárnic betonových plotová zeď na maltu cementovou včetně spárování současně při zdění z tvarovek hladkých, dutých přírodních, tloušťka zdiva 190 mm</t>
  </si>
  <si>
    <t>dle d.2.2.6-výkres oplocení-0P 07 - nocležna východ22.58*(4*0.16)=14.451 [A] 
dle d.2.2.6-výkres oplocení-0P 07 - nocležna východ25*(3*0.16)=12.000 [B] 
dle d.2.2.6-výkres oplocení-0P 07 - nocležna východ3.1*(2*0.16)=0.992 [C] 
dle 12.61.2.2.6-výkres oplocení-0P 01 - západ-odměřeno z výkr.12.61=12.610 [D] 
dle 12.61.2.2.6-výkres oplocení-0P 03 - brána sever-odměřeno z výkr.9.7=9.700 [E] 
Celkem: 14.451+12+0.992+12.61+9.7=49.753 [F]</t>
  </si>
  <si>
    <t>348272613</t>
  </si>
  <si>
    <t>Ploty z tvárnic betonových plotová stříška lepená mrazuvzdorným lepidlem z tvarovek broušených, plochých přírodních, tloušťka zdiva 195 mm</t>
  </si>
  <si>
    <t>dle d.2.2.6-výkres oplocení-0P 07 - nocležna východ50.64=50.640 [A] 
dle d.2.2.6-výkres oplocení-0P 01 -západ5.56=5.560 [B] 
dle d.2.2.6-výkres oplocení-0P 03 -brána sever13.3=13.300 [C] 
Celkem: 50.64+5.56+13.3=69.500 [D]</t>
  </si>
  <si>
    <t>348401153</t>
  </si>
  <si>
    <t>Montáž oplocení z pletiva svařovaného přes 1,5 do 2,0 m</t>
  </si>
  <si>
    <t>dle d.2.2.6-výkres oplocení-0P 07 - nocležna východ(49.32+1.25)=50.570 [A]</t>
  </si>
  <si>
    <t>3132481R</t>
  </si>
  <si>
    <t>VÝPLŇ - MŘÍŽOVÝ PANEL 3D, PRŮMĚR DRÁTU 4,0 mm, ROZMĚR OK 50x200 mm; POVRCHOVÁ ÚPRAVA ŽÁROVÝ POZINK</t>
  </si>
  <si>
    <t>VÝPLŇ - MŘÍŽOVÝ PANEL 3D, PRŮMĚR DRÁTU 4,0 mm, ROZMĚR OK 50x200 mm; POVRCHOVÁ  
ÚPRAVA ŽÁROVÝ POZINK</t>
  </si>
  <si>
    <t>dle d.2.2.6-výkres oplocení-0P 07 - nocležna východ(49.32+1.25)=50.570 [A] 
'délka oplocení*koeficient ztratného 
50.57*1.05=53.099 [B]</t>
  </si>
  <si>
    <t>R923151</t>
  </si>
  <si>
    <t>držák plotového pole Pz</t>
  </si>
  <si>
    <t>dle d.2.2.6-výkres oplocení-0P 07 - nocležna východ21*3=63.000 [A]</t>
  </si>
  <si>
    <t>767161813</t>
  </si>
  <si>
    <t>Demontáž zábradlí do suti rovného nerozebíratelný spoj hmotnosti 1 m zábradlí do 20 kg</t>
  </si>
  <si>
    <t>dle D.2.2.6 Drobná architektura 27 oplocení - západní strana od VB27=27.000 [A]</t>
  </si>
  <si>
    <t>dle výkr. 2.303 odpadové nádoby6=6.000 [A]</t>
  </si>
  <si>
    <t>966052121</t>
  </si>
  <si>
    <t>Bourání plotových sloupků a vzpěr železobetonových výšky do 2,5 m s betonovou patkou</t>
  </si>
  <si>
    <t>demolice betonový sloup 460*460 výška 2,21=1.000 [A]</t>
  </si>
  <si>
    <t>966071711</t>
  </si>
  <si>
    <t>Bourání plotových sloupků a vzpěr ocelových trubkových nebo profilovaných výšky do 2,50 m zabetonovaných</t>
  </si>
  <si>
    <t>dle D.2.2.6 Drobná architektura 11 oplocení -demontáž stávajícího oplocení západní strana-zpevněná plocha č.111=11.000 [A] 
dle D.2.2.6 Drobná architektura 11 oplocení - oplocení při rampě PEDASTY42=42.000 [B] 
dle D.2.2.6 Drobná architektura 11 oplocení -demontáž stávajícího oplocení vnitroblok, zpevněná plocha č.218=18.000 [C] 
Celkem: 11+42+18=71.000 [D] 
70/1.5=46.667 [E] 
47=47.000 [F]</t>
  </si>
  <si>
    <t>966071721</t>
  </si>
  <si>
    <t>Bourání plotových sloupků a vzpěr ocelových trubkových nebo profilovaných výšky do 2,50 m odřezáním</t>
  </si>
  <si>
    <t>dle D.2.2.6 Drobná architektura 40 oplocení -demontáž stávajícího oplocení při hranici s nocležnou60/1.5=40.000 [A]</t>
  </si>
  <si>
    <t>966071823</t>
  </si>
  <si>
    <t>Rozebrání oplocení z pletiva drátěného se čtvercovými oky, výšky přes 2,0 do 4,0 m</t>
  </si>
  <si>
    <t>dle D.2.2.6 Drobná architektura 42 oplocení - oplocení při rampě PEDASTY42=42.000 [A]</t>
  </si>
  <si>
    <t>966072811</t>
  </si>
  <si>
    <t>Rozebrání oplocení z dílců rámových na ocelové sloupky, výšky přes 1 do 2 m</t>
  </si>
  <si>
    <t>dle D.2.2.6 Drobná architektura 11 oplocení -demontáž stávajícího oplocení západní strana-zpevněná plocha č.111=11.000 [A] 
dle D.2.2.6 Drobná architektura 11 oplocení -demontáž stávajícího oplocení vnitroblok, zpevněná plocha č.218=18.000 [B] 
dle D.2.2.6 Drobná architektura 11 oplocení -demontáž stávajícího oplocení při hranici s nocležnou60=60.000 [C] 
Celkem: 11+18+60=89.000 [D]</t>
  </si>
  <si>
    <t>977131110</t>
  </si>
  <si>
    <t>Vrty příklepovými vrtáky do cihelného zdiva nebo prostého betonu průměru do 16 mm</t>
  </si>
  <si>
    <t>kolostavy23*4*0.170=15.640 [A]</t>
  </si>
  <si>
    <t>953965121</t>
  </si>
  <si>
    <t>Kotvy chemické s vyvrtáním otvoru kotevní šrouby pro chemické kotvy, velikost M 12, délka 160 mm</t>
  </si>
  <si>
    <t>kolostavy23*4=92.000 [A]</t>
  </si>
  <si>
    <t>R36104213</t>
  </si>
  <si>
    <t>Montáž vjezdové závory</t>
  </si>
  <si>
    <t>dle výkr. 2.402 vjezdová závora1=1.000 [A]</t>
  </si>
  <si>
    <t>R052</t>
  </si>
  <si>
    <t>Vjezdová závora</t>
  </si>
  <si>
    <t>R936</t>
  </si>
  <si>
    <t>Dobíjecí stanice pro elektrokola</t>
  </si>
  <si>
    <t>prvek viz výkres D.2.2.2.6-2.302 
2=2.000 [A]</t>
  </si>
  <si>
    <t>prvek viz výkres D.2.2.2.6-2.302 - včetně aktuálního vizuálu</t>
  </si>
  <si>
    <t>R936174311</t>
  </si>
  <si>
    <t>Montáž stojanu na kola přichyceného kotevními šrouby</t>
  </si>
  <si>
    <t>kolostavy23=23.000 [A]</t>
  </si>
  <si>
    <t>997211611</t>
  </si>
  <si>
    <t>Nakládání suti nebo vybouraných hmot na dopravní prostředky pro vodorovnou dopravu suti</t>
  </si>
  <si>
    <t>0.432+14.4+75.524=90.356 [A]</t>
  </si>
  <si>
    <t>dle d.2.2.6-výkres oplocení-0P 01 - západ0.3=0.300 [A] 
dle d.2.2.6-výkres oplocení-0P 02 -jih1.8=1.800 [B] 
dle d.2.2.6-výkres oplocení-0P 03-brána sever0.5=0.500 [C] 
dle 0.6.2.2.6-výkres oplocení-0P 04-cyklisté0.6=0.600 [D] 
dle 0.6.2.2.6-výkres oplocení-0P 05-nocležna západ0.7=0.700 [E] 
dle 0.6.2.2.6-výkres oplocení-0P 06-sklad pedasta1.8=1.800 [F] 
dle 0.6.2.2.6-výkres oplocení-0P 08-zahrádka1.3=1.300 [G] 
dle 0.6.2.2.6-výkres oplocení-0P 09-odpad západ0.4=0.400 [H] 
dle 0.6.2.2.6-výkres oplocení-0P 10-odpad východ0.3=0.300 [I] 
Mezisoučet: 0.3+1.8+0.5+0.6+0.7+1.8+1.3+0.4+0.3=7.700 [J] 
'kolostavy 
23*0.35*0.35*0.5*2=2.818 [K] 
Mezisoučet: 2.818=2.818 [L] 
''základ dobíjecí stanice 2 ks-dle D.2.2.6-2.302' 
0.5*0.3*0.51*2=0.153 [M] 
Mezisoučet: 0.153=0.153 [N] 
 opěrná stěna-dle 0.6.2.2.6-2.404-plocha v řezu*délka1.54*5.55=8.547 [O] 
základ dobíjecí stanice 5 ks-dle 0.6.2.2.6-2.4011*1*1*5=5.000 [P] 
základ závory-dle 0.6.2.2.6-2.4020.6*0.6*1+(3.14*0.075*0.075*1)=0.378 [Q] 
dle 0.6.2.2.6-výkres oplocení-0P 01 - západ-základový pas4.82=4.820 [R] 
dle 0.6.2.2.6-výkres oplocení-0P 03 - brána sever-základový pas4.94=4.940 [S] 
dle 0.6.2.2.6-odpadové nádoby1.7*0.6*0.35*6=2.142 [T] 
dle 0.6.2.2.6-2.403-stavební příprava pro výdejní box5.2*1.05*1=5.460 [U] 
Celkem: 0.3+1.8+0.5+0.6+0.7+1.8+1.3+0.4+0.3+2.818+0.153+8.547+5+0.378+4.82+4.94+2.142+5.46=41.958 [V] 
41.958*1.8=75.524 [W]</t>
  </si>
  <si>
    <t>7.2*2=14.400 [A]</t>
  </si>
  <si>
    <t>ULOŽENÍ NA RECYKLAČNÍ SKLÁDCE 17 04 05 - ŽELEZO A OCEL VČETNĚ DOPRAVY Evidenční položka. Neoceňovat v objektu SO/PS, položka se oceňuje pouze v objektu SO 90-90.</t>
  </si>
  <si>
    <t>0.432=0.432 [A]</t>
  </si>
  <si>
    <t>998232110</t>
  </si>
  <si>
    <t>Přesun hmot pro oplocení se svislou nosnou konstrukcí zděnou z cihel, tvárnic, bloků, popř. kovovou nebo dřevěnou vodorovná dopravní vzdálenost do 50 m, pro opl</t>
  </si>
  <si>
    <t>Přesun hmot pro oplocení se svislou nosnou konstrukcí zděnou z cihel, tvárnic, bloků, popř. kovovou nebo dřevěnou vodorovná dopravní vzdálenost do 50 m, pro oplocení výšky do 3 m</t>
  </si>
  <si>
    <t>D.2.3.6</t>
  </si>
  <si>
    <t>Rozvody VN,NN, osvětlení a dálkové ovládání odpojovačů</t>
  </si>
  <si>
    <t xml:space="preserve">  D.2.1.5.11_</t>
  </si>
  <si>
    <t>Areálové rozvody NN</t>
  </si>
  <si>
    <t>D.2.1.5.11_</t>
  </si>
  <si>
    <t>Výkop kabelové trasy (ŠxHxD)0.5 *1.2*25=15.000 [A] 
Celkem: 15=15.000 [B]</t>
  </si>
  <si>
    <t>Zához kabelové trasy (ŠxHxD) 0.5*0.9*25=11.250 [A] 
Celkem: 11.25=11.250 [B]</t>
  </si>
  <si>
    <t>R279312</t>
  </si>
  <si>
    <t>Krytí kabelů výstražnou folií šířky do 25 cm</t>
  </si>
  <si>
    <t>R28322</t>
  </si>
  <si>
    <t>Kabelová výstražná fólie š do 25 cm</t>
  </si>
  <si>
    <t>R279311</t>
  </si>
  <si>
    <t>Obetonování chráničky z monolitického betonu C 12/15 bez bednění</t>
  </si>
  <si>
    <t>R58939</t>
  </si>
  <si>
    <t>Beton základ. pilířů prostý z cem. portlad. C12/15</t>
  </si>
  <si>
    <t>Pro betonové lože chrániček DN110 (0.27*0.5-3.14*0.055*0.055)*25=3.138 [A] 
Celkem: 3.138=3.138 [B]</t>
  </si>
  <si>
    <t>741331033</t>
  </si>
  <si>
    <t>Montáž měřicích přístrojů bez zapojení vodičů elektroměru vysílacího</t>
  </si>
  <si>
    <t>R11.058.</t>
  </si>
  <si>
    <t>Elektroměr PRO380-MB 100A,M-BUS cejch</t>
  </si>
  <si>
    <t>Dozbrojení rozvaděče R3-2 1=1.000 [A] 
Celkem: 1=1.000 [B]</t>
  </si>
  <si>
    <t>210813011</t>
  </si>
  <si>
    <t>Montáž izolovaných kabelů měděných do 1 kV bez ukončení plných nebo laněných kulatých (např. CYKY, CHKE-R) uložených pevně počtu a průřezu žil 3x1,5 až 6 mm2</t>
  </si>
  <si>
    <t>34111124R</t>
  </si>
  <si>
    <t>kabel silový oheň retardující bezhalogenový bez funkční schopnosti při požáru třída reakce na oheň B2cas1d1a1 jádro Cu 0,6/1kV (1-CXKH-R B2) 3x2,5mm2</t>
  </si>
  <si>
    <t>165*1.15 Přepočtené koeficientem množství=189.750 [A] 
Celkem: 189.75=189.750 [B]</t>
  </si>
  <si>
    <t>210813063</t>
  </si>
  <si>
    <t>Montáž izolovaných kabelů měděných do 1 kV bez ukončení plných nebo laněných kulatých (např. CYKY, CHKE-R) uložených pevně počtu a průřezu žil 5x4 až 6 mm2</t>
  </si>
  <si>
    <t>34111166R</t>
  </si>
  <si>
    <t>kabel silový oheň retardující bezhalogenový bez funkční schopnosti při požáru třída reakce na oheň B2cas1d1a1 jádro Cu 0,6/1kV (1-CXKH-R B2) 5x6mm2</t>
  </si>
  <si>
    <t>115*1.15 Přepočtené koeficientem množství=132.250 [A] 
Celkem: 132.25=132.250 [B]</t>
  </si>
  <si>
    <t>34571360R</t>
  </si>
  <si>
    <t>741110302</t>
  </si>
  <si>
    <t>Montáž trubek ochranných s nasunutím nebo našroubováním do krabic plastových tuhých, uložených pevně, vnitřní O přes 40 do 90 mm</t>
  </si>
  <si>
    <t>34571361R</t>
  </si>
  <si>
    <t>trubka elektroinstalační HDPE tuhá dvouplášťová korugovaná D 41/50mm</t>
  </si>
  <si>
    <t>741112112</t>
  </si>
  <si>
    <t>Montáž krabic elektroinstalačních bez napojení na trubky a lišty, demontáže a montáže víčka a přístroje rozvodek se zapojením vodičů na svorkovnici nástěnných p</t>
  </si>
  <si>
    <t>Montáž krabic elektroinstalačních bez napojení na trubky a lišty, demontáže a montáže víčka a přístroje rozvodek se zapojením vodičů na svorkovnici nástěnných plastových čtyřhranných pro vodiče O 6 mm2</t>
  </si>
  <si>
    <t>R1418</t>
  </si>
  <si>
    <t>KRABICE ACIDUR 27/P 5X6MM2 IP 67 SEDA</t>
  </si>
  <si>
    <t>Montáž kabelů měděných bez ukončení uložených volně nebo v liště plných kulatých (např. CYKY) počtu a průřezu žil 3x1,5 až 6 mm2</t>
  </si>
  <si>
    <t>190+125=315.000 [A] 
Celkem: 315=315.000 [B]</t>
  </si>
  <si>
    <t>34111036R</t>
  </si>
  <si>
    <t>34111042R</t>
  </si>
  <si>
    <t>kabel instalační jádro Cu plné izolace PVC plášť PVC 450/750V (CYKY) 3x4mm2</t>
  </si>
  <si>
    <t>741122225</t>
  </si>
  <si>
    <t>Montáž kabelů měděných bez ukončení uložených volně nebo v liště plných kulatých (např. CYKY) počtu a průřezu žil 3x35+25 mm2, 4x35 mm2</t>
  </si>
  <si>
    <t>R341116</t>
  </si>
  <si>
    <t>kabel silový jádro Cu izolace PVC plášť PVC 0,6/1kV (1-CYKY) 4x35mm2</t>
  </si>
  <si>
    <t>741122232</t>
  </si>
  <si>
    <t>Montáž kabelů měděných bez ukončení uložených volně nebo v liště plných kulatých (např. CYKY) počtu a průřezu žil 5x4 až 6 mm2</t>
  </si>
  <si>
    <t>R34111</t>
  </si>
  <si>
    <t>kabel instalační jádro Cu plné izolace PVC plášť PVC 450/750V (CYKY) 5x6mm2</t>
  </si>
  <si>
    <t>741320175</t>
  </si>
  <si>
    <t>Montáž jističů se zapojením vodičů třípólových nn do 63 A ve skříni</t>
  </si>
  <si>
    <t>R35822</t>
  </si>
  <si>
    <t>jistič 3-pólový 32 A vypínací charakteristika B vypínací schopnost 10 kA</t>
  </si>
  <si>
    <t>741410041</t>
  </si>
  <si>
    <t>Montáž uzemňovacího vedení s upevněním, propojením a připojením pomocí svorek v zemi s izolací spojů drátu nebo lana O do 10 mm v městské zástavbě</t>
  </si>
  <si>
    <t>35441073R</t>
  </si>
  <si>
    <t xml:space="preserve">  D.2.1.5.12_</t>
  </si>
  <si>
    <t>Areálové osvětlení</t>
  </si>
  <si>
    <t>D.2.1.5.12_</t>
  </si>
  <si>
    <t>131113131</t>
  </si>
  <si>
    <t>Hloubení jam a zářezů při překopech inženýrských sítí ručně zapažených i nezapažených s urovnáním dna do předepsaného profilu a spádu objemu do 10 m3 v hornině</t>
  </si>
  <si>
    <t>Hloubení jam a zářezů při překopech inženýrských sítí ručně zapažených i nezapažených s urovnáním dna do předepsaného profilu a spádu objemu do 10 m3 v hornině třídy těžitelnosti I skupiny 1 a 2 soudržných</t>
  </si>
  <si>
    <t>Výkop pro základ stožáru, 2 ks,  ŠxDxH (0.6*0.6*1.05)*2=0.756 [A] 
Celkem: 0.756=0.756 [B]</t>
  </si>
  <si>
    <t>R131151</t>
  </si>
  <si>
    <t>Betonový základy pro stožár - kompletní</t>
  </si>
  <si>
    <t>132212601</t>
  </si>
  <si>
    <t>Hloubení rýh vedle kolejí šířky do 800 mm ručně zapažených i nezapažených, hloubky do 1,5 m objemu do 2 m3 v hornině třídy těžitelnosti I skupiny 3</t>
  </si>
  <si>
    <t>Výkop kabelové trasy ŠxHxD  0.35*0.8*4=1.120 [A] 
Celkem: 1.12=1.120 [B]</t>
  </si>
  <si>
    <t>Výkop kabelové trasy ŠxHxD  0.5*1.2*35=21.000 [A] 
Celkem: 21=21.000 [B]</t>
  </si>
  <si>
    <t>Zához kabelové trasy ŠxHxD 0.5*0.9*35=15.750 [A] 
Zához kabelové trasy ŠxHxD 0.35*0.6*4=0.840 [B] 
Celkem: 15.75+0.84=16.590 [C]</t>
  </si>
  <si>
    <t>R174211</t>
  </si>
  <si>
    <t>Zásyp rýhy - vytvoření pískového lože pro kabelovou trasu</t>
  </si>
  <si>
    <t>R581544</t>
  </si>
  <si>
    <t>Písek pro kabelové lože</t>
  </si>
  <si>
    <t>Písek pro kabelové lože, délka 4 m 0.2*0.35*4=0.280 [A] 
Celkem: 0.28=0.280 [B]</t>
  </si>
  <si>
    <t>Beton pro  lože chrániček DN110 (0.27*0.5-3.14*0.055*0.055)*35=4.393 [A] 
Celkem: 4.393=4.393 [B]</t>
  </si>
  <si>
    <t>210202013</t>
  </si>
  <si>
    <t>Montáž svítidel výbojkových se zapojením vodičů průmyslových nebo venkovních na výložník</t>
  </si>
  <si>
    <t>3+5+5+6+6+2+2=29.000 [A] 
Celkem: 29=29.000 [B]</t>
  </si>
  <si>
    <t>R1000084</t>
  </si>
  <si>
    <t>Svítidlo LED typ AO1 viz projektová dokumentace</t>
  </si>
  <si>
    <t>Svítidlo nástěnné LED, na výložník, 1490 lm, 14W, IP66, 3000K, včetně výložníku 0,2m 3=3.000 [A] 
Celkem: 3=3.000 [B]</t>
  </si>
  <si>
    <t>R1000083</t>
  </si>
  <si>
    <t>Svítidlo LED typ AO2 viz projektová dokumentace</t>
  </si>
  <si>
    <t>Svítidlo nástěnné LED, na výložník, 1040 lm, 9W, IP66, 3000K, včetně výložníku 0,2m 5=5.000 [A] 
Celkem: 5=5.000 [B]</t>
  </si>
  <si>
    <t>R10001023</t>
  </si>
  <si>
    <t>Svítidlo LED typ AO3 viz projektová dokumentace</t>
  </si>
  <si>
    <t>Svítidlo nástěnné LED, na výložník, 1500 lm, 13W, IP66, 3000K, včetně výložníku 0,2m)  5=5.000 [A] 
Celkem: 5=5.000 [B]</t>
  </si>
  <si>
    <t>R10010083</t>
  </si>
  <si>
    <t>Svítidlo LED typ AO4 viz projektová dokumentace</t>
  </si>
  <si>
    <t>Svítidlo nástěnné LED, na výložník, 2520 lm, 23W, IP66, 3000K, včetně výložníku 0,2m) 6=6.000 [A] 
Celkem: 6=6.000 [B]</t>
  </si>
  <si>
    <t>R100009984</t>
  </si>
  <si>
    <t>Svítidlo LED typ AO6 viz projektová dokumentace</t>
  </si>
  <si>
    <t>Svítidlo nástěnné, LED žárovka, UV stabilní - opálová koule, 230V 13W, 1356 lm, IP65 6=6.000 [A] 
Celkem: 6=6.000 [B]</t>
  </si>
  <si>
    <t>R1000082</t>
  </si>
  <si>
    <t>Svítidlo LED typ AO7 viz projektová dokumentace</t>
  </si>
  <si>
    <t>Svítidlo zapuštěné do podhledu, do exteriéru, UV stabilní, min. IP65 - 3,8W, 470lm, 2700K 2=2.000 [A] 
Celkem: 2=2.000 [B]</t>
  </si>
  <si>
    <t>R10050082</t>
  </si>
  <si>
    <t>Svítidlo LED typ AO10 viz projektová dokumentace</t>
  </si>
  <si>
    <t>Reflektor na stožár, LED, 3000K, IP65 2=2.000 [A] 
Celkem: 2=2.000 [B]</t>
  </si>
  <si>
    <t>210204011</t>
  </si>
  <si>
    <t>Montáž stožárů osvětlení ocelových samostatně stojících, délky do 12 m</t>
  </si>
  <si>
    <t>R8500610</t>
  </si>
  <si>
    <t>Stožár osvětlovací K 6-133/89/60 Z 6 m</t>
  </si>
  <si>
    <t>210204100</t>
  </si>
  <si>
    <t>Montáž výložníků osvětlení jednoramenných nástěnných, hmotnosti do 35 kg</t>
  </si>
  <si>
    <t>R1290</t>
  </si>
  <si>
    <t>VYLOZNIK LOMENY SK 1-300/ Z</t>
  </si>
  <si>
    <t>23*1 Přepočtené koeficientem množství=23.000 [A] 
Celkem: 23=23.000 [B]</t>
  </si>
  <si>
    <t>210204201</t>
  </si>
  <si>
    <t>Montáž elektrovýzbroje stožárů osvětlení 1 okruh</t>
  </si>
  <si>
    <t>R1010043</t>
  </si>
  <si>
    <t>SV 6.10.5/1 elektrovýzbroj 1x pojistka, IP 20</t>
  </si>
  <si>
    <t>1747153</t>
  </si>
  <si>
    <t>210220302</t>
  </si>
  <si>
    <t>R1000151</t>
  </si>
  <si>
    <t>KOVO 24259 SR 03 K (4xM8), N V4A   svorka zemnící</t>
  </si>
  <si>
    <t>Svorka pásek - drát 2=2.000 [A] 
Celkem: 2=2.000 [B]</t>
  </si>
  <si>
    <t>741110303</t>
  </si>
  <si>
    <t>Montáž trubek ochranných s nasunutím nebo našroubováním do krabic plastových tuhých, uložených pevně, vnitřní O přes 90 do 133 mm</t>
  </si>
  <si>
    <t>34571365R</t>
  </si>
  <si>
    <t>trubka elektroinstalační HDPE tuhá dvouplášťová korugovaná D 94/110mm</t>
  </si>
  <si>
    <t>38*1.05 Přepočtené koeficientem množství=39.900 [A] 
Celkem: 39.9=39.900 [B]</t>
  </si>
  <si>
    <t>34111030R</t>
  </si>
  <si>
    <t>kabel instalační jádro Cu plné izolace PVC plášť PVC 450/750V (CYKY) 3x1,5mm2</t>
  </si>
  <si>
    <t>34111100R</t>
  </si>
  <si>
    <t>35822115R</t>
  </si>
  <si>
    <t>741320165</t>
  </si>
  <si>
    <t>Montáž jističů se zapojením vodičů třípólových nn do 25 A ve skříni</t>
  </si>
  <si>
    <t>35822157R</t>
  </si>
  <si>
    <t>jistič 3-pólový 10 A vypínací charakteristika B vypínací schopnost 6 kA</t>
  </si>
  <si>
    <t>R741330</t>
  </si>
  <si>
    <t>Montáž spínačů do 25A/3P</t>
  </si>
  <si>
    <t>R35821</t>
  </si>
  <si>
    <t>Spínač 25A/3P</t>
  </si>
  <si>
    <t>741330042</t>
  </si>
  <si>
    <t>Montáž stykačů nn se zapojením vodičů střídavých vestavných třípólových do 25 A</t>
  </si>
  <si>
    <t>R1189</t>
  </si>
  <si>
    <t>STYKAC 3P C25.11 220-230V/50HZ</t>
  </si>
  <si>
    <t>741372125</t>
  </si>
  <si>
    <t>Montáž svítidel s integrovaným zdrojem LED se zapojením vodičů exteriérových vestavných stěnových páskových</t>
  </si>
  <si>
    <t>36+2.2=38.200 [A] 
Celkem: 38.2=38.200 [B]</t>
  </si>
  <si>
    <t>R34845</t>
  </si>
  <si>
    <t>Svítidlo LED typ AO9 viz projektová dokuemntace</t>
  </si>
  <si>
    <t>RMLD12185</t>
  </si>
  <si>
    <t>Svítidlo LED typ AO8 viz projektová dokumentace</t>
  </si>
  <si>
    <t>Svorka pásek - pásek 4=4.000 [A] 
Celkem: 4=4.000 [B]</t>
  </si>
  <si>
    <t>R741820</t>
  </si>
  <si>
    <t>Měření osvětlovacího zařízení intenzity osvětlení</t>
  </si>
  <si>
    <t xml:space="preserve">  D.2.1.5.13_</t>
  </si>
  <si>
    <t>Areálové osvětlení ZP3</t>
  </si>
  <si>
    <t>D.2.1.5.13_</t>
  </si>
  <si>
    <t>R131113</t>
  </si>
  <si>
    <t>Výkop pro základ stožáru 0,6x0,6x1,05 m (ŠxDxH) 8=8.000 [A] 
Celkem: 8=8.000 [B]</t>
  </si>
  <si>
    <t>Výkop kabelové trasy 0,5x1,2x60 m (ŠxHxD)  60=60.000 [A] 
Výkop kabelové trasy 0,35x0,8x65 m (ŠxHxD) 18.2=18.200 [B] 
Celkem: 60+18.2=78.200 [C]</t>
  </si>
  <si>
    <t>Zához kabelové trasy 0,5*0,9*100 m (ŠxHxD) 45=45.000 [A] 
Zához kabelové trasy 0,35*0,6*65 m (ŠxHxD) 13.65=13.650 [B] 
Celkem: 45+13.65=58.650 [C]</t>
  </si>
  <si>
    <t>Písek pro kabelové lože, délka 65 m 4.55=4.550 [A] 
Celkem: 4.55=4.550 [B]</t>
  </si>
  <si>
    <t>Beton pro  lože chrániček DN110 (0.27*0.5-3.14*0.055*0.055)*100=12.550 [A] 
Celkem: 12.55=12.550 [B]</t>
  </si>
  <si>
    <t>R1153</t>
  </si>
  <si>
    <t>Svítidlo LED typ AO5 viz projektová dokumentace</t>
  </si>
  <si>
    <t>8500610012</t>
  </si>
  <si>
    <t>Kabelová chránička DN110 - Kopoflex 110=110.000 [A] 
Celkem: 110=110.000 [B]</t>
  </si>
  <si>
    <t>110*1.05 Přepočtené koeficientem množství=115.500 [A] 
Celkem: 115.5=115.500 [B]</t>
  </si>
  <si>
    <t>Dozbrojení rozvaděče R3-2 jistič B10/3  1=1.000 [A] 
Celkem: 1=1.000 [B]</t>
  </si>
  <si>
    <t>1189279</t>
  </si>
  <si>
    <t>Dozbrojení rozvaděče R3-2 stykač 25A-SP-1NC/NO  1=1.000 [A] 
Celkem: 1=1.000 [B]</t>
  </si>
  <si>
    <t>Dozbrojení rozvaděče R3-2 spínač 25A/3P  1=1.000 [A] 
Celkem: 1=1.000 [B]</t>
  </si>
  <si>
    <t>3+8=11.000 [A] 
Celkem: 11=11.000 [B]</t>
  </si>
  <si>
    <t>SVORKA SR 2B</t>
  </si>
  <si>
    <t>Svorka pásek - pásek 3=3.000 [A] 
Celkem: 3=3.000 [B]</t>
  </si>
  <si>
    <t>Svorka pásek- drát 8=8.000 [A] 
Celkem: 8=8.000 [B]</t>
  </si>
  <si>
    <t>Měření umělého osvětlení včetně zpracování  výsledků měření 1=1.000 [A] 
Celkem: 1=1.000 [B]</t>
  </si>
  <si>
    <t xml:space="preserve">  D.2.1.5.14_</t>
  </si>
  <si>
    <t>Přípojka NN</t>
  </si>
  <si>
    <t>D.2.1.5.14_</t>
  </si>
  <si>
    <t>Výkop prozáklad nabíjecí stanice 5 ks, 0,8x0,6x0,6 1.44=1.440 [A] 
Celkem: 1.44=1.440 [B]</t>
  </si>
  <si>
    <t>Výkop kabelové trasy, 62 m, ŠxHxD 0.7*1.2*62=52.080 [A] 
Výkop kabelové trasy, 25 m, ŠxHxD 0.6*0.8*25=12.000 [B] 
Celkem: 52.08+12=64.080 [C]</t>
  </si>
  <si>
    <t>133111011</t>
  </si>
  <si>
    <t>Hloubení šachet při překopech inženýrských sítí ručně zapažených i nezapažených objemu do 10 m3 v hornině třídy těžitelnosti I skupiny 1 a 2 soudržných</t>
  </si>
  <si>
    <t>R8503800</t>
  </si>
  <si>
    <t>Šachta kabelová + víko D400</t>
  </si>
  <si>
    <t>Kabelová šachta, 0,91x0,91x hl.x1,2, PVT 3636 + víko D400 4=4.000 [A] 
Celkem: 4=4.000 [B]</t>
  </si>
  <si>
    <t>Zásyp kabelové trasy ŠxHxD 0.7*0.9*62=39.060 [A] 
Zásyp kabelové trasy ŠxHxD 0.6*0.6*25=9.000 [B] 
Celkem: 39.06+9=48.060 [C]</t>
  </si>
  <si>
    <t>Pro betonové lože chrániček DN110 (0.27*0.6-3.14*0.055*0.055)*25=3.813 [A] 
Pro betonové lože chrániček DN200 (0.36*0.7-3.14*0.1*0.1)*62=13.677 [B] 
Celkem: 3.813+13.677=17.490 [C]</t>
  </si>
  <si>
    <t>R27931991</t>
  </si>
  <si>
    <t>Betonování základu s bedněním</t>
  </si>
  <si>
    <t>Betonování základu pro nabíjecí stanice 5=5.000 [A] 
Celkem: 5=5.000 [B]</t>
  </si>
  <si>
    <t>5893944R</t>
  </si>
  <si>
    <t>Beton základ. pilířů prostý z cem. portlad. C20/25</t>
  </si>
  <si>
    <t>Pro betonový základ nabíjecí stanice (0.6*0.4*0.6)*5=0.720 [A] 
Celkem: 0.72=0.720 [B]</t>
  </si>
  <si>
    <t>34571366R</t>
  </si>
  <si>
    <t>trubka elektroinstalační HDPE tuhá dvouplášťová korugovaná D 100/120mm</t>
  </si>
  <si>
    <t>R741110</t>
  </si>
  <si>
    <t>Montáž trubek ochranných s nasunutím nebo našroubováním do krabic plastových tuhých, uložených pevně, vnitřní O přes 152 do 200 mm</t>
  </si>
  <si>
    <t>R10.619</t>
  </si>
  <si>
    <t>Ohebná dvouplášťová korugovaná bezhalogenová chránička 200 rudá, materiál plast</t>
  </si>
  <si>
    <t>Svorka pásek - pásek včetně antikorozní úpravy 8=8.000 [A] 
Celkem: 8=8.000 [B]</t>
  </si>
  <si>
    <t xml:space="preserve">  D.2.1.5.31</t>
  </si>
  <si>
    <t>Zahloubení  telefonního kabelu</t>
  </si>
  <si>
    <t>D.2.1.5.31</t>
  </si>
  <si>
    <t>131113702</t>
  </si>
  <si>
    <t>Hloubení nezapažených jam ručně s urovnáním dna do předepsaného profilu a spádu v hornině třídy těžitelnosti I skupiny 1 a 2 nesoudržných</t>
  </si>
  <si>
    <t>šxdxh*počet  
1*3*1.5*4=18.000 [A]</t>
  </si>
  <si>
    <t>132154103</t>
  </si>
  <si>
    <t>Hloubení zapažených rýh šířky do 800 mm strojně s urovnáním dna do předepsaného profilu a spádu v hornině třídy těžitelnosti I skupiny 1 a 2 přes 50 do 100 m3</t>
  </si>
  <si>
    <t>šířka, hloubka, délka 
0.8*1*77=61.600 [A]</t>
  </si>
  <si>
    <t>161151103</t>
  </si>
  <si>
    <t>Svislé přemístění výkopku strojně bez naložení do dopravní nádoby avšak s vyprázdněním dopravní nádoby na hromadu nebo do dopravního prostředku z horniny třídy</t>
  </si>
  <si>
    <t>Svislé přemístění výkopku strojně bez naložení do dopravní nádoby avšak s vyprázdněním dopravní nádoby na hromadu nebo do dopravního prostředku z horniny třídy těžitelnosti I skupiny 1 až 3 při hloubce výkopu přes 4 do 8 m</t>
  </si>
  <si>
    <t>166151101</t>
  </si>
  <si>
    <t>Přehození neulehlého výkopku strojně z horniny třídy těžitelnosti I, skupiny 1 až 3</t>
  </si>
  <si>
    <t>58337310</t>
  </si>
  <si>
    <t>štěrkopísek frakce 0/4</t>
  </si>
  <si>
    <t>šířka, hloubka zásypu, délka, objemová hmotnost 
0.8*0.4*77*1.6=39.424 [A]</t>
  </si>
  <si>
    <t>0.8*0.5*75=30.000 [A]</t>
  </si>
  <si>
    <t>1147138</t>
  </si>
  <si>
    <t>VYSTRAZNA FOLIE CERVENA 33/100 330X100</t>
  </si>
  <si>
    <t>přeložka</t>
  </si>
  <si>
    <t>1634070</t>
  </si>
  <si>
    <t>BALL MARKER 1401 XR ORANZOVY</t>
  </si>
  <si>
    <t>220182024</t>
  </si>
  <si>
    <t>Označení optického kabelu nebo spojky HDPE trubky zaměřovacím markrem / dvojicí magnetů</t>
  </si>
  <si>
    <t>RPol263</t>
  </si>
  <si>
    <t>Přeložka dle pokynu Cetin</t>
  </si>
  <si>
    <t>34571355</t>
  </si>
  <si>
    <t>trubka elektroinstalační ohebná dvouplášťová korugovaná (chránička) D 94/110mm, HDPE+LDPE</t>
  </si>
  <si>
    <t>741110443</t>
  </si>
  <si>
    <t>Montáž hadic ochranných s nasunutím do krabic pryžových, uložených volně, vnitřní O přes 63 do 100 mm</t>
  </si>
  <si>
    <t>HZS4222</t>
  </si>
  <si>
    <t>Hodinové zúčtovací sazby ostatních profesí revizní a kontrolní činnost geodet specialista</t>
  </si>
  <si>
    <t xml:space="preserve">  D.2.2.1.01.47.1</t>
  </si>
  <si>
    <t>SO01 Výpravní budova technologie</t>
  </si>
  <si>
    <t>D.2.2.1.01.47.1</t>
  </si>
  <si>
    <t>091003000</t>
  </si>
  <si>
    <t>Ostatní náklady bez rozlišení</t>
  </si>
  <si>
    <t>Parametrizace svítidel Dali, nástěnných ovladač, čidel, uvedení do provzu 56 zkoušky  ( Hodinová zúčtovací sazba) 56=56.000 [A] 
Zapojení RTCH (4x dveřní clony, 8x bojler) 24=24.000 [B] 
''Zapojení VZT (12x klapky vzt a 24x ventilátory WC a tech.místnosti, 2x8 samostatné split.jednotky tech.místnosti, 7x multi.split.jednotky klima.'  
49x vnitřní split.jednotky kanceláře 56 4x rekuperace224=224.000 [C] 
ZApojení ZTI (13x vyhřívané vpusti, 1xvyhřívaný žlab, 11x automatika pisoárů) 52=52.000 [D] 
Zapojení SLP (4x rozváděče slaboproudu, 1x EPS, 1x MaR, 6x požární tlačítka, 2x tlačítka WC imobilní s přenosem do DDTS) 26=26.000 [E] 
Zapojení ARS (1x výtah, 11x žaluzie 1.NP, 47x žaluzie 2.NP, 1x mincovní automat, 1x bankomat) 122=122.000 [F] 
Zapojení PBZ (2x odvětrání CHÚC, 8x automatické otvírače, zavírače 56 zámky dveří, 1x klíčový trezor, 2x požární rolety) 26=26.000 [G] 
Celkem: 56+24+224+52+26+122+26=530.000 [H]</t>
  </si>
  <si>
    <t xml:space="preserve">  D.2.2.1.01.47.2</t>
  </si>
  <si>
    <t>SO01 Výpravní budova světla</t>
  </si>
  <si>
    <t>D.2.2.1.01.47.2</t>
  </si>
  <si>
    <t>741372062</t>
  </si>
  <si>
    <t>Montáž svítidel s integrovaným zdrojem LED se zapojením vodičů interiérových přisazených stropních hranatých nebo kruhových, plochy přes 0,09 do 0,36 m2</t>
  </si>
  <si>
    <t>R3481000</t>
  </si>
  <si>
    <t>Svítidlo LED - typ A1N viz projektová dokumentace</t>
  </si>
  <si>
    <t>RDAM2000</t>
  </si>
  <si>
    <t>Svítidlo LED - typ B01 viz projektová dokumentace</t>
  </si>
  <si>
    <t>RDAM3000</t>
  </si>
  <si>
    <t>Svítidlo LED - typ B02 viz projektová dokumentace</t>
  </si>
  <si>
    <t>RPIL4000</t>
  </si>
  <si>
    <t>Svítidlo LED - typ S01 viz projektová dokumentace</t>
  </si>
  <si>
    <t>RPIL5000</t>
  </si>
  <si>
    <t>Svítidlo LED - typ S01N viz projektová dokumentace</t>
  </si>
  <si>
    <t>RPIL6000</t>
  </si>
  <si>
    <t>Svítidlo LED - typ S02 viz projektová dokumentace</t>
  </si>
  <si>
    <t>R7000</t>
  </si>
  <si>
    <t>Svítidlo LED - typ S03 viz projektová dokumentace</t>
  </si>
  <si>
    <t>R3488000</t>
  </si>
  <si>
    <t>Svítidlo LED - typ S09 viz projektová dokumentace</t>
  </si>
  <si>
    <t>RDAM9000</t>
  </si>
  <si>
    <t>Svítidlo LED - typ S10 viz projektová dokumentace</t>
  </si>
  <si>
    <t>R3481100</t>
  </si>
  <si>
    <t>Svítidlo LED - typ C1 viz projektová dokumentace</t>
  </si>
  <si>
    <t>RPIL1200</t>
  </si>
  <si>
    <t>Svítidlo LED - typ C2 viz projektová dokumentace</t>
  </si>
  <si>
    <t>RPIL1300</t>
  </si>
  <si>
    <t>Svítidlo LED - typ D1 viz projektová dokumentace</t>
  </si>
  <si>
    <t>RPIL14000</t>
  </si>
  <si>
    <t>Svítidlo LED - typ D2 viz projektová dokumentace</t>
  </si>
  <si>
    <t>RPIL1500</t>
  </si>
  <si>
    <t>Svítidlo LED - typ D3 viz projektová dokumentace</t>
  </si>
  <si>
    <t>R3481600</t>
  </si>
  <si>
    <t>Svítidlo LED - typ F1 viz projektová dokumentace</t>
  </si>
  <si>
    <t>R3481700</t>
  </si>
  <si>
    <t>Svítidlo LED - typ F2 viz projektová dokumentace</t>
  </si>
  <si>
    <t>RPIL1800</t>
  </si>
  <si>
    <t>Svítidlo LED - typ F3 viz projektová dokumentace</t>
  </si>
  <si>
    <t>741372102</t>
  </si>
  <si>
    <t>Montáž svítidel s integrovaným zdrojem LED se zapojením vodičů interiérových vestavných stropních páskových</t>
  </si>
  <si>
    <t>RMLD1900</t>
  </si>
  <si>
    <t>Svítidlo LED typ M1 - 2 m LED pásek viz projektová dokumentace</t>
  </si>
  <si>
    <t>12*1.08 Přepočtené koeficientem množství=12.960 [A] 
Celkem: 12.96=12.960 [B]</t>
  </si>
  <si>
    <t>RMLD2000</t>
  </si>
  <si>
    <t>Svítidlo LED typ M1 - 3 m LED pásek viz projektová dokumentace</t>
  </si>
  <si>
    <t>741372114</t>
  </si>
  <si>
    <t>Montáž svítidel s integrovaným zdrojem LED se zapojením vodičů interiérových vestavných stěnových orientačních</t>
  </si>
  <si>
    <t>R3482100</t>
  </si>
  <si>
    <t>Svítidlo nouzové s vlastním zdrojem - typ N1 viz projektová dokumentace</t>
  </si>
  <si>
    <t>RKAN2200</t>
  </si>
  <si>
    <t>Svítidlo nouzové s vlastním zdrojem - typ N12 viz projektová dokumentace</t>
  </si>
  <si>
    <t>RPAN2300</t>
  </si>
  <si>
    <t>Svítidlo nouzové s vlastním zdrojem - typ N3 viz projektová dokumentace</t>
  </si>
  <si>
    <t>RPAN2400</t>
  </si>
  <si>
    <t>Svítidlo nouzové s vlastním zdrojem - typ N10 viz projektová dokumentace</t>
  </si>
  <si>
    <t>RGRL2500</t>
  </si>
  <si>
    <t>Svítidlo nouzové s vlastním zdrojem, piktogram - typ NP1 viz projektová dokumentace</t>
  </si>
  <si>
    <t>RGRL2600</t>
  </si>
  <si>
    <t>Svítidlo nouzové s vlastním zdrojem, piktogram - typ NP2 viz projektová dokumentace</t>
  </si>
  <si>
    <t>R3482700</t>
  </si>
  <si>
    <t>Svítidlo nouzové s vlastním zdrojem, piktogram - typ NP3 viz projektová dokumentace</t>
  </si>
  <si>
    <t xml:space="preserve">  D.2.2.1.01.47.3</t>
  </si>
  <si>
    <t>Výpravní budova přístroje a zásuvky</t>
  </si>
  <si>
    <t>D.2.2.1.01.47.3</t>
  </si>
  <si>
    <t>R21921492</t>
  </si>
  <si>
    <t>Montáž rámečku dvojnásobného</t>
  </si>
  <si>
    <t>34539060R</t>
  </si>
  <si>
    <t>Rámeček dvojnásobný</t>
  </si>
  <si>
    <t>R21029982</t>
  </si>
  <si>
    <t>Montáž rámečku trojnásobného</t>
  </si>
  <si>
    <t>34539061R</t>
  </si>
  <si>
    <t>Rámeček  trojnásobný</t>
  </si>
  <si>
    <t>R210292</t>
  </si>
  <si>
    <t>Montáž rámečku čtyřnásobného</t>
  </si>
  <si>
    <t>34539062R</t>
  </si>
  <si>
    <t>Rámeček čtyřnásobný</t>
  </si>
  <si>
    <t>34571521R</t>
  </si>
  <si>
    <t>krabice pod omítku PVC odbočná kruhová D 70mm s víčkem a svorkovnicí</t>
  </si>
  <si>
    <t>741310001</t>
  </si>
  <si>
    <t>Montáž spínačů jedno nebo dvoupólových nástěnných se zapojením vodičů, pro prostředí normální spínačů, řazení 1-jednopólových</t>
  </si>
  <si>
    <t>Spínač jednopólový, polozapuštěný pod omítku, 230V/10A, řazení 1, IP20</t>
  </si>
  <si>
    <t>R741310</t>
  </si>
  <si>
    <t>Montáž sestavy 4-násobné tlačítkové, tlačítko DALI, elektroinstalační krabice hluboká, montážní deska/DALI tlačítkové rozhraní 4 inp. do rámečku</t>
  </si>
  <si>
    <t>R00000020</t>
  </si>
  <si>
    <t>4-násobné tlačítkoné tlačítko DALI, elektroinstalační krabice hluboká, montážní deska/DALI tlačítkové rozhraní 4 inp. do rámečku</t>
  </si>
  <si>
    <t>741310021</t>
  </si>
  <si>
    <t>Montáž spínačů jedno nebo dvoupólových nástěnných se zapojením vodičů, pro prostředí normální přepínačů, řazení 5-sériových</t>
  </si>
  <si>
    <t>R34500003</t>
  </si>
  <si>
    <t>Přepínač sériový, polozapuštěný pod omítku, 230V/10A, řazení 5, IP20</t>
  </si>
  <si>
    <t>741310022</t>
  </si>
  <si>
    <t>Montáž spínačů jedno nebo dvoupólových nástěnných se zapojením vodičů, pro prostředí normální přepínačů, řazení 6-střídavých</t>
  </si>
  <si>
    <t>R34500004</t>
  </si>
  <si>
    <t>Přepínač střídavý, polozapuštěný pod omítku, 230V/10A, řazení 6, IP20</t>
  </si>
  <si>
    <t>741310025</t>
  </si>
  <si>
    <t>Montáž spínačů jedno nebo dvoupólových nástěnných se zapojením vodičů, pro prostředí normální přepínačů, řazení 7-křížových</t>
  </si>
  <si>
    <t>R34500005</t>
  </si>
  <si>
    <t>Přepínač křížový, polozapuštěný pod omítku, 230V/10A, řazení 7, IP20</t>
  </si>
  <si>
    <t>741310031</t>
  </si>
  <si>
    <t>Montáž spínačů jedno nebo dvoupólových nástěnných se zapojením vodičů, pro prostředí venkovní nebo mokré spínačů, řazení 1-jednopólových</t>
  </si>
  <si>
    <t>R34500006</t>
  </si>
  <si>
    <t>Spínač jednopólový nástěnný, 230V/10A, řazení 1, IP44</t>
  </si>
  <si>
    <t>741310041</t>
  </si>
  <si>
    <t>Montáž spínačů jedno nebo dvoupólových nástěnných se zapojením vodičů, pro prostředí venkovní nebo mokré přepínačů, řazení 5-sériových</t>
  </si>
  <si>
    <t>R34500007</t>
  </si>
  <si>
    <t>Spínač sériový nástěnný, 230V/10A, řazení 5, IP44</t>
  </si>
  <si>
    <t>741311004</t>
  </si>
  <si>
    <t>Montáž spínačů speciálních se zapojením vodičů čidla pohybu nástěnného</t>
  </si>
  <si>
    <t>R00008</t>
  </si>
  <si>
    <t>Pohybový snímač infrapasivní, 10A/250V, 1-kanálový, stropní, polozapuštěný, IP23 detekční oblast 360°, dosah cca Ř20m</t>
  </si>
  <si>
    <t>Pohybový snímač infrapasivní, 10A/250V, 1-kanálový, stropní, na povrch, IP44 detekční oblast 360°, dosah cca Ř20m</t>
  </si>
  <si>
    <t>Pohybový snímač infrapasivní, 10A/250V, 1-kanálový, nástěnný, IP44 detekční oblast 180°, dosah cca 20m</t>
  </si>
  <si>
    <t>741311R</t>
  </si>
  <si>
    <t>Montáž sestavy Dali a příslušenstvího</t>
  </si>
  <si>
    <t>R00019</t>
  </si>
  <si>
    <t>Sestava ovladač dali do rámečku s tlačítkem, vstupní DALI4sw jednotka, zdroj DALIpwrLite, 4xtlačítko 1/0 s popisovým polem, 4xelektroinstalační krabice KPR 68/D</t>
  </si>
  <si>
    <t>Sestava ovladač dali do rámečku s tlačítkem, vstupní DALI4sw jednotka, zdroj DALIpwrLite, 4xtlačítko 1/0 s popisovým polem, 4xelektroinstalační krabice KPR 68/D KA hluboká, 4W rámeček, polozapuštěný, IP20</t>
  </si>
  <si>
    <t>741313001</t>
  </si>
  <si>
    <t>Montáž zásuvek domovních se zapojením vodičů bezšroubové připojení polozapuštěných nebo zapuštěných 10/16 A, provedení 2P + PE</t>
  </si>
  <si>
    <t>R34500014</t>
  </si>
  <si>
    <t>Zásuvka jednoduchá, 16A/250V, polozapuštěná, IP40</t>
  </si>
  <si>
    <t>741313002</t>
  </si>
  <si>
    <t>Montáž zásuvek domovních se zapojením vodičů bezšroubové připojení polozapuštěných nebo zapuštěných 10/16 A, provedení 2P + PE dvojí zapojení pro průběžnou mont</t>
  </si>
  <si>
    <t>Montáž zásuvek domovních se zapojením vodičů bezšroubové připojení polozapuštěných nebo zapuštěných 10/16 A, provedení 2P + PE dvojí zapojení pro průběžnou montáž</t>
  </si>
  <si>
    <t>R34500025</t>
  </si>
  <si>
    <t>Zásuvka jednonásobná, modul 45 do parapetního kanálu, 230V/16A - bílá</t>
  </si>
  <si>
    <t>RB00026</t>
  </si>
  <si>
    <t>Zásuvka jednonásobná, modul 45 do parapetního kanálu, 230V/16A - červená</t>
  </si>
  <si>
    <t>741313003</t>
  </si>
  <si>
    <t>Montáž zásuvek domovních se zapojením vodičů bezšroubové připojení polozapuštěných nebo zapuštěných 10/16 A, provedení 2x (2P + PE) dvojnásobná</t>
  </si>
  <si>
    <t>R00016</t>
  </si>
  <si>
    <t>Zásuvka dvojnásobná, 16A/250V, polozapuštěná, IP40</t>
  </si>
  <si>
    <t>741313005</t>
  </si>
  <si>
    <t>Montáž zásuvek domovních se zapojením vodičů bezšroubové připojení polozapuštěných nebo zapuštěných 10/16 A, provedení 2P + PE s ochrannými clonkami a přepěťovo</t>
  </si>
  <si>
    <t>Montáž zásuvek domovních se zapojením vodičů bezšroubové připojení polozapuštěných nebo zapuštěných 10/16 A, provedení 2P + PE s ochrannými clonkami a přepěťovou ochranou</t>
  </si>
  <si>
    <t>RB00028</t>
  </si>
  <si>
    <t>Zásuvka jednonásobná, modul 45 do parapetního kanálu, 230V/16A, s přepěťovou ochranou "D" - červená</t>
  </si>
  <si>
    <t>741313071</t>
  </si>
  <si>
    <t>Montáž zásuvek domovních se zapojením vodičů šroubové připojení chráněných v krabici 10/16 A, pro prostředí normální, provedení 2P</t>
  </si>
  <si>
    <t>R00018</t>
  </si>
  <si>
    <t>Zásuvka dvojnásobná, 16A/250V, krycí víčko, na povrch, IP44</t>
  </si>
  <si>
    <t>741372R</t>
  </si>
  <si>
    <t>Montáž nouzové signalizace - sada</t>
  </si>
  <si>
    <t>RIR3160</t>
  </si>
  <si>
    <t>Plastová instalační krabice s DIN lištou; šxvxh = 180x110x90mm; IP67</t>
  </si>
  <si>
    <t>RIR3161</t>
  </si>
  <si>
    <t>RIR3162</t>
  </si>
  <si>
    <t>RIR3163</t>
  </si>
  <si>
    <t>RGRL00030</t>
  </si>
  <si>
    <t>Sada pro nouzovou signalizaci na WC</t>
  </si>
  <si>
    <t>Poznámka k položce: dodávka slaboproud</t>
  </si>
  <si>
    <t>741111002</t>
  </si>
  <si>
    <t>Montáž podlahových krabic montovaných do mazaniny</t>
  </si>
  <si>
    <t>R34571504</t>
  </si>
  <si>
    <t>Zásuvková věž pro až 12 zásuvek; nerez; antivandal; šxdxv=130x135x190mm, 4xzásuvkové moduly K45</t>
  </si>
  <si>
    <t>R742110202</t>
  </si>
  <si>
    <t>R34571504.1</t>
  </si>
  <si>
    <t>Univerz.podlahová protahovací krabice do betonu; pozink.plech; šxdxh=304x304x125mm; 6xprůchodky D50</t>
  </si>
  <si>
    <t>1*6 Přepočtené koeficientem množství=6.000 [A] 
Celkem: 6=6.000 [B]</t>
  </si>
  <si>
    <t>59081456R</t>
  </si>
  <si>
    <t>hlásič konvenční tlačítkový červený, přepínací kontakt s aretací, prolamovací sklo</t>
  </si>
  <si>
    <t xml:space="preserve">  D.2.2.1.01.47.4</t>
  </si>
  <si>
    <t>Výpravní budova kabeláže</t>
  </si>
  <si>
    <t>D.2.2.1.01.47.4</t>
  </si>
  <si>
    <t>210800411</t>
  </si>
  <si>
    <t>Montáž izolovaných vodičů měděných do 1 kV bez ukončení uložených v trubkách nebo lištách zatažených plných nebo laněných s PVC pláštěm, bezhalogenových, ohniod</t>
  </si>
  <si>
    <t>Montáž izolovaných vodičů měděných do 1 kV bez ukončení uložených v trubkách nebo lištách zatažených plných nebo laněných s PVC pláštěm, bezhalogenových, ohniodolných (např. CY, CHAH-V) průřezu žíly 0,5 až 16 mm2</t>
  </si>
  <si>
    <t>R4111324</t>
  </si>
  <si>
    <t>kabel silový oheň retardující bezhalogenový s funkční schopností při požáru 180min a P60-R třída reakce na oheň B2cas1d0 jádro Cu 0,6/1kV (1-CXKH-V) 2x1,5mm2</t>
  </si>
  <si>
    <t>R4111325</t>
  </si>
  <si>
    <t>kabel silový oheň retardující bezhalogenový s funkční schopností při požáru 180min a P60-R třída reakce na oheň B2cas1d0 jádro Cu 0,6/1kV (1-CXKH-V) 2x2,5mm2</t>
  </si>
  <si>
    <t>R4111327</t>
  </si>
  <si>
    <t>kabel silový oheň retardující bezhalogenový s funkční schopností při požáru 180min a P60-R třída reakce na oheň B2cas1d0 jádro Cu 0,6/1kV (1-CXKH-V) 3x1,5mm2</t>
  </si>
  <si>
    <t>R4111328</t>
  </si>
  <si>
    <t>kabel silový oheň retardující bezhalogenový s funkční schopností při požáru 180min a P60-R třída reakce na oheň B2cas1d0 jádro Cu 0,6/1kV (1-CXKH-V) 3x2,5mm2</t>
  </si>
  <si>
    <t>R4141043</t>
  </si>
  <si>
    <t>vodič propojovací jádro Cu plné dvojitá izolace PVC 450/750V (CYY) 1x4mm2</t>
  </si>
  <si>
    <t>R4141044</t>
  </si>
  <si>
    <t>vodič propojovací jádro Cu plné dvojitá izolace PVC 450/750V (CYY) 1x6mm2</t>
  </si>
  <si>
    <t>341411R</t>
  </si>
  <si>
    <t>vodič propojovací jádro Cu lanované izolace PVC 450/750V (CYY) 1x16mm2</t>
  </si>
  <si>
    <t>210800413</t>
  </si>
  <si>
    <t>Montáž izolovaných vodičů měděných do 1 kV bez ukončení uložených v trubkách nebo lištách zatažených plných nebo laněných s PVC pláštěm, bezhalogenových, ohniodolných (např. CY, CHAH-V) průřezu žíly 25 až 35 mm2</t>
  </si>
  <si>
    <t>341111R</t>
  </si>
  <si>
    <t>vodič silový jádro Cu izolace PVC plášť PVC 0,6/1kV (CYY) 1x25mm2</t>
  </si>
  <si>
    <t>R4111116</t>
  </si>
  <si>
    <t>R4111123</t>
  </si>
  <si>
    <t>kabel silový oheň retardující bezhalogenový bez funkční schopnosti při požáru třída reakce na oheň B2cas1d1a1 jádro Cu 0,6/1kV (1-CXKH-R B2) 3x1,5mm2</t>
  </si>
  <si>
    <t>R4111162</t>
  </si>
  <si>
    <t>kabel silový oheň retardující bezhalogenový bez funkční schopnosti při požáru třída reakce na oheň B2cas1d1a1 jádro Cu 0,6/1kV (1-CXKH-R B2) 5x1,5mm2</t>
  </si>
  <si>
    <t>R4111124</t>
  </si>
  <si>
    <t>R4111125</t>
  </si>
  <si>
    <t>kabel silový oheň retardující bezhalogenový bez funkční schopnosti při požáru třída reakce na oheň B2cas1d1a1 jádro Cu 0,6/1kV (1-CXKH-R B2) 3x4mm2</t>
  </si>
  <si>
    <t>R4111030</t>
  </si>
  <si>
    <t>R4111090</t>
  </si>
  <si>
    <t>kabel instalační jádro Cu plné izolace PVC plášť PVC 450/750V (CYKY) 5x1,5mm2</t>
  </si>
  <si>
    <t>R4111036</t>
  </si>
  <si>
    <t>R210813037</t>
  </si>
  <si>
    <t>Montáž kabelu Cu plného nebo laněného do 1 kV žíly 4x25 až 35 mm2 (např. CYKY) bez ukončení uloženého pevně</t>
  </si>
  <si>
    <t>R4113134</t>
  </si>
  <si>
    <t>kabel silový jádro Cu izolace PVC plášť PVC 0,6/1kV (1-CYKY) 5x25mm2</t>
  </si>
  <si>
    <t>R4111170</t>
  </si>
  <si>
    <t>210813061</t>
  </si>
  <si>
    <t>Montáž izolovaných kabelů měděných do 1 kV bez ukončení plných nebo laněných kulatých (např. CYKY, CHKE-R) uložených pevně počtu a průřezu žil 5x1,5 až 2,5 mm2</t>
  </si>
  <si>
    <t>R4111163</t>
  </si>
  <si>
    <t>kabel silový oheň retardující bezhalogenový bez funkční schopnosti při požáru třída reakce na oheň B2cas1d1a1 jádro Cu 0,6/1kV (1-CXKH-R B2) 5x2,5mm2</t>
  </si>
  <si>
    <t>R4111166</t>
  </si>
  <si>
    <t>R4111098</t>
  </si>
  <si>
    <t>kabel instalační jádro Cu plné izolace PVC plášť PVC 450/750V (CYKY) 5x4mm2</t>
  </si>
  <si>
    <t>R4111100</t>
  </si>
  <si>
    <t>210813065</t>
  </si>
  <si>
    <t>Montáž izolovaných kabelů měděných do 1 kV bez ukončení plných nebo laněných kulatých (např. CYKY, CHKE-R) uložených pevně počtu a průřezu žil 5x10 až 16 mm2</t>
  </si>
  <si>
    <t>R4113034</t>
  </si>
  <si>
    <t>kabel instalační jádro Cu plné izolace PVC plášť PVC 450/750V (CYKY) 5x10mm2</t>
  </si>
  <si>
    <t>R4113035</t>
  </si>
  <si>
    <t>kabel instalační jádro Cu plné izolace PVC plášť PVC 450/750V (CYKY) 5x16mm2</t>
  </si>
  <si>
    <t>741124831</t>
  </si>
  <si>
    <t>Demontáž kabelů měděných ovládacích uložených pevně stíněných ovládacích s plným jádrem počtu a průměru žil 2 až 30x0,8 mm2, 2 až 19x1 mm2, 2 až 12x1,5 mm2</t>
  </si>
  <si>
    <t>741211827</t>
  </si>
  <si>
    <t>Demontáž rozvodnic kovových, uložených pod omítkou, krytí přes IPx 4, plochy přes 0,8 m2</t>
  </si>
  <si>
    <t>R741313</t>
  </si>
  <si>
    <t>Demontáž spínačů a zásuvek nástěnných normálních do 10 A šroubových se zachováním funkčnosti</t>
  </si>
  <si>
    <t>741371843</t>
  </si>
  <si>
    <t>Demontáž svítidel bez zachování funkčnosti (do suti) interiérových se standardní paticí (E27, T5, GU10) nebo integrovaným zdrojem LED přisazených, ploše stropní</t>
  </si>
  <si>
    <t>Demontáž svítidel bez zachování funkčnosti (do suti) interiérových se standardní paticí (E27, T5, GU10) nebo integrovaným zdrojem LED přisazených, ploše stropních přes 0,09 do 0,36 m2</t>
  </si>
  <si>
    <t>R74147910</t>
  </si>
  <si>
    <t>Montáž roštů a lávek pro volné i pevné uložení kabelů bez podkladových desek a osazení úchytných prvků typových bez stojiny a výložníků ostatních, šířky do 600</t>
  </si>
  <si>
    <t>Montáž roštů a lávek pro volné i pevné uložení kabelů bez podkladových desek a osazení úchytných prvků typových bez stojiny a výložníků ostatních, šířky do 600 mm</t>
  </si>
  <si>
    <t>RTPHP000</t>
  </si>
  <si>
    <t>KL 60X600, LÁVKA KABELOVÁ, POZINKOVÁNO SENDZIMIR, s funkčnost při požáru P90</t>
  </si>
  <si>
    <t>R74144910</t>
  </si>
  <si>
    <t>Montáž ostatních nosných prvků příchytek kovových pro kabelové lávky a žebříky, pro kabel do O 40 mm</t>
  </si>
  <si>
    <t>R1000289</t>
  </si>
  <si>
    <t>PŘÍCHYTKA KABELOVÁ TYP OMEGA14÷17MM, POZINKOVÁNO</t>
  </si>
  <si>
    <t>R74191</t>
  </si>
  <si>
    <t>Montáž kabelového žlabu š. 125 mm, včetně nosného a pomocného instalačního materiálu (hmoždiny, závitové tyče atd.)</t>
  </si>
  <si>
    <t>RTPHP00</t>
  </si>
  <si>
    <t>Kabelový žlab NKZI 50X125X0.70  S INT.SPOJ., POZINKOVÁNO SENDZIMIR, kompletní, vč. konzol, spojek a úchytů</t>
  </si>
  <si>
    <t>R7419103</t>
  </si>
  <si>
    <t>Montáž kabelového žlabu š. 60 mm, včetně nosného a pomocného instalačního materiálu (hmoždiny, závitové tyče atd.)</t>
  </si>
  <si>
    <t>RPHP0007225</t>
  </si>
  <si>
    <t>Žlab kabelový drátěný s integrovanou spojkou DZI 60X100</t>
  </si>
  <si>
    <t>R741910</t>
  </si>
  <si>
    <t>Montáž kabelového žlabu š. 300 mm, včetně nosného a pomocného instalačního materiálu (hmoždiny, závitové tyče atd.)</t>
  </si>
  <si>
    <t>R10.155</t>
  </si>
  <si>
    <t>KZ 60X300X1.00, KABELOVÝ ŽLAB S INT.SPOJ., POZINKOVÁNO SENDZIMIR, kompletní, vč. konzol, spojek a úchytů</t>
  </si>
  <si>
    <t>R74192035</t>
  </si>
  <si>
    <t>Ucpávka prostupu kabelového svazku zátkou otvor D 158 mm zaplnění prostupu kabely ze 60% stěnou tl 100 mm požární odolnost EI 90</t>
  </si>
  <si>
    <t>R10.156</t>
  </si>
  <si>
    <t>Kabelové průchodky a ucpávky pro průchod silových a ovládacích kabelů skrz zdivo otvor HRD150F pro 6-8 kabelů průměru 10-36mm, komplet, vč. těsnící manžety, pří</t>
  </si>
  <si>
    <t>Kabelové průchodky a ucpávky pro průchod silových a ovládacích kabelů skrz zdivo otvor HRD150F pro 6-8 kabelů průměru 10-36mm, komplet, vč. těsnící manžety, příruby a spojovacího materiálu</t>
  </si>
  <si>
    <t>R10.057.718</t>
  </si>
  <si>
    <t>JE-H(ST)H FE180/E30 2x2x0,8</t>
  </si>
  <si>
    <t>Poznámka k položce: 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2. Položka neobsahuje: • náklady spojené s naložením a manipulací s materiálem.  3. Způsob měření:  • [měrná jednotka – nejčastěji Tuna] určující množství odpadu vytříděného v souladu se zákonem č. 541/2020 Sb., o odpadech, v platném znění</t>
  </si>
  <si>
    <t>RHZS4212</t>
  </si>
  <si>
    <t>RHZS4232</t>
  </si>
  <si>
    <t>Hodinové zúčtovací sazby ostatních profesí revizní a kontrolní činnost technik odborný</t>
  </si>
  <si>
    <t>Pasportizace 40 ochrana  stávajících sítí drážního zařízení za přítomnosti specialisty určeného SŽ 40=40.000 [A] 
Celkem: 40=40.000 [B]</t>
  </si>
  <si>
    <t xml:space="preserve">  D.2.2.1.01.47_</t>
  </si>
  <si>
    <t>SO01 Výpravní budova rozvaděče</t>
  </si>
  <si>
    <t>D.2.2.1.01.47_</t>
  </si>
  <si>
    <t>741210004R</t>
  </si>
  <si>
    <t>Montáž rozvodnic oceloplechových nebo plastových bez zapojení vodičů běžných, hmotnosti do 150 kg</t>
  </si>
  <si>
    <t>1000156R</t>
  </si>
  <si>
    <t>Rozvaděč RS1.77 viz projektová dokumentace</t>
  </si>
  <si>
    <t>1000157R</t>
  </si>
  <si>
    <t>Rozvaděč RK1.109 viz projektová dokumentace</t>
  </si>
  <si>
    <t>257.ALC0R</t>
  </si>
  <si>
    <t>Rozvaděč RS2.42B viz projektová dokumentace</t>
  </si>
  <si>
    <t>1SLM0041014R</t>
  </si>
  <si>
    <t>Rozvaděč RS2.13 viz projektová dokumentace</t>
  </si>
  <si>
    <t>741322R</t>
  </si>
  <si>
    <t>Montáž přepěťové ochrany pro VZT</t>
  </si>
  <si>
    <t>032988R</t>
  </si>
  <si>
    <t>Rozvaděč s přepěťovou ochranou</t>
  </si>
  <si>
    <t>Přepěťová ochrana pro VZT 17=17.000 [A] 
Celkem: 17=17.000 [B]</t>
  </si>
  <si>
    <t>Montáž elektroměrů do rozvaděčů 20=20.000 [A] 
Celkem: 20=20.000 [B]</t>
  </si>
  <si>
    <t>747210R</t>
  </si>
  <si>
    <t>Montáž rozvaděče R3.2 - dozbrojení viz projektová dokumentace</t>
  </si>
  <si>
    <t>11445898</t>
  </si>
  <si>
    <t>Rozvaděč R3.2 - dozbrojení viz projektová dokumentace</t>
  </si>
  <si>
    <t>741210006R</t>
  </si>
  <si>
    <t>Montáž rozvodnic oceloplechových nebo plastových bez zapojení vodičů běžných, hmotnosti do 300 kg</t>
  </si>
  <si>
    <t>1000152R</t>
  </si>
  <si>
    <t>Rozvaděč RH0 viz projektová dokumentace</t>
  </si>
  <si>
    <t>1000142R</t>
  </si>
  <si>
    <t>Rozvaděč RK0.49 viz projektová dokumentace</t>
  </si>
  <si>
    <t>1004152R</t>
  </si>
  <si>
    <t>Rozvaděč RK0.01 viz projektová dokumentace</t>
  </si>
  <si>
    <t>1100152R</t>
  </si>
  <si>
    <t>Rozvaděč RS1.Z viz projektová dokumentace</t>
  </si>
  <si>
    <t>1000153R</t>
  </si>
  <si>
    <t>Rozvaděč RD1.67 viz projektová dokumentace</t>
  </si>
  <si>
    <t>1000154R</t>
  </si>
  <si>
    <t>Rozvaděč RD1.83 viz projektová dokumentace</t>
  </si>
  <si>
    <t>1000158R</t>
  </si>
  <si>
    <t>Rozvaděč RK1.116 viz projektová dokumentace</t>
  </si>
  <si>
    <t>1000129R</t>
  </si>
  <si>
    <t>Rozvaděč RK1.117 viz projektová dokumentace</t>
  </si>
  <si>
    <t>1000132R</t>
  </si>
  <si>
    <t>Rozvaděč RK1.96 viz projektová dokumentace</t>
  </si>
  <si>
    <t>1000182R</t>
  </si>
  <si>
    <t>Rozvaděč RWC1.49 viz projektová dokumentace</t>
  </si>
  <si>
    <t>1000922R</t>
  </si>
  <si>
    <t>Rozvaděč RS1.08 viz projektová dokumentace</t>
  </si>
  <si>
    <t>1004122R</t>
  </si>
  <si>
    <t>Rozvaděč RK1.02 viz projektová dokumentace</t>
  </si>
  <si>
    <t>1000222R</t>
  </si>
  <si>
    <t>Rozváděč RS1.29 viz projektová doumentace</t>
  </si>
  <si>
    <t>1000322R</t>
  </si>
  <si>
    <t>Rozvaděč RS1.V viz projektová dokumentace</t>
  </si>
  <si>
    <t>1004322R</t>
  </si>
  <si>
    <t>Rozvaděč RS2.Z  viz projektová dokumentace</t>
  </si>
  <si>
    <t>001ALPR</t>
  </si>
  <si>
    <t>Rozvaděč RS2.V viz projektová dokumentace</t>
  </si>
  <si>
    <t>210160681</t>
  </si>
  <si>
    <t>Montáž měřicích přístrojů, bez zapojení vodičů elektroměru jednofázového</t>
  </si>
  <si>
    <t>1*8 Přepočtené koeficientem množství=8.000 [A]</t>
  </si>
  <si>
    <t>35889005</t>
  </si>
  <si>
    <t>elektroměr s rozhraním RS485 jednofázový, měření do 100 A</t>
  </si>
  <si>
    <t xml:space="preserve">  D.2.2.1.03.42</t>
  </si>
  <si>
    <t>Dočasné objekty-Zařízení silnoproudé elektrotechniky</t>
  </si>
  <si>
    <t>D.2.2.1.03.42</t>
  </si>
  <si>
    <t>34111116R</t>
  </si>
  <si>
    <t>115+145+350+50+245=905.000 [A] 
Celkem: 905=905.000 [B]</t>
  </si>
  <si>
    <t>34111123R</t>
  </si>
  <si>
    <t>34111125R</t>
  </si>
  <si>
    <t>130+10=140.000 [A] 
Celkem: 140=140.000 [B]</t>
  </si>
  <si>
    <t>34111164R</t>
  </si>
  <si>
    <t>kabel silový oheň retardující bezhalogenový bez funkční schopnosti při požáru třída reakce na oheň B2cas1d1a1 jádro Cu 0,6/1kV (1-CXKH-R B2) 5x4mm2</t>
  </si>
  <si>
    <t>34111098R</t>
  </si>
  <si>
    <t>218813063</t>
  </si>
  <si>
    <t>Demontáž izolovaných kabelů měděných do 1 kV bez odpojení vodičů plných nebo laněných kulatých (např. CYKY, CHKE-R) uložených pevně počtu a průřezu žil 5x4 až 6</t>
  </si>
  <si>
    <t>Demontáž izolovaných kabelů měděných do 1 kV bez odpojení vodičů plných nebo laněných kulatých (např. CYKY, CHKE-R) uložených pevně počtu a průřezu žil 5x4 až 6 mm2</t>
  </si>
  <si>
    <t>10+90+51=151.000 [A] 
Celkem: 151=151.000 [B]</t>
  </si>
  <si>
    <t>34571008R</t>
  </si>
  <si>
    <t>lišta elektroinstalační hranatá PVC 40x40mm</t>
  </si>
  <si>
    <t>10*1.05 Přepočtené koeficientem množství=10.500 [A] 
Celkem: 10.5=10.500 [B]</t>
  </si>
  <si>
    <t>34571007R</t>
  </si>
  <si>
    <t>90*1.05 Přepočtené koeficientem množství=94.500 [A] 
Celkem: 94.5=94.500 [B]</t>
  </si>
  <si>
    <t>34571004R</t>
  </si>
  <si>
    <t>lišta elektroinstalační hranatá PVC 20x20mm</t>
  </si>
  <si>
    <t>51*1.05 Přepočtené koeficientem množství=53.550 [A] 
Celkem: 53.55=53.550 [B]</t>
  </si>
  <si>
    <t>741110513</t>
  </si>
  <si>
    <t>Montáž lišt a kanálků elektroinstalačních se spojkami, ohyby a rohy a s nasunutím do krabic vkládacích s víčkem, šířky do přes 120 do 180 mm</t>
  </si>
  <si>
    <t>Parapetní kanál plastový, dvoukomorový, 160x70 mm 23=23.000 [A] 
Celkem: 23=23.000 [B]</t>
  </si>
  <si>
    <t>34571450R</t>
  </si>
  <si>
    <t>krabice pod omítku PVC přístrojová kruhová D 70mm</t>
  </si>
  <si>
    <t>741112072</t>
  </si>
  <si>
    <t>Montáž krabic elektroinstalačních bez napojení na trubky a lišty, demontáže a montáže víčka a přístroje přístrojových lištových plastových dvojitých</t>
  </si>
  <si>
    <t>34571477R</t>
  </si>
  <si>
    <t>krabice lištová PVC přístrojová obdélníková 160x80mm dvojnásobná</t>
  </si>
  <si>
    <t>741112111</t>
  </si>
  <si>
    <t>Montáž krabic elektroinstalačních bez napojení na trubky a lišty, demontáže a montáže víčka a přístroje rozvodek se zapojením vodičů na svorkovnici nástěnných plastových čtyřhranných pro vodiče O do 4 mm2</t>
  </si>
  <si>
    <t>34571478R</t>
  </si>
  <si>
    <t>krabice v uzavřeném provedení PP s krytím IP 66 čtvercová 80x80mm</t>
  </si>
  <si>
    <t>741112831</t>
  </si>
  <si>
    <t>Demotáž elektroinstalačních lišt a kanálů podlahových uložených pevně kanálů</t>
  </si>
  <si>
    <t>R741112</t>
  </si>
  <si>
    <t>Demontáž elektroinstalačních krabic s vývody uložených pevně</t>
  </si>
  <si>
    <t>741210201</t>
  </si>
  <si>
    <t>Montáž rozváděčů skříňových nebo panelových bez zapojení vodičů dělitelných, hmotnosti jednoho pole do 200 kg</t>
  </si>
  <si>
    <t>R13492301</t>
  </si>
  <si>
    <t>Rozvaděč R.POV.1.01 viz projektová dokumentace</t>
  </si>
  <si>
    <t>R34902410</t>
  </si>
  <si>
    <t>Rozvaděč  R.POV.1.02 viz projektová dokumentace</t>
  </si>
  <si>
    <t>R13420241</t>
  </si>
  <si>
    <t>Rozvaděč R.POV.2.01 viz projektová dokumentace</t>
  </si>
  <si>
    <t>741213843</t>
  </si>
  <si>
    <t>Demontáž kabelu z rozvodnice se zachováním funkčnosti silových, průřezu přes 4 do 10 mm2</t>
  </si>
  <si>
    <t>Demontáž přístrojů a zásuvek nástěnných normálních do 10 A bezšroubových se zachováním funkčnosti do 2 svorek</t>
  </si>
  <si>
    <t>R741313RD</t>
  </si>
  <si>
    <t>Montáž zásuvky s přepěťovou ochranou chráněné v parapetním žlabu šroubové připojení 2P prostředí základní, vlhké se zapojením vodičů</t>
  </si>
  <si>
    <t>Červená 14=14.000 [A] 
Celkem: 14=14.000 [B]</t>
  </si>
  <si>
    <t>35822111R</t>
  </si>
  <si>
    <t>jistič 1-pólový 16 A vypínací charakteristika B vypínací schopnost 10 kA</t>
  </si>
  <si>
    <t>Dozbrojení rozvaděče RCSD3 5=5.000 [A] 
Celkem: 5=5.000 [B]</t>
  </si>
  <si>
    <t>35822402R</t>
  </si>
  <si>
    <t>jistič 3-pólový 20 A vypínací charakteristika B vypínací schopnost 10 kA</t>
  </si>
  <si>
    <t>Dozbrojení rozvaděče RP02 1=1.000 [A] 
Celkem: 1=1.000 [B]</t>
  </si>
  <si>
    <t>741371102</t>
  </si>
  <si>
    <t>Montáž svítidel zářivkových se zapojením vodičů průmyslových stropních přisazených 1 zdroj s krytem</t>
  </si>
  <si>
    <t>R34833</t>
  </si>
  <si>
    <t>Svítidlo LED typ F7 viz projektová dokumentace</t>
  </si>
  <si>
    <t>Svítidlo LED, průmyslové, základna z PC, difuzor translucentní, 1.4ft PC 2600/840 LED 13=13.000 [A] 
Celkem: 13=13.000 [B]</t>
  </si>
  <si>
    <t>R348332</t>
  </si>
  <si>
    <t>Svítidlo LED typ S11 viz projektová dokumentace</t>
  </si>
  <si>
    <t>Svítidlo LED, kovové, interiérové, zavěšené/přisazené, parabolická mřížka, 2.4ft 8800/840 16=16.000 [A] 
Celkem: 16=16.000 [B]</t>
  </si>
  <si>
    <t>741372112</t>
  </si>
  <si>
    <t>Montáž svítidel s integrovaným zdrojem LED se zapojením vodičů interiérových vestavných stropních panelových hranatých nebo kruhových, plochy přes 0,09 do 0,36</t>
  </si>
  <si>
    <t>Montáž svítidel s integrovaným zdrojem LED se zapojením vodičů interiérových vestavných stropních panelových hranatých nebo kruhových, plochy přes 0,09 do 0,36 m2</t>
  </si>
  <si>
    <t>Typ C5 24=24.000 [A] 
Celkem: 24=24.000 [B]</t>
  </si>
  <si>
    <t>Typ S10 17=17.000 [A] 
Celkem: 17=17.000 [B]</t>
  </si>
  <si>
    <t>R741372</t>
  </si>
  <si>
    <t>Montáž svítidel s integrovaným zdrojem LED se zapojením vodičů, orientačních - piktogram</t>
  </si>
  <si>
    <t>Typ NP1 1=1.000 [A] 
Celkem: 1=1.000 [B]</t>
  </si>
  <si>
    <t>741374841</t>
  </si>
  <si>
    <t>Demontáž svítidel se zachováním funkčnosti interiérových se standardní paticí (E27, T5, GU10) nebo integrovaným zdrojem LED přisazených, ploše stropních do 0,09</t>
  </si>
  <si>
    <t>Demontáž svítidel se zachováním funkčnosti interiérových se standardní paticí (E27, T5, GU10) nebo integrovaným zdrojem LED přisazených, ploše stropních do 0,09 m2</t>
  </si>
  <si>
    <t>741374843</t>
  </si>
  <si>
    <t>Demontáž svítidel se zachováním funkčnosti interiérových se standardní paticí (E27, T5, GU10) nebo integrovaným zdrojem LED přisazených, ploše stropních přes 0,</t>
  </si>
  <si>
    <t>Demontáž svítidel se zachováním funkčnosti interiérových se standardní paticí (E27, T5, GU10) nebo integrovaným zdrojem LED přisazených, ploše stropních přes 0,09 do 0,36 m2</t>
  </si>
  <si>
    <t>741375863</t>
  </si>
  <si>
    <t>Demontáž svítidel se zachováním funkčnosti průmyslových se standardní paticí (E27, T5, GU10) nebo integrovaným zdrojem LED přisazených, ploše přes 0,09 do 0,36</t>
  </si>
  <si>
    <t>Demontáž svítidel se zachováním funkčnosti průmyslových se standardní paticí (E27, T5, GU10) nebo integrovaným zdrojem LED přisazených, ploše přes 0,09 do 0,36 m2</t>
  </si>
  <si>
    <t>Typ F7 13=13.000 [A] 
Celkem: 13=13.000 [B]</t>
  </si>
  <si>
    <t>Montáž příchytky kovové pro kabelyo do průměru 4 mm.</t>
  </si>
  <si>
    <t>Příchytka kovová pro uchycení kabelů do průměru 4 mm.</t>
  </si>
  <si>
    <t xml:space="preserve">  D.2.2.1.03.43</t>
  </si>
  <si>
    <t>Dočasné objekty-Zřízení slaboproudé elektrotechniky</t>
  </si>
  <si>
    <t>D.2.2.1.03.43</t>
  </si>
  <si>
    <t>Kabel FTP Cat 5e</t>
  </si>
  <si>
    <t>konektor FTP Cat 5e</t>
  </si>
  <si>
    <t>Rpol127.1</t>
  </si>
  <si>
    <t>742330101</t>
  </si>
  <si>
    <t>Montáž strukturované kabeláže měření segmentu metalického s vyhotovením protokolu</t>
  </si>
  <si>
    <t>lišty 40x40 mm</t>
  </si>
  <si>
    <t>Demontáž a likvidace kabelů po ukončení dočasného stavu</t>
  </si>
  <si>
    <t>Demontáž a likvidace lišt po ukončení dočasného stavu</t>
  </si>
  <si>
    <t>Kabel UTP Cat 5e</t>
  </si>
  <si>
    <t>konektory RJ 45 Cat 5e</t>
  </si>
  <si>
    <t>Rpol127.1_</t>
  </si>
  <si>
    <t>RPol134</t>
  </si>
  <si>
    <t>lišta  40x40 mm</t>
  </si>
  <si>
    <t>RPol130_</t>
  </si>
  <si>
    <t>RPol131_</t>
  </si>
  <si>
    <t>D.2.3.8</t>
  </si>
  <si>
    <t>Vnější uzemnění</t>
  </si>
  <si>
    <t xml:space="preserve">  D.2.2.1.01.47_E</t>
  </si>
  <si>
    <t>SO01 Výpravní budova hromosvod</t>
  </si>
  <si>
    <t>D.2.2.1.01.47_E</t>
  </si>
  <si>
    <t>0.4*0.8*335=107.200 [A] 
Celkem: 107.2=107.200 [B]</t>
  </si>
  <si>
    <t>R2723899311</t>
  </si>
  <si>
    <t>Obetonování vodiče z monolitického betonu C 12/15 bez bednění</t>
  </si>
  <si>
    <t>0.5=0.500 [A] 
Celkem: 0.5=0.500 [B]</t>
  </si>
  <si>
    <t>279258311R</t>
  </si>
  <si>
    <t>Obetonování zemnícího pásku z monolitického betonu C 12/15 bez bednění</t>
  </si>
  <si>
    <t>58939R</t>
  </si>
  <si>
    <t>0.1*0.1*335=3.350 [A] 
Celkem: 3.35=3.350 [B]</t>
  </si>
  <si>
    <t>220890401R</t>
  </si>
  <si>
    <t>Protokol UTZ</t>
  </si>
  <si>
    <t>58337331</t>
  </si>
  <si>
    <t>štěrkopísek frakce 0/22</t>
  </si>
  <si>
    <t>210220001</t>
  </si>
  <si>
    <t>Montáž uzemňovacího vedení s upevněním, propojením a připojením pomocí svorek na povrchu vodičů FeZn páskou průřezu do 120 mm2</t>
  </si>
  <si>
    <t>R174715</t>
  </si>
  <si>
    <t>HOP 60*0.95=57.000 [A] 
Celkem: 57=57.000 [B]</t>
  </si>
  <si>
    <t>R17471</t>
  </si>
  <si>
    <t>35442141</t>
  </si>
  <si>
    <t>drát D 8mm AlMgSi polotvrdý</t>
  </si>
  <si>
    <t>PODPERA VEDENI PV 21C</t>
  </si>
  <si>
    <t>R1213</t>
  </si>
  <si>
    <t>PODSTAVEC BETONOVY PB19 19KG</t>
  </si>
  <si>
    <t>R1234</t>
  </si>
  <si>
    <t>PODLOZKA POD PODSTAVEC BETONOVY PB19 GUM</t>
  </si>
  <si>
    <t>210220102</t>
  </si>
  <si>
    <t>Montáž hromosvodného vedení svodových vodičů s podpěrami, průměru přes 10 mm</t>
  </si>
  <si>
    <t>R1000300</t>
  </si>
  <si>
    <t>DEHNconductor, vodič CUI D 20mm Cu 8mm, přdvybavený pro instalaci, L 3,5m</t>
  </si>
  <si>
    <t>35442136</t>
  </si>
  <si>
    <t>drát D 8/11mm AlMgSi + PVC</t>
  </si>
  <si>
    <t>210220212</t>
  </si>
  <si>
    <t>Montáž hromosvodného vedení jímacích tyčí délky do 3 m na konstrukci zděnou</t>
  </si>
  <si>
    <t>35441124</t>
  </si>
  <si>
    <t>tyč jímací s rovným koncem 3000mm nerez</t>
  </si>
  <si>
    <t>R1225814</t>
  </si>
  <si>
    <t>OCHRANNA STRISKA OSH</t>
  </si>
  <si>
    <t>35441875</t>
  </si>
  <si>
    <t>svorka křížová pro vodič D 6-10mm</t>
  </si>
  <si>
    <t>210220304</t>
  </si>
  <si>
    <t>Montáž hromosvodného vedení svorek na konstrukce</t>
  </si>
  <si>
    <t>35431014</t>
  </si>
  <si>
    <t>svorka uzemnění AlMgSi zkušební, 81mm</t>
  </si>
  <si>
    <t>35431024</t>
  </si>
  <si>
    <t>svorka uzemnění FeZn křížová pro vodič D 6- 10mm s mezideskou</t>
  </si>
  <si>
    <t>35442040</t>
  </si>
  <si>
    <t>svorka uzemnění nerez pro zemnící pásku a drát</t>
  </si>
  <si>
    <t>35442037</t>
  </si>
  <si>
    <t>svorka uzemnění nerez křížová</t>
  </si>
  <si>
    <t>210220372</t>
  </si>
  <si>
    <t>Montáž hromosvodného vedení ochranných prvků a doplňků úhelníků nebo trubek s držáky do zdiva</t>
  </si>
  <si>
    <t>35431015</t>
  </si>
  <si>
    <t>svorka uzemnění FeZn zkušební, spoj hromosvod/uzemnění</t>
  </si>
  <si>
    <t>R10.046</t>
  </si>
  <si>
    <t>TREMIS Tyč JV 1,0 (JD10) jímací, materiál:FeZn</t>
  </si>
  <si>
    <t>R12087</t>
  </si>
  <si>
    <t>IZOLACNI TYC IT 1M VP135</t>
  </si>
  <si>
    <t>460010021R</t>
  </si>
  <si>
    <t>Vytyčení kabelové trasy v obvodu žel. stanice, délka trasy do 1000 m</t>
  </si>
  <si>
    <t>741430012</t>
  </si>
  <si>
    <t>Montáž jímacích tyčí délky přes 3 m, na stojan</t>
  </si>
  <si>
    <t>35442145</t>
  </si>
  <si>
    <t>tyč jímací s rovným koncem 5000mm FeZn</t>
  </si>
  <si>
    <t>35442R</t>
  </si>
  <si>
    <t>stojan pro jímací tyč s rovným koncem, FeZn, s plastbetonovými podpěrami, pro jímač do 5000mm - rozpětí podpěr 700mm</t>
  </si>
  <si>
    <t>HZS1292</t>
  </si>
  <si>
    <t>Hodinové zúčtovací sazby profesí HSV zemní a pomocné práce stavební dělník</t>
  </si>
  <si>
    <t>HZS1442</t>
  </si>
  <si>
    <t>Hodinové zúčtovací sazby profesí HSV provádění konstrukcí inženýrských a dopravních staveb svářeč kvalifikovaný</t>
  </si>
  <si>
    <t>Revizní technik s opravněním D 30=30.000 [A] 
Celkem: 30=30.000 [B]</t>
  </si>
  <si>
    <t>D.2.4.1</t>
  </si>
  <si>
    <t>Příprava území a kácení</t>
  </si>
  <si>
    <t xml:space="preserve">  D.2.4.1</t>
  </si>
  <si>
    <t>111111321</t>
  </si>
  <si>
    <t>Odstranění ruderálního porostu z plochy přes 100 do 500 m2 v rovině nebo na svahu do 1:5</t>
  </si>
  <si>
    <t>112101101</t>
  </si>
  <si>
    <t>Odstranění stromů s odřezáním kmene a s odvětvením listnatých, průměru kmene přes 100 do 300 mm</t>
  </si>
  <si>
    <t>viz technická zpráva D.2.4.131-7=24.000 [A]</t>
  </si>
  <si>
    <t>112101102</t>
  </si>
  <si>
    <t>Odstranění stromů s odřezáním kmene a s odvětvením listnatých, průměru kmene přes 300 do 500 mm</t>
  </si>
  <si>
    <t>viz technická zpráva D.2.4.17=7.000 [A]</t>
  </si>
  <si>
    <t>112155311</t>
  </si>
  <si>
    <t>Štěpkování s naložením na dopravní prostředek a odvozem do 20 km keřového porostu středně hustého</t>
  </si>
  <si>
    <t>112251221</t>
  </si>
  <si>
    <t>Odstranění pařezu odfrézováním nebo odvrtáním hloubky přes 200 do 500 mm v rovině nebo na svahu do 1:5</t>
  </si>
  <si>
    <t>3.14*0.10*0.10*24=0.754 [A] 
3.14*0.2*0.2*7=0.879 [B] 
Celkem: 0.754+0.879=1.633 [C]</t>
  </si>
  <si>
    <t>121151123</t>
  </si>
  <si>
    <t>Sejmutí ornice strojně při souvislé ploše přes 500 m2, tl. vrstvy do 200 mm</t>
  </si>
  <si>
    <t>122911121</t>
  </si>
  <si>
    <t>Odstranění vyfrézované dřevní hmoty hloubky přes 200 do 500 mm v rovině nebo na svahu do 1:5</t>
  </si>
  <si>
    <t>31*1=31.000 [A]</t>
  </si>
  <si>
    <t>162201401</t>
  </si>
  <si>
    <t>Vodorovné přemístění větví, kmenů nebo pařezů s naložením, složením a dopravou do 1000 m větví stromů listnatých, průměru kmene přes 100 do 300 mm</t>
  </si>
  <si>
    <t>162201402</t>
  </si>
  <si>
    <t>Vodorovné přemístění větví, kmenů nebo pařezů s naložením, složením a dopravou do 1000 m větví stromů listnatých, průměru kmene přes 300 do 500 mm</t>
  </si>
  <si>
    <t>162201411</t>
  </si>
  <si>
    <t>Vodorovné přemístění větví, kmenů nebo pařezů s naložením, složením a dopravou do 1000 m kmenů stromů listnatých, průměru přes 100 do 300 mm</t>
  </si>
  <si>
    <t>162201412</t>
  </si>
  <si>
    <t>Vodorovné přemístění větví, kmenů nebo pařezů s naložením, složením a dopravou do 1000 m kmenů stromů listnatých, průměru přes 300 do 500 mm</t>
  </si>
  <si>
    <t>1100*0.15*2=330.000 [A]</t>
  </si>
  <si>
    <t>1100*0.15=165.000 [A]</t>
  </si>
  <si>
    <t>171201201</t>
  </si>
  <si>
    <t>174111121</t>
  </si>
  <si>
    <t>Zásyp jam po vyfrézovaných pařezech hloubky přes 200 do 500 mm v rovině nebo na svahu do 1:5</t>
  </si>
  <si>
    <t>181351003</t>
  </si>
  <si>
    <t>Rozprostření a urovnání ornice v rovině nebo ve svahu sklonu do 1:5 strojně při souvislé ploše do 100 m2, tl. vrstvy do 200 mm</t>
  </si>
  <si>
    <t>184818232</t>
  </si>
  <si>
    <t>Ochrana kmene bedněním před poškozením stavebním provozem zřízení včetně odstranění výšky bednění do 2 m průměru kmene přes 300 do 500 mm</t>
  </si>
  <si>
    <t>POPLATEK ZA LIKVIDACI ODPADU NEKONTAMINOVANÝCH - 02 01 03 SMÝCENÉ STROMY A KEŘE VČETNĚ DOPRAVY neoceňovat v objektu SO/PS, položka se oceňuje pouze v objektu SO</t>
  </si>
  <si>
    <t>POPLATEK ZA LIKVIDACI ODPADU NEKONTAMINOVANÝCH - 02 01 03 SMÝCENÉ STROMY A KEŘE VČETNĚ DOPRAVY neoceňovat v objektu SO/PS, položka se oceňuje pouze v objektu SO 90-90.</t>
  </si>
  <si>
    <t>(419*3)/1000=1.257 [A] 
((31+1.633)*4)/1000=0.131 [B] 
Celkem: 1.257+0.131=1.388 [C]</t>
  </si>
  <si>
    <t>D.2.4.2</t>
  </si>
  <si>
    <t>Náhradní výsadba</t>
  </si>
  <si>
    <t xml:space="preserve">  D.2.4.2</t>
  </si>
  <si>
    <t>131113701</t>
  </si>
  <si>
    <t>Hloubení nezapažených jam ručně s urovnáním dna do předepsaného profilu a spádu v hornině třídy těžitelnosti I skupiny 1 a 2 soudržných</t>
  </si>
  <si>
    <t>hloubení pro prokořenitelné buňky4*6.4*1.8*6=276.480 [A]</t>
  </si>
  <si>
    <t>zásyp pro prokořenitelné buňky101.52=101.520 [A]</t>
  </si>
  <si>
    <t>R0520000</t>
  </si>
  <si>
    <t>Prokořenitelné buňky-dodávka+montáž</t>
  </si>
  <si>
    <t>R183106614</t>
  </si>
  <si>
    <t>Instalace protikořenových bariér vč. zásypu a hutnění v rovině a svahu do 1:5 hloubky do 1400 mm</t>
  </si>
  <si>
    <t>R9311010</t>
  </si>
  <si>
    <t>protikořenová folie 1,3 m</t>
  </si>
  <si>
    <t>184501131</t>
  </si>
  <si>
    <t>Zhotovení obalu kmene a spodních částí větví stromu z juty ve dvou vrstvách v rovině nebo na svahu do 1:5</t>
  </si>
  <si>
    <t>3m2 strom3*3=9.000 [A] 
pro prokořenitelné buňky3*6=18.000 [B] 
Celkem: 9+18=27.000 [C]</t>
  </si>
  <si>
    <t>184852233</t>
  </si>
  <si>
    <t>Řez stromů prováděný lezeckou technikou zdravotní (S-RZ), plocha koruny stromu do 30 m2</t>
  </si>
  <si>
    <t>strom č. 9, 16, 26, 274=4.000 [A]</t>
  </si>
  <si>
    <t>R84852243</t>
  </si>
  <si>
    <t>Řez stromů prováděný lezeckou technikou zdravotní (S-RZ), plocha koruny stromu přes 270 do 300 m2</t>
  </si>
  <si>
    <t>strom č. 1, 15, 173=3.000 [A]</t>
  </si>
  <si>
    <t>112155115</t>
  </si>
  <si>
    <t>Štěpkování s naložením na dopravní prostředek a odvozem do 20 km stromků a větví v zapojeném porostu, průměru kmene do 300 mm</t>
  </si>
  <si>
    <t>4+3=7.000 [A]</t>
  </si>
  <si>
    <t>7=7.000 [A]</t>
  </si>
  <si>
    <t>184853511</t>
  </si>
  <si>
    <t>Chemické odplevelení půdy před založením kultury, trávníku nebo zpevněných ploch strojně o výměře jednotlivě přes 20 m2 postřikem na široko v rovině nebo na sva</t>
  </si>
  <si>
    <t>Chemické odplevelení půdy před založením kultury, trávníku nebo zpevněných ploch strojně o výměře jednotlivě přes 20 m2 postřikem na široko v rovině nebo na svahu do 1:5</t>
  </si>
  <si>
    <t>183403113</t>
  </si>
  <si>
    <t>Obdělání půdy frézováním v rovině nebo na svahu do 1:5</t>
  </si>
  <si>
    <t>183551413</t>
  </si>
  <si>
    <t>Úprava zemědělské půdy - orba rotačním kypřičem, hl. do 0,15 m, na ploše jednotlivě do 5 ha, o sklonu do 5°</t>
  </si>
  <si>
    <t>HA</t>
  </si>
  <si>
    <t>183403132</t>
  </si>
  <si>
    <t>Obdělání půdy rytím půdy hl. do 200 mm v zemině skupiny 3 v rovině nebo na svahu do 1:5</t>
  </si>
  <si>
    <t>183403153</t>
  </si>
  <si>
    <t>Obdělání půdy hrabáním v rovině nebo na svahu do 1:5</t>
  </si>
  <si>
    <t>185803211</t>
  </si>
  <si>
    <t>Uválcování trávníku v rovině nebo na svahu do 1:5</t>
  </si>
  <si>
    <t>10364100</t>
  </si>
  <si>
    <t>zemina pro terénní úpravy - tříděná</t>
  </si>
  <si>
    <t>pro vytvoření mírnějšího svahu u ZP31.59=1.590 [A]</t>
  </si>
  <si>
    <t>pro vytvoření mírnějšího svahu u ZP3</t>
  </si>
  <si>
    <t>183101213</t>
  </si>
  <si>
    <t>Hloubení jamek pro vysazování rostlin v zemině skupiny 1 až 4 s výměnou půdy z 50% v rovině nebo na svahu do 1:5, objemu přes 0,02 do 0,05 m3</t>
  </si>
  <si>
    <t>3=3.000 [A] 
 pro prokořenitelné buňky6=6.000 [B] 
Celkem: 3+6=9.000 [C]</t>
  </si>
  <si>
    <t>R0321100</t>
  </si>
  <si>
    <t>zahradní substrát pro výsadbu VL</t>
  </si>
  <si>
    <t>pro prokořenitelné buňky174.96=174.960 [A] 
0.15=0.150 [B] 
Celkem: 174.96+0.15=175.110 [C]</t>
  </si>
  <si>
    <t>184004414</t>
  </si>
  <si>
    <t>Výsadba sazenic bez vykopání jamek a bez donesení hlíny stromů (odrostků) v. přes 1500 do 3000 mm, jamky o průměru 600 mm, hl. 600 mm</t>
  </si>
  <si>
    <t>R2650300</t>
  </si>
  <si>
    <t>javor mléč /Acer platanoides/ 20-50cm</t>
  </si>
  <si>
    <t>R.7</t>
  </si>
  <si>
    <t>Gleditsia tricanthos sunburst 16/18</t>
  </si>
  <si>
    <t>184215133</t>
  </si>
  <si>
    <t>Ukotvení dřeviny kůly v rovině nebo na svahu do 1:5 třemi kůly, délky přes 2 do 3 m</t>
  </si>
  <si>
    <t>60591255</t>
  </si>
  <si>
    <t>kůl vyvazovací dřevěný impregnovaný D 8cm dl 2,5m</t>
  </si>
  <si>
    <t>3ks strom3*3=9.000 [A]</t>
  </si>
  <si>
    <t>R.2</t>
  </si>
  <si>
    <t>Příčky (3 ks/ strom)</t>
  </si>
  <si>
    <t>R.3</t>
  </si>
  <si>
    <t>Popruh (1,5 bm/ strom)</t>
  </si>
  <si>
    <t>184911431</t>
  </si>
  <si>
    <t>Mulčování vysazených rostlin mulčovací kůrou, tl. přes 100 do 150 mm v rovině nebo na svahu do 1:5</t>
  </si>
  <si>
    <t>9=9.000 [A] 
pro prokořenitelné buňky18=18.000 [B] 
Celkem: 9+18=27.000 [C]</t>
  </si>
  <si>
    <t>10391100</t>
  </si>
  <si>
    <t>kůra mulčovací VL</t>
  </si>
  <si>
    <t>(cca 0,075 m3/ 1 strom)0.075*3=0.225 [A] 
 (cca 0,075 m3/ 1 strom)0.075*6=0.450 [B] 
Celkem: 0.225+0.45=0.675 [C]</t>
  </si>
  <si>
    <t>185851121</t>
  </si>
  <si>
    <t>Dovoz vody pro zálivku rostlin na vzdálenost do 1000 m</t>
  </si>
  <si>
    <t>50l strom stávající 11+3 nové(11+3)*0.05=0.700 [A] 
pro prokořenitelné buňky6*0.05=0.300 [B] 
Celkem: 0.7+0.3=1.000 [C]</t>
  </si>
  <si>
    <t>stávající stromy 11 ks  
nové stromy 3 ks</t>
  </si>
  <si>
    <t>185851129</t>
  </si>
  <si>
    <t>Dovoz vody pro zálivku rostlin Příplatek k ceně za každých dalších i započatých 1000 m</t>
  </si>
  <si>
    <t>14+6=20.000 [A]</t>
  </si>
  <si>
    <t>185804311</t>
  </si>
  <si>
    <t>Zalití rostlin vodou plochy záhonů jednotlivě do 20 m2</t>
  </si>
  <si>
    <t>R.6</t>
  </si>
  <si>
    <t>Voda pro zálivku (50 l/ strom)</t>
  </si>
  <si>
    <t>184808321</t>
  </si>
  <si>
    <t>Hnojení sazenic s promísením hnojiva se zeminou bez dodání hnojiva ostatních dřevin při okopání nebo obrytí, organickými hnojivy v množství od 3 do 5 kg k 1 saz</t>
  </si>
  <si>
    <t>Hnojení sazenic s promísením hnojiva se zeminou bez dodání hnojiva ostatních dřevin při okopání nebo obrytí, organickými hnojivy v množství od 3 do 5 kg k 1 sazenici</t>
  </si>
  <si>
    <t>stávající stromy 11 ks  
nové stromy - Acer platanoides 3 ks</t>
  </si>
  <si>
    <t>R0371500</t>
  </si>
  <si>
    <t>substrát pro trávníky VL</t>
  </si>
  <si>
    <t>183552113</t>
  </si>
  <si>
    <t>Úprava zemědělské půdy - hnojení průmyslovými hnojivy při dávce do 0,5 t/ha, na ploše jednotlivě do 5 ha, o sklonu do 5°</t>
  </si>
  <si>
    <t>R-0391505.1</t>
  </si>
  <si>
    <t>Fyzikální pudní kondicionér po 20 kg</t>
  </si>
  <si>
    <t>R-0391505.1.1</t>
  </si>
  <si>
    <t>Prípravek zlepšující prokorenení</t>
  </si>
  <si>
    <t>181006111</t>
  </si>
  <si>
    <t>Rozprostření zemin schopných zúrodnění v rovině a ve sklonu do 1:5, tloušťka vrstvy do 0,10 m</t>
  </si>
  <si>
    <t>00572410</t>
  </si>
  <si>
    <t>30 g / m20.03*1500=45.000 [A]</t>
  </si>
  <si>
    <t>998231311</t>
  </si>
  <si>
    <t>Přesun hmot pro sadovnické a krajinářské úpravy - strojně dopravní vzdálenost do 5000 m</t>
  </si>
  <si>
    <t>451541111</t>
  </si>
  <si>
    <t>Lože pod potrubí, stoky a drobné objekty v otevřeném výkopu ze štěrkodrtě 0-63 mm</t>
  </si>
  <si>
    <t>lože pro prokořenitelné buňky4.86=4.860 [A]</t>
  </si>
  <si>
    <t>916131213</t>
  </si>
  <si>
    <t>Osazení silničního obrubníku betonového se zřízením lože, s vyplněním a zatřením spár cementovou maltou stojatého s boční opěrou z betonu prostého, do lože z be</t>
  </si>
  <si>
    <t>Osazení silničního obrubníku betonového se zřízením lože, s vyplněním a zatřením spár cementovou maltou stojatého s boční opěrou z betonu prostého, do lože z betonu prostého</t>
  </si>
  <si>
    <t>R9217026</t>
  </si>
  <si>
    <t>obrubník betonový silniční kruhový 150x250mm</t>
  </si>
  <si>
    <t>30*1.02 Přepočtené koeficientem množství=30.600 [A]</t>
  </si>
  <si>
    <t>Pol206</t>
  </si>
  <si>
    <t>Osazení stromové pojezdové mříže vč. rámu průměr 1,5 m</t>
  </si>
  <si>
    <t>Pol207</t>
  </si>
  <si>
    <t>Ochranná mříž stromu v. 0,85 m</t>
  </si>
  <si>
    <t>K.1</t>
  </si>
  <si>
    <t>Vytýčení výsadeb</t>
  </si>
  <si>
    <t>SO 90-90</t>
  </si>
  <si>
    <t>Likvidace odpadů včetně dopravy</t>
  </si>
  <si>
    <t xml:space="preserve">  SO 90-90</t>
  </si>
  <si>
    <t>POPLATEK ZA LIKVIDACI ODPADU NEKONTAMINOVANÝCH - 17 05 04 VYTĚŽENÉ ZEMINY A HORNINY - I.TŘÍDA TĚŽITELNOSTI VČETNĚ DOPRAVY</t>
  </si>
  <si>
    <t>'D2.2.1.5.02-přípojka splaškové kanalizace' 
''výkaz výměr 
68.56=68.560 [A] 
Mezisoučet: 68.56=68.560 [B] 
''výkaz výměr 
''D2.2.1.5.04-likvidace dešťových vod' 
1175.43=1 175.430 [C] 
Mezisoučet: 1175.43=1 175.430 [D] 
1175.43.2.1.8.21-zpevněná plocha11145.23=1 145.230 [E] 
Mezisoučet: 1145.23=1 145.230 [F] 
1175.43.2.1.8.22-zpevněná plocha 2530.83=530.830 [G] 
Mezisoučet: 530.83=530.830 [H] 
1175.43.2.1.8.23-zpevněná plocha 31636.028=1 636.028 [I] 
Mezisoučet: 1636.028=1 636.028 [J] 
''dle D.2.2.1.01.01-výpravní budova 
svahovaný výkop-schodiště do suterénu s opěrnou stěnou27.51*3.45+10.52*2.48*1.8=141.871 [K] 
skladba nakládací plošiny nájemní jednotky-plocha v řezu*délka(6.94*13)*1.8=162.396 [L] 
dle výkr.143-ocelová kce zastřešení nad hlavním vchodem-základový pas7.92*1.2*1.8=17.107 [M] 
objem vytlačené zeminy zásyp výkopu kolem budovy - objem izolace+objem lože pro zemnící pásek((302.01*0.16*0.8)+30.201)*1.8=123.945 [N] 
Mezisoučet: 141.871+162.396+17.107+123.945=445.319 [O] 
''D.2.2.1.02.01-trafostanice' 
vytlačená zemina betové lože+patak(3.142+0.4)*1.8=6.376 [P] 
Mezisoučet: 6.376=6.376 [Q] 
1175.43.2.2.6-drobná architektura 68.56 oplocení41.958*1.8=75.524 [R] 
Mezisoučet: 75.524=75.524 [S] 
1175.43.2.2.1.01.41-zdravotně technické instalace103.26=103.260 [T] 
Mezisoučet: 103.26=103.260 [U] 
Celkem: 68.56+1175.43+1145.23+530.83+1636.028+141.871+162.396+17.107+123.945+6.376+75.524+103.26=5 186.557 [V]</t>
  </si>
  <si>
    <t>POPLATKY ZA LIKVIDACŮ ODPADŮ NEKONTAMINOVANÝCH - 17 03 02 VYBOURANÝ ASFALTOVÝ BETON BEZ DEHTU ,včetně dopravy.</t>
  </si>
  <si>
    <t>D.2.1.8.21-zpevněná plocha 131.68=31.680 [A] 
D.2.1.8.22-zpevněná plocha 220.88=20.880 [B] 
D.2.1.8.22-zpevněná plocha 3446.64=446.640 [C] 
Celkem: 31.68+20.88+446.64=499.200 [D]</t>
  </si>
  <si>
    <t>1. Položka obsahuje:  
• veškeré poplatky provozovateli skládky, recyklační linky nebo jiného zařízení na zpracování nebo likvidaci odpadů související s převzetím, uložením, zpracováním nebo likvidací odpadu,  
• náklady spojené s dopravou odpadu z místa stavby na místo převzetí provozovatelem skládky, recyklační linky nebo jiného zařízení na zpracování nebo likvidaci odpadů,  
• náklady spojené s vyložením a manipulací s materiálem v místě skládky.  
2. Položka neobsahuje:  
• náklady spojené s naložením a manipulací s materiálem.  
3. Způsob měření:   
• [měrná jednotka – nejčastěji Tuna] určující množství odpadu vytříděného v souladu se zákonem č. 541/2020 Sb., o odpadech, v platném znění</t>
  </si>
  <si>
    <t>POPLATEK ZA LIKVIDACI ODPADU NEKONTAMINOVANÝCH - 02 01 03 SMÝCENÉ STROMY A KEŘE VČETNĚ DOPRAVY</t>
  </si>
  <si>
    <t>D.2.1.8.21-235+5+6=16.000 [A] 
D.2.4.1-příprava území 16 kácení1.388=1.388 [B] 
Celkem: 16+1.388=17.388 [C]</t>
  </si>
  <si>
    <t>Likvidace odpadu včetně dopravy ze stavebních materiálů obsahujících azbest zatříděných do Katalogu odpadů pod kódem 17 06 05 včetně dopravy</t>
  </si>
  <si>
    <t>Poplatek za uložení stavebního odpadu na skládce (skládkovné) ze skla zatříděného do Katalogu odpadů pod kódem 17 02 02 včetně dopravy</t>
  </si>
  <si>
    <t>'dle D.2.2.1.01.01-výpravní budova 
výplně z luxfer4.456=4.456 [A] 
D.2.2.1.02.01-trafostanice0.516=0.516 [B] 
Celkem: 4.456+0.516=4.972 [C]</t>
  </si>
  <si>
    <t>Poplatek za uložení stavebního odpadu na skládce (skládkovné) asfaltového s obsahem dehtu zatříděného do Katalogu odpadů pod kódem 17 03 01 včetně dopravy</t>
  </si>
  <si>
    <t>'dle D.2.2.1.01.01-výpravní budova 
střešní povlaková krytina+izolace2.82+481.923=484.743 [A] 
D.2.2.1.02.01-trafostanice0.934=0.934 [B] 
Celkem: 484.743+0.934=485.677 [C]</t>
  </si>
  <si>
    <t>'dle D.2.2.1.01.01-výpravní budova 
celkový objem suti-železo-asfaltové krytiny-luxfery-zámečnické konstrukce-plastová okna3353.664-(0.129+0.283+0.726)-4.456-484.73-10.018-15.779=2 837.543 [A] 
''D.2.2.1.02.01-trafostanice' 
2.258+1.778+0.620=4.656 [B] 
''D.2.2.6-Drobná architektura a oplocení' 
7.2*2=14.400 [C] 
45.668.2.2.1.01.41-zdravotnětechnické instalace45.668=45.668 [D] 
45.668.2.2.1.03.01-dočasné stavební objekty42.832=42.832 [E] 
499.2.2.1.01.45 zařízení pro vytápění staveb12.875=12.875 [F] 
45.668.2.2.1.01.47-výpravní budova kabeláže1=1.000 [G] 
Celkem: 2837.543+4.656+14.4+45.668+42.832+12.875+1=2 958.974 [H]</t>
  </si>
  <si>
    <t>1. Položka obsahuje:  
• veškeré poplatky provozovateli skládky, recyklační linky nebo jiného zařízení na zpracování nebo likvidaci odpadů související s převzetím, uložením, zpracováním nebo likvidací odpadu,  
• náklady spojené s dopravou odpadu z místa stavby na místo převzetí provozovatelem skládky, recyklační linky nebo jiného zařízení na zpracování nebo likvidaci odpadů,  
• náklady spojené s vyložením a manipulací s materiálem v místě skládky.  
2. Položka neobsahuje:  
• náklady spojené s naložením a manipulací s materiálem. **)  
3. Způsob měření:   
• [měrná jednotka – nejčastěji Tuna] určující množství odpadu vytříděného v souladu se zákonem č. 541/2020 Sb., o odpadech, v platném znění</t>
  </si>
  <si>
    <t>POPLATEK ZA LIKVIDACI ODPADU Z PLASTICKÝCH HMOT-17 04 03 VČETNĚ DOPRAVY</t>
  </si>
  <si>
    <t>'dle D.2.2.1.01.01-výpravní budova 
plastová okna1.367+14.412=15.779 [A]</t>
  </si>
  <si>
    <t>POPLATKY ZA LIKVIDACŮ ODPADŮ NEKONTAMINOVANÝCH - 17 01 01 BETON Z DEMOLIC OBJEKTŮ, ZÁKLADŮ TV včetně dopravy.</t>
  </si>
  <si>
    <t>499.2.2.1.5.04-likvidace dešťových vod19.5=19.500 [A] 
499.2.2.1.01.41-zdravotnětechnické instalace220.95=220.950 [B] 
499.2.1.8.21-zpevněná plocha 1119.28=119.280 [C] 
499.2.1.8.22-zpevněná plocha 2169.321=169.321 [D] 
499.2.1.8.23-zpevněná plocha 3106.3=106.300 [E] 
Celkem: 19.5+220.95+119.28+169.321+106.3=635.351 [F]</t>
  </si>
  <si>
    <t>Uložení na recyklační skládce 17 04 05 - železo a ocel včetně dopravy</t>
  </si>
  <si>
    <t>'D.2.2.6-Drobná architektura a oplocení' 
0.432=0.432 [A] 
''D.2.2.1.02.01-trafostanice' 
0.381+0.132=0.513 [B] 
''dle D.2.2.1.01.01-výpravní budova 
vybourané ocelové nosníky+klempířské konstrukce+zámečnické konstrukce(0.129+0.283+0.726)+4.931+10.018=16.087 [C] 
8.8.2.1.5.03-přípojka vodovodu8.8=8.800 [D] 
8.8.2.1.5.03-přípojka teplovodu0.019=0.019 [E] 
Celkem: 0.432+0.513+16.087+8.8+0.019=25.851 [F]</t>
  </si>
  <si>
    <t>SO 98-98</t>
  </si>
  <si>
    <t>Všobecný objekt</t>
  </si>
  <si>
    <t xml:space="preserve">  SO 98-98</t>
  </si>
  <si>
    <t>Všeobecný objekt</t>
  </si>
  <si>
    <t>Dokumentace</t>
  </si>
  <si>
    <t>VSEOB001</t>
  </si>
  <si>
    <t>Geodetická dokumentace skutečného provedení stavby</t>
  </si>
  <si>
    <t>R POLOŽKA</t>
  </si>
  <si>
    <t>'Položka zahrnuje veškeré činnosti nezbytné k vypracování dokumentace skutečného provedení dle SOD na zhotovení stavby a v rozsahu vyhlášky č. 499/2 
''stavby, která mimo jiné zahrnuje geodetické měření, zapracování všech změn během výstavby, geometrické plány pro zápis vlastnických a jiných věcnýc 
''práv do katastru nemovitostí, výsledné měřící protokoly, aktuální údaje apod. 
1=1.000 [A]</t>
  </si>
  <si>
    <t>v předepsaném rozsahu a počtu dle VTP a ZTP</t>
  </si>
  <si>
    <t>VSEOB002</t>
  </si>
  <si>
    <t>Dokumentace skutečného provedení stavby, technická část</t>
  </si>
  <si>
    <t>'Položka zahrnuje veškeré činnosti nezbytné k vypracování dokumentace skutečného provedení dle SOD na zhotovení stavby a v rozsahu vyhlášky č. 499/2 
1=1.000 [A]</t>
  </si>
  <si>
    <t>VSEOB003</t>
  </si>
  <si>
    <t>Dokumentace skutečného provedení stavby dokladová část</t>
  </si>
  <si>
    <t>'Položka zahrnuje veškeré činnosti nezbytné k vypracování kompletní elketroniké dokumentace skutečného provedení dle SOD na zhotovení stavby  
''v rozsahu vyhlášky č. 499/2006 
1=1.000 [A]</t>
  </si>
  <si>
    <t>RVO001</t>
  </si>
  <si>
    <t>Osvědčení o shodě notifikovanou osobou</t>
  </si>
  <si>
    <t>''Položka zahrnuje veškeré činnosti nezbytné k zajištění vydání platného prohlášení o ověření subsystému notifikovanou osobou  
''ve stádiu realizace podle Směrnice Evropského parlamentu a Rady 2008/57/ES ze dne 17. června 2008 o interoperabilitě železničního systému, ve znění 
''Položka zahrnuje  všechny nezbytné práce, náklady a zařízení  včetně  všech doprav a pomocného materiálu nutných  pro uskutečnění dané činnosti. 
1=1.000 [A]</t>
  </si>
  <si>
    <t>RVO002</t>
  </si>
  <si>
    <t>Osvědčení o bezpečnosti před uvedením do provozu</t>
  </si>
  <si>
    <t>'Položka zahrnuje veškeré činnosti nezbytné k zajištění vydání zprávy o posouzení bezpečnosti dle prováděcího nařízení Komise (EU) č. 402/2013 ze dn 
'' 30. dubna 2013 o společné bezpečnostní metodě pro hodnocení a posuzování rizik a požadavky Drážního úřadu. 
1=1.000 [A]</t>
  </si>
  <si>
    <t>RVO003.1</t>
  </si>
  <si>
    <t>Publicita, zajištění exkurze</t>
  </si>
  <si>
    <t>SO-OŘ1</t>
  </si>
  <si>
    <t>Vybavení-provozní náklady OŘ UnL</t>
  </si>
  <si>
    <t xml:space="preserve">  SO-OŘ</t>
  </si>
  <si>
    <t>Vybavení - provozní náklady OŘ UnL</t>
  </si>
  <si>
    <t>SO-OŘ</t>
  </si>
  <si>
    <t>HZ/3</t>
  </si>
  <si>
    <t>Dávkovač mýdla k montáži na omítku, chromniklová ocel, povrch hedvábně matný, tloušťka materiálu 0,8 mm, čelní strana se zaoblenými hranami, zámková vložka s un</t>
  </si>
  <si>
    <t>Dávkovač mýdla k montáži na omítku, chromniklová ocel, povrch hedvábně matný, tloušťka materiálu 0,8 mm, čelní strana se zaoblenými hranami, zámková vložka s univerzálním klíčem, vhodný na tekuté mýdlo a lotion, doplnitelná nádrž na 0,8 l, s plastovou páčkou, včetně vrutů z ušlechtilé oceli a hmoždinek.</t>
  </si>
  <si>
    <t>HZ/4</t>
  </si>
  <si>
    <t>Dávkovač dezinfekčního prostředku, k montáži na omítku, chromniklová ocel, povrch hedvábně matný, tloušťka materiálu 0,8 mm, čelní strana se zaoblenými hranami,</t>
  </si>
  <si>
    <t>Dávkovač dezinfekčního prostředku, k montáži na omítku, chromniklová ocel, povrch hedvábně matný, tloušťka materiálu 0,8 mm, čelní strana se zaoblenými hranami, zámková vložka s univerzálním klíčem, postranní průzory, návod k obsluze na čelní straně, vhodný pro tekuté dezinfekční prostředky na ruce a lotion, obsahuje nádrž doplnitelnou na 800 ml, s plastovou páčkou, včetně upevňovacího materiálu.</t>
  </si>
  <si>
    <t>HZ/5</t>
  </si>
  <si>
    <t>Zásobník na papírové ručníky k montáži na omítku, chromniklová ocel, povrch hedvábně matný, tloušťka materiálu 0,8 mm, čelní strana se zaoblenými hranami, s pos</t>
  </si>
  <si>
    <t>Zásobník na papírové ručníky k montáži na omítku, chromniklová ocel, povrch hedvábně matný, tloušťka materiálu 0,8 mm, čelní strana se zaoblenými hranami, s postranními průzory, zámková vložka s univerzálním klíčem, kapacita 500 - 800 kusů papíru podle typu skladu, včetně vrutů z ušlechtilé oceli a hmoždinek.</t>
  </si>
  <si>
    <t>HZ/6</t>
  </si>
  <si>
    <t>Odpadkový koš k montáži na omítku, chromniklová ocel, povrch hedvábně matný, tloušťka materiálu 0,8 mm, zaoblené horní hrany, objem cca 23 litrů, montáž pomocí</t>
  </si>
  <si>
    <t>Odpadkový koš k montáži na omítku, chromniklová ocel, povrch hedvábně matný, tloušťka materiálu 0,8 mm, zaoblené horní hrany, objem cca 23 litrů, montáž pomocí lišty nebo přímo na stěnu, včetně vrutů z ušlechtilé oceli a hmoždinek.</t>
  </si>
  <si>
    <t>HZ/9</t>
  </si>
  <si>
    <t>Držák na WC štětku k montáži na omítku, chromniklová ocel, povrch hedvábně matný, tloušťka materiálu 0,8 mm, uzavřená čelní strana se zaoblenými hranami, otvor</t>
  </si>
  <si>
    <t>Držák na WC štětku k montáži na omítku, chromniklová ocel, povrch hedvábně matný, tloušťka materiálu 0,8 mm, uzavřená čelní strana se zaoblenými hranami, otvor k zavěšení štětky podle montáže zleva nebo zprava, bílá nylonová štětka s čističem okrajů, vyjímatelná plastová odkapávací miska, včetně vrutů z ušlechtilé oceli a hmoždinek.</t>
  </si>
  <si>
    <t>HZ/10</t>
  </si>
  <si>
    <t>Držák na velkou roli toaletního papíru k montáži na omítku, chromniklová ocel, povrch hedvábně matný, tloušťka materiálu 0,8 mm, zámková vložka s univerzálním k</t>
  </si>
  <si>
    <t>Držák na velkou roli toaletního papíru k montáži na omítku, chromniklová ocel, povrch hedvábně matný, tloušťka materiálu 0,8 mm, zámková vložka s univerzálním klíčem, uzavřený kulatý plášť s průzorem, dvě ozubené hrany na odtrhávání papíru, na jednu roli papíru o průměru max. 260 mm, včetně vrutů z ušlechtilé oceli a hmoždinek.</t>
  </si>
  <si>
    <t>HZ/11</t>
  </si>
  <si>
    <t>Zásobník hygienických sáčků k montáži na omítku, chromniklová ocel, povrch hedvábně matný, tloušťka materiálu 0,8 mm, svorka vně zásobníku k přidržení sáčků, ot</t>
  </si>
  <si>
    <t>Zásobník hygienických sáčků k montáži na omítku, chromniklová ocel, povrch hedvábně matný, tloušťka materiálu 0,8 mm, svorka vně zásobníku k přidržení sáčků, otvor k odebírání zepředu, montáž pomocí připevněné lepicí pásky, nebo přibalených vrutů z ušlechtilé oceli a hmoždinek, včetně ubrousku k očištění plochy na přilepení.</t>
  </si>
  <si>
    <t>HZ/14</t>
  </si>
  <si>
    <t>Odpadkový koš na hygienické potřeby k montáži na omítku, chromniklová ocel, povrch hedvábně matný, tloušťka materiálu 0,8 mm, objem cca 6 litrů, s integrovaným</t>
  </si>
  <si>
    <t>Odpadkový koš na hygienické potřeby k montáži na omítku, chromniklová ocel, povrch hedvábně matný, tloušťka materiálu 0,8 mm, objem cca 6 litrů, s integrovaným držákem pytle, samozavírací víko, s integrovanou poličkou na papírové hygienické sáčky, zámková vložka s univerzálním klíčem, včetně vrutů z ušlechtilé oceli a hmoždinek.</t>
  </si>
  <si>
    <t>HZ/16</t>
  </si>
  <si>
    <t>Dvojitý věšák k montáži na dveře WC kabineky, chromniklová ocel, povrch hedvábně matný, průměr trubky 18 mm, otvor pro přišroubování, včetně vrutů</t>
  </si>
  <si>
    <t>Rh1</t>
  </si>
  <si>
    <t>Osazování hasicího přístroje - montáže zohledňují dočasný stav</t>
  </si>
  <si>
    <t>Rh2</t>
  </si>
  <si>
    <t>Přístroj hasicí ruční sněhový 89B</t>
  </si>
  <si>
    <t>Rh3</t>
  </si>
  <si>
    <t>Přístroj hasicí ruční sněhový 113B</t>
  </si>
  <si>
    <t>Rh4</t>
  </si>
  <si>
    <t>Přístroj hasicí ruční práškový 34A</t>
  </si>
  <si>
    <t>Rh5</t>
  </si>
  <si>
    <t>Přístroj hasicí ruční práškový 43A</t>
  </si>
  <si>
    <t>Rh6</t>
  </si>
  <si>
    <t>Demontáž-zohledňuje přesuny v rámci dočasných stavů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</si>
</sst>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  <xf numFmtId="0" fontId="5" fillId="0" borderId="0" xfId="0" applyFont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styles" Target="styles.xml" /><Relationship Id="rId53" Type="http://schemas.openxmlformats.org/officeDocument/2006/relationships/sharedStrings" Target="sharedStrings.xml" /><Relationship Id="rId5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5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1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0+C10+C23+C26+C30+C46+C59+C61+C63+C65+C67+C69</f>
      </c>
    </row>
    <row r="7" spans="2:3" ht="12.75" customHeight="1">
      <c r="B7" s="8" t="s">
        <v>7</v>
      </c>
      <c s="10">
        <f>0+E10+E23+E26+E30+E46+E59+E61+E63+E65+E67+E69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0+C11+C12+C13+C14+C15+C16+C17+C18+C19+C20+C21+C22</f>
      </c>
      <c s="14">
        <f>C10*0.21</f>
      </c>
      <c s="14">
        <f>0+E11+E12+E13+E14+E15+E16+E17+E18+E19+E20+E21+E22</f>
      </c>
      <c s="13">
        <f>0+F11+F12+F13+F14+F15+F16+F17+F18+F19+F20+F21+F22</f>
      </c>
    </row>
    <row r="11" spans="1:6" ht="12.75">
      <c r="A11" s="11" t="s">
        <v>16</v>
      </c>
      <c s="12" t="s">
        <v>17</v>
      </c>
      <c s="14">
        <f>D.1.2.2.1!K8+D.1.2.2.1!M8</f>
      </c>
      <c s="14">
        <f>C11*0.21</f>
      </c>
      <c s="14">
        <f>C11+D11</f>
      </c>
      <c s="13">
        <f>D.1.2.2.1!T7</f>
      </c>
    </row>
    <row r="12" spans="1:6" ht="12.75">
      <c r="A12" s="11" t="s">
        <v>112</v>
      </c>
      <c s="12" t="s">
        <v>113</v>
      </c>
      <c s="14">
        <f>D.1.2.2.2!K8+D.1.2.2.2!M8</f>
      </c>
      <c s="14">
        <f>C12*0.21</f>
      </c>
      <c s="14">
        <f>C12+D12</f>
      </c>
      <c s="13">
        <f>D.1.2.2.2!T7</f>
      </c>
    </row>
    <row r="13" spans="1:6" ht="12.75">
      <c r="A13" s="11" t="s">
        <v>164</v>
      </c>
      <c s="12" t="s">
        <v>165</v>
      </c>
      <c s="14">
        <f>D.1.2.6.1!K8+D.1.2.6.1!M8</f>
      </c>
      <c s="14">
        <f>C13*0.21</f>
      </c>
      <c s="14">
        <f>C13+D13</f>
      </c>
      <c s="13">
        <f>D.1.2.6.1!T7</f>
      </c>
    </row>
    <row r="14" spans="1:6" ht="12.75">
      <c r="A14" s="11" t="s">
        <v>207</v>
      </c>
      <c s="12" t="s">
        <v>208</v>
      </c>
      <c s="14">
        <f>D.1.2.6.2!K8+D.1.2.6.2!M8</f>
      </c>
      <c s="14">
        <f>C14*0.21</f>
      </c>
      <c s="14">
        <f>C14+D14</f>
      </c>
      <c s="13">
        <f>D.1.2.6.2!T7</f>
      </c>
    </row>
    <row r="15" spans="1:6" ht="12.75">
      <c r="A15" s="11" t="s">
        <v>248</v>
      </c>
      <c s="12" t="s">
        <v>249</v>
      </c>
      <c s="14">
        <f>D.1.2.7!K8+D.1.2.7!M8</f>
      </c>
      <c s="14">
        <f>C15*0.21</f>
      </c>
      <c s="14">
        <f>C15+D15</f>
      </c>
      <c s="13">
        <f>D.1.2.7!T7</f>
      </c>
    </row>
    <row r="16" spans="1:6" ht="12.75">
      <c r="A16" s="11" t="s">
        <v>286</v>
      </c>
      <c s="12" t="s">
        <v>287</v>
      </c>
      <c s="14">
        <f>D.1.4.1!K8+D.1.4.1!M8</f>
      </c>
      <c s="14">
        <f>C16*0.21</f>
      </c>
      <c s="14">
        <f>C16+D16</f>
      </c>
      <c s="13">
        <f>D.1.4.1!T7</f>
      </c>
    </row>
    <row r="17" spans="1:6" ht="12.75">
      <c r="A17" s="11" t="s">
        <v>299</v>
      </c>
      <c s="12" t="s">
        <v>300</v>
      </c>
      <c s="14">
        <f>D.2.2.1.01.48.1!K8+D.2.2.1.01.48.1!M8</f>
      </c>
      <c s="14">
        <f>C17*0.21</f>
      </c>
      <c s="14">
        <f>C17+D17</f>
      </c>
      <c s="13">
        <f>D.2.2.1.01.48.1!T7</f>
      </c>
    </row>
    <row r="18" spans="1:6" ht="12.75">
      <c r="A18" s="11" t="s">
        <v>572</v>
      </c>
      <c s="12" t="s">
        <v>573</v>
      </c>
      <c s="14">
        <f>D.2.2.1.01.48.2!K8+D.2.2.1.01.48.2!M8</f>
      </c>
      <c s="14">
        <f>C18*0.21</f>
      </c>
      <c s="14">
        <f>C18+D18</f>
      </c>
      <c s="13">
        <f>D.2.2.1.01.48.2!T7</f>
      </c>
    </row>
    <row r="19" spans="1:6" ht="12.75">
      <c r="A19" s="11" t="s">
        <v>774</v>
      </c>
      <c s="12" t="s">
        <v>775</v>
      </c>
      <c s="14">
        <f>D.2.2.1.01.48.3!K8+D.2.2.1.01.48.3!M8</f>
      </c>
      <c s="14">
        <f>C19*0.21</f>
      </c>
      <c s="14">
        <f>C19+D19</f>
      </c>
      <c s="13">
        <f>D.2.2.1.01.48.3!T7</f>
      </c>
    </row>
    <row r="20" spans="1:6" ht="12.75">
      <c r="A20" s="11" t="s">
        <v>835</v>
      </c>
      <c s="12" t="s">
        <v>836</v>
      </c>
      <c s="14">
        <f>D.2.2.1.01.48.4!K8+D.2.2.1.01.48.4!M8</f>
      </c>
      <c s="14">
        <f>C20*0.21</f>
      </c>
      <c s="14">
        <f>C20+D20</f>
      </c>
      <c s="13">
        <f>D.2.2.1.01.48.4!T7</f>
      </c>
    </row>
    <row r="21" spans="1:6" ht="12.75">
      <c r="A21" s="11" t="s">
        <v>1119</v>
      </c>
      <c s="12" t="s">
        <v>1120</v>
      </c>
      <c s="14">
        <f>D.2.2.1.01.48.5!K8+D.2.2.1.01.48.5!M8</f>
      </c>
      <c s="14">
        <f>C21*0.21</f>
      </c>
      <c s="14">
        <f>C21+D21</f>
      </c>
      <c s="13">
        <f>D.2.2.1.01.48.5!T7</f>
      </c>
    </row>
    <row r="22" spans="1:6" ht="12.75">
      <c r="A22" s="11" t="s">
        <v>1146</v>
      </c>
      <c s="12" t="s">
        <v>1147</v>
      </c>
      <c s="14">
        <f>D.2.2.1.01.48.6!K8+D.2.2.1.01.48.6!M8</f>
      </c>
      <c s="14">
        <f>C22*0.21</f>
      </c>
      <c s="14">
        <f>C22+D22</f>
      </c>
      <c s="13">
        <f>D.2.2.1.01.48.6!T7</f>
      </c>
    </row>
    <row r="23" spans="1:6" ht="12.75">
      <c r="A23" s="11" t="s">
        <v>1195</v>
      </c>
      <c s="12" t="s">
        <v>1196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1197</v>
      </c>
      <c s="12" t="s">
        <v>1198</v>
      </c>
      <c s="14">
        <f>D.2.1.5.02!K8+D.2.1.5.02!M8</f>
      </c>
      <c s="14">
        <f>C24*0.21</f>
      </c>
      <c s="14">
        <f>C24+D24</f>
      </c>
      <c s="13">
        <f>D.2.1.5.02!T7</f>
      </c>
    </row>
    <row r="25" spans="1:6" ht="12.75">
      <c r="A25" s="11" t="s">
        <v>1321</v>
      </c>
      <c s="12" t="s">
        <v>1322</v>
      </c>
      <c s="14">
        <f>D.2.1.5.03!K8+D.2.1.5.03!M8</f>
      </c>
      <c s="14">
        <f>C25*0.21</f>
      </c>
      <c s="14">
        <f>C25+D25</f>
      </c>
      <c s="13">
        <f>D.2.1.5.03!T7</f>
      </c>
    </row>
    <row r="26" spans="1:6" ht="12.75">
      <c r="A26" s="11" t="s">
        <v>1366</v>
      </c>
      <c s="12" t="s">
        <v>1367</v>
      </c>
      <c s="14">
        <f>0+C27+C28+C29</f>
      </c>
      <c s="14">
        <f>C26*0.21</f>
      </c>
      <c s="14">
        <f>0+E27+E28+E29</f>
      </c>
      <c s="13">
        <f>0+F27+F28+F29</f>
      </c>
    </row>
    <row r="27" spans="1:6" ht="12.75">
      <c r="A27" s="11" t="s">
        <v>1368</v>
      </c>
      <c s="12" t="s">
        <v>1369</v>
      </c>
      <c s="14">
        <f>D.2.1.8.21!K8+D.2.1.8.21!M8</f>
      </c>
      <c s="14">
        <f>C27*0.21</f>
      </c>
      <c s="14">
        <f>C27+D27</f>
      </c>
      <c s="13">
        <f>D.2.1.8.21!T7</f>
      </c>
    </row>
    <row r="28" spans="1:6" ht="12.75">
      <c r="A28" s="11" t="s">
        <v>1627</v>
      </c>
      <c s="12" t="s">
        <v>1628</v>
      </c>
      <c s="14">
        <f>D.2.1.8.22!K8+D.2.1.8.22!M8</f>
      </c>
      <c s="14">
        <f>C28*0.21</f>
      </c>
      <c s="14">
        <f>C28+D28</f>
      </c>
      <c s="13">
        <f>D.2.1.8.22!T7</f>
      </c>
    </row>
    <row r="29" spans="1:6" ht="12.75">
      <c r="A29" s="11" t="s">
        <v>1669</v>
      </c>
      <c s="12" t="s">
        <v>1670</v>
      </c>
      <c s="14">
        <f>D.2.1.8.23!K8+D.2.1.8.23!M8</f>
      </c>
      <c s="14">
        <f>C29*0.21</f>
      </c>
      <c s="14">
        <f>C29+D29</f>
      </c>
      <c s="13">
        <f>D.2.1.8.23!T7</f>
      </c>
    </row>
    <row r="30" spans="1:6" ht="12.75">
      <c r="A30" s="11" t="s">
        <v>1697</v>
      </c>
      <c s="12" t="s">
        <v>1698</v>
      </c>
      <c s="14">
        <f>0+C31+C32+C33+C34+C35+C36+C37+C38+C39+C40+C41+C42+C43+C44+C45</f>
      </c>
      <c s="14">
        <f>C30*0.21</f>
      </c>
      <c s="14">
        <f>0+E31+E32+E33+E34+E35+E36+E37+E38+E39+E40+E41+E42+E43+E44+E45</f>
      </c>
      <c s="13">
        <f>0+F31+F32+F33+F34+F35+F36+F37+F38+F39+F40+F41+F42+F43+F44+F45</f>
      </c>
    </row>
    <row r="31" spans="1:6" ht="12.75">
      <c r="A31" s="11" t="s">
        <v>1699</v>
      </c>
      <c s="12" t="s">
        <v>1700</v>
      </c>
      <c s="14">
        <f>D.2.1.5.04!K8+D.2.1.5.04!M8</f>
      </c>
      <c s="14">
        <f>C31*0.21</f>
      </c>
      <c s="14">
        <f>C31+D31</f>
      </c>
      <c s="13">
        <f>D.2.1.5.04!T7</f>
      </c>
    </row>
    <row r="32" spans="1:6" ht="12.75">
      <c r="A32" s="11" t="s">
        <v>1814</v>
      </c>
      <c s="12" t="s">
        <v>1815</v>
      </c>
      <c s="14">
        <f>D.2.2.01.01!K8+D.2.2.01.01!M8</f>
      </c>
      <c s="14">
        <f>C32*0.21</f>
      </c>
      <c s="14">
        <f>C32+D32</f>
      </c>
      <c s="13">
        <f>D.2.2.01.01!T7</f>
      </c>
    </row>
    <row r="33" spans="1:6" ht="12.75">
      <c r="A33" s="11" t="s">
        <v>5376</v>
      </c>
      <c s="12" t="s">
        <v>5377</v>
      </c>
      <c s="14">
        <f>D.2.2.1.01.08!K8+D.2.2.1.01.08!M8</f>
      </c>
      <c s="14">
        <f>C33*0.21</f>
      </c>
      <c s="14">
        <f>C33+D33</f>
      </c>
      <c s="13">
        <f>D.2.2.1.01.08!T7</f>
      </c>
    </row>
    <row r="34" spans="1:6" ht="12.75">
      <c r="A34" s="11" t="s">
        <v>5406</v>
      </c>
      <c s="12" t="s">
        <v>5407</v>
      </c>
      <c s="14">
        <f>D.2.2.1.01.41!K8+D.2.2.1.01.41!M8</f>
      </c>
      <c s="14">
        <f>C34*0.21</f>
      </c>
      <c s="14">
        <f>C34+D34</f>
      </c>
      <c s="13">
        <f>D.2.2.1.01.41!T7</f>
      </c>
    </row>
    <row r="35" spans="1:6" ht="12.75">
      <c r="A35" s="11" t="s">
        <v>5863</v>
      </c>
      <c s="12" t="s">
        <v>5864</v>
      </c>
      <c s="14">
        <f>D.2.2.1.01.42!K8+D.2.2.1.01.42!M8</f>
      </c>
      <c s="14">
        <f>C35*0.21</f>
      </c>
      <c s="14">
        <f>C35+D35</f>
      </c>
      <c s="13">
        <f>D.2.2.1.01.42!T7</f>
      </c>
    </row>
    <row r="36" spans="1:6" ht="12.75">
      <c r="A36" s="11" t="s">
        <v>6514</v>
      </c>
      <c s="12" t="s">
        <v>6515</v>
      </c>
      <c s="14">
        <f>D.2.2.1.01.45!K8+D.2.2.1.01.45!M8</f>
      </c>
      <c s="14">
        <f>C36*0.21</f>
      </c>
      <c s="14">
        <f>C36+D36</f>
      </c>
      <c s="13">
        <f>D.2.2.1.01.45!T7</f>
      </c>
    </row>
    <row r="37" spans="1:6" ht="12.75">
      <c r="A37" s="11" t="s">
        <v>6823</v>
      </c>
      <c s="12" t="s">
        <v>6824</v>
      </c>
      <c s="14">
        <f>D.2.2.1.01.46!K8+D.2.2.1.01.46!M8</f>
      </c>
      <c s="14">
        <f>C37*0.21</f>
      </c>
      <c s="14">
        <f>C37+D37</f>
      </c>
      <c s="13">
        <f>D.2.2.1.01.46!T7</f>
      </c>
    </row>
    <row r="38" spans="1:6" ht="12.75">
      <c r="A38" s="11" t="s">
        <v>6954</v>
      </c>
      <c s="12" t="s">
        <v>6955</v>
      </c>
      <c s="14">
        <f>D.2.2.1.01.7.!K8+D.2.2.1.01.7.!M8</f>
      </c>
      <c s="14">
        <f>C38*0.21</f>
      </c>
      <c s="14">
        <f>C38+D38</f>
      </c>
      <c s="13">
        <f>D.2.2.1.01.7.!T7</f>
      </c>
    </row>
    <row r="39" spans="1:6" ht="12.75">
      <c r="A39" s="11" t="s">
        <v>7039</v>
      </c>
      <c s="12" t="s">
        <v>7040</v>
      </c>
      <c s="14">
        <f>D.2.2.1.02.01!K8+D.2.2.1.02.01!M8</f>
      </c>
      <c s="14">
        <f>C39*0.21</f>
      </c>
      <c s="14">
        <f>C39+D39</f>
      </c>
      <c s="13">
        <f>D.2.2.1.02.01!T7</f>
      </c>
    </row>
    <row r="40" spans="1:6" ht="12.75">
      <c r="A40" s="11" t="s">
        <v>7213</v>
      </c>
      <c s="12" t="s">
        <v>7214</v>
      </c>
      <c s="14">
        <f>D.2.2.1.02.47!K8+D.2.2.1.02.47!M8</f>
      </c>
      <c s="14">
        <f>C40*0.21</f>
      </c>
      <c s="14">
        <f>C40+D40</f>
      </c>
      <c s="13">
        <f>D.2.2.1.02.47!T7</f>
      </c>
    </row>
    <row r="41" spans="1:6" ht="12.75">
      <c r="A41" s="11" t="s">
        <v>7266</v>
      </c>
      <c s="12" t="s">
        <v>7267</v>
      </c>
      <c s="14">
        <f>D.2.2.1.03.01!K8+D.2.2.1.03.01!M8</f>
      </c>
      <c s="14">
        <f>C41*0.21</f>
      </c>
      <c s="14">
        <f>C41+D41</f>
      </c>
      <c s="13">
        <f>D.2.2.1.03.01!T7</f>
      </c>
    </row>
    <row r="42" spans="1:6" ht="12.75">
      <c r="A42" s="11" t="s">
        <v>7317</v>
      </c>
      <c s="12" t="s">
        <v>7318</v>
      </c>
      <c s="14">
        <f>D.2.2.1.03.41!K8+D.2.2.1.03.41!M8</f>
      </c>
      <c s="14">
        <f>C42*0.21</f>
      </c>
      <c s="14">
        <f>C42+D42</f>
      </c>
      <c s="13">
        <f>D.2.2.1.03.41!T7</f>
      </c>
    </row>
    <row r="43" spans="1:6" ht="12.75">
      <c r="A43" s="11" t="s">
        <v>7387</v>
      </c>
      <c s="12" t="s">
        <v>7388</v>
      </c>
      <c s="14">
        <f>D.2.2.4.1!K8+D.2.2.4.1!M8</f>
      </c>
      <c s="14">
        <f>C43*0.21</f>
      </c>
      <c s="14">
        <f>C43+D43</f>
      </c>
      <c s="13">
        <f>D.2.2.4.1!T7</f>
      </c>
    </row>
    <row r="44" spans="1:6" ht="12.75">
      <c r="A44" s="11" t="s">
        <v>7450</v>
      </c>
      <c s="12" t="s">
        <v>7451</v>
      </c>
      <c s="14">
        <f>D.2.2.4.2!K8+D.2.2.4.2!M8</f>
      </c>
      <c s="14">
        <f>C44*0.21</f>
      </c>
      <c s="14">
        <f>C44+D44</f>
      </c>
      <c s="13">
        <f>D.2.2.4.2!T7</f>
      </c>
    </row>
    <row r="45" spans="1:6" ht="12.75">
      <c r="A45" s="11" t="s">
        <v>7485</v>
      </c>
      <c s="12" t="s">
        <v>7486</v>
      </c>
      <c s="14">
        <f>D.2.2.6!K8+D.2.2.6!M8</f>
      </c>
      <c s="14">
        <f>C45*0.21</f>
      </c>
      <c s="14">
        <f>C45+D45</f>
      </c>
      <c s="13">
        <f>D.2.2.6!T7</f>
      </c>
    </row>
    <row r="46" spans="1:6" ht="12.75">
      <c r="A46" s="11" t="s">
        <v>7666</v>
      </c>
      <c s="12" t="s">
        <v>7667</v>
      </c>
      <c s="14">
        <f>0+C47+C48+C49+C50+C51+C52+C53+C54+C55+C56+C57+C58</f>
      </c>
      <c s="14">
        <f>C46*0.21</f>
      </c>
      <c s="14">
        <f>0+E47+E48+E49+E50+E51+E52+E53+E54+E55+E56+E57+E58</f>
      </c>
      <c s="13">
        <f>0+F47+F48+F49+F50+F51+F52+F53+F54+F55+F56+F57+F58</f>
      </c>
    </row>
    <row r="47" spans="1:6" ht="12.75">
      <c r="A47" s="11" t="s">
        <v>7668</v>
      </c>
      <c s="12" t="s">
        <v>7669</v>
      </c>
      <c s="14">
        <f>D.2.1.5.11_!K8+D.2.1.5.11_!M8</f>
      </c>
      <c s="14">
        <f>C47*0.21</f>
      </c>
      <c s="14">
        <f>C47+D47</f>
      </c>
      <c s="13">
        <f>D.2.1.5.11_!T7</f>
      </c>
    </row>
    <row r="48" spans="1:6" ht="12.75">
      <c r="A48" s="11" t="s">
        <v>7727</v>
      </c>
      <c s="12" t="s">
        <v>7728</v>
      </c>
      <c s="14">
        <f>D.2.1.5.12_!K8+D.2.1.5.12_!M8</f>
      </c>
      <c s="14">
        <f>C48*0.21</f>
      </c>
      <c s="14">
        <f>C48+D48</f>
      </c>
      <c s="13">
        <f>D.2.1.5.12_!T7</f>
      </c>
    </row>
    <row r="49" spans="1:6" ht="12.75">
      <c r="A49" s="11" t="s">
        <v>7820</v>
      </c>
      <c s="12" t="s">
        <v>7821</v>
      </c>
      <c s="14">
        <f>D.2.1.5.13_!K8+D.2.1.5.13_!M8</f>
      </c>
      <c s="14">
        <f>C49*0.21</f>
      </c>
      <c s="14">
        <f>C49+D49</f>
      </c>
      <c s="13">
        <f>D.2.1.5.13_!T7</f>
      </c>
    </row>
    <row r="50" spans="1:6" ht="12.75">
      <c r="A50" s="11" t="s">
        <v>7843</v>
      </c>
      <c s="12" t="s">
        <v>7844</v>
      </c>
      <c s="14">
        <f>D.2.1.5.14_!K8+D.2.1.5.14_!M8</f>
      </c>
      <c s="14">
        <f>C50*0.21</f>
      </c>
      <c s="14">
        <f>C50+D50</f>
      </c>
      <c s="13">
        <f>D.2.1.5.14_!T7</f>
      </c>
    </row>
    <row r="51" spans="1:6" ht="12.75">
      <c r="A51" s="11" t="s">
        <v>7868</v>
      </c>
      <c s="12" t="s">
        <v>7869</v>
      </c>
      <c s="14">
        <f>D.2.1.5.31!K8+D.2.1.5.31!M8</f>
      </c>
      <c s="14">
        <f>C51*0.21</f>
      </c>
      <c s="14">
        <f>C51+D51</f>
      </c>
      <c s="13">
        <f>D.2.1.5.31!T7</f>
      </c>
    </row>
    <row r="52" spans="1:6" ht="12.75">
      <c r="A52" s="11" t="s">
        <v>7901</v>
      </c>
      <c s="12" t="s">
        <v>7902</v>
      </c>
      <c s="14">
        <f>D.2.2.1.01.47.1!K8+D.2.2.1.01.47.1!M8</f>
      </c>
      <c s="14">
        <f>C52*0.21</f>
      </c>
      <c s="14">
        <f>C52+D52</f>
      </c>
      <c s="13">
        <f>D.2.2.1.01.47.1!T7</f>
      </c>
    </row>
    <row r="53" spans="1:6" ht="12.75">
      <c r="A53" s="11" t="s">
        <v>7907</v>
      </c>
      <c s="12" t="s">
        <v>7908</v>
      </c>
      <c s="14">
        <f>D.2.2.1.01.47.2!K8+D.2.2.1.01.47.2!M8</f>
      </c>
      <c s="14">
        <f>C53*0.21</f>
      </c>
      <c s="14">
        <f>C53+D53</f>
      </c>
      <c s="13">
        <f>D.2.2.1.01.47.2!T7</f>
      </c>
    </row>
    <row r="54" spans="1:6" ht="12.75">
      <c r="A54" s="11" t="s">
        <v>7969</v>
      </c>
      <c s="12" t="s">
        <v>7970</v>
      </c>
      <c s="14">
        <f>D.2.2.1.01.47.3!K8+D.2.2.1.01.47.3!M8</f>
      </c>
      <c s="14">
        <f>C54*0.21</f>
      </c>
      <c s="14">
        <f>C54+D54</f>
      </c>
      <c s="13">
        <f>D.2.2.1.01.47.3!T7</f>
      </c>
    </row>
    <row r="55" spans="1:6" ht="12.75">
      <c r="A55" s="11" t="s">
        <v>8068</v>
      </c>
      <c s="12" t="s">
        <v>8069</v>
      </c>
      <c s="14">
        <f>D.2.2.1.01.47.4!K8+D.2.2.1.01.47.4!M8</f>
      </c>
      <c s="14">
        <f>C55*0.21</f>
      </c>
      <c s="14">
        <f>C55+D55</f>
      </c>
      <c s="13">
        <f>D.2.2.1.01.47.4!T7</f>
      </c>
    </row>
    <row r="56" spans="1:6" ht="12.75">
      <c r="A56" s="11" t="s">
        <v>8165</v>
      </c>
      <c s="12" t="s">
        <v>8166</v>
      </c>
      <c s="14">
        <f>D.2.2.1.01.47_!K8+D.2.2.1.01.47_!M8</f>
      </c>
      <c s="14">
        <f>C56*0.21</f>
      </c>
      <c s="14">
        <f>C56+D56</f>
      </c>
      <c s="13">
        <f>D.2.2.1.01.47_!T7</f>
      </c>
    </row>
    <row r="57" spans="1:6" ht="12.75">
      <c r="A57" s="11" t="s">
        <v>8227</v>
      </c>
      <c s="12" t="s">
        <v>8228</v>
      </c>
      <c s="14">
        <f>D.2.2.1.03.42!K8+D.2.2.1.03.42!M8</f>
      </c>
      <c s="14">
        <f>C57*0.21</f>
      </c>
      <c s="14">
        <f>C57+D57</f>
      </c>
      <c s="13">
        <f>D.2.2.1.03.42!T7</f>
      </c>
    </row>
    <row r="58" spans="1:6" ht="12.75">
      <c r="A58" s="11" t="s">
        <v>8315</v>
      </c>
      <c s="12" t="s">
        <v>8316</v>
      </c>
      <c s="14">
        <f>D.2.2.1.03.43!K8+D.2.2.1.03.43!M8</f>
      </c>
      <c s="14">
        <f>C58*0.21</f>
      </c>
      <c s="14">
        <f>C58+D58</f>
      </c>
      <c s="13">
        <f>D.2.2.1.03.43!T7</f>
      </c>
    </row>
    <row r="59" spans="1:6" ht="12.75">
      <c r="A59" s="11" t="s">
        <v>8333</v>
      </c>
      <c s="12" t="s">
        <v>8334</v>
      </c>
      <c s="14">
        <f>0+C60</f>
      </c>
      <c s="14">
        <f>C59*0.21</f>
      </c>
      <c s="14">
        <f>0+E60</f>
      </c>
      <c s="13">
        <f>0+F60</f>
      </c>
    </row>
    <row r="60" spans="1:6" ht="12.75">
      <c r="A60" s="11" t="s">
        <v>8335</v>
      </c>
      <c s="12" t="s">
        <v>8336</v>
      </c>
      <c s="14">
        <f>D.2.2.1.01.47_E!K8+D.2.2.1.01.47_E!M8</f>
      </c>
      <c s="14">
        <f>C60*0.21</f>
      </c>
      <c s="14">
        <f>C60+D60</f>
      </c>
      <c s="13">
        <f>D.2.2.1.01.47_E!T7</f>
      </c>
    </row>
    <row r="61" spans="1:6" ht="12.75">
      <c r="A61" s="11" t="s">
        <v>8407</v>
      </c>
      <c s="12" t="s">
        <v>8408</v>
      </c>
      <c s="14">
        <f>0+C62</f>
      </c>
      <c s="14">
        <f>C61*0.21</f>
      </c>
      <c s="14">
        <f>0+E62</f>
      </c>
      <c s="13">
        <f>0+F62</f>
      </c>
    </row>
    <row r="62" spans="1:6" ht="12.75">
      <c r="A62" s="11" t="s">
        <v>8409</v>
      </c>
      <c s="12" t="s">
        <v>8408</v>
      </c>
      <c s="14">
        <f>D.2.4.1!K8+D.2.4.1!M8</f>
      </c>
      <c s="14">
        <f>C62*0.21</f>
      </c>
      <c s="14">
        <f>C62+D62</f>
      </c>
      <c s="13">
        <f>D.2.4.1!T7</f>
      </c>
    </row>
    <row r="63" spans="1:6" ht="12.75">
      <c r="A63" s="11" t="s">
        <v>8448</v>
      </c>
      <c s="12" t="s">
        <v>8449</v>
      </c>
      <c s="14">
        <f>0+C64</f>
      </c>
      <c s="14">
        <f>C63*0.21</f>
      </c>
      <c s="14">
        <f>0+E64</f>
      </c>
      <c s="13">
        <f>0+F64</f>
      </c>
    </row>
    <row r="64" spans="1:6" ht="12.75">
      <c r="A64" s="11" t="s">
        <v>8450</v>
      </c>
      <c s="12" t="s">
        <v>8449</v>
      </c>
      <c s="14">
        <f>D.2.4.2!K8+D.2.4.2!M8</f>
      </c>
      <c s="14">
        <f>C64*0.21</f>
      </c>
      <c s="14">
        <f>C64+D64</f>
      </c>
      <c s="13">
        <f>D.2.4.2!T7</f>
      </c>
    </row>
    <row r="65" spans="1:6" ht="12.75">
      <c r="A65" s="11" t="s">
        <v>8563</v>
      </c>
      <c s="12" t="s">
        <v>8564</v>
      </c>
      <c s="14">
        <f>0+C66</f>
      </c>
      <c s="14">
        <f>C65*0.21</f>
      </c>
      <c s="14">
        <f>0+E66</f>
      </c>
      <c s="13">
        <f>0+F66</f>
      </c>
    </row>
    <row r="66" spans="1:6" ht="12.75">
      <c r="A66" s="11" t="s">
        <v>8565</v>
      </c>
      <c s="12" t="s">
        <v>8564</v>
      </c>
      <c s="14">
        <f>'SO 90-90'!K8+'SO 90-90'!M8</f>
      </c>
      <c s="14">
        <f>C66*0.21</f>
      </c>
      <c s="14">
        <f>C66+D66</f>
      </c>
      <c s="13">
        <f>'SO 90-90'!T7</f>
      </c>
    </row>
    <row r="67" spans="1:6" ht="12.75">
      <c r="A67" s="11" t="s">
        <v>8586</v>
      </c>
      <c s="12" t="s">
        <v>8587</v>
      </c>
      <c s="14">
        <f>0+C68</f>
      </c>
      <c s="14">
        <f>C67*0.21</f>
      </c>
      <c s="14">
        <f>0+E68</f>
      </c>
      <c s="13">
        <f>0+F68</f>
      </c>
    </row>
    <row r="68" spans="1:6" ht="12.75">
      <c r="A68" s="11" t="s">
        <v>8588</v>
      </c>
      <c s="12" t="s">
        <v>8589</v>
      </c>
      <c s="14">
        <f>'SO 98-98'!K8+'SO 98-98'!M8</f>
      </c>
      <c s="14">
        <f>C68*0.21</f>
      </c>
      <c s="14">
        <f>C68+D68</f>
      </c>
      <c s="13">
        <f>'SO 98-98'!T7</f>
      </c>
    </row>
    <row r="69" spans="1:6" ht="12.75">
      <c r="A69" s="11" t="s">
        <v>8610</v>
      </c>
      <c s="12" t="s">
        <v>8611</v>
      </c>
      <c s="14">
        <f>0+C70</f>
      </c>
      <c s="14">
        <f>C69*0.21</f>
      </c>
      <c s="14">
        <f>0+E70</f>
      </c>
      <c s="13">
        <f>0+F70</f>
      </c>
    </row>
    <row r="70" spans="1:6" ht="12.75">
      <c r="A70" s="11" t="s">
        <v>8612</v>
      </c>
      <c s="12" t="s">
        <v>8613</v>
      </c>
      <c s="14">
        <f>'SO-OŘ'!K8+'SO-OŘ'!M8</f>
      </c>
      <c s="14">
        <f>C70*0.21</f>
      </c>
      <c s="14">
        <f>C70+D70</f>
      </c>
      <c s="13">
        <f>'SO-OŘ'!T7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COUNTIFS(L8:L145,"=0",A8:A145,"P")+COUNTIFS(L8:L145,"",A8:A145,"P")+SUM(Q8:Q145)</f>
      </c>
    </row>
    <row r="8" spans="1:13" ht="12.75">
      <c r="A8" t="s">
        <v>45</v>
      </c>
      <c r="C8" s="28" t="s">
        <v>776</v>
      </c>
      <c r="E8" s="30" t="s">
        <v>775</v>
      </c>
      <c r="J8" s="29">
        <f>0+J9+J130+J139+J144</f>
      </c>
      <c s="29">
        <f>0+K9+K130+K139+K144</f>
      </c>
      <c s="29">
        <f>0+L9+L130+L139+L144</f>
      </c>
      <c s="29">
        <f>0+M9+M130+M139+M144</f>
      </c>
    </row>
    <row r="9" spans="1:13" ht="12.75">
      <c r="A9" t="s">
        <v>47</v>
      </c>
      <c r="C9" s="31" t="s">
        <v>210</v>
      </c>
      <c r="E9" s="33" t="s">
        <v>777</v>
      </c>
      <c r="J9" s="32">
        <f>0</f>
      </c>
      <c s="32">
        <f>0</f>
      </c>
      <c s="32">
        <f>0+L10+L14+L18+L22+L26+L30+L34+L38+L42+L46+L50+L54+L58+L62+L66+L70+L74+L78+L82+L86+L90+L94+L98+L102+L106+L110+L114+L118+L122+L126</f>
      </c>
      <c s="32">
        <f>0+M10+M14+M18+M22+M26+M30+M34+M38+M42+M46+M50+M54+M58+M62+M66+M70+M74+M78+M82+M86+M90+M94+M98+M102+M106+M110+M114+M118+M122+M126</f>
      </c>
    </row>
    <row r="10" spans="1:16" ht="38.25">
      <c r="A10" t="s">
        <v>50</v>
      </c>
      <c s="34" t="s">
        <v>51</v>
      </c>
      <c s="34" t="s">
        <v>778</v>
      </c>
      <c s="35" t="s">
        <v>5</v>
      </c>
      <c s="6" t="s">
        <v>779</v>
      </c>
      <c s="36" t="s">
        <v>61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62</v>
      </c>
      <c>
        <f>(M10*21)/100</f>
      </c>
      <c t="s">
        <v>28</v>
      </c>
    </row>
    <row r="11" spans="1:5" ht="51">
      <c r="A11" s="35" t="s">
        <v>56</v>
      </c>
      <c r="E11" s="39" t="s">
        <v>780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781</v>
      </c>
      <c s="35" t="s">
        <v>5</v>
      </c>
      <c s="6" t="s">
        <v>782</v>
      </c>
      <c s="36" t="s">
        <v>61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62</v>
      </c>
      <c>
        <f>(M14*21)/100</f>
      </c>
      <c t="s">
        <v>28</v>
      </c>
    </row>
    <row r="15" spans="1:5" ht="12.75">
      <c r="A15" s="35" t="s">
        <v>56</v>
      </c>
      <c r="E15" s="39" t="s">
        <v>782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38.25">
      <c r="A18" t="s">
        <v>50</v>
      </c>
      <c s="34" t="s">
        <v>26</v>
      </c>
      <c s="34" t="s">
        <v>783</v>
      </c>
      <c s="35" t="s">
        <v>5</v>
      </c>
      <c s="6" t="s">
        <v>784</v>
      </c>
      <c s="36" t="s">
        <v>71</v>
      </c>
      <c s="37">
        <v>23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62</v>
      </c>
      <c>
        <f>(M18*21)/100</f>
      </c>
      <c t="s">
        <v>28</v>
      </c>
    </row>
    <row r="19" spans="1:5" ht="38.25">
      <c r="A19" s="35" t="s">
        <v>56</v>
      </c>
      <c r="E19" s="39" t="s">
        <v>785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65</v>
      </c>
      <c s="34" t="s">
        <v>786</v>
      </c>
      <c s="35" t="s">
        <v>5</v>
      </c>
      <c s="6" t="s">
        <v>787</v>
      </c>
      <c s="36" t="s">
        <v>86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62</v>
      </c>
      <c>
        <f>(M22*21)/100</f>
      </c>
      <c t="s">
        <v>28</v>
      </c>
    </row>
    <row r="23" spans="1:5" ht="12.75">
      <c r="A23" s="35" t="s">
        <v>56</v>
      </c>
      <c r="E23" s="39" t="s">
        <v>787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68</v>
      </c>
      <c s="34" t="s">
        <v>788</v>
      </c>
      <c s="35" t="s">
        <v>5</v>
      </c>
      <c s="6" t="s">
        <v>197</v>
      </c>
      <c s="36" t="s">
        <v>86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62</v>
      </c>
      <c>
        <f>(M26*21)/100</f>
      </c>
      <c t="s">
        <v>28</v>
      </c>
    </row>
    <row r="27" spans="1:5" ht="12.75">
      <c r="A27" s="35" t="s">
        <v>56</v>
      </c>
      <c r="E27" s="39" t="s">
        <v>197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789</v>
      </c>
      <c s="35" t="s">
        <v>5</v>
      </c>
      <c s="6" t="s">
        <v>199</v>
      </c>
      <c s="36" t="s">
        <v>86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62</v>
      </c>
      <c>
        <f>(M30*21)/100</f>
      </c>
      <c t="s">
        <v>28</v>
      </c>
    </row>
    <row r="31" spans="1:5" ht="12.75">
      <c r="A31" s="35" t="s">
        <v>56</v>
      </c>
      <c r="E31" s="39" t="s">
        <v>199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77</v>
      </c>
      <c s="34" t="s">
        <v>790</v>
      </c>
      <c s="35" t="s">
        <v>5</v>
      </c>
      <c s="6" t="s">
        <v>201</v>
      </c>
      <c s="36" t="s">
        <v>86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62</v>
      </c>
      <c>
        <f>(M34*21)/100</f>
      </c>
      <c t="s">
        <v>28</v>
      </c>
    </row>
    <row r="35" spans="1:5" ht="12.75">
      <c r="A35" s="35" t="s">
        <v>56</v>
      </c>
      <c r="E35" s="39" t="s">
        <v>201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80</v>
      </c>
      <c s="34" t="s">
        <v>791</v>
      </c>
      <c s="35" t="s">
        <v>5</v>
      </c>
      <c s="6" t="s">
        <v>107</v>
      </c>
      <c s="36" t="s">
        <v>86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62</v>
      </c>
      <c>
        <f>(M38*21)/100</f>
      </c>
      <c t="s">
        <v>28</v>
      </c>
    </row>
    <row r="39" spans="1:5" ht="12.75">
      <c r="A39" s="35" t="s">
        <v>56</v>
      </c>
      <c r="E39" s="39" t="s">
        <v>107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83</v>
      </c>
      <c s="34" t="s">
        <v>792</v>
      </c>
      <c s="35" t="s">
        <v>5</v>
      </c>
      <c s="6" t="s">
        <v>793</v>
      </c>
      <c s="36" t="s">
        <v>71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2.75">
      <c r="A43" s="35" t="s">
        <v>56</v>
      </c>
      <c r="E43" s="39" t="s">
        <v>793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38.25">
      <c r="A46" t="s">
        <v>50</v>
      </c>
      <c s="34" t="s">
        <v>87</v>
      </c>
      <c s="34" t="s">
        <v>575</v>
      </c>
      <c s="35" t="s">
        <v>5</v>
      </c>
      <c s="6" t="s">
        <v>576</v>
      </c>
      <c s="36" t="s">
        <v>61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62</v>
      </c>
      <c>
        <f>(M46*21)/100</f>
      </c>
      <c t="s">
        <v>28</v>
      </c>
    </row>
    <row r="47" spans="1:5" ht="38.25">
      <c r="A47" s="35" t="s">
        <v>56</v>
      </c>
      <c r="E47" s="39" t="s">
        <v>577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90</v>
      </c>
      <c s="34" t="s">
        <v>578</v>
      </c>
      <c s="35" t="s">
        <v>5</v>
      </c>
      <c s="6" t="s">
        <v>579</v>
      </c>
      <c s="36" t="s">
        <v>61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62</v>
      </c>
      <c>
        <f>(M50*21)/100</f>
      </c>
      <c t="s">
        <v>28</v>
      </c>
    </row>
    <row r="51" spans="1:5" ht="25.5">
      <c r="A51" s="35" t="s">
        <v>56</v>
      </c>
      <c r="E51" s="39" t="s">
        <v>579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93</v>
      </c>
      <c s="34" t="s">
        <v>794</v>
      </c>
      <c s="35" t="s">
        <v>5</v>
      </c>
      <c s="6" t="s">
        <v>795</v>
      </c>
      <c s="36" t="s">
        <v>71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28</v>
      </c>
    </row>
    <row r="55" spans="1:5" ht="25.5">
      <c r="A55" s="35" t="s">
        <v>56</v>
      </c>
      <c r="E55" s="39" t="s">
        <v>795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25.5">
      <c r="A58" t="s">
        <v>50</v>
      </c>
      <c s="34" t="s">
        <v>96</v>
      </c>
      <c s="34" t="s">
        <v>796</v>
      </c>
      <c s="35" t="s">
        <v>5</v>
      </c>
      <c s="6" t="s">
        <v>797</v>
      </c>
      <c s="36" t="s">
        <v>61</v>
      </c>
      <c s="37">
        <v>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62</v>
      </c>
      <c>
        <f>(M58*21)/100</f>
      </c>
      <c t="s">
        <v>28</v>
      </c>
    </row>
    <row r="59" spans="1:5" ht="51">
      <c r="A59" s="35" t="s">
        <v>56</v>
      </c>
      <c r="E59" s="39" t="s">
        <v>798</v>
      </c>
    </row>
    <row r="60" spans="1:5" ht="12.75">
      <c r="A60" s="35" t="s">
        <v>57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25.5">
      <c r="A62" t="s">
        <v>50</v>
      </c>
      <c s="34" t="s">
        <v>99</v>
      </c>
      <c s="34" t="s">
        <v>799</v>
      </c>
      <c s="35" t="s">
        <v>5</v>
      </c>
      <c s="6" t="s">
        <v>800</v>
      </c>
      <c s="36" t="s">
        <v>61</v>
      </c>
      <c s="37">
        <v>22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62</v>
      </c>
      <c>
        <f>(M62*21)/100</f>
      </c>
      <c t="s">
        <v>28</v>
      </c>
    </row>
    <row r="63" spans="1:5" ht="38.25">
      <c r="A63" s="35" t="s">
        <v>56</v>
      </c>
      <c r="E63" s="39" t="s">
        <v>801</v>
      </c>
    </row>
    <row r="64" spans="1:5" ht="12.75">
      <c r="A64" s="35" t="s">
        <v>57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38.25">
      <c r="A66" t="s">
        <v>50</v>
      </c>
      <c s="34" t="s">
        <v>105</v>
      </c>
      <c s="34" t="s">
        <v>802</v>
      </c>
      <c s="35" t="s">
        <v>5</v>
      </c>
      <c s="6" t="s">
        <v>803</v>
      </c>
      <c s="36" t="s">
        <v>61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62</v>
      </c>
      <c>
        <f>(M66*21)/100</f>
      </c>
      <c t="s">
        <v>28</v>
      </c>
    </row>
    <row r="67" spans="1:5" ht="38.25">
      <c r="A67" s="35" t="s">
        <v>56</v>
      </c>
      <c r="E67" s="39" t="s">
        <v>804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108</v>
      </c>
      <c s="34" t="s">
        <v>805</v>
      </c>
      <c s="35" t="s">
        <v>5</v>
      </c>
      <c s="6" t="s">
        <v>806</v>
      </c>
      <c s="36" t="s">
        <v>71</v>
      </c>
      <c s="37">
        <v>34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28</v>
      </c>
    </row>
    <row r="71" spans="1:5" ht="12.75">
      <c r="A71" s="35" t="s">
        <v>56</v>
      </c>
      <c r="E71" s="39" t="s">
        <v>806</v>
      </c>
    </row>
    <row r="72" spans="1:5" ht="12.75">
      <c r="A72" s="35" t="s">
        <v>57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128</v>
      </c>
      <c s="34" t="s">
        <v>807</v>
      </c>
      <c s="35" t="s">
        <v>5</v>
      </c>
      <c s="6" t="s">
        <v>808</v>
      </c>
      <c s="36" t="s">
        <v>61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62</v>
      </c>
      <c>
        <f>(M74*21)/100</f>
      </c>
      <c t="s">
        <v>28</v>
      </c>
    </row>
    <row r="75" spans="1:5" ht="12.75">
      <c r="A75" s="35" t="s">
        <v>56</v>
      </c>
      <c r="E75" s="39" t="s">
        <v>808</v>
      </c>
    </row>
    <row r="76" spans="1:5" ht="12.75">
      <c r="A76" s="35" t="s">
        <v>57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130</v>
      </c>
      <c s="34" t="s">
        <v>809</v>
      </c>
      <c s="35" t="s">
        <v>5</v>
      </c>
      <c s="6" t="s">
        <v>810</v>
      </c>
      <c s="36" t="s">
        <v>71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12.75">
      <c r="A79" s="35" t="s">
        <v>56</v>
      </c>
      <c r="E79" s="39" t="s">
        <v>810</v>
      </c>
    </row>
    <row r="80" spans="1:5" ht="12.75">
      <c r="A80" s="35" t="s">
        <v>57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132</v>
      </c>
      <c s="34" t="s">
        <v>811</v>
      </c>
      <c s="35" t="s">
        <v>5</v>
      </c>
      <c s="6" t="s">
        <v>812</v>
      </c>
      <c s="36" t="s">
        <v>61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62</v>
      </c>
      <c>
        <f>(M82*21)/100</f>
      </c>
      <c t="s">
        <v>28</v>
      </c>
    </row>
    <row r="83" spans="1:5" ht="12.75">
      <c r="A83" s="35" t="s">
        <v>56</v>
      </c>
      <c r="E83" s="39" t="s">
        <v>812</v>
      </c>
    </row>
    <row r="84" spans="1:5" ht="12.75">
      <c r="A84" s="35" t="s">
        <v>57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134</v>
      </c>
      <c s="34" t="s">
        <v>813</v>
      </c>
      <c s="35" t="s">
        <v>5</v>
      </c>
      <c s="6" t="s">
        <v>814</v>
      </c>
      <c s="36" t="s">
        <v>61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62</v>
      </c>
      <c>
        <f>(M86*21)/100</f>
      </c>
      <c t="s">
        <v>28</v>
      </c>
    </row>
    <row r="87" spans="1:5" ht="12.75">
      <c r="A87" s="35" t="s">
        <v>56</v>
      </c>
      <c r="E87" s="39" t="s">
        <v>814</v>
      </c>
    </row>
    <row r="88" spans="1:5" ht="12.75">
      <c r="A88" s="35" t="s">
        <v>57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25.5">
      <c r="A90" t="s">
        <v>50</v>
      </c>
      <c s="34" t="s">
        <v>136</v>
      </c>
      <c s="34" t="s">
        <v>815</v>
      </c>
      <c s="35" t="s">
        <v>5</v>
      </c>
      <c s="6" t="s">
        <v>816</v>
      </c>
      <c s="36" t="s">
        <v>71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62</v>
      </c>
      <c>
        <f>(M90*21)/100</f>
      </c>
      <c t="s">
        <v>28</v>
      </c>
    </row>
    <row r="91" spans="1:5" ht="25.5">
      <c r="A91" s="35" t="s">
        <v>56</v>
      </c>
      <c r="E91" s="39" t="s">
        <v>816</v>
      </c>
    </row>
    <row r="92" spans="1:5" ht="12.75">
      <c r="A92" s="35" t="s">
        <v>57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137</v>
      </c>
      <c s="34" t="s">
        <v>817</v>
      </c>
      <c s="35" t="s">
        <v>5</v>
      </c>
      <c s="6" t="s">
        <v>818</v>
      </c>
      <c s="36" t="s">
        <v>61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62</v>
      </c>
      <c>
        <f>(M94*21)/100</f>
      </c>
      <c t="s">
        <v>28</v>
      </c>
    </row>
    <row r="95" spans="1:5" ht="12.75">
      <c r="A95" s="35" t="s">
        <v>56</v>
      </c>
      <c r="E95" s="39" t="s">
        <v>818</v>
      </c>
    </row>
    <row r="96" spans="1:5" ht="12.75">
      <c r="A96" s="35" t="s">
        <v>57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25.5">
      <c r="A98" t="s">
        <v>50</v>
      </c>
      <c s="34" t="s">
        <v>141</v>
      </c>
      <c s="34" t="s">
        <v>815</v>
      </c>
      <c s="35" t="s">
        <v>51</v>
      </c>
      <c s="6" t="s">
        <v>816</v>
      </c>
      <c s="36" t="s">
        <v>71</v>
      </c>
      <c s="37">
        <v>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62</v>
      </c>
      <c>
        <f>(M98*21)/100</f>
      </c>
      <c t="s">
        <v>28</v>
      </c>
    </row>
    <row r="99" spans="1:5" ht="25.5">
      <c r="A99" s="35" t="s">
        <v>56</v>
      </c>
      <c r="E99" s="39" t="s">
        <v>816</v>
      </c>
    </row>
    <row r="100" spans="1:5" ht="12.75">
      <c r="A100" s="35" t="s">
        <v>57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25.5">
      <c r="A102" t="s">
        <v>50</v>
      </c>
      <c s="34" t="s">
        <v>143</v>
      </c>
      <c s="34" t="s">
        <v>819</v>
      </c>
      <c s="35" t="s">
        <v>5</v>
      </c>
      <c s="6" t="s">
        <v>820</v>
      </c>
      <c s="36" t="s">
        <v>54</v>
      </c>
      <c s="37">
        <v>23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62</v>
      </c>
      <c>
        <f>(M102*21)/100</f>
      </c>
      <c t="s">
        <v>28</v>
      </c>
    </row>
    <row r="103" spans="1:5" ht="25.5">
      <c r="A103" s="35" t="s">
        <v>56</v>
      </c>
      <c r="E103" s="39" t="s">
        <v>820</v>
      </c>
    </row>
    <row r="104" spans="1:5" ht="12.75">
      <c r="A104" s="35" t="s">
        <v>57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25.5">
      <c r="A106" t="s">
        <v>50</v>
      </c>
      <c s="34" t="s">
        <v>144</v>
      </c>
      <c s="34" t="s">
        <v>821</v>
      </c>
      <c s="35" t="s">
        <v>5</v>
      </c>
      <c s="6" t="s">
        <v>822</v>
      </c>
      <c s="36" t="s">
        <v>71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28</v>
      </c>
    </row>
    <row r="107" spans="1:5" ht="25.5">
      <c r="A107" s="35" t="s">
        <v>56</v>
      </c>
      <c r="E107" s="39" t="s">
        <v>822</v>
      </c>
    </row>
    <row r="108" spans="1:5" ht="12.75">
      <c r="A108" s="35" t="s">
        <v>57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25.5">
      <c r="A110" t="s">
        <v>50</v>
      </c>
      <c s="34" t="s">
        <v>147</v>
      </c>
      <c s="34" t="s">
        <v>823</v>
      </c>
      <c s="35" t="s">
        <v>5</v>
      </c>
      <c s="6" t="s">
        <v>824</v>
      </c>
      <c s="36" t="s">
        <v>61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62</v>
      </c>
      <c>
        <f>(M110*21)/100</f>
      </c>
      <c t="s">
        <v>28</v>
      </c>
    </row>
    <row r="111" spans="1:5" ht="25.5">
      <c r="A111" s="35" t="s">
        <v>56</v>
      </c>
      <c r="E111" s="39" t="s">
        <v>824</v>
      </c>
    </row>
    <row r="112" spans="1:5" ht="12.75">
      <c r="A112" s="35" t="s">
        <v>57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25.5">
      <c r="A114" t="s">
        <v>50</v>
      </c>
      <c s="34" t="s">
        <v>148</v>
      </c>
      <c s="34" t="s">
        <v>825</v>
      </c>
      <c s="35" t="s">
        <v>5</v>
      </c>
      <c s="6" t="s">
        <v>826</v>
      </c>
      <c s="36" t="s">
        <v>71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62</v>
      </c>
      <c>
        <f>(M114*21)/100</f>
      </c>
      <c t="s">
        <v>28</v>
      </c>
    </row>
    <row r="115" spans="1:5" ht="25.5">
      <c r="A115" s="35" t="s">
        <v>56</v>
      </c>
      <c r="E115" s="39" t="s">
        <v>826</v>
      </c>
    </row>
    <row r="116" spans="1:5" ht="12.75">
      <c r="A116" s="35" t="s">
        <v>57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150</v>
      </c>
      <c s="34" t="s">
        <v>827</v>
      </c>
      <c s="35" t="s">
        <v>5</v>
      </c>
      <c s="6" t="s">
        <v>828</v>
      </c>
      <c s="36" t="s">
        <v>61</v>
      </c>
      <c s="37">
        <v>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62</v>
      </c>
      <c>
        <f>(M118*21)/100</f>
      </c>
      <c t="s">
        <v>28</v>
      </c>
    </row>
    <row r="119" spans="1:5" ht="12.75">
      <c r="A119" s="35" t="s">
        <v>56</v>
      </c>
      <c r="E119" s="39" t="s">
        <v>828</v>
      </c>
    </row>
    <row r="120" spans="1:5" ht="12.75">
      <c r="A120" s="35" t="s">
        <v>57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152</v>
      </c>
      <c s="34" t="s">
        <v>829</v>
      </c>
      <c s="35" t="s">
        <v>5</v>
      </c>
      <c s="6" t="s">
        <v>830</v>
      </c>
      <c s="36" t="s">
        <v>61</v>
      </c>
      <c s="37">
        <v>40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62</v>
      </c>
      <c>
        <f>(M122*21)/100</f>
      </c>
      <c t="s">
        <v>28</v>
      </c>
    </row>
    <row r="123" spans="1:5" ht="12.75">
      <c r="A123" s="35" t="s">
        <v>56</v>
      </c>
      <c r="E123" s="39" t="s">
        <v>830</v>
      </c>
    </row>
    <row r="124" spans="1:5" ht="12.75">
      <c r="A124" s="35" t="s">
        <v>57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12.75">
      <c r="A126" t="s">
        <v>50</v>
      </c>
      <c s="34" t="s">
        <v>154</v>
      </c>
      <c s="34" t="s">
        <v>831</v>
      </c>
      <c s="35" t="s">
        <v>5</v>
      </c>
      <c s="6" t="s">
        <v>832</v>
      </c>
      <c s="36" t="s">
        <v>61</v>
      </c>
      <c s="37">
        <v>43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62</v>
      </c>
      <c>
        <f>(M126*21)/100</f>
      </c>
      <c t="s">
        <v>28</v>
      </c>
    </row>
    <row r="127" spans="1:5" ht="12.75">
      <c r="A127" s="35" t="s">
        <v>56</v>
      </c>
      <c r="E127" s="39" t="s">
        <v>832</v>
      </c>
    </row>
    <row r="128" spans="1:5" ht="12.75">
      <c r="A128" s="35" t="s">
        <v>57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3" ht="12.75">
      <c r="A130" t="s">
        <v>47</v>
      </c>
      <c r="C130" s="31" t="s">
        <v>103</v>
      </c>
      <c r="E130" s="33" t="s">
        <v>104</v>
      </c>
      <c r="J130" s="32">
        <f>0</f>
      </c>
      <c s="32">
        <f>0</f>
      </c>
      <c s="32">
        <f>0+L131+L135</f>
      </c>
      <c s="32">
        <f>0+M131+M135</f>
      </c>
    </row>
    <row r="131" spans="1:16" ht="12.75">
      <c r="A131" t="s">
        <v>50</v>
      </c>
      <c s="34" t="s">
        <v>157</v>
      </c>
      <c s="34" t="s">
        <v>167</v>
      </c>
      <c s="35" t="s">
        <v>5</v>
      </c>
      <c s="6" t="s">
        <v>168</v>
      </c>
      <c s="36" t="s">
        <v>86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62</v>
      </c>
      <c>
        <f>(M131*21)/100</f>
      </c>
      <c t="s">
        <v>28</v>
      </c>
    </row>
    <row r="132" spans="1:5" ht="12.75">
      <c r="A132" s="35" t="s">
        <v>56</v>
      </c>
      <c r="E132" s="39" t="s">
        <v>168</v>
      </c>
    </row>
    <row r="133" spans="1:5" ht="12.75">
      <c r="A133" s="35" t="s">
        <v>57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12.75">
      <c r="A135" t="s">
        <v>50</v>
      </c>
      <c s="34" t="s">
        <v>159</v>
      </c>
      <c s="34" t="s">
        <v>109</v>
      </c>
      <c s="35" t="s">
        <v>5</v>
      </c>
      <c s="6" t="s">
        <v>110</v>
      </c>
      <c s="36" t="s">
        <v>86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62</v>
      </c>
      <c>
        <f>(M135*21)/100</f>
      </c>
      <c t="s">
        <v>28</v>
      </c>
    </row>
    <row r="136" spans="1:5" ht="12.75">
      <c r="A136" s="35" t="s">
        <v>56</v>
      </c>
      <c r="E136" s="39" t="s">
        <v>110</v>
      </c>
    </row>
    <row r="137" spans="1:5" ht="12.75">
      <c r="A137" s="35" t="s">
        <v>57</v>
      </c>
      <c r="E137" s="40" t="s">
        <v>5</v>
      </c>
    </row>
    <row r="138" spans="1:5" ht="12.75">
      <c r="A138" t="s">
        <v>58</v>
      </c>
      <c r="E138" s="39" t="s">
        <v>111</v>
      </c>
    </row>
    <row r="139" spans="1:13" ht="12.75">
      <c r="A139" t="s">
        <v>47</v>
      </c>
      <c r="C139" s="31" t="s">
        <v>833</v>
      </c>
      <c r="E139" s="33" t="s">
        <v>834</v>
      </c>
      <c r="J139" s="32">
        <f>0</f>
      </c>
      <c s="32">
        <f>0</f>
      </c>
      <c s="32">
        <f>0+L140</f>
      </c>
      <c s="32">
        <f>0+M140</f>
      </c>
    </row>
    <row r="140" spans="1:16" ht="12.75">
      <c r="A140" t="s">
        <v>50</v>
      </c>
      <c s="34" t="s">
        <v>156</v>
      </c>
      <c s="34" t="s">
        <v>706</v>
      </c>
      <c s="35" t="s">
        <v>5</v>
      </c>
      <c s="6" t="s">
        <v>707</v>
      </c>
      <c s="36" t="s">
        <v>71</v>
      </c>
      <c s="37">
        <v>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62</v>
      </c>
      <c>
        <f>(M140*21)/100</f>
      </c>
      <c t="s">
        <v>28</v>
      </c>
    </row>
    <row r="141" spans="1:5" ht="12.75">
      <c r="A141" s="35" t="s">
        <v>56</v>
      </c>
      <c r="E141" s="39" t="s">
        <v>707</v>
      </c>
    </row>
    <row r="142" spans="1:5" ht="12.75">
      <c r="A142" s="35" t="s">
        <v>57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3" ht="12.75">
      <c r="A144" t="s">
        <v>47</v>
      </c>
      <c r="C144" s="31" t="s">
        <v>569</v>
      </c>
      <c r="E144" s="33" t="s">
        <v>570</v>
      </c>
      <c r="J144" s="32">
        <f>0</f>
      </c>
      <c s="32">
        <f>0</f>
      </c>
      <c s="32">
        <f>0+L145</f>
      </c>
      <c s="32">
        <f>0+M145</f>
      </c>
    </row>
    <row r="145" spans="1:16" ht="12.75">
      <c r="A145" t="s">
        <v>50</v>
      </c>
      <c s="34" t="s">
        <v>160</v>
      </c>
      <c s="34" t="s">
        <v>106</v>
      </c>
      <c s="35" t="s">
        <v>5</v>
      </c>
      <c s="6" t="s">
        <v>107</v>
      </c>
      <c s="36" t="s">
        <v>86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62</v>
      </c>
      <c>
        <f>(M145*21)/100</f>
      </c>
      <c t="s">
        <v>28</v>
      </c>
    </row>
    <row r="146" spans="1:5" ht="12.75">
      <c r="A146" s="35" t="s">
        <v>56</v>
      </c>
      <c r="E146" s="39" t="s">
        <v>107</v>
      </c>
    </row>
    <row r="147" spans="1:5" ht="12.75">
      <c r="A147" s="35" t="s">
        <v>57</v>
      </c>
      <c r="E147" s="40" t="s">
        <v>5</v>
      </c>
    </row>
    <row r="148" spans="1:5" ht="12.75">
      <c r="A148" t="s">
        <v>58</v>
      </c>
      <c r="E14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6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COUNTIFS(L8:L678,"=0",A8:A678,"P")+COUNTIFS(L8:L678,"",A8:A678,"P")+SUM(Q8:Q678)</f>
      </c>
    </row>
    <row r="8" spans="1:13" ht="12.75">
      <c r="A8" t="s">
        <v>45</v>
      </c>
      <c r="C8" s="28" t="s">
        <v>837</v>
      </c>
      <c r="E8" s="30" t="s">
        <v>836</v>
      </c>
      <c r="J8" s="29">
        <f>0+J9+J126+J167+J216+J285+J358+J431+J472+J513+J526+J627+J648+J665</f>
      </c>
      <c s="29">
        <f>0+K9+K126+K167+K216+K285+K358+K431+K472+K513+K526+K627+K648+K665</f>
      </c>
      <c s="29">
        <f>0+L9+L126+L167+L216+L285+L358+L431+L472+L513+L526+L627+L648+L665</f>
      </c>
      <c s="29">
        <f>0+M9+M126+M167+M216+M285+M358+M431+M472+M513+M526+M627+M648+M665</f>
      </c>
    </row>
    <row r="9" spans="1:13" ht="12.75">
      <c r="A9" t="s">
        <v>47</v>
      </c>
      <c r="C9" s="31" t="s">
        <v>48</v>
      </c>
      <c r="E9" s="33" t="s">
        <v>838</v>
      </c>
      <c r="J9" s="32">
        <f>0</f>
      </c>
      <c s="32">
        <f>0</f>
      </c>
      <c s="32">
        <f>0+L10+L14+L18+L22+L26+L30+L34+L38+L42+L46+L50+L54+L58+L62+L66+L70+L74+L78+L82+L86+L90+L94+L98+L102+L106+L110+L114+L118+L122</f>
      </c>
      <c s="32">
        <f>0+M10+M14+M18+M22+M26+M30+M34+M38+M42+M46+M50+M54+M58+M62+M66+M70+M74+M78+M82+M86+M90+M94+M98+M102+M106+M110+M114+M118+M122</f>
      </c>
    </row>
    <row r="10" spans="1:16" ht="12.75">
      <c r="A10" t="s">
        <v>50</v>
      </c>
      <c s="34" t="s">
        <v>51</v>
      </c>
      <c s="34" t="s">
        <v>839</v>
      </c>
      <c s="35" t="s">
        <v>5</v>
      </c>
      <c s="6" t="s">
        <v>840</v>
      </c>
      <c s="36" t="s">
        <v>54</v>
      </c>
      <c s="37">
        <v>19000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62</v>
      </c>
      <c>
        <f>(M10*21)/100</f>
      </c>
      <c t="s">
        <v>28</v>
      </c>
    </row>
    <row r="11" spans="1:5" ht="12.75">
      <c r="A11" s="35" t="s">
        <v>56</v>
      </c>
      <c r="E11" s="39" t="s">
        <v>840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841</v>
      </c>
      <c s="35" t="s">
        <v>5</v>
      </c>
      <c s="6" t="s">
        <v>842</v>
      </c>
      <c s="36" t="s">
        <v>54</v>
      </c>
      <c s="37">
        <v>305</v>
      </c>
      <c s="36">
        <v>0.0001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842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843</v>
      </c>
      <c s="35" t="s">
        <v>5</v>
      </c>
      <c s="6" t="s">
        <v>844</v>
      </c>
      <c s="36" t="s">
        <v>54</v>
      </c>
      <c s="37">
        <v>400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844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65</v>
      </c>
      <c s="34" t="s">
        <v>845</v>
      </c>
      <c s="35" t="s">
        <v>5</v>
      </c>
      <c s="6" t="s">
        <v>846</v>
      </c>
      <c s="36" t="s">
        <v>54</v>
      </c>
      <c s="37">
        <v>260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25.5">
      <c r="A23" s="35" t="s">
        <v>56</v>
      </c>
      <c r="E23" s="39" t="s">
        <v>846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68</v>
      </c>
      <c s="34" t="s">
        <v>847</v>
      </c>
      <c s="35" t="s">
        <v>5</v>
      </c>
      <c s="6" t="s">
        <v>848</v>
      </c>
      <c s="36" t="s">
        <v>71</v>
      </c>
      <c s="37">
        <v>10</v>
      </c>
      <c s="36">
        <v>6E-05</v>
      </c>
      <c s="36">
        <f>ROUND(G26*H26,6)</f>
      </c>
      <c r="L26" s="38">
        <v>0</v>
      </c>
      <c s="32">
        <f>ROUND(ROUND(L26,2)*ROUND(G26,3),2)</f>
      </c>
      <c s="36" t="s">
        <v>62</v>
      </c>
      <c>
        <f>(M26*21)/100</f>
      </c>
      <c t="s">
        <v>28</v>
      </c>
    </row>
    <row r="27" spans="1:5" ht="12.75">
      <c r="A27" s="35" t="s">
        <v>56</v>
      </c>
      <c r="E27" s="39" t="s">
        <v>848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849</v>
      </c>
      <c s="35" t="s">
        <v>5</v>
      </c>
      <c s="6" t="s">
        <v>850</v>
      </c>
      <c s="36" t="s">
        <v>54</v>
      </c>
      <c s="37">
        <v>400</v>
      </c>
      <c s="36">
        <v>1E-05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12.75">
      <c r="A31" s="35" t="s">
        <v>56</v>
      </c>
      <c r="E31" s="39" t="s">
        <v>850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77</v>
      </c>
      <c s="34" t="s">
        <v>486</v>
      </c>
      <c s="35" t="s">
        <v>5</v>
      </c>
      <c s="6" t="s">
        <v>487</v>
      </c>
      <c s="36" t="s">
        <v>54</v>
      </c>
      <c s="37">
        <v>19305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12.75">
      <c r="A35" s="35" t="s">
        <v>56</v>
      </c>
      <c r="E35" s="39" t="s">
        <v>487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80</v>
      </c>
      <c s="34" t="s">
        <v>851</v>
      </c>
      <c s="35" t="s">
        <v>5</v>
      </c>
      <c s="6" t="s">
        <v>852</v>
      </c>
      <c s="36" t="s">
        <v>61</v>
      </c>
      <c s="37">
        <v>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62</v>
      </c>
      <c>
        <f>(M38*21)/100</f>
      </c>
      <c t="s">
        <v>28</v>
      </c>
    </row>
    <row r="39" spans="1:5" ht="12.75">
      <c r="A39" s="35" t="s">
        <v>56</v>
      </c>
      <c r="E39" s="39" t="s">
        <v>852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83</v>
      </c>
      <c s="34" t="s">
        <v>853</v>
      </c>
      <c s="35" t="s">
        <v>5</v>
      </c>
      <c s="6" t="s">
        <v>854</v>
      </c>
      <c s="36" t="s">
        <v>54</v>
      </c>
      <c s="37">
        <v>180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2.75">
      <c r="A43" s="35" t="s">
        <v>56</v>
      </c>
      <c r="E43" s="39" t="s">
        <v>854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87</v>
      </c>
      <c s="34" t="s">
        <v>855</v>
      </c>
      <c s="35" t="s">
        <v>5</v>
      </c>
      <c s="6" t="s">
        <v>856</v>
      </c>
      <c s="36" t="s">
        <v>71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62</v>
      </c>
      <c>
        <f>(M46*21)/100</f>
      </c>
      <c t="s">
        <v>28</v>
      </c>
    </row>
    <row r="47" spans="1:5" ht="12.75">
      <c r="A47" s="35" t="s">
        <v>56</v>
      </c>
      <c r="E47" s="39" t="s">
        <v>856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90</v>
      </c>
      <c s="34" t="s">
        <v>857</v>
      </c>
      <c s="35" t="s">
        <v>5</v>
      </c>
      <c s="6" t="s">
        <v>858</v>
      </c>
      <c s="36" t="s">
        <v>71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12.75">
      <c r="A51" s="35" t="s">
        <v>56</v>
      </c>
      <c r="E51" s="39" t="s">
        <v>858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93</v>
      </c>
      <c s="34" t="s">
        <v>859</v>
      </c>
      <c s="35" t="s">
        <v>5</v>
      </c>
      <c s="6" t="s">
        <v>860</v>
      </c>
      <c s="36" t="s">
        <v>71</v>
      </c>
      <c s="37">
        <v>336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28</v>
      </c>
    </row>
    <row r="55" spans="1:5" ht="25.5">
      <c r="A55" s="35" t="s">
        <v>56</v>
      </c>
      <c r="E55" s="39" t="s">
        <v>860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96</v>
      </c>
      <c s="34" t="s">
        <v>861</v>
      </c>
      <c s="35" t="s">
        <v>5</v>
      </c>
      <c s="6" t="s">
        <v>862</v>
      </c>
      <c s="36" t="s">
        <v>54</v>
      </c>
      <c s="37">
        <v>30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62</v>
      </c>
      <c>
        <f>(M58*21)/100</f>
      </c>
      <c t="s">
        <v>28</v>
      </c>
    </row>
    <row r="59" spans="1:5" ht="12.75">
      <c r="A59" s="35" t="s">
        <v>56</v>
      </c>
      <c r="E59" s="39" t="s">
        <v>862</v>
      </c>
    </row>
    <row r="60" spans="1:5" ht="12.75">
      <c r="A60" s="35" t="s">
        <v>57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99</v>
      </c>
      <c s="34" t="s">
        <v>863</v>
      </c>
      <c s="35" t="s">
        <v>5</v>
      </c>
      <c s="6" t="s">
        <v>864</v>
      </c>
      <c s="36" t="s">
        <v>54</v>
      </c>
      <c s="37">
        <v>150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62</v>
      </c>
      <c>
        <f>(M62*21)/100</f>
      </c>
      <c t="s">
        <v>28</v>
      </c>
    </row>
    <row r="63" spans="1:5" ht="12.75">
      <c r="A63" s="35" t="s">
        <v>56</v>
      </c>
      <c r="E63" s="39" t="s">
        <v>864</v>
      </c>
    </row>
    <row r="64" spans="1:5" ht="12.75">
      <c r="A64" s="35" t="s">
        <v>57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105</v>
      </c>
      <c s="34" t="s">
        <v>865</v>
      </c>
      <c s="35" t="s">
        <v>5</v>
      </c>
      <c s="6" t="s">
        <v>866</v>
      </c>
      <c s="36" t="s">
        <v>61</v>
      </c>
      <c s="37">
        <v>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62</v>
      </c>
      <c>
        <f>(M66*21)/100</f>
      </c>
      <c t="s">
        <v>28</v>
      </c>
    </row>
    <row r="67" spans="1:5" ht="12.75">
      <c r="A67" s="35" t="s">
        <v>56</v>
      </c>
      <c r="E67" s="39" t="s">
        <v>866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108</v>
      </c>
      <c s="34" t="s">
        <v>867</v>
      </c>
      <c s="35" t="s">
        <v>5</v>
      </c>
      <c s="6" t="s">
        <v>868</v>
      </c>
      <c s="36" t="s">
        <v>61</v>
      </c>
      <c s="37">
        <v>12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62</v>
      </c>
      <c>
        <f>(M70*21)/100</f>
      </c>
      <c t="s">
        <v>28</v>
      </c>
    </row>
    <row r="71" spans="1:5" ht="12.75">
      <c r="A71" s="35" t="s">
        <v>56</v>
      </c>
      <c r="E71" s="39" t="s">
        <v>868</v>
      </c>
    </row>
    <row r="72" spans="1:5" ht="12.75">
      <c r="A72" s="35" t="s">
        <v>57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128</v>
      </c>
      <c s="34" t="s">
        <v>869</v>
      </c>
      <c s="35" t="s">
        <v>5</v>
      </c>
      <c s="6" t="s">
        <v>870</v>
      </c>
      <c s="36" t="s">
        <v>61</v>
      </c>
      <c s="37">
        <v>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62</v>
      </c>
      <c>
        <f>(M74*21)/100</f>
      </c>
      <c t="s">
        <v>28</v>
      </c>
    </row>
    <row r="75" spans="1:5" ht="12.75">
      <c r="A75" s="35" t="s">
        <v>56</v>
      </c>
      <c r="E75" s="39" t="s">
        <v>870</v>
      </c>
    </row>
    <row r="76" spans="1:5" ht="12.75">
      <c r="A76" s="35" t="s">
        <v>57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130</v>
      </c>
      <c s="34" t="s">
        <v>871</v>
      </c>
      <c s="35" t="s">
        <v>5</v>
      </c>
      <c s="6" t="s">
        <v>872</v>
      </c>
      <c s="36" t="s">
        <v>61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62</v>
      </c>
      <c>
        <f>(M78*21)/100</f>
      </c>
      <c t="s">
        <v>28</v>
      </c>
    </row>
    <row r="79" spans="1:5" ht="12.75">
      <c r="A79" s="35" t="s">
        <v>56</v>
      </c>
      <c r="E79" s="39" t="s">
        <v>872</v>
      </c>
    </row>
    <row r="80" spans="1:5" ht="12.75">
      <c r="A80" s="35" t="s">
        <v>57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132</v>
      </c>
      <c s="34" t="s">
        <v>873</v>
      </c>
      <c s="35" t="s">
        <v>5</v>
      </c>
      <c s="6" t="s">
        <v>874</v>
      </c>
      <c s="36" t="s">
        <v>61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62</v>
      </c>
      <c>
        <f>(M82*21)/100</f>
      </c>
      <c t="s">
        <v>28</v>
      </c>
    </row>
    <row r="83" spans="1:5" ht="12.75">
      <c r="A83" s="35" t="s">
        <v>56</v>
      </c>
      <c r="E83" s="39" t="s">
        <v>874</v>
      </c>
    </row>
    <row r="84" spans="1:5" ht="12.75">
      <c r="A84" s="35" t="s">
        <v>57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134</v>
      </c>
      <c s="34" t="s">
        <v>875</v>
      </c>
      <c s="35" t="s">
        <v>5</v>
      </c>
      <c s="6" t="s">
        <v>876</v>
      </c>
      <c s="36" t="s">
        <v>61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62</v>
      </c>
      <c>
        <f>(M86*21)/100</f>
      </c>
      <c t="s">
        <v>28</v>
      </c>
    </row>
    <row r="87" spans="1:5" ht="12.75">
      <c r="A87" s="35" t="s">
        <v>56</v>
      </c>
      <c r="E87" s="39" t="s">
        <v>876</v>
      </c>
    </row>
    <row r="88" spans="1:5" ht="12.75">
      <c r="A88" s="35" t="s">
        <v>57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136</v>
      </c>
      <c s="34" t="s">
        <v>877</v>
      </c>
      <c s="35" t="s">
        <v>5</v>
      </c>
      <c s="6" t="s">
        <v>878</v>
      </c>
      <c s="36" t="s">
        <v>61</v>
      </c>
      <c s="37">
        <v>52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62</v>
      </c>
      <c>
        <f>(M90*21)/100</f>
      </c>
      <c t="s">
        <v>28</v>
      </c>
    </row>
    <row r="91" spans="1:5" ht="12.75">
      <c r="A91" s="35" t="s">
        <v>56</v>
      </c>
      <c r="E91" s="39" t="s">
        <v>878</v>
      </c>
    </row>
    <row r="92" spans="1:5" ht="12.75">
      <c r="A92" s="35" t="s">
        <v>57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137</v>
      </c>
      <c s="34" t="s">
        <v>879</v>
      </c>
      <c s="35" t="s">
        <v>5</v>
      </c>
      <c s="6" t="s">
        <v>880</v>
      </c>
      <c s="36" t="s">
        <v>54</v>
      </c>
      <c s="37">
        <v>200</v>
      </c>
      <c s="36">
        <v>0.0004</v>
      </c>
      <c s="36">
        <f>ROUND(G94*H94,6)</f>
      </c>
      <c r="L94" s="38">
        <v>0</v>
      </c>
      <c s="32">
        <f>ROUND(ROUND(L94,2)*ROUND(G94,3),2)</f>
      </c>
      <c s="36" t="s">
        <v>62</v>
      </c>
      <c>
        <f>(M94*21)/100</f>
      </c>
      <c t="s">
        <v>28</v>
      </c>
    </row>
    <row r="95" spans="1:5" ht="12.75">
      <c r="A95" s="35" t="s">
        <v>56</v>
      </c>
      <c r="E95" s="39" t="s">
        <v>880</v>
      </c>
    </row>
    <row r="96" spans="1:5" ht="12.75">
      <c r="A96" s="35" t="s">
        <v>57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141</v>
      </c>
      <c s="34" t="s">
        <v>881</v>
      </c>
      <c s="35" t="s">
        <v>5</v>
      </c>
      <c s="6" t="s">
        <v>882</v>
      </c>
      <c s="36" t="s">
        <v>71</v>
      </c>
      <c s="37">
        <v>10</v>
      </c>
      <c s="36">
        <v>0.00035</v>
      </c>
      <c s="36">
        <f>ROUND(G98*H98,6)</f>
      </c>
      <c r="L98" s="38">
        <v>0</v>
      </c>
      <c s="32">
        <f>ROUND(ROUND(L98,2)*ROUND(G98,3),2)</f>
      </c>
      <c s="36" t="s">
        <v>62</v>
      </c>
      <c>
        <f>(M98*21)/100</f>
      </c>
      <c t="s">
        <v>28</v>
      </c>
    </row>
    <row r="99" spans="1:5" ht="12.75">
      <c r="A99" s="35" t="s">
        <v>56</v>
      </c>
      <c r="E99" s="39" t="s">
        <v>882</v>
      </c>
    </row>
    <row r="100" spans="1:5" ht="12.75">
      <c r="A100" s="35" t="s">
        <v>57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143</v>
      </c>
      <c s="34" t="s">
        <v>883</v>
      </c>
      <c s="35" t="s">
        <v>5</v>
      </c>
      <c s="6" t="s">
        <v>884</v>
      </c>
      <c s="36" t="s">
        <v>71</v>
      </c>
      <c s="37">
        <v>10</v>
      </c>
      <c s="36">
        <v>0.00016</v>
      </c>
      <c s="36">
        <f>ROUND(G102*H102,6)</f>
      </c>
      <c r="L102" s="38">
        <v>0</v>
      </c>
      <c s="32">
        <f>ROUND(ROUND(L102,2)*ROUND(G102,3),2)</f>
      </c>
      <c s="36" t="s">
        <v>62</v>
      </c>
      <c>
        <f>(M102*21)/100</f>
      </c>
      <c t="s">
        <v>28</v>
      </c>
    </row>
    <row r="103" spans="1:5" ht="12.75">
      <c r="A103" s="35" t="s">
        <v>56</v>
      </c>
      <c r="E103" s="39" t="s">
        <v>884</v>
      </c>
    </row>
    <row r="104" spans="1:5" ht="12.75">
      <c r="A104" s="35" t="s">
        <v>57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144</v>
      </c>
      <c s="34" t="s">
        <v>885</v>
      </c>
      <c s="35" t="s">
        <v>5</v>
      </c>
      <c s="6" t="s">
        <v>886</v>
      </c>
      <c s="36" t="s">
        <v>54</v>
      </c>
      <c s="37">
        <v>60</v>
      </c>
      <c s="36">
        <v>0.00021</v>
      </c>
      <c s="36">
        <f>ROUND(G106*H106,6)</f>
      </c>
      <c r="L106" s="38">
        <v>0</v>
      </c>
      <c s="32">
        <f>ROUND(ROUND(L106,2)*ROUND(G106,3),2)</f>
      </c>
      <c s="36" t="s">
        <v>62</v>
      </c>
      <c>
        <f>(M106*21)/100</f>
      </c>
      <c t="s">
        <v>28</v>
      </c>
    </row>
    <row r="107" spans="1:5" ht="12.75">
      <c r="A107" s="35" t="s">
        <v>56</v>
      </c>
      <c r="E107" s="39" t="s">
        <v>886</v>
      </c>
    </row>
    <row r="108" spans="1:5" ht="12.75">
      <c r="A108" s="35" t="s">
        <v>57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147</v>
      </c>
      <c s="34" t="s">
        <v>887</v>
      </c>
      <c s="35" t="s">
        <v>5</v>
      </c>
      <c s="6" t="s">
        <v>888</v>
      </c>
      <c s="36" t="s">
        <v>61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62</v>
      </c>
      <c>
        <f>(M110*21)/100</f>
      </c>
      <c t="s">
        <v>28</v>
      </c>
    </row>
    <row r="111" spans="1:5" ht="12.75">
      <c r="A111" s="35" t="s">
        <v>56</v>
      </c>
      <c r="E111" s="39" t="s">
        <v>888</v>
      </c>
    </row>
    <row r="112" spans="1:5" ht="12.75">
      <c r="A112" s="35" t="s">
        <v>57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148</v>
      </c>
      <c s="34" t="s">
        <v>889</v>
      </c>
      <c s="35" t="s">
        <v>5</v>
      </c>
      <c s="6" t="s">
        <v>890</v>
      </c>
      <c s="36" t="s">
        <v>61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62</v>
      </c>
      <c>
        <f>(M114*21)/100</f>
      </c>
      <c t="s">
        <v>28</v>
      </c>
    </row>
    <row r="115" spans="1:5" ht="12.75">
      <c r="A115" s="35" t="s">
        <v>56</v>
      </c>
      <c r="E115" s="39" t="s">
        <v>890</v>
      </c>
    </row>
    <row r="116" spans="1:5" ht="12.75">
      <c r="A116" s="35" t="s">
        <v>57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150</v>
      </c>
      <c s="34" t="s">
        <v>891</v>
      </c>
      <c s="35" t="s">
        <v>5</v>
      </c>
      <c s="6" t="s">
        <v>892</v>
      </c>
      <c s="36" t="s">
        <v>61</v>
      </c>
      <c s="37">
        <v>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62</v>
      </c>
      <c>
        <f>(M118*21)/100</f>
      </c>
      <c t="s">
        <v>28</v>
      </c>
    </row>
    <row r="119" spans="1:5" ht="12.75">
      <c r="A119" s="35" t="s">
        <v>56</v>
      </c>
      <c r="E119" s="39" t="s">
        <v>892</v>
      </c>
    </row>
    <row r="120" spans="1:5" ht="12.75">
      <c r="A120" s="35" t="s">
        <v>57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152</v>
      </c>
      <c s="34" t="s">
        <v>893</v>
      </c>
      <c s="35" t="s">
        <v>5</v>
      </c>
      <c s="6" t="s">
        <v>894</v>
      </c>
      <c s="36" t="s">
        <v>61</v>
      </c>
      <c s="37">
        <v>336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62</v>
      </c>
      <c>
        <f>(M122*21)/100</f>
      </c>
      <c t="s">
        <v>28</v>
      </c>
    </row>
    <row r="123" spans="1:5" ht="12.75">
      <c r="A123" s="35" t="s">
        <v>56</v>
      </c>
      <c r="E123" s="39" t="s">
        <v>894</v>
      </c>
    </row>
    <row r="124" spans="1:5" ht="12.75">
      <c r="A124" s="35" t="s">
        <v>57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3" ht="12.75">
      <c r="A126" t="s">
        <v>47</v>
      </c>
      <c r="C126" s="31" t="s">
        <v>72</v>
      </c>
      <c r="E126" s="33" t="s">
        <v>895</v>
      </c>
      <c r="J126" s="32">
        <f>0</f>
      </c>
      <c s="32">
        <f>0</f>
      </c>
      <c s="32">
        <f>0+L127+L131+L135+L139+L143+L147+L151+L155+L159+L163</f>
      </c>
      <c s="32">
        <f>0+M127+M131+M135+M139+M143+M147+M151+M155+M159+M163</f>
      </c>
    </row>
    <row r="127" spans="1:16" ht="12.75">
      <c r="A127" t="s">
        <v>50</v>
      </c>
      <c s="34" t="s">
        <v>154</v>
      </c>
      <c s="34" t="s">
        <v>896</v>
      </c>
      <c s="35" t="s">
        <v>5</v>
      </c>
      <c s="6" t="s">
        <v>897</v>
      </c>
      <c s="36" t="s">
        <v>61</v>
      </c>
      <c s="37">
        <v>103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62</v>
      </c>
      <c>
        <f>(M127*21)/100</f>
      </c>
      <c t="s">
        <v>28</v>
      </c>
    </row>
    <row r="128" spans="1:5" ht="12.75">
      <c r="A128" s="35" t="s">
        <v>56</v>
      </c>
      <c r="E128" s="39" t="s">
        <v>897</v>
      </c>
    </row>
    <row r="129" spans="1:5" ht="12.75">
      <c r="A129" s="35" t="s">
        <v>57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38.25">
      <c r="A131" t="s">
        <v>50</v>
      </c>
      <c s="34" t="s">
        <v>156</v>
      </c>
      <c s="34" t="s">
        <v>898</v>
      </c>
      <c s="35" t="s">
        <v>5</v>
      </c>
      <c s="6" t="s">
        <v>784</v>
      </c>
      <c s="36" t="s">
        <v>71</v>
      </c>
      <c s="37">
        <v>20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28</v>
      </c>
    </row>
    <row r="132" spans="1:5" ht="38.25">
      <c r="A132" s="35" t="s">
        <v>56</v>
      </c>
      <c r="E132" s="39" t="s">
        <v>899</v>
      </c>
    </row>
    <row r="133" spans="1:5" ht="12.75">
      <c r="A133" s="35" t="s">
        <v>57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25.5">
      <c r="A135" t="s">
        <v>50</v>
      </c>
      <c s="34" t="s">
        <v>157</v>
      </c>
      <c s="34" t="s">
        <v>900</v>
      </c>
      <c s="35" t="s">
        <v>5</v>
      </c>
      <c s="6" t="s">
        <v>901</v>
      </c>
      <c s="36" t="s">
        <v>71</v>
      </c>
      <c s="37">
        <v>103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28</v>
      </c>
    </row>
    <row r="136" spans="1:5" ht="25.5">
      <c r="A136" s="35" t="s">
        <v>56</v>
      </c>
      <c r="E136" s="39" t="s">
        <v>901</v>
      </c>
    </row>
    <row r="137" spans="1:5" ht="12.75">
      <c r="A137" s="35" t="s">
        <v>57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159</v>
      </c>
      <c s="34" t="s">
        <v>902</v>
      </c>
      <c s="35" t="s">
        <v>5</v>
      </c>
      <c s="6" t="s">
        <v>903</v>
      </c>
      <c s="36" t="s">
        <v>61</v>
      </c>
      <c s="37">
        <v>48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62</v>
      </c>
      <c>
        <f>(M139*21)/100</f>
      </c>
      <c t="s">
        <v>28</v>
      </c>
    </row>
    <row r="140" spans="1:5" ht="12.75">
      <c r="A140" s="35" t="s">
        <v>56</v>
      </c>
      <c r="E140" s="39" t="s">
        <v>903</v>
      </c>
    </row>
    <row r="141" spans="1:5" ht="12.75">
      <c r="A141" s="35" t="s">
        <v>57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25.5">
      <c r="A143" t="s">
        <v>50</v>
      </c>
      <c s="34" t="s">
        <v>160</v>
      </c>
      <c s="34" t="s">
        <v>904</v>
      </c>
      <c s="35" t="s">
        <v>5</v>
      </c>
      <c s="6" t="s">
        <v>905</v>
      </c>
      <c s="36" t="s">
        <v>71</v>
      </c>
      <c s="37">
        <v>26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28</v>
      </c>
    </row>
    <row r="144" spans="1:5" ht="25.5">
      <c r="A144" s="35" t="s">
        <v>56</v>
      </c>
      <c r="E144" s="39" t="s">
        <v>905</v>
      </c>
    </row>
    <row r="145" spans="1:5" ht="12.75">
      <c r="A145" s="35" t="s">
        <v>57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162</v>
      </c>
      <c s="34" t="s">
        <v>906</v>
      </c>
      <c s="35" t="s">
        <v>5</v>
      </c>
      <c s="6" t="s">
        <v>907</v>
      </c>
      <c s="36" t="s">
        <v>71</v>
      </c>
      <c s="37">
        <v>20</v>
      </c>
      <c s="36">
        <v>4E-05</v>
      </c>
      <c s="36">
        <f>ROUND(G147*H147,6)</f>
      </c>
      <c r="L147" s="38">
        <v>0</v>
      </c>
      <c s="32">
        <f>ROUND(ROUND(L147,2)*ROUND(G147,3),2)</f>
      </c>
      <c s="36" t="s">
        <v>62</v>
      </c>
      <c>
        <f>(M147*21)/100</f>
      </c>
      <c t="s">
        <v>28</v>
      </c>
    </row>
    <row r="148" spans="1:5" ht="12.75">
      <c r="A148" s="35" t="s">
        <v>56</v>
      </c>
      <c r="E148" s="39" t="s">
        <v>907</v>
      </c>
    </row>
    <row r="149" spans="1:5" ht="12.75">
      <c r="A149" s="35" t="s">
        <v>57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12.75">
      <c r="A151" t="s">
        <v>50</v>
      </c>
      <c s="34" t="s">
        <v>163</v>
      </c>
      <c s="34" t="s">
        <v>908</v>
      </c>
      <c s="35" t="s">
        <v>5</v>
      </c>
      <c s="6" t="s">
        <v>909</v>
      </c>
      <c s="36" t="s">
        <v>71</v>
      </c>
      <c s="37">
        <v>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62</v>
      </c>
      <c>
        <f>(M151*21)/100</f>
      </c>
      <c t="s">
        <v>28</v>
      </c>
    </row>
    <row r="152" spans="1:5" ht="12.75">
      <c r="A152" s="35" t="s">
        <v>56</v>
      </c>
      <c r="E152" s="39" t="s">
        <v>909</v>
      </c>
    </row>
    <row r="153" spans="1:5" ht="12.75">
      <c r="A153" s="35" t="s">
        <v>57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6" ht="12.75">
      <c r="A155" t="s">
        <v>50</v>
      </c>
      <c s="34" t="s">
        <v>381</v>
      </c>
      <c s="34" t="s">
        <v>910</v>
      </c>
      <c s="35" t="s">
        <v>5</v>
      </c>
      <c s="6" t="s">
        <v>911</v>
      </c>
      <c s="36" t="s">
        <v>61</v>
      </c>
      <c s="37">
        <v>48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62</v>
      </c>
      <c>
        <f>(M155*21)/100</f>
      </c>
      <c t="s">
        <v>28</v>
      </c>
    </row>
    <row r="156" spans="1:5" ht="12.75">
      <c r="A156" s="35" t="s">
        <v>56</v>
      </c>
      <c r="E156" s="39" t="s">
        <v>911</v>
      </c>
    </row>
    <row r="157" spans="1:5" ht="12.75">
      <c r="A157" s="35" t="s">
        <v>57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25.5">
      <c r="A159" t="s">
        <v>50</v>
      </c>
      <c s="34" t="s">
        <v>384</v>
      </c>
      <c s="34" t="s">
        <v>912</v>
      </c>
      <c s="35" t="s">
        <v>5</v>
      </c>
      <c s="6" t="s">
        <v>913</v>
      </c>
      <c s="36" t="s">
        <v>61</v>
      </c>
      <c s="37">
        <v>10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62</v>
      </c>
      <c>
        <f>(M159*21)/100</f>
      </c>
      <c t="s">
        <v>28</v>
      </c>
    </row>
    <row r="160" spans="1:5" ht="25.5">
      <c r="A160" s="35" t="s">
        <v>56</v>
      </c>
      <c r="E160" s="39" t="s">
        <v>913</v>
      </c>
    </row>
    <row r="161" spans="1:5" ht="12.75">
      <c r="A161" s="35" t="s">
        <v>57</v>
      </c>
      <c r="E161" s="40" t="s">
        <v>5</v>
      </c>
    </row>
    <row r="162" spans="1:5" ht="12.75">
      <c r="A162" t="s">
        <v>58</v>
      </c>
      <c r="E162" s="39" t="s">
        <v>5</v>
      </c>
    </row>
    <row r="163" spans="1:16" ht="12.75">
      <c r="A163" t="s">
        <v>50</v>
      </c>
      <c s="34" t="s">
        <v>387</v>
      </c>
      <c s="34" t="s">
        <v>914</v>
      </c>
      <c s="35" t="s">
        <v>5</v>
      </c>
      <c s="6" t="s">
        <v>915</v>
      </c>
      <c s="36" t="s">
        <v>61</v>
      </c>
      <c s="37">
        <v>26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62</v>
      </c>
      <c>
        <f>(M163*21)/100</f>
      </c>
      <c t="s">
        <v>28</v>
      </c>
    </row>
    <row r="164" spans="1:5" ht="12.75">
      <c r="A164" s="35" t="s">
        <v>56</v>
      </c>
      <c r="E164" s="39" t="s">
        <v>915</v>
      </c>
    </row>
    <row r="165" spans="1:5" ht="12.75">
      <c r="A165" s="35" t="s">
        <v>57</v>
      </c>
      <c r="E165" s="40" t="s">
        <v>5</v>
      </c>
    </row>
    <row r="166" spans="1:5" ht="12.75">
      <c r="A166" t="s">
        <v>58</v>
      </c>
      <c r="E166" s="39" t="s">
        <v>5</v>
      </c>
    </row>
    <row r="167" spans="1:13" ht="12.75">
      <c r="A167" t="s">
        <v>47</v>
      </c>
      <c r="C167" s="31" t="s">
        <v>916</v>
      </c>
      <c r="E167" s="33" t="s">
        <v>917</v>
      </c>
      <c r="J167" s="32">
        <f>0</f>
      </c>
      <c s="32">
        <f>0</f>
      </c>
      <c s="32">
        <f>0+L168+L172+L176+L180+L184+L188+L192+L196+L200+L204+L208+L212</f>
      </c>
      <c s="32">
        <f>0+M168+M172+M176+M180+M184+M188+M192+M196+M200+M204+M208+M212</f>
      </c>
    </row>
    <row r="168" spans="1:16" ht="25.5">
      <c r="A168" t="s">
        <v>50</v>
      </c>
      <c s="34" t="s">
        <v>390</v>
      </c>
      <c s="34" t="s">
        <v>918</v>
      </c>
      <c s="35" t="s">
        <v>5</v>
      </c>
      <c s="6" t="s">
        <v>919</v>
      </c>
      <c s="36" t="s">
        <v>61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62</v>
      </c>
      <c>
        <f>(M168*21)/100</f>
      </c>
      <c t="s">
        <v>28</v>
      </c>
    </row>
    <row r="169" spans="1:5" ht="25.5">
      <c r="A169" s="35" t="s">
        <v>56</v>
      </c>
      <c r="E169" s="39" t="s">
        <v>919</v>
      </c>
    </row>
    <row r="170" spans="1:5" ht="12.75">
      <c r="A170" s="35" t="s">
        <v>57</v>
      </c>
      <c r="E170" s="40" t="s">
        <v>5</v>
      </c>
    </row>
    <row r="171" spans="1:5" ht="12.75">
      <c r="A171" t="s">
        <v>58</v>
      </c>
      <c r="E171" s="39" t="s">
        <v>5</v>
      </c>
    </row>
    <row r="172" spans="1:16" ht="12.75">
      <c r="A172" t="s">
        <v>50</v>
      </c>
      <c s="34" t="s">
        <v>393</v>
      </c>
      <c s="34" t="s">
        <v>920</v>
      </c>
      <c s="35" t="s">
        <v>5</v>
      </c>
      <c s="6" t="s">
        <v>921</v>
      </c>
      <c s="36" t="s">
        <v>71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62</v>
      </c>
      <c>
        <f>(M172*21)/100</f>
      </c>
      <c t="s">
        <v>28</v>
      </c>
    </row>
    <row r="173" spans="1:5" ht="12.75">
      <c r="A173" s="35" t="s">
        <v>56</v>
      </c>
      <c r="E173" s="39" t="s">
        <v>921</v>
      </c>
    </row>
    <row r="174" spans="1:5" ht="12.75">
      <c r="A174" s="35" t="s">
        <v>57</v>
      </c>
      <c r="E174" s="40" t="s">
        <v>5</v>
      </c>
    </row>
    <row r="175" spans="1:5" ht="12.75">
      <c r="A175" t="s">
        <v>58</v>
      </c>
      <c r="E175" s="39" t="s">
        <v>5</v>
      </c>
    </row>
    <row r="176" spans="1:16" ht="12.75">
      <c r="A176" t="s">
        <v>50</v>
      </c>
      <c s="34" t="s">
        <v>396</v>
      </c>
      <c s="34" t="s">
        <v>922</v>
      </c>
      <c s="35" t="s">
        <v>5</v>
      </c>
      <c s="6" t="s">
        <v>923</v>
      </c>
      <c s="36" t="s">
        <v>61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62</v>
      </c>
      <c>
        <f>(M176*21)/100</f>
      </c>
      <c t="s">
        <v>28</v>
      </c>
    </row>
    <row r="177" spans="1:5" ht="12.75">
      <c r="A177" s="35" t="s">
        <v>56</v>
      </c>
      <c r="E177" s="39" t="s">
        <v>923</v>
      </c>
    </row>
    <row r="178" spans="1:5" ht="12.75">
      <c r="A178" s="35" t="s">
        <v>57</v>
      </c>
      <c r="E178" s="40" t="s">
        <v>5</v>
      </c>
    </row>
    <row r="179" spans="1:5" ht="12.75">
      <c r="A179" t="s">
        <v>58</v>
      </c>
      <c r="E179" s="39" t="s">
        <v>5</v>
      </c>
    </row>
    <row r="180" spans="1:16" ht="25.5">
      <c r="A180" t="s">
        <v>50</v>
      </c>
      <c s="34" t="s">
        <v>399</v>
      </c>
      <c s="34" t="s">
        <v>924</v>
      </c>
      <c s="35" t="s">
        <v>5</v>
      </c>
      <c s="6" t="s">
        <v>925</v>
      </c>
      <c s="36" t="s">
        <v>71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28</v>
      </c>
    </row>
    <row r="181" spans="1:5" ht="25.5">
      <c r="A181" s="35" t="s">
        <v>56</v>
      </c>
      <c r="E181" s="39" t="s">
        <v>925</v>
      </c>
    </row>
    <row r="182" spans="1:5" ht="12.75">
      <c r="A182" s="35" t="s">
        <v>57</v>
      </c>
      <c r="E182" s="40" t="s">
        <v>5</v>
      </c>
    </row>
    <row r="183" spans="1:5" ht="12.75">
      <c r="A183" t="s">
        <v>58</v>
      </c>
      <c r="E183" s="39" t="s">
        <v>5</v>
      </c>
    </row>
    <row r="184" spans="1:16" ht="25.5">
      <c r="A184" t="s">
        <v>50</v>
      </c>
      <c s="34" t="s">
        <v>402</v>
      </c>
      <c s="34" t="s">
        <v>926</v>
      </c>
      <c s="35" t="s">
        <v>5</v>
      </c>
      <c s="6" t="s">
        <v>927</v>
      </c>
      <c s="36" t="s">
        <v>71</v>
      </c>
      <c s="37">
        <v>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28</v>
      </c>
    </row>
    <row r="185" spans="1:5" ht="25.5">
      <c r="A185" s="35" t="s">
        <v>56</v>
      </c>
      <c r="E185" s="39" t="s">
        <v>927</v>
      </c>
    </row>
    <row r="186" spans="1:5" ht="12.75">
      <c r="A186" s="35" t="s">
        <v>57</v>
      </c>
      <c r="E186" s="40" t="s">
        <v>5</v>
      </c>
    </row>
    <row r="187" spans="1:5" ht="12.75">
      <c r="A187" t="s">
        <v>58</v>
      </c>
      <c r="E187" s="39" t="s">
        <v>5</v>
      </c>
    </row>
    <row r="188" spans="1:16" ht="12.75">
      <c r="A188" t="s">
        <v>50</v>
      </c>
      <c s="34" t="s">
        <v>405</v>
      </c>
      <c s="34" t="s">
        <v>928</v>
      </c>
      <c s="35" t="s">
        <v>5</v>
      </c>
      <c s="6" t="s">
        <v>929</v>
      </c>
      <c s="36" t="s">
        <v>61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62</v>
      </c>
      <c>
        <f>(M188*21)/100</f>
      </c>
      <c t="s">
        <v>28</v>
      </c>
    </row>
    <row r="189" spans="1:5" ht="12.75">
      <c r="A189" s="35" t="s">
        <v>56</v>
      </c>
      <c r="E189" s="39" t="s">
        <v>929</v>
      </c>
    </row>
    <row r="190" spans="1:5" ht="12.75">
      <c r="A190" s="35" t="s">
        <v>57</v>
      </c>
      <c r="E190" s="40" t="s">
        <v>5</v>
      </c>
    </row>
    <row r="191" spans="1:5" ht="12.75">
      <c r="A191" t="s">
        <v>58</v>
      </c>
      <c r="E191" s="39" t="s">
        <v>5</v>
      </c>
    </row>
    <row r="192" spans="1:16" ht="25.5">
      <c r="A192" t="s">
        <v>50</v>
      </c>
      <c s="34" t="s">
        <v>408</v>
      </c>
      <c s="34" t="s">
        <v>930</v>
      </c>
      <c s="35" t="s">
        <v>5</v>
      </c>
      <c s="6" t="s">
        <v>927</v>
      </c>
      <c s="36" t="s">
        <v>71</v>
      </c>
      <c s="37">
        <v>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55</v>
      </c>
      <c>
        <f>(M192*21)/100</f>
      </c>
      <c t="s">
        <v>28</v>
      </c>
    </row>
    <row r="193" spans="1:5" ht="25.5">
      <c r="A193" s="35" t="s">
        <v>56</v>
      </c>
      <c r="E193" s="39" t="s">
        <v>927</v>
      </c>
    </row>
    <row r="194" spans="1:5" ht="12.75">
      <c r="A194" s="35" t="s">
        <v>57</v>
      </c>
      <c r="E194" s="40" t="s">
        <v>5</v>
      </c>
    </row>
    <row r="195" spans="1:5" ht="12.75">
      <c r="A195" t="s">
        <v>58</v>
      </c>
      <c r="E195" s="39" t="s">
        <v>5</v>
      </c>
    </row>
    <row r="196" spans="1:16" ht="25.5">
      <c r="A196" t="s">
        <v>50</v>
      </c>
      <c s="34" t="s">
        <v>413</v>
      </c>
      <c s="34" t="s">
        <v>931</v>
      </c>
      <c s="35" t="s">
        <v>5</v>
      </c>
      <c s="6" t="s">
        <v>932</v>
      </c>
      <c s="36" t="s">
        <v>61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62</v>
      </c>
      <c>
        <f>(M196*21)/100</f>
      </c>
      <c t="s">
        <v>28</v>
      </c>
    </row>
    <row r="197" spans="1:5" ht="25.5">
      <c r="A197" s="35" t="s">
        <v>56</v>
      </c>
      <c r="E197" s="39" t="s">
        <v>932</v>
      </c>
    </row>
    <row r="198" spans="1:5" ht="12.75">
      <c r="A198" s="35" t="s">
        <v>57</v>
      </c>
      <c r="E198" s="40" t="s">
        <v>5</v>
      </c>
    </row>
    <row r="199" spans="1:5" ht="12.75">
      <c r="A199" t="s">
        <v>58</v>
      </c>
      <c r="E199" s="39" t="s">
        <v>5</v>
      </c>
    </row>
    <row r="200" spans="1:16" ht="25.5">
      <c r="A200" t="s">
        <v>50</v>
      </c>
      <c s="34" t="s">
        <v>416</v>
      </c>
      <c s="34" t="s">
        <v>933</v>
      </c>
      <c s="35" t="s">
        <v>5</v>
      </c>
      <c s="6" t="s">
        <v>934</v>
      </c>
      <c s="36" t="s">
        <v>71</v>
      </c>
      <c s="37">
        <v>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62</v>
      </c>
      <c>
        <f>(M200*21)/100</f>
      </c>
      <c t="s">
        <v>28</v>
      </c>
    </row>
    <row r="201" spans="1:5" ht="25.5">
      <c r="A201" s="35" t="s">
        <v>56</v>
      </c>
      <c r="E201" s="39" t="s">
        <v>934</v>
      </c>
    </row>
    <row r="202" spans="1:5" ht="12.75">
      <c r="A202" s="35" t="s">
        <v>57</v>
      </c>
      <c r="E202" s="40" t="s">
        <v>5</v>
      </c>
    </row>
    <row r="203" spans="1:5" ht="12.75">
      <c r="A203" t="s">
        <v>58</v>
      </c>
      <c r="E203" s="39" t="s">
        <v>5</v>
      </c>
    </row>
    <row r="204" spans="1:16" ht="12.75">
      <c r="A204" t="s">
        <v>50</v>
      </c>
      <c s="34" t="s">
        <v>419</v>
      </c>
      <c s="34" t="s">
        <v>935</v>
      </c>
      <c s="35" t="s">
        <v>5</v>
      </c>
      <c s="6" t="s">
        <v>936</v>
      </c>
      <c s="36" t="s">
        <v>71</v>
      </c>
      <c s="37">
        <v>6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62</v>
      </c>
      <c>
        <f>(M204*21)/100</f>
      </c>
      <c t="s">
        <v>28</v>
      </c>
    </row>
    <row r="205" spans="1:5" ht="12.75">
      <c r="A205" s="35" t="s">
        <v>56</v>
      </c>
      <c r="E205" s="39" t="s">
        <v>936</v>
      </c>
    </row>
    <row r="206" spans="1:5" ht="12.75">
      <c r="A206" s="35" t="s">
        <v>57</v>
      </c>
      <c r="E206" s="40" t="s">
        <v>5</v>
      </c>
    </row>
    <row r="207" spans="1:5" ht="12.75">
      <c r="A207" t="s">
        <v>58</v>
      </c>
      <c r="E207" s="39" t="s">
        <v>5</v>
      </c>
    </row>
    <row r="208" spans="1:16" ht="12.75">
      <c r="A208" t="s">
        <v>50</v>
      </c>
      <c s="34" t="s">
        <v>422</v>
      </c>
      <c s="34" t="s">
        <v>937</v>
      </c>
      <c s="35" t="s">
        <v>5</v>
      </c>
      <c s="6" t="s">
        <v>938</v>
      </c>
      <c s="36" t="s">
        <v>61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62</v>
      </c>
      <c>
        <f>(M208*21)/100</f>
      </c>
      <c t="s">
        <v>28</v>
      </c>
    </row>
    <row r="209" spans="1:5" ht="12.75">
      <c r="A209" s="35" t="s">
        <v>56</v>
      </c>
      <c r="E209" s="39" t="s">
        <v>938</v>
      </c>
    </row>
    <row r="210" spans="1:5" ht="12.75">
      <c r="A210" s="35" t="s">
        <v>57</v>
      </c>
      <c r="E210" s="40" t="s">
        <v>5</v>
      </c>
    </row>
    <row r="211" spans="1:5" ht="12.75">
      <c r="A211" t="s">
        <v>58</v>
      </c>
      <c r="E211" s="39" t="s">
        <v>5</v>
      </c>
    </row>
    <row r="212" spans="1:16" ht="12.75">
      <c r="A212" t="s">
        <v>50</v>
      </c>
      <c s="34" t="s">
        <v>425</v>
      </c>
      <c s="34" t="s">
        <v>939</v>
      </c>
      <c s="35" t="s">
        <v>5</v>
      </c>
      <c s="6" t="s">
        <v>940</v>
      </c>
      <c s="36" t="s">
        <v>61</v>
      </c>
      <c s="37">
        <v>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62</v>
      </c>
      <c>
        <f>(M212*21)/100</f>
      </c>
      <c t="s">
        <v>28</v>
      </c>
    </row>
    <row r="213" spans="1:5" ht="12.75">
      <c r="A213" s="35" t="s">
        <v>56</v>
      </c>
      <c r="E213" s="39" t="s">
        <v>940</v>
      </c>
    </row>
    <row r="214" spans="1:5" ht="12.75">
      <c r="A214" s="35" t="s">
        <v>57</v>
      </c>
      <c r="E214" s="40" t="s">
        <v>5</v>
      </c>
    </row>
    <row r="215" spans="1:5" ht="12.75">
      <c r="A215" t="s">
        <v>58</v>
      </c>
      <c r="E215" s="39" t="s">
        <v>5</v>
      </c>
    </row>
    <row r="216" spans="1:13" ht="12.75">
      <c r="A216" t="s">
        <v>47</v>
      </c>
      <c r="C216" s="31" t="s">
        <v>941</v>
      </c>
      <c r="E216" s="33" t="s">
        <v>942</v>
      </c>
      <c r="J216" s="32">
        <f>0</f>
      </c>
      <c s="32">
        <f>0</f>
      </c>
      <c s="32">
        <f>0+L217+L221+L225+L229+L233+L237+L241+L245+L249+L253+L257+L261+L265+L269+L273+L277+L281</f>
      </c>
      <c s="32">
        <f>0+M217+M221+M225+M229+M233+M237+M241+M245+M249+M253+M257+M261+M265+M269+M273+M277+M281</f>
      </c>
    </row>
    <row r="217" spans="1:16" ht="25.5">
      <c r="A217" t="s">
        <v>50</v>
      </c>
      <c s="34" t="s">
        <v>428</v>
      </c>
      <c s="34" t="s">
        <v>918</v>
      </c>
      <c s="35" t="s">
        <v>5</v>
      </c>
      <c s="6" t="s">
        <v>919</v>
      </c>
      <c s="36" t="s">
        <v>61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62</v>
      </c>
      <c>
        <f>(M217*21)/100</f>
      </c>
      <c t="s">
        <v>28</v>
      </c>
    </row>
    <row r="218" spans="1:5" ht="25.5">
      <c r="A218" s="35" t="s">
        <v>56</v>
      </c>
      <c r="E218" s="39" t="s">
        <v>919</v>
      </c>
    </row>
    <row r="219" spans="1:5" ht="12.75">
      <c r="A219" s="35" t="s">
        <v>57</v>
      </c>
      <c r="E219" s="40" t="s">
        <v>5</v>
      </c>
    </row>
    <row r="220" spans="1:5" ht="12.75">
      <c r="A220" t="s">
        <v>58</v>
      </c>
      <c r="E220" s="39" t="s">
        <v>5</v>
      </c>
    </row>
    <row r="221" spans="1:16" ht="12.75">
      <c r="A221" t="s">
        <v>50</v>
      </c>
      <c s="34" t="s">
        <v>431</v>
      </c>
      <c s="34" t="s">
        <v>920</v>
      </c>
      <c s="35" t="s">
        <v>5</v>
      </c>
      <c s="6" t="s">
        <v>921</v>
      </c>
      <c s="36" t="s">
        <v>71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62</v>
      </c>
      <c>
        <f>(M221*21)/100</f>
      </c>
      <c t="s">
        <v>28</v>
      </c>
    </row>
    <row r="222" spans="1:5" ht="12.75">
      <c r="A222" s="35" t="s">
        <v>56</v>
      </c>
      <c r="E222" s="39" t="s">
        <v>921</v>
      </c>
    </row>
    <row r="223" spans="1:5" ht="12.75">
      <c r="A223" s="35" t="s">
        <v>57</v>
      </c>
      <c r="E223" s="40" t="s">
        <v>5</v>
      </c>
    </row>
    <row r="224" spans="1:5" ht="12.75">
      <c r="A224" t="s">
        <v>58</v>
      </c>
      <c r="E224" s="39" t="s">
        <v>5</v>
      </c>
    </row>
    <row r="225" spans="1:16" ht="12.75">
      <c r="A225" t="s">
        <v>50</v>
      </c>
      <c s="34" t="s">
        <v>434</v>
      </c>
      <c s="34" t="s">
        <v>922</v>
      </c>
      <c s="35" t="s">
        <v>5</v>
      </c>
      <c s="6" t="s">
        <v>923</v>
      </c>
      <c s="36" t="s">
        <v>61</v>
      </c>
      <c s="37">
        <v>2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62</v>
      </c>
      <c>
        <f>(M225*21)/100</f>
      </c>
      <c t="s">
        <v>28</v>
      </c>
    </row>
    <row r="226" spans="1:5" ht="12.75">
      <c r="A226" s="35" t="s">
        <v>56</v>
      </c>
      <c r="E226" s="39" t="s">
        <v>923</v>
      </c>
    </row>
    <row r="227" spans="1:5" ht="12.75">
      <c r="A227" s="35" t="s">
        <v>57</v>
      </c>
      <c r="E227" s="40" t="s">
        <v>5</v>
      </c>
    </row>
    <row r="228" spans="1:5" ht="12.75">
      <c r="A228" t="s">
        <v>58</v>
      </c>
      <c r="E228" s="39" t="s">
        <v>5</v>
      </c>
    </row>
    <row r="229" spans="1:16" ht="25.5">
      <c r="A229" t="s">
        <v>50</v>
      </c>
      <c s="34" t="s">
        <v>437</v>
      </c>
      <c s="34" t="s">
        <v>815</v>
      </c>
      <c s="35" t="s">
        <v>5</v>
      </c>
      <c s="6" t="s">
        <v>816</v>
      </c>
      <c s="36" t="s">
        <v>71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62</v>
      </c>
      <c>
        <f>(M229*21)/100</f>
      </c>
      <c t="s">
        <v>28</v>
      </c>
    </row>
    <row r="230" spans="1:5" ht="25.5">
      <c r="A230" s="35" t="s">
        <v>56</v>
      </c>
      <c r="E230" s="39" t="s">
        <v>816</v>
      </c>
    </row>
    <row r="231" spans="1:5" ht="12.75">
      <c r="A231" s="35" t="s">
        <v>57</v>
      </c>
      <c r="E231" s="40" t="s">
        <v>5</v>
      </c>
    </row>
    <row r="232" spans="1:5" ht="12.75">
      <c r="A232" t="s">
        <v>58</v>
      </c>
      <c r="E232" s="39" t="s">
        <v>5</v>
      </c>
    </row>
    <row r="233" spans="1:16" ht="25.5">
      <c r="A233" t="s">
        <v>50</v>
      </c>
      <c s="34" t="s">
        <v>440</v>
      </c>
      <c s="34" t="s">
        <v>943</v>
      </c>
      <c s="35" t="s">
        <v>5</v>
      </c>
      <c s="6" t="s">
        <v>925</v>
      </c>
      <c s="36" t="s">
        <v>71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55</v>
      </c>
      <c>
        <f>(M233*21)/100</f>
      </c>
      <c t="s">
        <v>28</v>
      </c>
    </row>
    <row r="234" spans="1:5" ht="25.5">
      <c r="A234" s="35" t="s">
        <v>56</v>
      </c>
      <c r="E234" s="39" t="s">
        <v>925</v>
      </c>
    </row>
    <row r="235" spans="1:5" ht="12.75">
      <c r="A235" s="35" t="s">
        <v>57</v>
      </c>
      <c r="E235" s="40" t="s">
        <v>5</v>
      </c>
    </row>
    <row r="236" spans="1:5" ht="12.75">
      <c r="A236" t="s">
        <v>58</v>
      </c>
      <c r="E236" s="39" t="s">
        <v>5</v>
      </c>
    </row>
    <row r="237" spans="1:16" ht="12.75">
      <c r="A237" t="s">
        <v>50</v>
      </c>
      <c s="34" t="s">
        <v>443</v>
      </c>
      <c s="34" t="s">
        <v>944</v>
      </c>
      <c s="35" t="s">
        <v>5</v>
      </c>
      <c s="6" t="s">
        <v>945</v>
      </c>
      <c s="36" t="s">
        <v>71</v>
      </c>
      <c s="37">
        <v>4</v>
      </c>
      <c s="36">
        <v>0.00212</v>
      </c>
      <c s="36">
        <f>ROUND(G237*H237,6)</f>
      </c>
      <c r="L237" s="38">
        <v>0</v>
      </c>
      <c s="32">
        <f>ROUND(ROUND(L237,2)*ROUND(G237,3),2)</f>
      </c>
      <c s="36" t="s">
        <v>62</v>
      </c>
      <c>
        <f>(M237*21)/100</f>
      </c>
      <c t="s">
        <v>28</v>
      </c>
    </row>
    <row r="238" spans="1:5" ht="12.75">
      <c r="A238" s="35" t="s">
        <v>56</v>
      </c>
      <c r="E238" s="39" t="s">
        <v>945</v>
      </c>
    </row>
    <row r="239" spans="1:5" ht="12.75">
      <c r="A239" s="35" t="s">
        <v>57</v>
      </c>
      <c r="E239" s="40" t="s">
        <v>5</v>
      </c>
    </row>
    <row r="240" spans="1:5" ht="12.75">
      <c r="A240" t="s">
        <v>58</v>
      </c>
      <c r="E240" s="39" t="s">
        <v>5</v>
      </c>
    </row>
    <row r="241" spans="1:16" ht="25.5">
      <c r="A241" t="s">
        <v>50</v>
      </c>
      <c s="34" t="s">
        <v>446</v>
      </c>
      <c s="34" t="s">
        <v>946</v>
      </c>
      <c s="35" t="s">
        <v>5</v>
      </c>
      <c s="6" t="s">
        <v>927</v>
      </c>
      <c s="36" t="s">
        <v>71</v>
      </c>
      <c s="37">
        <v>2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55</v>
      </c>
      <c>
        <f>(M241*21)/100</f>
      </c>
      <c t="s">
        <v>28</v>
      </c>
    </row>
    <row r="242" spans="1:5" ht="25.5">
      <c r="A242" s="35" t="s">
        <v>56</v>
      </c>
      <c r="E242" s="39" t="s">
        <v>927</v>
      </c>
    </row>
    <row r="243" spans="1:5" ht="12.75">
      <c r="A243" s="35" t="s">
        <v>57</v>
      </c>
      <c r="E243" s="40" t="s">
        <v>5</v>
      </c>
    </row>
    <row r="244" spans="1:5" ht="12.75">
      <c r="A244" t="s">
        <v>58</v>
      </c>
      <c r="E244" s="39" t="s">
        <v>5</v>
      </c>
    </row>
    <row r="245" spans="1:16" ht="12.75">
      <c r="A245" t="s">
        <v>50</v>
      </c>
      <c s="34" t="s">
        <v>449</v>
      </c>
      <c s="34" t="s">
        <v>928</v>
      </c>
      <c s="35" t="s">
        <v>5</v>
      </c>
      <c s="6" t="s">
        <v>929</v>
      </c>
      <c s="36" t="s">
        <v>61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62</v>
      </c>
      <c>
        <f>(M245*21)/100</f>
      </c>
      <c t="s">
        <v>28</v>
      </c>
    </row>
    <row r="246" spans="1:5" ht="12.75">
      <c r="A246" s="35" t="s">
        <v>56</v>
      </c>
      <c r="E246" s="39" t="s">
        <v>929</v>
      </c>
    </row>
    <row r="247" spans="1:5" ht="12.75">
      <c r="A247" s="35" t="s">
        <v>57</v>
      </c>
      <c r="E247" s="40" t="s">
        <v>5</v>
      </c>
    </row>
    <row r="248" spans="1:5" ht="12.75">
      <c r="A248" t="s">
        <v>58</v>
      </c>
      <c r="E248" s="39" t="s">
        <v>5</v>
      </c>
    </row>
    <row r="249" spans="1:16" ht="25.5">
      <c r="A249" t="s">
        <v>50</v>
      </c>
      <c s="34" t="s">
        <v>452</v>
      </c>
      <c s="34" t="s">
        <v>947</v>
      </c>
      <c s="35" t="s">
        <v>5</v>
      </c>
      <c s="6" t="s">
        <v>927</v>
      </c>
      <c s="36" t="s">
        <v>71</v>
      </c>
      <c s="37">
        <v>3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55</v>
      </c>
      <c>
        <f>(M249*21)/100</f>
      </c>
      <c t="s">
        <v>28</v>
      </c>
    </row>
    <row r="250" spans="1:5" ht="25.5">
      <c r="A250" s="35" t="s">
        <v>56</v>
      </c>
      <c r="E250" s="39" t="s">
        <v>927</v>
      </c>
    </row>
    <row r="251" spans="1:5" ht="12.75">
      <c r="A251" s="35" t="s">
        <v>57</v>
      </c>
      <c r="E251" s="40" t="s">
        <v>5</v>
      </c>
    </row>
    <row r="252" spans="1:5" ht="12.75">
      <c r="A252" t="s">
        <v>58</v>
      </c>
      <c r="E252" s="39" t="s">
        <v>5</v>
      </c>
    </row>
    <row r="253" spans="1:16" ht="25.5">
      <c r="A253" t="s">
        <v>50</v>
      </c>
      <c s="34" t="s">
        <v>456</v>
      </c>
      <c s="34" t="s">
        <v>931</v>
      </c>
      <c s="35" t="s">
        <v>5</v>
      </c>
      <c s="6" t="s">
        <v>932</v>
      </c>
      <c s="36" t="s">
        <v>61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62</v>
      </c>
      <c>
        <f>(M253*21)/100</f>
      </c>
      <c t="s">
        <v>28</v>
      </c>
    </row>
    <row r="254" spans="1:5" ht="25.5">
      <c r="A254" s="35" t="s">
        <v>56</v>
      </c>
      <c r="E254" s="39" t="s">
        <v>932</v>
      </c>
    </row>
    <row r="255" spans="1:5" ht="12.75">
      <c r="A255" s="35" t="s">
        <v>57</v>
      </c>
      <c r="E255" s="40" t="s">
        <v>5</v>
      </c>
    </row>
    <row r="256" spans="1:5" ht="12.75">
      <c r="A256" t="s">
        <v>58</v>
      </c>
      <c r="E256" s="39" t="s">
        <v>5</v>
      </c>
    </row>
    <row r="257" spans="1:16" ht="25.5">
      <c r="A257" t="s">
        <v>50</v>
      </c>
      <c s="34" t="s">
        <v>462</v>
      </c>
      <c s="34" t="s">
        <v>821</v>
      </c>
      <c s="35" t="s">
        <v>5</v>
      </c>
      <c s="6" t="s">
        <v>822</v>
      </c>
      <c s="36" t="s">
        <v>71</v>
      </c>
      <c s="37">
        <v>4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55</v>
      </c>
      <c>
        <f>(M257*21)/100</f>
      </c>
      <c t="s">
        <v>28</v>
      </c>
    </row>
    <row r="258" spans="1:5" ht="25.5">
      <c r="A258" s="35" t="s">
        <v>56</v>
      </c>
      <c r="E258" s="39" t="s">
        <v>822</v>
      </c>
    </row>
    <row r="259" spans="1:5" ht="12.75">
      <c r="A259" s="35" t="s">
        <v>57</v>
      </c>
      <c r="E259" s="40" t="s">
        <v>5</v>
      </c>
    </row>
    <row r="260" spans="1:5" ht="12.75">
      <c r="A260" t="s">
        <v>58</v>
      </c>
      <c r="E260" s="39" t="s">
        <v>5</v>
      </c>
    </row>
    <row r="261" spans="1:16" ht="12.75">
      <c r="A261" t="s">
        <v>50</v>
      </c>
      <c s="34" t="s">
        <v>465</v>
      </c>
      <c s="34" t="s">
        <v>948</v>
      </c>
      <c s="35" t="s">
        <v>5</v>
      </c>
      <c s="6" t="s">
        <v>949</v>
      </c>
      <c s="36" t="s">
        <v>61</v>
      </c>
      <c s="37">
        <v>2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62</v>
      </c>
      <c>
        <f>(M261*21)/100</f>
      </c>
      <c t="s">
        <v>28</v>
      </c>
    </row>
    <row r="262" spans="1:5" ht="12.75">
      <c r="A262" s="35" t="s">
        <v>56</v>
      </c>
      <c r="E262" s="39" t="s">
        <v>949</v>
      </c>
    </row>
    <row r="263" spans="1:5" ht="12.75">
      <c r="A263" s="35" t="s">
        <v>57</v>
      </c>
      <c r="E263" s="40" t="s">
        <v>5</v>
      </c>
    </row>
    <row r="264" spans="1:5" ht="12.75">
      <c r="A264" t="s">
        <v>58</v>
      </c>
      <c r="E264" s="39" t="s">
        <v>5</v>
      </c>
    </row>
    <row r="265" spans="1:16" ht="12.75">
      <c r="A265" t="s">
        <v>50</v>
      </c>
      <c s="34" t="s">
        <v>467</v>
      </c>
      <c s="34" t="s">
        <v>950</v>
      </c>
      <c s="35" t="s">
        <v>5</v>
      </c>
      <c s="6" t="s">
        <v>951</v>
      </c>
      <c s="36" t="s">
        <v>61</v>
      </c>
      <c s="37">
        <v>2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62</v>
      </c>
      <c>
        <f>(M265*21)/100</f>
      </c>
      <c t="s">
        <v>28</v>
      </c>
    </row>
    <row r="266" spans="1:5" ht="12.75">
      <c r="A266" s="35" t="s">
        <v>56</v>
      </c>
      <c r="E266" s="39" t="s">
        <v>951</v>
      </c>
    </row>
    <row r="267" spans="1:5" ht="12.75">
      <c r="A267" s="35" t="s">
        <v>57</v>
      </c>
      <c r="E267" s="40" t="s">
        <v>5</v>
      </c>
    </row>
    <row r="268" spans="1:5" ht="12.75">
      <c r="A268" t="s">
        <v>58</v>
      </c>
      <c r="E268" s="39" t="s">
        <v>5</v>
      </c>
    </row>
    <row r="269" spans="1:16" ht="25.5">
      <c r="A269" t="s">
        <v>50</v>
      </c>
      <c s="34" t="s">
        <v>471</v>
      </c>
      <c s="34" t="s">
        <v>952</v>
      </c>
      <c s="35" t="s">
        <v>5</v>
      </c>
      <c s="6" t="s">
        <v>953</v>
      </c>
      <c s="36" t="s">
        <v>71</v>
      </c>
      <c s="37">
        <v>4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55</v>
      </c>
      <c>
        <f>(M269*21)/100</f>
      </c>
      <c t="s">
        <v>28</v>
      </c>
    </row>
    <row r="270" spans="1:5" ht="25.5">
      <c r="A270" s="35" t="s">
        <v>56</v>
      </c>
      <c r="E270" s="39" t="s">
        <v>953</v>
      </c>
    </row>
    <row r="271" spans="1:5" ht="12.75">
      <c r="A271" s="35" t="s">
        <v>57</v>
      </c>
      <c r="E271" s="40" t="s">
        <v>5</v>
      </c>
    </row>
    <row r="272" spans="1:5" ht="12.75">
      <c r="A272" t="s">
        <v>58</v>
      </c>
      <c r="E272" s="39" t="s">
        <v>5</v>
      </c>
    </row>
    <row r="273" spans="1:16" ht="12.75">
      <c r="A273" t="s">
        <v>50</v>
      </c>
      <c s="34" t="s">
        <v>474</v>
      </c>
      <c s="34" t="s">
        <v>954</v>
      </c>
      <c s="35" t="s">
        <v>5</v>
      </c>
      <c s="6" t="s">
        <v>955</v>
      </c>
      <c s="36" t="s">
        <v>71</v>
      </c>
      <c s="37">
        <v>1</v>
      </c>
      <c s="36">
        <v>0.03131</v>
      </c>
      <c s="36">
        <f>ROUND(G273*H273,6)</f>
      </c>
      <c r="L273" s="38">
        <v>0</v>
      </c>
      <c s="32">
        <f>ROUND(ROUND(L273,2)*ROUND(G273,3),2)</f>
      </c>
      <c s="36" t="s">
        <v>62</v>
      </c>
      <c>
        <f>(M273*21)/100</f>
      </c>
      <c t="s">
        <v>28</v>
      </c>
    </row>
    <row r="274" spans="1:5" ht="12.75">
      <c r="A274" s="35" t="s">
        <v>56</v>
      </c>
      <c r="E274" s="39" t="s">
        <v>955</v>
      </c>
    </row>
    <row r="275" spans="1:5" ht="12.75">
      <c r="A275" s="35" t="s">
        <v>57</v>
      </c>
      <c r="E275" s="40" t="s">
        <v>5</v>
      </c>
    </row>
    <row r="276" spans="1:5" ht="12.75">
      <c r="A276" t="s">
        <v>58</v>
      </c>
      <c r="E276" s="39" t="s">
        <v>5</v>
      </c>
    </row>
    <row r="277" spans="1:16" ht="12.75">
      <c r="A277" t="s">
        <v>50</v>
      </c>
      <c s="34" t="s">
        <v>479</v>
      </c>
      <c s="34" t="s">
        <v>937</v>
      </c>
      <c s="35" t="s">
        <v>5</v>
      </c>
      <c s="6" t="s">
        <v>938</v>
      </c>
      <c s="36" t="s">
        <v>61</v>
      </c>
      <c s="37">
        <v>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62</v>
      </c>
      <c>
        <f>(M277*21)/100</f>
      </c>
      <c t="s">
        <v>28</v>
      </c>
    </row>
    <row r="278" spans="1:5" ht="12.75">
      <c r="A278" s="35" t="s">
        <v>56</v>
      </c>
      <c r="E278" s="39" t="s">
        <v>938</v>
      </c>
    </row>
    <row r="279" spans="1:5" ht="12.75">
      <c r="A279" s="35" t="s">
        <v>57</v>
      </c>
      <c r="E279" s="40" t="s">
        <v>5</v>
      </c>
    </row>
    <row r="280" spans="1:5" ht="12.75">
      <c r="A280" t="s">
        <v>58</v>
      </c>
      <c r="E280" s="39" t="s">
        <v>5</v>
      </c>
    </row>
    <row r="281" spans="1:16" ht="12.75">
      <c r="A281" t="s">
        <v>50</v>
      </c>
      <c s="34" t="s">
        <v>482</v>
      </c>
      <c s="34" t="s">
        <v>935</v>
      </c>
      <c s="35" t="s">
        <v>5</v>
      </c>
      <c s="6" t="s">
        <v>936</v>
      </c>
      <c s="36" t="s">
        <v>71</v>
      </c>
      <c s="37">
        <v>3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62</v>
      </c>
      <c>
        <f>(M281*21)/100</f>
      </c>
      <c t="s">
        <v>28</v>
      </c>
    </row>
    <row r="282" spans="1:5" ht="12.75">
      <c r="A282" s="35" t="s">
        <v>56</v>
      </c>
      <c r="E282" s="39" t="s">
        <v>936</v>
      </c>
    </row>
    <row r="283" spans="1:5" ht="12.75">
      <c r="A283" s="35" t="s">
        <v>57</v>
      </c>
      <c r="E283" s="40" t="s">
        <v>5</v>
      </c>
    </row>
    <row r="284" spans="1:5" ht="12.75">
      <c r="A284" t="s">
        <v>58</v>
      </c>
      <c r="E284" s="39" t="s">
        <v>5</v>
      </c>
    </row>
    <row r="285" spans="1:13" ht="12.75">
      <c r="A285" t="s">
        <v>47</v>
      </c>
      <c r="C285" s="31" t="s">
        <v>956</v>
      </c>
      <c r="E285" s="33" t="s">
        <v>957</v>
      </c>
      <c r="J285" s="32">
        <f>0</f>
      </c>
      <c s="32">
        <f>0</f>
      </c>
      <c s="32">
        <f>0+L286+L290+L294+L298+L302+L306+L310+L314+L318+L322+L326+L330+L334+L338+L342+L346+L350+L354</f>
      </c>
      <c s="32">
        <f>0+M286+M290+M294+M298+M302+M306+M310+M314+M318+M322+M326+M330+M334+M338+M342+M346+M350+M354</f>
      </c>
    </row>
    <row r="286" spans="1:16" ht="25.5">
      <c r="A286" t="s">
        <v>50</v>
      </c>
      <c s="34" t="s">
        <v>485</v>
      </c>
      <c s="34" t="s">
        <v>918</v>
      </c>
      <c s="35" t="s">
        <v>5</v>
      </c>
      <c s="6" t="s">
        <v>919</v>
      </c>
      <c s="36" t="s">
        <v>61</v>
      </c>
      <c s="37">
        <v>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62</v>
      </c>
      <c>
        <f>(M286*21)/100</f>
      </c>
      <c t="s">
        <v>28</v>
      </c>
    </row>
    <row r="287" spans="1:5" ht="25.5">
      <c r="A287" s="35" t="s">
        <v>56</v>
      </c>
      <c r="E287" s="39" t="s">
        <v>919</v>
      </c>
    </row>
    <row r="288" spans="1:5" ht="12.75">
      <c r="A288" s="35" t="s">
        <v>57</v>
      </c>
      <c r="E288" s="40" t="s">
        <v>5</v>
      </c>
    </row>
    <row r="289" spans="1:5" ht="12.75">
      <c r="A289" t="s">
        <v>58</v>
      </c>
      <c r="E289" s="39" t="s">
        <v>5</v>
      </c>
    </row>
    <row r="290" spans="1:16" ht="12.75">
      <c r="A290" t="s">
        <v>50</v>
      </c>
      <c s="34" t="s">
        <v>488</v>
      </c>
      <c s="34" t="s">
        <v>920</v>
      </c>
      <c s="35" t="s">
        <v>5</v>
      </c>
      <c s="6" t="s">
        <v>921</v>
      </c>
      <c s="36" t="s">
        <v>71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62</v>
      </c>
      <c>
        <f>(M290*21)/100</f>
      </c>
      <c t="s">
        <v>28</v>
      </c>
    </row>
    <row r="291" spans="1:5" ht="12.75">
      <c r="A291" s="35" t="s">
        <v>56</v>
      </c>
      <c r="E291" s="39" t="s">
        <v>921</v>
      </c>
    </row>
    <row r="292" spans="1:5" ht="12.75">
      <c r="A292" s="35" t="s">
        <v>57</v>
      </c>
      <c r="E292" s="40" t="s">
        <v>5</v>
      </c>
    </row>
    <row r="293" spans="1:5" ht="12.75">
      <c r="A293" t="s">
        <v>58</v>
      </c>
      <c r="E293" s="39" t="s">
        <v>5</v>
      </c>
    </row>
    <row r="294" spans="1:16" ht="12.75">
      <c r="A294" t="s">
        <v>50</v>
      </c>
      <c s="34" t="s">
        <v>490</v>
      </c>
      <c s="34" t="s">
        <v>922</v>
      </c>
      <c s="35" t="s">
        <v>5</v>
      </c>
      <c s="6" t="s">
        <v>923</v>
      </c>
      <c s="36" t="s">
        <v>61</v>
      </c>
      <c s="37">
        <v>2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62</v>
      </c>
      <c>
        <f>(M294*21)/100</f>
      </c>
      <c t="s">
        <v>28</v>
      </c>
    </row>
    <row r="295" spans="1:5" ht="12.75">
      <c r="A295" s="35" t="s">
        <v>56</v>
      </c>
      <c r="E295" s="39" t="s">
        <v>923</v>
      </c>
    </row>
    <row r="296" spans="1:5" ht="12.75">
      <c r="A296" s="35" t="s">
        <v>57</v>
      </c>
      <c r="E296" s="40" t="s">
        <v>5</v>
      </c>
    </row>
    <row r="297" spans="1:5" ht="12.75">
      <c r="A297" t="s">
        <v>58</v>
      </c>
      <c r="E297" s="39" t="s">
        <v>5</v>
      </c>
    </row>
    <row r="298" spans="1:16" ht="25.5">
      <c r="A298" t="s">
        <v>50</v>
      </c>
      <c s="34" t="s">
        <v>492</v>
      </c>
      <c s="34" t="s">
        <v>815</v>
      </c>
      <c s="35" t="s">
        <v>5</v>
      </c>
      <c s="6" t="s">
        <v>816</v>
      </c>
      <c s="36" t="s">
        <v>71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62</v>
      </c>
      <c>
        <f>(M298*21)/100</f>
      </c>
      <c t="s">
        <v>28</v>
      </c>
    </row>
    <row r="299" spans="1:5" ht="25.5">
      <c r="A299" s="35" t="s">
        <v>56</v>
      </c>
      <c r="E299" s="39" t="s">
        <v>816</v>
      </c>
    </row>
    <row r="300" spans="1:5" ht="12.75">
      <c r="A300" s="35" t="s">
        <v>57</v>
      </c>
      <c r="E300" s="40" t="s">
        <v>5</v>
      </c>
    </row>
    <row r="301" spans="1:5" ht="12.75">
      <c r="A301" t="s">
        <v>58</v>
      </c>
      <c r="E301" s="39" t="s">
        <v>5</v>
      </c>
    </row>
    <row r="302" spans="1:16" ht="25.5">
      <c r="A302" t="s">
        <v>50</v>
      </c>
      <c s="34" t="s">
        <v>495</v>
      </c>
      <c s="34" t="s">
        <v>958</v>
      </c>
      <c s="35" t="s">
        <v>5</v>
      </c>
      <c s="6" t="s">
        <v>925</v>
      </c>
      <c s="36" t="s">
        <v>71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55</v>
      </c>
      <c>
        <f>(M302*21)/100</f>
      </c>
      <c t="s">
        <v>28</v>
      </c>
    </row>
    <row r="303" spans="1:5" ht="25.5">
      <c r="A303" s="35" t="s">
        <v>56</v>
      </c>
      <c r="E303" s="39" t="s">
        <v>925</v>
      </c>
    </row>
    <row r="304" spans="1:5" ht="12.75">
      <c r="A304" s="35" t="s">
        <v>57</v>
      </c>
      <c r="E304" s="40" t="s">
        <v>5</v>
      </c>
    </row>
    <row r="305" spans="1:5" ht="12.75">
      <c r="A305" t="s">
        <v>58</v>
      </c>
      <c r="E305" s="39" t="s">
        <v>5</v>
      </c>
    </row>
    <row r="306" spans="1:16" ht="12.75">
      <c r="A306" t="s">
        <v>50</v>
      </c>
      <c s="34" t="s">
        <v>498</v>
      </c>
      <c s="34" t="s">
        <v>944</v>
      </c>
      <c s="35" t="s">
        <v>5</v>
      </c>
      <c s="6" t="s">
        <v>945</v>
      </c>
      <c s="36" t="s">
        <v>71</v>
      </c>
      <c s="37">
        <v>1</v>
      </c>
      <c s="36">
        <v>0.00212</v>
      </c>
      <c s="36">
        <f>ROUND(G306*H306,6)</f>
      </c>
      <c r="L306" s="38">
        <v>0</v>
      </c>
      <c s="32">
        <f>ROUND(ROUND(L306,2)*ROUND(G306,3),2)</f>
      </c>
      <c s="36" t="s">
        <v>62</v>
      </c>
      <c>
        <f>(M306*21)/100</f>
      </c>
      <c t="s">
        <v>28</v>
      </c>
    </row>
    <row r="307" spans="1:5" ht="12.75">
      <c r="A307" s="35" t="s">
        <v>56</v>
      </c>
      <c r="E307" s="39" t="s">
        <v>945</v>
      </c>
    </row>
    <row r="308" spans="1:5" ht="12.75">
      <c r="A308" s="35" t="s">
        <v>57</v>
      </c>
      <c r="E308" s="40" t="s">
        <v>5</v>
      </c>
    </row>
    <row r="309" spans="1:5" ht="12.75">
      <c r="A309" t="s">
        <v>58</v>
      </c>
      <c r="E309" s="39" t="s">
        <v>5</v>
      </c>
    </row>
    <row r="310" spans="1:16" ht="25.5">
      <c r="A310" t="s">
        <v>50</v>
      </c>
      <c s="34" t="s">
        <v>499</v>
      </c>
      <c s="34" t="s">
        <v>959</v>
      </c>
      <c s="35" t="s">
        <v>5</v>
      </c>
      <c s="6" t="s">
        <v>927</v>
      </c>
      <c s="36" t="s">
        <v>71</v>
      </c>
      <c s="37">
        <v>2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55</v>
      </c>
      <c>
        <f>(M310*21)/100</f>
      </c>
      <c t="s">
        <v>28</v>
      </c>
    </row>
    <row r="311" spans="1:5" ht="25.5">
      <c r="A311" s="35" t="s">
        <v>56</v>
      </c>
      <c r="E311" s="39" t="s">
        <v>927</v>
      </c>
    </row>
    <row r="312" spans="1:5" ht="12.75">
      <c r="A312" s="35" t="s">
        <v>57</v>
      </c>
      <c r="E312" s="40" t="s">
        <v>5</v>
      </c>
    </row>
    <row r="313" spans="1:5" ht="12.75">
      <c r="A313" t="s">
        <v>58</v>
      </c>
      <c r="E313" s="39" t="s">
        <v>5</v>
      </c>
    </row>
    <row r="314" spans="1:16" ht="12.75">
      <c r="A314" t="s">
        <v>50</v>
      </c>
      <c s="34" t="s">
        <v>502</v>
      </c>
      <c s="34" t="s">
        <v>928</v>
      </c>
      <c s="35" t="s">
        <v>5</v>
      </c>
      <c s="6" t="s">
        <v>929</v>
      </c>
      <c s="36" t="s">
        <v>61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62</v>
      </c>
      <c>
        <f>(M314*21)/100</f>
      </c>
      <c t="s">
        <v>28</v>
      </c>
    </row>
    <row r="315" spans="1:5" ht="12.75">
      <c r="A315" s="35" t="s">
        <v>56</v>
      </c>
      <c r="E315" s="39" t="s">
        <v>929</v>
      </c>
    </row>
    <row r="316" spans="1:5" ht="12.75">
      <c r="A316" s="35" t="s">
        <v>57</v>
      </c>
      <c r="E316" s="40" t="s">
        <v>5</v>
      </c>
    </row>
    <row r="317" spans="1:5" ht="12.75">
      <c r="A317" t="s">
        <v>58</v>
      </c>
      <c r="E317" s="39" t="s">
        <v>5</v>
      </c>
    </row>
    <row r="318" spans="1:16" ht="25.5">
      <c r="A318" t="s">
        <v>50</v>
      </c>
      <c s="34" t="s">
        <v>505</v>
      </c>
      <c s="34" t="s">
        <v>960</v>
      </c>
      <c s="35" t="s">
        <v>5</v>
      </c>
      <c s="6" t="s">
        <v>927</v>
      </c>
      <c s="36" t="s">
        <v>71</v>
      </c>
      <c s="37">
        <v>4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55</v>
      </c>
      <c>
        <f>(M318*21)/100</f>
      </c>
      <c t="s">
        <v>28</v>
      </c>
    </row>
    <row r="319" spans="1:5" ht="25.5">
      <c r="A319" s="35" t="s">
        <v>56</v>
      </c>
      <c r="E319" s="39" t="s">
        <v>927</v>
      </c>
    </row>
    <row r="320" spans="1:5" ht="12.75">
      <c r="A320" s="35" t="s">
        <v>57</v>
      </c>
      <c r="E320" s="40" t="s">
        <v>5</v>
      </c>
    </row>
    <row r="321" spans="1:5" ht="12.75">
      <c r="A321" t="s">
        <v>58</v>
      </c>
      <c r="E321" s="39" t="s">
        <v>5</v>
      </c>
    </row>
    <row r="322" spans="1:16" ht="25.5">
      <c r="A322" t="s">
        <v>50</v>
      </c>
      <c s="34" t="s">
        <v>508</v>
      </c>
      <c s="34" t="s">
        <v>931</v>
      </c>
      <c s="35" t="s">
        <v>5</v>
      </c>
      <c s="6" t="s">
        <v>932</v>
      </c>
      <c s="36" t="s">
        <v>61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62</v>
      </c>
      <c>
        <f>(M322*21)/100</f>
      </c>
      <c t="s">
        <v>28</v>
      </c>
    </row>
    <row r="323" spans="1:5" ht="25.5">
      <c r="A323" s="35" t="s">
        <v>56</v>
      </c>
      <c r="E323" s="39" t="s">
        <v>932</v>
      </c>
    </row>
    <row r="324" spans="1:5" ht="12.75">
      <c r="A324" s="35" t="s">
        <v>57</v>
      </c>
      <c r="E324" s="40" t="s">
        <v>5</v>
      </c>
    </row>
    <row r="325" spans="1:5" ht="12.75">
      <c r="A325" t="s">
        <v>58</v>
      </c>
      <c r="E325" s="39" t="s">
        <v>5</v>
      </c>
    </row>
    <row r="326" spans="1:16" ht="25.5">
      <c r="A326" t="s">
        <v>50</v>
      </c>
      <c s="34" t="s">
        <v>511</v>
      </c>
      <c s="34" t="s">
        <v>961</v>
      </c>
      <c s="35" t="s">
        <v>5</v>
      </c>
      <c s="6" t="s">
        <v>962</v>
      </c>
      <c s="36" t="s">
        <v>71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55</v>
      </c>
      <c>
        <f>(M326*21)/100</f>
      </c>
      <c t="s">
        <v>28</v>
      </c>
    </row>
    <row r="327" spans="1:5" ht="25.5">
      <c r="A327" s="35" t="s">
        <v>56</v>
      </c>
      <c r="E327" s="39" t="s">
        <v>962</v>
      </c>
    </row>
    <row r="328" spans="1:5" ht="12.75">
      <c r="A328" s="35" t="s">
        <v>57</v>
      </c>
      <c r="E328" s="40" t="s">
        <v>5</v>
      </c>
    </row>
    <row r="329" spans="1:5" ht="12.75">
      <c r="A329" t="s">
        <v>58</v>
      </c>
      <c r="E329" s="39" t="s">
        <v>5</v>
      </c>
    </row>
    <row r="330" spans="1:16" ht="12.75">
      <c r="A330" t="s">
        <v>50</v>
      </c>
      <c s="34" t="s">
        <v>514</v>
      </c>
      <c s="34" t="s">
        <v>948</v>
      </c>
      <c s="35" t="s">
        <v>5</v>
      </c>
      <c s="6" t="s">
        <v>949</v>
      </c>
      <c s="36" t="s">
        <v>61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62</v>
      </c>
      <c>
        <f>(M330*21)/100</f>
      </c>
      <c t="s">
        <v>28</v>
      </c>
    </row>
    <row r="331" spans="1:5" ht="12.75">
      <c r="A331" s="35" t="s">
        <v>56</v>
      </c>
      <c r="E331" s="39" t="s">
        <v>949</v>
      </c>
    </row>
    <row r="332" spans="1:5" ht="12.75">
      <c r="A332" s="35" t="s">
        <v>57</v>
      </c>
      <c r="E332" s="40" t="s">
        <v>5</v>
      </c>
    </row>
    <row r="333" spans="1:5" ht="12.75">
      <c r="A333" t="s">
        <v>58</v>
      </c>
      <c r="E333" s="39" t="s">
        <v>5</v>
      </c>
    </row>
    <row r="334" spans="1:16" ht="25.5">
      <c r="A334" t="s">
        <v>50</v>
      </c>
      <c s="34" t="s">
        <v>517</v>
      </c>
      <c s="34" t="s">
        <v>963</v>
      </c>
      <c s="35" t="s">
        <v>5</v>
      </c>
      <c s="6" t="s">
        <v>953</v>
      </c>
      <c s="36" t="s">
        <v>71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55</v>
      </c>
      <c>
        <f>(M334*21)/100</f>
      </c>
      <c t="s">
        <v>28</v>
      </c>
    </row>
    <row r="335" spans="1:5" ht="25.5">
      <c r="A335" s="35" t="s">
        <v>56</v>
      </c>
      <c r="E335" s="39" t="s">
        <v>953</v>
      </c>
    </row>
    <row r="336" spans="1:5" ht="12.75">
      <c r="A336" s="35" t="s">
        <v>57</v>
      </c>
      <c r="E336" s="40" t="s">
        <v>5</v>
      </c>
    </row>
    <row r="337" spans="1:5" ht="12.75">
      <c r="A337" t="s">
        <v>58</v>
      </c>
      <c r="E337" s="39" t="s">
        <v>5</v>
      </c>
    </row>
    <row r="338" spans="1:16" ht="12.75">
      <c r="A338" t="s">
        <v>50</v>
      </c>
      <c s="34" t="s">
        <v>520</v>
      </c>
      <c s="34" t="s">
        <v>954</v>
      </c>
      <c s="35" t="s">
        <v>5</v>
      </c>
      <c s="6" t="s">
        <v>955</v>
      </c>
      <c s="36" t="s">
        <v>71</v>
      </c>
      <c s="37">
        <v>1</v>
      </c>
      <c s="36">
        <v>0.03131</v>
      </c>
      <c s="36">
        <f>ROUND(G338*H338,6)</f>
      </c>
      <c r="L338" s="38">
        <v>0</v>
      </c>
      <c s="32">
        <f>ROUND(ROUND(L338,2)*ROUND(G338,3),2)</f>
      </c>
      <c s="36" t="s">
        <v>62</v>
      </c>
      <c>
        <f>(M338*21)/100</f>
      </c>
      <c t="s">
        <v>28</v>
      </c>
    </row>
    <row r="339" spans="1:5" ht="12.75">
      <c r="A339" s="35" t="s">
        <v>56</v>
      </c>
      <c r="E339" s="39" t="s">
        <v>955</v>
      </c>
    </row>
    <row r="340" spans="1:5" ht="12.75">
      <c r="A340" s="35" t="s">
        <v>57</v>
      </c>
      <c r="E340" s="40" t="s">
        <v>5</v>
      </c>
    </row>
    <row r="341" spans="1:5" ht="12.75">
      <c r="A341" t="s">
        <v>58</v>
      </c>
      <c r="E341" s="39" t="s">
        <v>5</v>
      </c>
    </row>
    <row r="342" spans="1:16" ht="25.5">
      <c r="A342" t="s">
        <v>50</v>
      </c>
      <c s="34" t="s">
        <v>523</v>
      </c>
      <c s="34" t="s">
        <v>933</v>
      </c>
      <c s="35" t="s">
        <v>5</v>
      </c>
      <c s="6" t="s">
        <v>934</v>
      </c>
      <c s="36" t="s">
        <v>71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62</v>
      </c>
      <c>
        <f>(M342*21)/100</f>
      </c>
      <c t="s">
        <v>28</v>
      </c>
    </row>
    <row r="343" spans="1:5" ht="25.5">
      <c r="A343" s="35" t="s">
        <v>56</v>
      </c>
      <c r="E343" s="39" t="s">
        <v>934</v>
      </c>
    </row>
    <row r="344" spans="1:5" ht="12.75">
      <c r="A344" s="35" t="s">
        <v>57</v>
      </c>
      <c r="E344" s="40" t="s">
        <v>5</v>
      </c>
    </row>
    <row r="345" spans="1:5" ht="12.75">
      <c r="A345" t="s">
        <v>58</v>
      </c>
      <c r="E345" s="39" t="s">
        <v>5</v>
      </c>
    </row>
    <row r="346" spans="1:16" ht="12.75">
      <c r="A346" t="s">
        <v>50</v>
      </c>
      <c s="34" t="s">
        <v>527</v>
      </c>
      <c s="34" t="s">
        <v>935</v>
      </c>
      <c s="35" t="s">
        <v>5</v>
      </c>
      <c s="6" t="s">
        <v>936</v>
      </c>
      <c s="36" t="s">
        <v>71</v>
      </c>
      <c s="37">
        <v>4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62</v>
      </c>
      <c>
        <f>(M346*21)/100</f>
      </c>
      <c t="s">
        <v>28</v>
      </c>
    </row>
    <row r="347" spans="1:5" ht="12.75">
      <c r="A347" s="35" t="s">
        <v>56</v>
      </c>
      <c r="E347" s="39" t="s">
        <v>936</v>
      </c>
    </row>
    <row r="348" spans="1:5" ht="12.75">
      <c r="A348" s="35" t="s">
        <v>57</v>
      </c>
      <c r="E348" s="40" t="s">
        <v>5</v>
      </c>
    </row>
    <row r="349" spans="1:5" ht="12.75">
      <c r="A349" t="s">
        <v>58</v>
      </c>
      <c r="E349" s="39" t="s">
        <v>5</v>
      </c>
    </row>
    <row r="350" spans="1:16" ht="12.75">
      <c r="A350" t="s">
        <v>50</v>
      </c>
      <c s="34" t="s">
        <v>530</v>
      </c>
      <c s="34" t="s">
        <v>937</v>
      </c>
      <c s="35" t="s">
        <v>5</v>
      </c>
      <c s="6" t="s">
        <v>938</v>
      </c>
      <c s="36" t="s">
        <v>61</v>
      </c>
      <c s="37">
        <v>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62</v>
      </c>
      <c>
        <f>(M350*21)/100</f>
      </c>
      <c t="s">
        <v>28</v>
      </c>
    </row>
    <row r="351" spans="1:5" ht="12.75">
      <c r="A351" s="35" t="s">
        <v>56</v>
      </c>
      <c r="E351" s="39" t="s">
        <v>938</v>
      </c>
    </row>
    <row r="352" spans="1:5" ht="12.75">
      <c r="A352" s="35" t="s">
        <v>57</v>
      </c>
      <c r="E352" s="40" t="s">
        <v>5</v>
      </c>
    </row>
    <row r="353" spans="1:5" ht="12.75">
      <c r="A353" t="s">
        <v>58</v>
      </c>
      <c r="E353" s="39" t="s">
        <v>5</v>
      </c>
    </row>
    <row r="354" spans="1:16" ht="12.75">
      <c r="A354" t="s">
        <v>50</v>
      </c>
      <c s="34" t="s">
        <v>533</v>
      </c>
      <c s="34" t="s">
        <v>939</v>
      </c>
      <c s="35" t="s">
        <v>5</v>
      </c>
      <c s="6" t="s">
        <v>940</v>
      </c>
      <c s="36" t="s">
        <v>61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62</v>
      </c>
      <c>
        <f>(M354*21)/100</f>
      </c>
      <c t="s">
        <v>28</v>
      </c>
    </row>
    <row r="355" spans="1:5" ht="12.75">
      <c r="A355" s="35" t="s">
        <v>56</v>
      </c>
      <c r="E355" s="39" t="s">
        <v>940</v>
      </c>
    </row>
    <row r="356" spans="1:5" ht="12.75">
      <c r="A356" s="35" t="s">
        <v>57</v>
      </c>
      <c r="E356" s="40" t="s">
        <v>5</v>
      </c>
    </row>
    <row r="357" spans="1:5" ht="12.75">
      <c r="A357" t="s">
        <v>58</v>
      </c>
      <c r="E357" s="39" t="s">
        <v>5</v>
      </c>
    </row>
    <row r="358" spans="1:13" ht="12.75">
      <c r="A358" t="s">
        <v>47</v>
      </c>
      <c r="C358" s="31" t="s">
        <v>964</v>
      </c>
      <c r="E358" s="33" t="s">
        <v>965</v>
      </c>
      <c r="J358" s="32">
        <f>0</f>
      </c>
      <c s="32">
        <f>0</f>
      </c>
      <c s="32">
        <f>0+L359+L363+L367+L371+L375+L379+L383+L387+L391+L395+L399+L403+L407+L411+L415+L419+L423+L427</f>
      </c>
      <c s="32">
        <f>0+M359+M363+M367+M371+M375+M379+M383+M387+M391+M395+M399+M403+M407+M411+M415+M419+M423+M427</f>
      </c>
    </row>
    <row r="359" spans="1:16" ht="25.5">
      <c r="A359" t="s">
        <v>50</v>
      </c>
      <c s="34" t="s">
        <v>536</v>
      </c>
      <c s="34" t="s">
        <v>918</v>
      </c>
      <c s="35" t="s">
        <v>5</v>
      </c>
      <c s="6" t="s">
        <v>919</v>
      </c>
      <c s="36" t="s">
        <v>61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62</v>
      </c>
      <c>
        <f>(M359*21)/100</f>
      </c>
      <c t="s">
        <v>28</v>
      </c>
    </row>
    <row r="360" spans="1:5" ht="25.5">
      <c r="A360" s="35" t="s">
        <v>56</v>
      </c>
      <c r="E360" s="39" t="s">
        <v>919</v>
      </c>
    </row>
    <row r="361" spans="1:5" ht="12.75">
      <c r="A361" s="35" t="s">
        <v>57</v>
      </c>
      <c r="E361" s="40" t="s">
        <v>5</v>
      </c>
    </row>
    <row r="362" spans="1:5" ht="12.75">
      <c r="A362" t="s">
        <v>58</v>
      </c>
      <c r="E362" s="39" t="s">
        <v>5</v>
      </c>
    </row>
    <row r="363" spans="1:16" ht="12.75">
      <c r="A363" t="s">
        <v>50</v>
      </c>
      <c s="34" t="s">
        <v>539</v>
      </c>
      <c s="34" t="s">
        <v>920</v>
      </c>
      <c s="35" t="s">
        <v>5</v>
      </c>
      <c s="6" t="s">
        <v>921</v>
      </c>
      <c s="36" t="s">
        <v>71</v>
      </c>
      <c s="37">
        <v>1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62</v>
      </c>
      <c>
        <f>(M363*21)/100</f>
      </c>
      <c t="s">
        <v>28</v>
      </c>
    </row>
    <row r="364" spans="1:5" ht="12.75">
      <c r="A364" s="35" t="s">
        <v>56</v>
      </c>
      <c r="E364" s="39" t="s">
        <v>921</v>
      </c>
    </row>
    <row r="365" spans="1:5" ht="12.75">
      <c r="A365" s="35" t="s">
        <v>57</v>
      </c>
      <c r="E365" s="40" t="s">
        <v>5</v>
      </c>
    </row>
    <row r="366" spans="1:5" ht="12.75">
      <c r="A366" t="s">
        <v>58</v>
      </c>
      <c r="E366" s="39" t="s">
        <v>5</v>
      </c>
    </row>
    <row r="367" spans="1:16" ht="12.75">
      <c r="A367" t="s">
        <v>50</v>
      </c>
      <c s="34" t="s">
        <v>541</v>
      </c>
      <c s="34" t="s">
        <v>922</v>
      </c>
      <c s="35" t="s">
        <v>5</v>
      </c>
      <c s="6" t="s">
        <v>923</v>
      </c>
      <c s="36" t="s">
        <v>61</v>
      </c>
      <c s="37">
        <v>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62</v>
      </c>
      <c>
        <f>(M367*21)/100</f>
      </c>
      <c t="s">
        <v>28</v>
      </c>
    </row>
    <row r="368" spans="1:5" ht="12.75">
      <c r="A368" s="35" t="s">
        <v>56</v>
      </c>
      <c r="E368" s="39" t="s">
        <v>923</v>
      </c>
    </row>
    <row r="369" spans="1:5" ht="12.75">
      <c r="A369" s="35" t="s">
        <v>57</v>
      </c>
      <c r="E369" s="40" t="s">
        <v>5</v>
      </c>
    </row>
    <row r="370" spans="1:5" ht="12.75">
      <c r="A370" t="s">
        <v>58</v>
      </c>
      <c r="E370" s="39" t="s">
        <v>5</v>
      </c>
    </row>
    <row r="371" spans="1:16" ht="25.5">
      <c r="A371" t="s">
        <v>50</v>
      </c>
      <c s="34" t="s">
        <v>544</v>
      </c>
      <c s="34" t="s">
        <v>815</v>
      </c>
      <c s="35" t="s">
        <v>5</v>
      </c>
      <c s="6" t="s">
        <v>816</v>
      </c>
      <c s="36" t="s">
        <v>71</v>
      </c>
      <c s="37">
        <v>1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62</v>
      </c>
      <c>
        <f>(M371*21)/100</f>
      </c>
      <c t="s">
        <v>28</v>
      </c>
    </row>
    <row r="372" spans="1:5" ht="25.5">
      <c r="A372" s="35" t="s">
        <v>56</v>
      </c>
      <c r="E372" s="39" t="s">
        <v>816</v>
      </c>
    </row>
    <row r="373" spans="1:5" ht="12.75">
      <c r="A373" s="35" t="s">
        <v>57</v>
      </c>
      <c r="E373" s="40" t="s">
        <v>5</v>
      </c>
    </row>
    <row r="374" spans="1:5" ht="12.75">
      <c r="A374" t="s">
        <v>58</v>
      </c>
      <c r="E374" s="39" t="s">
        <v>5</v>
      </c>
    </row>
    <row r="375" spans="1:16" ht="25.5">
      <c r="A375" t="s">
        <v>50</v>
      </c>
      <c s="34" t="s">
        <v>547</v>
      </c>
      <c s="34" t="s">
        <v>966</v>
      </c>
      <c s="35" t="s">
        <v>5</v>
      </c>
      <c s="6" t="s">
        <v>925</v>
      </c>
      <c s="36" t="s">
        <v>71</v>
      </c>
      <c s="37">
        <v>1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55</v>
      </c>
      <c>
        <f>(M375*21)/100</f>
      </c>
      <c t="s">
        <v>28</v>
      </c>
    </row>
    <row r="376" spans="1:5" ht="25.5">
      <c r="A376" s="35" t="s">
        <v>56</v>
      </c>
      <c r="E376" s="39" t="s">
        <v>925</v>
      </c>
    </row>
    <row r="377" spans="1:5" ht="12.75">
      <c r="A377" s="35" t="s">
        <v>57</v>
      </c>
      <c r="E377" s="40" t="s">
        <v>5</v>
      </c>
    </row>
    <row r="378" spans="1:5" ht="12.75">
      <c r="A378" t="s">
        <v>58</v>
      </c>
      <c r="E378" s="39" t="s">
        <v>5</v>
      </c>
    </row>
    <row r="379" spans="1:16" ht="12.75">
      <c r="A379" t="s">
        <v>50</v>
      </c>
      <c s="34" t="s">
        <v>550</v>
      </c>
      <c s="34" t="s">
        <v>944</v>
      </c>
      <c s="35" t="s">
        <v>5</v>
      </c>
      <c s="6" t="s">
        <v>945</v>
      </c>
      <c s="36" t="s">
        <v>71</v>
      </c>
      <c s="37">
        <v>7</v>
      </c>
      <c s="36">
        <v>0.00212</v>
      </c>
      <c s="36">
        <f>ROUND(G379*H379,6)</f>
      </c>
      <c r="L379" s="38">
        <v>0</v>
      </c>
      <c s="32">
        <f>ROUND(ROUND(L379,2)*ROUND(G379,3),2)</f>
      </c>
      <c s="36" t="s">
        <v>62</v>
      </c>
      <c>
        <f>(M379*21)/100</f>
      </c>
      <c t="s">
        <v>28</v>
      </c>
    </row>
    <row r="380" spans="1:5" ht="12.75">
      <c r="A380" s="35" t="s">
        <v>56</v>
      </c>
      <c r="E380" s="39" t="s">
        <v>945</v>
      </c>
    </row>
    <row r="381" spans="1:5" ht="12.75">
      <c r="A381" s="35" t="s">
        <v>57</v>
      </c>
      <c r="E381" s="40" t="s">
        <v>5</v>
      </c>
    </row>
    <row r="382" spans="1:5" ht="12.75">
      <c r="A382" t="s">
        <v>58</v>
      </c>
      <c r="E382" s="39" t="s">
        <v>5</v>
      </c>
    </row>
    <row r="383" spans="1:16" ht="25.5">
      <c r="A383" t="s">
        <v>50</v>
      </c>
      <c s="34" t="s">
        <v>553</v>
      </c>
      <c s="34" t="s">
        <v>967</v>
      </c>
      <c s="35" t="s">
        <v>5</v>
      </c>
      <c s="6" t="s">
        <v>927</v>
      </c>
      <c s="36" t="s">
        <v>71</v>
      </c>
      <c s="37">
        <v>2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55</v>
      </c>
      <c>
        <f>(M383*21)/100</f>
      </c>
      <c t="s">
        <v>28</v>
      </c>
    </row>
    <row r="384" spans="1:5" ht="25.5">
      <c r="A384" s="35" t="s">
        <v>56</v>
      </c>
      <c r="E384" s="39" t="s">
        <v>927</v>
      </c>
    </row>
    <row r="385" spans="1:5" ht="12.75">
      <c r="A385" s="35" t="s">
        <v>57</v>
      </c>
      <c r="E385" s="40" t="s">
        <v>5</v>
      </c>
    </row>
    <row r="386" spans="1:5" ht="12.75">
      <c r="A386" t="s">
        <v>58</v>
      </c>
      <c r="E386" s="39" t="s">
        <v>5</v>
      </c>
    </row>
    <row r="387" spans="1:16" ht="12.75">
      <c r="A387" t="s">
        <v>50</v>
      </c>
      <c s="34" t="s">
        <v>556</v>
      </c>
      <c s="34" t="s">
        <v>928</v>
      </c>
      <c s="35" t="s">
        <v>5</v>
      </c>
      <c s="6" t="s">
        <v>929</v>
      </c>
      <c s="36" t="s">
        <v>61</v>
      </c>
      <c s="37">
        <v>1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62</v>
      </c>
      <c>
        <f>(M387*21)/100</f>
      </c>
      <c t="s">
        <v>28</v>
      </c>
    </row>
    <row r="388" spans="1:5" ht="12.75">
      <c r="A388" s="35" t="s">
        <v>56</v>
      </c>
      <c r="E388" s="39" t="s">
        <v>929</v>
      </c>
    </row>
    <row r="389" spans="1:5" ht="12.75">
      <c r="A389" s="35" t="s">
        <v>57</v>
      </c>
      <c r="E389" s="40" t="s">
        <v>5</v>
      </c>
    </row>
    <row r="390" spans="1:5" ht="12.75">
      <c r="A390" t="s">
        <v>58</v>
      </c>
      <c r="E390" s="39" t="s">
        <v>5</v>
      </c>
    </row>
    <row r="391" spans="1:16" ht="25.5">
      <c r="A391" t="s">
        <v>50</v>
      </c>
      <c s="34" t="s">
        <v>559</v>
      </c>
      <c s="34" t="s">
        <v>968</v>
      </c>
      <c s="35" t="s">
        <v>5</v>
      </c>
      <c s="6" t="s">
        <v>927</v>
      </c>
      <c s="36" t="s">
        <v>71</v>
      </c>
      <c s="37">
        <v>7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55</v>
      </c>
      <c>
        <f>(M391*21)/100</f>
      </c>
      <c t="s">
        <v>28</v>
      </c>
    </row>
    <row r="392" spans="1:5" ht="25.5">
      <c r="A392" s="35" t="s">
        <v>56</v>
      </c>
      <c r="E392" s="39" t="s">
        <v>927</v>
      </c>
    </row>
    <row r="393" spans="1:5" ht="12.75">
      <c r="A393" s="35" t="s">
        <v>57</v>
      </c>
      <c r="E393" s="40" t="s">
        <v>5</v>
      </c>
    </row>
    <row r="394" spans="1:5" ht="12.75">
      <c r="A394" t="s">
        <v>58</v>
      </c>
      <c r="E394" s="39" t="s">
        <v>5</v>
      </c>
    </row>
    <row r="395" spans="1:16" ht="25.5">
      <c r="A395" t="s">
        <v>50</v>
      </c>
      <c s="34" t="s">
        <v>562</v>
      </c>
      <c s="34" t="s">
        <v>931</v>
      </c>
      <c s="35" t="s">
        <v>5</v>
      </c>
      <c s="6" t="s">
        <v>932</v>
      </c>
      <c s="36" t="s">
        <v>61</v>
      </c>
      <c s="37">
        <v>1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62</v>
      </c>
      <c>
        <f>(M395*21)/100</f>
      </c>
      <c t="s">
        <v>28</v>
      </c>
    </row>
    <row r="396" spans="1:5" ht="25.5">
      <c r="A396" s="35" t="s">
        <v>56</v>
      </c>
      <c r="E396" s="39" t="s">
        <v>932</v>
      </c>
    </row>
    <row r="397" spans="1:5" ht="12.75">
      <c r="A397" s="35" t="s">
        <v>57</v>
      </c>
      <c r="E397" s="40" t="s">
        <v>5</v>
      </c>
    </row>
    <row r="398" spans="1:5" ht="12.75">
      <c r="A398" t="s">
        <v>58</v>
      </c>
      <c r="E398" s="39" t="s">
        <v>5</v>
      </c>
    </row>
    <row r="399" spans="1:16" ht="25.5">
      <c r="A399" t="s">
        <v>50</v>
      </c>
      <c s="34" t="s">
        <v>565</v>
      </c>
      <c s="34" t="s">
        <v>969</v>
      </c>
      <c s="35" t="s">
        <v>5</v>
      </c>
      <c s="6" t="s">
        <v>962</v>
      </c>
      <c s="36" t="s">
        <v>71</v>
      </c>
      <c s="37">
        <v>7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55</v>
      </c>
      <c>
        <f>(M399*21)/100</f>
      </c>
      <c t="s">
        <v>28</v>
      </c>
    </row>
    <row r="400" spans="1:5" ht="25.5">
      <c r="A400" s="35" t="s">
        <v>56</v>
      </c>
      <c r="E400" s="39" t="s">
        <v>962</v>
      </c>
    </row>
    <row r="401" spans="1:5" ht="12.75">
      <c r="A401" s="35" t="s">
        <v>57</v>
      </c>
      <c r="E401" s="40" t="s">
        <v>5</v>
      </c>
    </row>
    <row r="402" spans="1:5" ht="12.75">
      <c r="A402" t="s">
        <v>58</v>
      </c>
      <c r="E402" s="39" t="s">
        <v>5</v>
      </c>
    </row>
    <row r="403" spans="1:16" ht="12.75">
      <c r="A403" t="s">
        <v>50</v>
      </c>
      <c s="34" t="s">
        <v>567</v>
      </c>
      <c s="34" t="s">
        <v>948</v>
      </c>
      <c s="35" t="s">
        <v>5</v>
      </c>
      <c s="6" t="s">
        <v>949</v>
      </c>
      <c s="36" t="s">
        <v>61</v>
      </c>
      <c s="37">
        <v>1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62</v>
      </c>
      <c>
        <f>(M403*21)/100</f>
      </c>
      <c t="s">
        <v>28</v>
      </c>
    </row>
    <row r="404" spans="1:5" ht="12.75">
      <c r="A404" s="35" t="s">
        <v>56</v>
      </c>
      <c r="E404" s="39" t="s">
        <v>949</v>
      </c>
    </row>
    <row r="405" spans="1:5" ht="12.75">
      <c r="A405" s="35" t="s">
        <v>57</v>
      </c>
      <c r="E405" s="40" t="s">
        <v>5</v>
      </c>
    </row>
    <row r="406" spans="1:5" ht="12.75">
      <c r="A406" t="s">
        <v>58</v>
      </c>
      <c r="E406" s="39" t="s">
        <v>5</v>
      </c>
    </row>
    <row r="407" spans="1:16" ht="25.5">
      <c r="A407" t="s">
        <v>50</v>
      </c>
      <c s="34" t="s">
        <v>568</v>
      </c>
      <c s="34" t="s">
        <v>970</v>
      </c>
      <c s="35" t="s">
        <v>5</v>
      </c>
      <c s="6" t="s">
        <v>953</v>
      </c>
      <c s="36" t="s">
        <v>71</v>
      </c>
      <c s="37">
        <v>1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55</v>
      </c>
      <c>
        <f>(M407*21)/100</f>
      </c>
      <c t="s">
        <v>28</v>
      </c>
    </row>
    <row r="408" spans="1:5" ht="25.5">
      <c r="A408" s="35" t="s">
        <v>56</v>
      </c>
      <c r="E408" s="39" t="s">
        <v>953</v>
      </c>
    </row>
    <row r="409" spans="1:5" ht="12.75">
      <c r="A409" s="35" t="s">
        <v>57</v>
      </c>
      <c r="E409" s="40" t="s">
        <v>5</v>
      </c>
    </row>
    <row r="410" spans="1:5" ht="12.75">
      <c r="A410" t="s">
        <v>58</v>
      </c>
      <c r="E410" s="39" t="s">
        <v>5</v>
      </c>
    </row>
    <row r="411" spans="1:16" ht="12.75">
      <c r="A411" t="s">
        <v>50</v>
      </c>
      <c s="34" t="s">
        <v>571</v>
      </c>
      <c s="34" t="s">
        <v>954</v>
      </c>
      <c s="35" t="s">
        <v>5</v>
      </c>
      <c s="6" t="s">
        <v>955</v>
      </c>
      <c s="36" t="s">
        <v>71</v>
      </c>
      <c s="37">
        <v>1</v>
      </c>
      <c s="36">
        <v>0.03131</v>
      </c>
      <c s="36">
        <f>ROUND(G411*H411,6)</f>
      </c>
      <c r="L411" s="38">
        <v>0</v>
      </c>
      <c s="32">
        <f>ROUND(ROUND(L411,2)*ROUND(G411,3),2)</f>
      </c>
      <c s="36" t="s">
        <v>62</v>
      </c>
      <c>
        <f>(M411*21)/100</f>
      </c>
      <c t="s">
        <v>28</v>
      </c>
    </row>
    <row r="412" spans="1:5" ht="12.75">
      <c r="A412" s="35" t="s">
        <v>56</v>
      </c>
      <c r="E412" s="39" t="s">
        <v>955</v>
      </c>
    </row>
    <row r="413" spans="1:5" ht="12.75">
      <c r="A413" s="35" t="s">
        <v>57</v>
      </c>
      <c r="E413" s="40" t="s">
        <v>5</v>
      </c>
    </row>
    <row r="414" spans="1:5" ht="12.75">
      <c r="A414" t="s">
        <v>58</v>
      </c>
      <c r="E414" s="39" t="s">
        <v>5</v>
      </c>
    </row>
    <row r="415" spans="1:16" ht="25.5">
      <c r="A415" t="s">
        <v>50</v>
      </c>
      <c s="34" t="s">
        <v>971</v>
      </c>
      <c s="34" t="s">
        <v>933</v>
      </c>
      <c s="35" t="s">
        <v>5</v>
      </c>
      <c s="6" t="s">
        <v>934</v>
      </c>
      <c s="36" t="s">
        <v>71</v>
      </c>
      <c s="37">
        <v>1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62</v>
      </c>
      <c>
        <f>(M415*21)/100</f>
      </c>
      <c t="s">
        <v>28</v>
      </c>
    </row>
    <row r="416" spans="1:5" ht="25.5">
      <c r="A416" s="35" t="s">
        <v>56</v>
      </c>
      <c r="E416" s="39" t="s">
        <v>934</v>
      </c>
    </row>
    <row r="417" spans="1:5" ht="12.75">
      <c r="A417" s="35" t="s">
        <v>57</v>
      </c>
      <c r="E417" s="40" t="s">
        <v>5</v>
      </c>
    </row>
    <row r="418" spans="1:5" ht="12.75">
      <c r="A418" t="s">
        <v>58</v>
      </c>
      <c r="E418" s="39" t="s">
        <v>5</v>
      </c>
    </row>
    <row r="419" spans="1:16" ht="12.75">
      <c r="A419" t="s">
        <v>50</v>
      </c>
      <c s="34" t="s">
        <v>972</v>
      </c>
      <c s="34" t="s">
        <v>935</v>
      </c>
      <c s="35" t="s">
        <v>5</v>
      </c>
      <c s="6" t="s">
        <v>936</v>
      </c>
      <c s="36" t="s">
        <v>71</v>
      </c>
      <c s="37">
        <v>7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62</v>
      </c>
      <c>
        <f>(M419*21)/100</f>
      </c>
      <c t="s">
        <v>28</v>
      </c>
    </row>
    <row r="420" spans="1:5" ht="12.75">
      <c r="A420" s="35" t="s">
        <v>56</v>
      </c>
      <c r="E420" s="39" t="s">
        <v>936</v>
      </c>
    </row>
    <row r="421" spans="1:5" ht="12.75">
      <c r="A421" s="35" t="s">
        <v>57</v>
      </c>
      <c r="E421" s="40" t="s">
        <v>5</v>
      </c>
    </row>
    <row r="422" spans="1:5" ht="12.75">
      <c r="A422" t="s">
        <v>58</v>
      </c>
      <c r="E422" s="39" t="s">
        <v>5</v>
      </c>
    </row>
    <row r="423" spans="1:16" ht="12.75">
      <c r="A423" t="s">
        <v>50</v>
      </c>
      <c s="34" t="s">
        <v>973</v>
      </c>
      <c s="34" t="s">
        <v>937</v>
      </c>
      <c s="35" t="s">
        <v>5</v>
      </c>
      <c s="6" t="s">
        <v>938</v>
      </c>
      <c s="36" t="s">
        <v>61</v>
      </c>
      <c s="37">
        <v>1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62</v>
      </c>
      <c>
        <f>(M423*21)/100</f>
      </c>
      <c t="s">
        <v>28</v>
      </c>
    </row>
    <row r="424" spans="1:5" ht="12.75">
      <c r="A424" s="35" t="s">
        <v>56</v>
      </c>
      <c r="E424" s="39" t="s">
        <v>938</v>
      </c>
    </row>
    <row r="425" spans="1:5" ht="12.75">
      <c r="A425" s="35" t="s">
        <v>57</v>
      </c>
      <c r="E425" s="40" t="s">
        <v>5</v>
      </c>
    </row>
    <row r="426" spans="1:5" ht="12.75">
      <c r="A426" t="s">
        <v>58</v>
      </c>
      <c r="E426" s="39" t="s">
        <v>5</v>
      </c>
    </row>
    <row r="427" spans="1:16" ht="12.75">
      <c r="A427" t="s">
        <v>50</v>
      </c>
      <c s="34" t="s">
        <v>974</v>
      </c>
      <c s="34" t="s">
        <v>939</v>
      </c>
      <c s="35" t="s">
        <v>5</v>
      </c>
      <c s="6" t="s">
        <v>940</v>
      </c>
      <c s="36" t="s">
        <v>61</v>
      </c>
      <c s="37">
        <v>1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62</v>
      </c>
      <c>
        <f>(M427*21)/100</f>
      </c>
      <c t="s">
        <v>28</v>
      </c>
    </row>
    <row r="428" spans="1:5" ht="12.75">
      <c r="A428" s="35" t="s">
        <v>56</v>
      </c>
      <c r="E428" s="39" t="s">
        <v>940</v>
      </c>
    </row>
    <row r="429" spans="1:5" ht="12.75">
      <c r="A429" s="35" t="s">
        <v>57</v>
      </c>
      <c r="E429" s="40" t="s">
        <v>5</v>
      </c>
    </row>
    <row r="430" spans="1:5" ht="12.75">
      <c r="A430" t="s">
        <v>58</v>
      </c>
      <c r="E430" s="39" t="s">
        <v>5</v>
      </c>
    </row>
    <row r="431" spans="1:13" ht="12.75">
      <c r="A431" t="s">
        <v>47</v>
      </c>
      <c r="C431" s="31" t="s">
        <v>975</v>
      </c>
      <c r="E431" s="33" t="s">
        <v>976</v>
      </c>
      <c r="J431" s="32">
        <f>0</f>
      </c>
      <c s="32">
        <f>0</f>
      </c>
      <c s="32">
        <f>0+L432+L436+L440+L444+L448+L452+L456+L460+L464+L468</f>
      </c>
      <c s="32">
        <f>0+M432+M436+M440+M444+M448+M452+M456+M460+M464+M468</f>
      </c>
    </row>
    <row r="432" spans="1:16" ht="25.5">
      <c r="A432" t="s">
        <v>50</v>
      </c>
      <c s="34" t="s">
        <v>977</v>
      </c>
      <c s="34" t="s">
        <v>918</v>
      </c>
      <c s="35" t="s">
        <v>5</v>
      </c>
      <c s="6" t="s">
        <v>919</v>
      </c>
      <c s="36" t="s">
        <v>61</v>
      </c>
      <c s="37">
        <v>1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62</v>
      </c>
      <c>
        <f>(M432*21)/100</f>
      </c>
      <c t="s">
        <v>28</v>
      </c>
    </row>
    <row r="433" spans="1:5" ht="25.5">
      <c r="A433" s="35" t="s">
        <v>56</v>
      </c>
      <c r="E433" s="39" t="s">
        <v>919</v>
      </c>
    </row>
    <row r="434" spans="1:5" ht="12.75">
      <c r="A434" s="35" t="s">
        <v>57</v>
      </c>
      <c r="E434" s="40" t="s">
        <v>5</v>
      </c>
    </row>
    <row r="435" spans="1:5" ht="12.75">
      <c r="A435" t="s">
        <v>58</v>
      </c>
      <c r="E435" s="39" t="s">
        <v>5</v>
      </c>
    </row>
    <row r="436" spans="1:16" ht="12.75">
      <c r="A436" t="s">
        <v>50</v>
      </c>
      <c s="34" t="s">
        <v>978</v>
      </c>
      <c s="34" t="s">
        <v>920</v>
      </c>
      <c s="35" t="s">
        <v>5</v>
      </c>
      <c s="6" t="s">
        <v>921</v>
      </c>
      <c s="36" t="s">
        <v>71</v>
      </c>
      <c s="37">
        <v>1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62</v>
      </c>
      <c>
        <f>(M436*21)/100</f>
      </c>
      <c t="s">
        <v>28</v>
      </c>
    </row>
    <row r="437" spans="1:5" ht="12.75">
      <c r="A437" s="35" t="s">
        <v>56</v>
      </c>
      <c r="E437" s="39" t="s">
        <v>921</v>
      </c>
    </row>
    <row r="438" spans="1:5" ht="12.75">
      <c r="A438" s="35" t="s">
        <v>57</v>
      </c>
      <c r="E438" s="40" t="s">
        <v>5</v>
      </c>
    </row>
    <row r="439" spans="1:5" ht="12.75">
      <c r="A439" t="s">
        <v>58</v>
      </c>
      <c r="E439" s="39" t="s">
        <v>5</v>
      </c>
    </row>
    <row r="440" spans="1:16" ht="12.75">
      <c r="A440" t="s">
        <v>50</v>
      </c>
      <c s="34" t="s">
        <v>979</v>
      </c>
      <c s="34" t="s">
        <v>922</v>
      </c>
      <c s="35" t="s">
        <v>5</v>
      </c>
      <c s="6" t="s">
        <v>923</v>
      </c>
      <c s="36" t="s">
        <v>61</v>
      </c>
      <c s="37">
        <v>2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62</v>
      </c>
      <c>
        <f>(M440*21)/100</f>
      </c>
      <c t="s">
        <v>28</v>
      </c>
    </row>
    <row r="441" spans="1:5" ht="12.75">
      <c r="A441" s="35" t="s">
        <v>56</v>
      </c>
      <c r="E441" s="39" t="s">
        <v>923</v>
      </c>
    </row>
    <row r="442" spans="1:5" ht="12.75">
      <c r="A442" s="35" t="s">
        <v>57</v>
      </c>
      <c r="E442" s="40" t="s">
        <v>5</v>
      </c>
    </row>
    <row r="443" spans="1:5" ht="12.75">
      <c r="A443" t="s">
        <v>58</v>
      </c>
      <c r="E443" s="39" t="s">
        <v>5</v>
      </c>
    </row>
    <row r="444" spans="1:16" ht="25.5">
      <c r="A444" t="s">
        <v>50</v>
      </c>
      <c s="34" t="s">
        <v>980</v>
      </c>
      <c s="34" t="s">
        <v>981</v>
      </c>
      <c s="35" t="s">
        <v>5</v>
      </c>
      <c s="6" t="s">
        <v>925</v>
      </c>
      <c s="36" t="s">
        <v>71</v>
      </c>
      <c s="37">
        <v>4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55</v>
      </c>
      <c>
        <f>(M444*21)/100</f>
      </c>
      <c t="s">
        <v>28</v>
      </c>
    </row>
    <row r="445" spans="1:5" ht="25.5">
      <c r="A445" s="35" t="s">
        <v>56</v>
      </c>
      <c r="E445" s="39" t="s">
        <v>925</v>
      </c>
    </row>
    <row r="446" spans="1:5" ht="12.75">
      <c r="A446" s="35" t="s">
        <v>57</v>
      </c>
      <c r="E446" s="40" t="s">
        <v>5</v>
      </c>
    </row>
    <row r="447" spans="1:5" ht="12.75">
      <c r="A447" t="s">
        <v>58</v>
      </c>
      <c r="E447" s="39" t="s">
        <v>5</v>
      </c>
    </row>
    <row r="448" spans="1:16" ht="25.5">
      <c r="A448" t="s">
        <v>50</v>
      </c>
      <c s="34" t="s">
        <v>982</v>
      </c>
      <c s="34" t="s">
        <v>983</v>
      </c>
      <c s="35" t="s">
        <v>5</v>
      </c>
      <c s="6" t="s">
        <v>927</v>
      </c>
      <c s="36" t="s">
        <v>71</v>
      </c>
      <c s="37">
        <v>2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55</v>
      </c>
      <c>
        <f>(M448*21)/100</f>
      </c>
      <c t="s">
        <v>28</v>
      </c>
    </row>
    <row r="449" spans="1:5" ht="25.5">
      <c r="A449" s="35" t="s">
        <v>56</v>
      </c>
      <c r="E449" s="39" t="s">
        <v>927</v>
      </c>
    </row>
    <row r="450" spans="1:5" ht="12.75">
      <c r="A450" s="35" t="s">
        <v>57</v>
      </c>
      <c r="E450" s="40" t="s">
        <v>5</v>
      </c>
    </row>
    <row r="451" spans="1:5" ht="12.75">
      <c r="A451" t="s">
        <v>58</v>
      </c>
      <c r="E451" s="39" t="s">
        <v>5</v>
      </c>
    </row>
    <row r="452" spans="1:16" ht="12.75">
      <c r="A452" t="s">
        <v>50</v>
      </c>
      <c s="34" t="s">
        <v>984</v>
      </c>
      <c s="34" t="s">
        <v>928</v>
      </c>
      <c s="35" t="s">
        <v>5</v>
      </c>
      <c s="6" t="s">
        <v>929</v>
      </c>
      <c s="36" t="s">
        <v>61</v>
      </c>
      <c s="37">
        <v>1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62</v>
      </c>
      <c>
        <f>(M452*21)/100</f>
      </c>
      <c t="s">
        <v>28</v>
      </c>
    </row>
    <row r="453" spans="1:5" ht="12.75">
      <c r="A453" s="35" t="s">
        <v>56</v>
      </c>
      <c r="E453" s="39" t="s">
        <v>929</v>
      </c>
    </row>
    <row r="454" spans="1:5" ht="12.75">
      <c r="A454" s="35" t="s">
        <v>57</v>
      </c>
      <c r="E454" s="40" t="s">
        <v>5</v>
      </c>
    </row>
    <row r="455" spans="1:5" ht="12.75">
      <c r="A455" t="s">
        <v>58</v>
      </c>
      <c r="E455" s="39" t="s">
        <v>5</v>
      </c>
    </row>
    <row r="456" spans="1:16" ht="25.5">
      <c r="A456" t="s">
        <v>50</v>
      </c>
      <c s="34" t="s">
        <v>985</v>
      </c>
      <c s="34" t="s">
        <v>986</v>
      </c>
      <c s="35" t="s">
        <v>5</v>
      </c>
      <c s="6" t="s">
        <v>927</v>
      </c>
      <c s="36" t="s">
        <v>71</v>
      </c>
      <c s="37">
        <v>3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55</v>
      </c>
      <c>
        <f>(M456*21)/100</f>
      </c>
      <c t="s">
        <v>28</v>
      </c>
    </row>
    <row r="457" spans="1:5" ht="25.5">
      <c r="A457" s="35" t="s">
        <v>56</v>
      </c>
      <c r="E457" s="39" t="s">
        <v>927</v>
      </c>
    </row>
    <row r="458" spans="1:5" ht="12.75">
      <c r="A458" s="35" t="s">
        <v>57</v>
      </c>
      <c r="E458" s="40" t="s">
        <v>5</v>
      </c>
    </row>
    <row r="459" spans="1:5" ht="12.75">
      <c r="A459" t="s">
        <v>58</v>
      </c>
      <c r="E459" s="39" t="s">
        <v>5</v>
      </c>
    </row>
    <row r="460" spans="1:16" ht="25.5">
      <c r="A460" t="s">
        <v>50</v>
      </c>
      <c s="34" t="s">
        <v>987</v>
      </c>
      <c s="34" t="s">
        <v>931</v>
      </c>
      <c s="35" t="s">
        <v>5</v>
      </c>
      <c s="6" t="s">
        <v>932</v>
      </c>
      <c s="36" t="s">
        <v>61</v>
      </c>
      <c s="37">
        <v>4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62</v>
      </c>
      <c>
        <f>(M460*21)/100</f>
      </c>
      <c t="s">
        <v>28</v>
      </c>
    </row>
    <row r="461" spans="1:5" ht="25.5">
      <c r="A461" s="35" t="s">
        <v>56</v>
      </c>
      <c r="E461" s="39" t="s">
        <v>932</v>
      </c>
    </row>
    <row r="462" spans="1:5" ht="12.75">
      <c r="A462" s="35" t="s">
        <v>57</v>
      </c>
      <c r="E462" s="40" t="s">
        <v>5</v>
      </c>
    </row>
    <row r="463" spans="1:5" ht="12.75">
      <c r="A463" t="s">
        <v>58</v>
      </c>
      <c r="E463" s="39" t="s">
        <v>5</v>
      </c>
    </row>
    <row r="464" spans="1:16" ht="12.75">
      <c r="A464" t="s">
        <v>50</v>
      </c>
      <c s="34" t="s">
        <v>988</v>
      </c>
      <c s="34" t="s">
        <v>937</v>
      </c>
      <c s="35" t="s">
        <v>5</v>
      </c>
      <c s="6" t="s">
        <v>938</v>
      </c>
      <c s="36" t="s">
        <v>61</v>
      </c>
      <c s="37">
        <v>1</v>
      </c>
      <c s="36">
        <v>0</v>
      </c>
      <c s="36">
        <f>ROUND(G464*H464,6)</f>
      </c>
      <c r="L464" s="38">
        <v>0</v>
      </c>
      <c s="32">
        <f>ROUND(ROUND(L464,2)*ROUND(G464,3),2)</f>
      </c>
      <c s="36" t="s">
        <v>62</v>
      </c>
      <c>
        <f>(M464*21)/100</f>
      </c>
      <c t="s">
        <v>28</v>
      </c>
    </row>
    <row r="465" spans="1:5" ht="12.75">
      <c r="A465" s="35" t="s">
        <v>56</v>
      </c>
      <c r="E465" s="39" t="s">
        <v>938</v>
      </c>
    </row>
    <row r="466" spans="1:5" ht="12.75">
      <c r="A466" s="35" t="s">
        <v>57</v>
      </c>
      <c r="E466" s="40" t="s">
        <v>5</v>
      </c>
    </row>
    <row r="467" spans="1:5" ht="12.75">
      <c r="A467" t="s">
        <v>58</v>
      </c>
      <c r="E467" s="39" t="s">
        <v>5</v>
      </c>
    </row>
    <row r="468" spans="1:16" ht="12.75">
      <c r="A468" t="s">
        <v>50</v>
      </c>
      <c s="34" t="s">
        <v>989</v>
      </c>
      <c s="34" t="s">
        <v>935</v>
      </c>
      <c s="35" t="s">
        <v>5</v>
      </c>
      <c s="6" t="s">
        <v>936</v>
      </c>
      <c s="36" t="s">
        <v>71</v>
      </c>
      <c s="37">
        <v>3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62</v>
      </c>
      <c>
        <f>(M468*21)/100</f>
      </c>
      <c t="s">
        <v>28</v>
      </c>
    </row>
    <row r="469" spans="1:5" ht="12.75">
      <c r="A469" s="35" t="s">
        <v>56</v>
      </c>
      <c r="E469" s="39" t="s">
        <v>936</v>
      </c>
    </row>
    <row r="470" spans="1:5" ht="12.75">
      <c r="A470" s="35" t="s">
        <v>57</v>
      </c>
      <c r="E470" s="40" t="s">
        <v>5</v>
      </c>
    </row>
    <row r="471" spans="1:5" ht="12.75">
      <c r="A471" t="s">
        <v>58</v>
      </c>
      <c r="E471" s="39" t="s">
        <v>5</v>
      </c>
    </row>
    <row r="472" spans="1:13" ht="12.75">
      <c r="A472" t="s">
        <v>47</v>
      </c>
      <c r="C472" s="31" t="s">
        <v>990</v>
      </c>
      <c r="E472" s="33" t="s">
        <v>991</v>
      </c>
      <c r="J472" s="32">
        <f>0</f>
      </c>
      <c s="32">
        <f>0</f>
      </c>
      <c s="32">
        <f>0+L473+L477+L481+L485+L489+L493+L497+L501+L505+L509</f>
      </c>
      <c s="32">
        <f>0+M473+M477+M481+M485+M489+M493+M497+M501+M505+M509</f>
      </c>
    </row>
    <row r="473" spans="1:16" ht="12.75">
      <c r="A473" t="s">
        <v>50</v>
      </c>
      <c s="34" t="s">
        <v>992</v>
      </c>
      <c s="34" t="s">
        <v>993</v>
      </c>
      <c s="35" t="s">
        <v>5</v>
      </c>
      <c s="6" t="s">
        <v>994</v>
      </c>
      <c s="36" t="s">
        <v>61</v>
      </c>
      <c s="37">
        <v>4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62</v>
      </c>
      <c>
        <f>(M473*21)/100</f>
      </c>
      <c t="s">
        <v>28</v>
      </c>
    </row>
    <row r="474" spans="1:5" ht="12.75">
      <c r="A474" s="35" t="s">
        <v>56</v>
      </c>
      <c r="E474" s="39" t="s">
        <v>994</v>
      </c>
    </row>
    <row r="475" spans="1:5" ht="12.75">
      <c r="A475" s="35" t="s">
        <v>57</v>
      </c>
      <c r="E475" s="40" t="s">
        <v>5</v>
      </c>
    </row>
    <row r="476" spans="1:5" ht="12.75">
      <c r="A476" t="s">
        <v>58</v>
      </c>
      <c r="E476" s="39" t="s">
        <v>5</v>
      </c>
    </row>
    <row r="477" spans="1:16" ht="25.5">
      <c r="A477" t="s">
        <v>50</v>
      </c>
      <c s="34" t="s">
        <v>995</v>
      </c>
      <c s="34" t="s">
        <v>815</v>
      </c>
      <c s="35" t="s">
        <v>5</v>
      </c>
      <c s="6" t="s">
        <v>816</v>
      </c>
      <c s="36" t="s">
        <v>71</v>
      </c>
      <c s="37">
        <v>4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62</v>
      </c>
      <c>
        <f>(M477*21)/100</f>
      </c>
      <c t="s">
        <v>28</v>
      </c>
    </row>
    <row r="478" spans="1:5" ht="25.5">
      <c r="A478" s="35" t="s">
        <v>56</v>
      </c>
      <c r="E478" s="39" t="s">
        <v>816</v>
      </c>
    </row>
    <row r="479" spans="1:5" ht="12.75">
      <c r="A479" s="35" t="s">
        <v>57</v>
      </c>
      <c r="E479" s="40" t="s">
        <v>5</v>
      </c>
    </row>
    <row r="480" spans="1:5" ht="12.75">
      <c r="A480" t="s">
        <v>58</v>
      </c>
      <c r="E480" s="39" t="s">
        <v>5</v>
      </c>
    </row>
    <row r="481" spans="1:16" ht="12.75">
      <c r="A481" t="s">
        <v>50</v>
      </c>
      <c s="34" t="s">
        <v>996</v>
      </c>
      <c s="34" t="s">
        <v>997</v>
      </c>
      <c s="35" t="s">
        <v>5</v>
      </c>
      <c s="6" t="s">
        <v>998</v>
      </c>
      <c s="36" t="s">
        <v>61</v>
      </c>
      <c s="37">
        <v>4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62</v>
      </c>
      <c>
        <f>(M481*21)/100</f>
      </c>
      <c t="s">
        <v>28</v>
      </c>
    </row>
    <row r="482" spans="1:5" ht="12.75">
      <c r="A482" s="35" t="s">
        <v>56</v>
      </c>
      <c r="E482" s="39" t="s">
        <v>998</v>
      </c>
    </row>
    <row r="483" spans="1:5" ht="12.75">
      <c r="A483" s="35" t="s">
        <v>57</v>
      </c>
      <c r="E483" s="40" t="s">
        <v>5</v>
      </c>
    </row>
    <row r="484" spans="1:5" ht="12.75">
      <c r="A484" t="s">
        <v>58</v>
      </c>
      <c r="E484" s="39" t="s">
        <v>5</v>
      </c>
    </row>
    <row r="485" spans="1:16" ht="25.5">
      <c r="A485" t="s">
        <v>50</v>
      </c>
      <c s="34" t="s">
        <v>999</v>
      </c>
      <c s="34" t="s">
        <v>825</v>
      </c>
      <c s="35" t="s">
        <v>5</v>
      </c>
      <c s="6" t="s">
        <v>826</v>
      </c>
      <c s="36" t="s">
        <v>71</v>
      </c>
      <c s="37">
        <v>2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62</v>
      </c>
      <c>
        <f>(M485*21)/100</f>
      </c>
      <c t="s">
        <v>28</v>
      </c>
    </row>
    <row r="486" spans="1:5" ht="25.5">
      <c r="A486" s="35" t="s">
        <v>56</v>
      </c>
      <c r="E486" s="39" t="s">
        <v>826</v>
      </c>
    </row>
    <row r="487" spans="1:5" ht="12.75">
      <c r="A487" s="35" t="s">
        <v>57</v>
      </c>
      <c r="E487" s="40" t="s">
        <v>5</v>
      </c>
    </row>
    <row r="488" spans="1:5" ht="12.75">
      <c r="A488" t="s">
        <v>58</v>
      </c>
      <c r="E488" s="39" t="s">
        <v>5</v>
      </c>
    </row>
    <row r="489" spans="1:16" ht="12.75">
      <c r="A489" t="s">
        <v>50</v>
      </c>
      <c s="34" t="s">
        <v>1000</v>
      </c>
      <c s="34" t="s">
        <v>1001</v>
      </c>
      <c s="35" t="s">
        <v>5</v>
      </c>
      <c s="6" t="s">
        <v>1002</v>
      </c>
      <c s="36" t="s">
        <v>61</v>
      </c>
      <c s="37">
        <v>3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62</v>
      </c>
      <c>
        <f>(M489*21)/100</f>
      </c>
      <c t="s">
        <v>28</v>
      </c>
    </row>
    <row r="490" spans="1:5" ht="12.75">
      <c r="A490" s="35" t="s">
        <v>56</v>
      </c>
      <c r="E490" s="39" t="s">
        <v>1002</v>
      </c>
    </row>
    <row r="491" spans="1:5" ht="12.75">
      <c r="A491" s="35" t="s">
        <v>57</v>
      </c>
      <c r="E491" s="40" t="s">
        <v>5</v>
      </c>
    </row>
    <row r="492" spans="1:5" ht="12.75">
      <c r="A492" t="s">
        <v>58</v>
      </c>
      <c r="E492" s="39" t="s">
        <v>5</v>
      </c>
    </row>
    <row r="493" spans="1:16" ht="12.75">
      <c r="A493" t="s">
        <v>50</v>
      </c>
      <c s="34" t="s">
        <v>1003</v>
      </c>
      <c s="34" t="s">
        <v>1004</v>
      </c>
      <c s="35" t="s">
        <v>5</v>
      </c>
      <c s="6" t="s">
        <v>1005</v>
      </c>
      <c s="36" t="s">
        <v>61</v>
      </c>
      <c s="37">
        <v>3</v>
      </c>
      <c s="36">
        <v>0</v>
      </c>
      <c s="36">
        <f>ROUND(G493*H493,6)</f>
      </c>
      <c r="L493" s="38">
        <v>0</v>
      </c>
      <c s="32">
        <f>ROUND(ROUND(L493,2)*ROUND(G493,3),2)</f>
      </c>
      <c s="36" t="s">
        <v>62</v>
      </c>
      <c>
        <f>(M493*21)/100</f>
      </c>
      <c t="s">
        <v>28</v>
      </c>
    </row>
    <row r="494" spans="1:5" ht="12.75">
      <c r="A494" s="35" t="s">
        <v>56</v>
      </c>
      <c r="E494" s="39" t="s">
        <v>1005</v>
      </c>
    </row>
    <row r="495" spans="1:5" ht="12.75">
      <c r="A495" s="35" t="s">
        <v>57</v>
      </c>
      <c r="E495" s="40" t="s">
        <v>5</v>
      </c>
    </row>
    <row r="496" spans="1:5" ht="12.75">
      <c r="A496" t="s">
        <v>58</v>
      </c>
      <c r="E496" s="39" t="s">
        <v>5</v>
      </c>
    </row>
    <row r="497" spans="1:16" ht="12.75">
      <c r="A497" t="s">
        <v>50</v>
      </c>
      <c s="34" t="s">
        <v>1006</v>
      </c>
      <c s="34" t="s">
        <v>997</v>
      </c>
      <c s="35" t="s">
        <v>51</v>
      </c>
      <c s="6" t="s">
        <v>998</v>
      </c>
      <c s="36" t="s">
        <v>61</v>
      </c>
      <c s="37">
        <v>3</v>
      </c>
      <c s="36">
        <v>0</v>
      </c>
      <c s="36">
        <f>ROUND(G497*H497,6)</f>
      </c>
      <c r="L497" s="38">
        <v>0</v>
      </c>
      <c s="32">
        <f>ROUND(ROUND(L497,2)*ROUND(G497,3),2)</f>
      </c>
      <c s="36" t="s">
        <v>62</v>
      </c>
      <c>
        <f>(M497*21)/100</f>
      </c>
      <c t="s">
        <v>28</v>
      </c>
    </row>
    <row r="498" spans="1:5" ht="12.75">
      <c r="A498" s="35" t="s">
        <v>56</v>
      </c>
      <c r="E498" s="39" t="s">
        <v>998</v>
      </c>
    </row>
    <row r="499" spans="1:5" ht="12.75">
      <c r="A499" s="35" t="s">
        <v>57</v>
      </c>
      <c r="E499" s="40" t="s">
        <v>5</v>
      </c>
    </row>
    <row r="500" spans="1:5" ht="12.75">
      <c r="A500" t="s">
        <v>58</v>
      </c>
      <c r="E500" s="39" t="s">
        <v>5</v>
      </c>
    </row>
    <row r="501" spans="1:16" ht="25.5">
      <c r="A501" t="s">
        <v>50</v>
      </c>
      <c s="34" t="s">
        <v>1007</v>
      </c>
      <c s="34" t="s">
        <v>1008</v>
      </c>
      <c s="35" t="s">
        <v>5</v>
      </c>
      <c s="6" t="s">
        <v>1009</v>
      </c>
      <c s="36" t="s">
        <v>61</v>
      </c>
      <c s="37">
        <v>2</v>
      </c>
      <c s="36">
        <v>0</v>
      </c>
      <c s="36">
        <f>ROUND(G501*H501,6)</f>
      </c>
      <c r="L501" s="38">
        <v>0</v>
      </c>
      <c s="32">
        <f>ROUND(ROUND(L501,2)*ROUND(G501,3),2)</f>
      </c>
      <c s="36" t="s">
        <v>62</v>
      </c>
      <c>
        <f>(M501*21)/100</f>
      </c>
      <c t="s">
        <v>28</v>
      </c>
    </row>
    <row r="502" spans="1:5" ht="25.5">
      <c r="A502" s="35" t="s">
        <v>56</v>
      </c>
      <c r="E502" s="39" t="s">
        <v>1009</v>
      </c>
    </row>
    <row r="503" spans="1:5" ht="12.75">
      <c r="A503" s="35" t="s">
        <v>57</v>
      </c>
      <c r="E503" s="40" t="s">
        <v>5</v>
      </c>
    </row>
    <row r="504" spans="1:5" ht="12.75">
      <c r="A504" t="s">
        <v>58</v>
      </c>
      <c r="E504" s="39" t="s">
        <v>5</v>
      </c>
    </row>
    <row r="505" spans="1:16" ht="12.75">
      <c r="A505" t="s">
        <v>50</v>
      </c>
      <c s="34" t="s">
        <v>1010</v>
      </c>
      <c s="34" t="s">
        <v>1011</v>
      </c>
      <c s="35" t="s">
        <v>5</v>
      </c>
      <c s="6" t="s">
        <v>1012</v>
      </c>
      <c s="36" t="s">
        <v>61</v>
      </c>
      <c s="37">
        <v>2</v>
      </c>
      <c s="36">
        <v>0</v>
      </c>
      <c s="36">
        <f>ROUND(G505*H505,6)</f>
      </c>
      <c r="L505" s="38">
        <v>0</v>
      </c>
      <c s="32">
        <f>ROUND(ROUND(L505,2)*ROUND(G505,3),2)</f>
      </c>
      <c s="36" t="s">
        <v>62</v>
      </c>
      <c>
        <f>(M505*21)/100</f>
      </c>
      <c t="s">
        <v>28</v>
      </c>
    </row>
    <row r="506" spans="1:5" ht="12.75">
      <c r="A506" s="35" t="s">
        <v>56</v>
      </c>
      <c r="E506" s="39" t="s">
        <v>1012</v>
      </c>
    </row>
    <row r="507" spans="1:5" ht="12.75">
      <c r="A507" s="35" t="s">
        <v>57</v>
      </c>
      <c r="E507" s="40" t="s">
        <v>5</v>
      </c>
    </row>
    <row r="508" spans="1:5" ht="12.75">
      <c r="A508" t="s">
        <v>58</v>
      </c>
      <c r="E508" s="39" t="s">
        <v>5</v>
      </c>
    </row>
    <row r="509" spans="1:16" ht="25.5">
      <c r="A509" t="s">
        <v>50</v>
      </c>
      <c s="34" t="s">
        <v>1013</v>
      </c>
      <c s="34" t="s">
        <v>1008</v>
      </c>
      <c s="35" t="s">
        <v>51</v>
      </c>
      <c s="6" t="s">
        <v>1009</v>
      </c>
      <c s="36" t="s">
        <v>61</v>
      </c>
      <c s="37">
        <v>2</v>
      </c>
      <c s="36">
        <v>0</v>
      </c>
      <c s="36">
        <f>ROUND(G509*H509,6)</f>
      </c>
      <c r="L509" s="38">
        <v>0</v>
      </c>
      <c s="32">
        <f>ROUND(ROUND(L509,2)*ROUND(G509,3),2)</f>
      </c>
      <c s="36" t="s">
        <v>62</v>
      </c>
      <c>
        <f>(M509*21)/100</f>
      </c>
      <c t="s">
        <v>28</v>
      </c>
    </row>
    <row r="510" spans="1:5" ht="25.5">
      <c r="A510" s="35" t="s">
        <v>56</v>
      </c>
      <c r="E510" s="39" t="s">
        <v>1009</v>
      </c>
    </row>
    <row r="511" spans="1:5" ht="12.75">
      <c r="A511" s="35" t="s">
        <v>57</v>
      </c>
      <c r="E511" s="40" t="s">
        <v>5</v>
      </c>
    </row>
    <row r="512" spans="1:5" ht="12.75">
      <c r="A512" t="s">
        <v>58</v>
      </c>
      <c r="E512" s="39" t="s">
        <v>5</v>
      </c>
    </row>
    <row r="513" spans="1:13" ht="12.75">
      <c r="A513" t="s">
        <v>47</v>
      </c>
      <c r="C513" s="31" t="s">
        <v>1014</v>
      </c>
      <c r="E513" s="33" t="s">
        <v>1015</v>
      </c>
      <c r="J513" s="32">
        <f>0</f>
      </c>
      <c s="32">
        <f>0</f>
      </c>
      <c s="32">
        <f>0+L514+L518+L522</f>
      </c>
      <c s="32">
        <f>0+M514+M518+M522</f>
      </c>
    </row>
    <row r="514" spans="1:16" ht="25.5">
      <c r="A514" t="s">
        <v>50</v>
      </c>
      <c s="34" t="s">
        <v>1016</v>
      </c>
      <c s="34" t="s">
        <v>1017</v>
      </c>
      <c s="35" t="s">
        <v>5</v>
      </c>
      <c s="6" t="s">
        <v>962</v>
      </c>
      <c s="36" t="s">
        <v>71</v>
      </c>
      <c s="37">
        <v>1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55</v>
      </c>
      <c>
        <f>(M514*21)/100</f>
      </c>
      <c t="s">
        <v>28</v>
      </c>
    </row>
    <row r="515" spans="1:5" ht="25.5">
      <c r="A515" s="35" t="s">
        <v>56</v>
      </c>
      <c r="E515" s="39" t="s">
        <v>962</v>
      </c>
    </row>
    <row r="516" spans="1:5" ht="12.75">
      <c r="A516" s="35" t="s">
        <v>57</v>
      </c>
      <c r="E516" s="40" t="s">
        <v>5</v>
      </c>
    </row>
    <row r="517" spans="1:5" ht="12.75">
      <c r="A517" t="s">
        <v>58</v>
      </c>
      <c r="E517" s="39" t="s">
        <v>5</v>
      </c>
    </row>
    <row r="518" spans="1:16" ht="12.75">
      <c r="A518" t="s">
        <v>50</v>
      </c>
      <c s="34" t="s">
        <v>1018</v>
      </c>
      <c s="34" t="s">
        <v>1019</v>
      </c>
      <c s="35" t="s">
        <v>5</v>
      </c>
      <c s="6" t="s">
        <v>1020</v>
      </c>
      <c s="36" t="s">
        <v>71</v>
      </c>
      <c s="37">
        <v>1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55</v>
      </c>
      <c>
        <f>(M518*21)/100</f>
      </c>
      <c t="s">
        <v>28</v>
      </c>
    </row>
    <row r="519" spans="1:5" ht="12.75">
      <c r="A519" s="35" t="s">
        <v>56</v>
      </c>
      <c r="E519" s="39" t="s">
        <v>1020</v>
      </c>
    </row>
    <row r="520" spans="1:5" ht="12.75">
      <c r="A520" s="35" t="s">
        <v>57</v>
      </c>
      <c r="E520" s="40" t="s">
        <v>5</v>
      </c>
    </row>
    <row r="521" spans="1:5" ht="12.75">
      <c r="A521" t="s">
        <v>58</v>
      </c>
      <c r="E521" s="39" t="s">
        <v>5</v>
      </c>
    </row>
    <row r="522" spans="1:16" ht="12.75">
      <c r="A522" t="s">
        <v>50</v>
      </c>
      <c s="34" t="s">
        <v>1021</v>
      </c>
      <c s="34" t="s">
        <v>944</v>
      </c>
      <c s="35" t="s">
        <v>5</v>
      </c>
      <c s="6" t="s">
        <v>945</v>
      </c>
      <c s="36" t="s">
        <v>71</v>
      </c>
      <c s="37">
        <v>1</v>
      </c>
      <c s="36">
        <v>0.00212</v>
      </c>
      <c s="36">
        <f>ROUND(G522*H522,6)</f>
      </c>
      <c r="L522" s="38">
        <v>0</v>
      </c>
      <c s="32">
        <f>ROUND(ROUND(L522,2)*ROUND(G522,3),2)</f>
      </c>
      <c s="36" t="s">
        <v>62</v>
      </c>
      <c>
        <f>(M522*21)/100</f>
      </c>
      <c t="s">
        <v>28</v>
      </c>
    </row>
    <row r="523" spans="1:5" ht="12.75">
      <c r="A523" s="35" t="s">
        <v>56</v>
      </c>
      <c r="E523" s="39" t="s">
        <v>945</v>
      </c>
    </row>
    <row r="524" spans="1:5" ht="12.75">
      <c r="A524" s="35" t="s">
        <v>57</v>
      </c>
      <c r="E524" s="40" t="s">
        <v>5</v>
      </c>
    </row>
    <row r="525" spans="1:5" ht="12.75">
      <c r="A525" t="s">
        <v>58</v>
      </c>
      <c r="E525" s="39" t="s">
        <v>5</v>
      </c>
    </row>
    <row r="526" spans="1:13" ht="12.75">
      <c r="A526" t="s">
        <v>47</v>
      </c>
      <c r="C526" s="31" t="s">
        <v>1022</v>
      </c>
      <c r="E526" s="33" t="s">
        <v>478</v>
      </c>
      <c r="J526" s="32">
        <f>0</f>
      </c>
      <c s="32">
        <f>0</f>
      </c>
      <c s="32">
        <f>0+L527+L531+L535+L539+L543+L547+L551+L555+L559+L563+L567+L571+L575+L579+L583+L587+L591+L595+L599+L603+L607+L611+L615+L619+L623</f>
      </c>
      <c s="32">
        <f>0+M527+M531+M535+M539+M543+M547+M551+M555+M559+M563+M567+M571+M575+M579+M583+M587+M591+M595+M599+M603+M607+M611+M615+M619+M623</f>
      </c>
    </row>
    <row r="527" spans="1:16" ht="12.75">
      <c r="A527" t="s">
        <v>50</v>
      </c>
      <c s="34" t="s">
        <v>1023</v>
      </c>
      <c s="34" t="s">
        <v>1024</v>
      </c>
      <c s="35" t="s">
        <v>5</v>
      </c>
      <c s="6" t="s">
        <v>1025</v>
      </c>
      <c s="36" t="s">
        <v>54</v>
      </c>
      <c s="37">
        <v>100</v>
      </c>
      <c s="36">
        <v>0</v>
      </c>
      <c s="36">
        <f>ROUND(G527*H527,6)</f>
      </c>
      <c r="L527" s="38">
        <v>0</v>
      </c>
      <c s="32">
        <f>ROUND(ROUND(L527,2)*ROUND(G527,3),2)</f>
      </c>
      <c s="36" t="s">
        <v>62</v>
      </c>
      <c>
        <f>(M527*21)/100</f>
      </c>
      <c t="s">
        <v>28</v>
      </c>
    </row>
    <row r="528" spans="1:5" ht="12.75">
      <c r="A528" s="35" t="s">
        <v>56</v>
      </c>
      <c r="E528" s="39" t="s">
        <v>1025</v>
      </c>
    </row>
    <row r="529" spans="1:5" ht="12.75">
      <c r="A529" s="35" t="s">
        <v>57</v>
      </c>
      <c r="E529" s="40" t="s">
        <v>5</v>
      </c>
    </row>
    <row r="530" spans="1:5" ht="12.75">
      <c r="A530" t="s">
        <v>58</v>
      </c>
      <c r="E530" s="39" t="s">
        <v>5</v>
      </c>
    </row>
    <row r="531" spans="1:16" ht="12.75">
      <c r="A531" t="s">
        <v>50</v>
      </c>
      <c s="34" t="s">
        <v>1026</v>
      </c>
      <c s="34" t="s">
        <v>1027</v>
      </c>
      <c s="35" t="s">
        <v>5</v>
      </c>
      <c s="6" t="s">
        <v>1028</v>
      </c>
      <c s="36" t="s">
        <v>61</v>
      </c>
      <c s="37">
        <v>136</v>
      </c>
      <c s="36">
        <v>0</v>
      </c>
      <c s="36">
        <f>ROUND(G531*H531,6)</f>
      </c>
      <c r="L531" s="38">
        <v>0</v>
      </c>
      <c s="32">
        <f>ROUND(ROUND(L531,2)*ROUND(G531,3),2)</f>
      </c>
      <c s="36" t="s">
        <v>62</v>
      </c>
      <c>
        <f>(M531*21)/100</f>
      </c>
      <c t="s">
        <v>28</v>
      </c>
    </row>
    <row r="532" spans="1:5" ht="12.75">
      <c r="A532" s="35" t="s">
        <v>56</v>
      </c>
      <c r="E532" s="39" t="s">
        <v>1028</v>
      </c>
    </row>
    <row r="533" spans="1:5" ht="12.75">
      <c r="A533" s="35" t="s">
        <v>57</v>
      </c>
      <c r="E533" s="40" t="s">
        <v>5</v>
      </c>
    </row>
    <row r="534" spans="1:5" ht="12.75">
      <c r="A534" t="s">
        <v>58</v>
      </c>
      <c r="E534" s="39" t="s">
        <v>5</v>
      </c>
    </row>
    <row r="535" spans="1:16" ht="12.75">
      <c r="A535" t="s">
        <v>50</v>
      </c>
      <c s="34" t="s">
        <v>1029</v>
      </c>
      <c s="34" t="s">
        <v>1030</v>
      </c>
      <c s="35" t="s">
        <v>5</v>
      </c>
      <c s="6" t="s">
        <v>1031</v>
      </c>
      <c s="36" t="s">
        <v>61</v>
      </c>
      <c s="37">
        <v>2</v>
      </c>
      <c s="36">
        <v>0</v>
      </c>
      <c s="36">
        <f>ROUND(G535*H535,6)</f>
      </c>
      <c r="L535" s="38">
        <v>0</v>
      </c>
      <c s="32">
        <f>ROUND(ROUND(L535,2)*ROUND(G535,3),2)</f>
      </c>
      <c s="36" t="s">
        <v>62</v>
      </c>
      <c>
        <f>(M535*21)/100</f>
      </c>
      <c t="s">
        <v>28</v>
      </c>
    </row>
    <row r="536" spans="1:5" ht="12.75">
      <c r="A536" s="35" t="s">
        <v>56</v>
      </c>
      <c r="E536" s="39" t="s">
        <v>1031</v>
      </c>
    </row>
    <row r="537" spans="1:5" ht="12.75">
      <c r="A537" s="35" t="s">
        <v>57</v>
      </c>
      <c r="E537" s="40" t="s">
        <v>5</v>
      </c>
    </row>
    <row r="538" spans="1:5" ht="12.75">
      <c r="A538" t="s">
        <v>58</v>
      </c>
      <c r="E538" s="39" t="s">
        <v>5</v>
      </c>
    </row>
    <row r="539" spans="1:16" ht="12.75">
      <c r="A539" t="s">
        <v>50</v>
      </c>
      <c s="34" t="s">
        <v>1032</v>
      </c>
      <c s="34" t="s">
        <v>1033</v>
      </c>
      <c s="35" t="s">
        <v>5</v>
      </c>
      <c s="6" t="s">
        <v>1034</v>
      </c>
      <c s="36" t="s">
        <v>61</v>
      </c>
      <c s="37">
        <v>3</v>
      </c>
      <c s="36">
        <v>0</v>
      </c>
      <c s="36">
        <f>ROUND(G539*H539,6)</f>
      </c>
      <c r="L539" s="38">
        <v>0</v>
      </c>
      <c s="32">
        <f>ROUND(ROUND(L539,2)*ROUND(G539,3),2)</f>
      </c>
      <c s="36" t="s">
        <v>62</v>
      </c>
      <c>
        <f>(M539*21)/100</f>
      </c>
      <c t="s">
        <v>28</v>
      </c>
    </row>
    <row r="540" spans="1:5" ht="12.75">
      <c r="A540" s="35" t="s">
        <v>56</v>
      </c>
      <c r="E540" s="39" t="s">
        <v>1034</v>
      </c>
    </row>
    <row r="541" spans="1:5" ht="12.75">
      <c r="A541" s="35" t="s">
        <v>57</v>
      </c>
      <c r="E541" s="40" t="s">
        <v>5</v>
      </c>
    </row>
    <row r="542" spans="1:5" ht="12.75">
      <c r="A542" t="s">
        <v>58</v>
      </c>
      <c r="E542" s="39" t="s">
        <v>5</v>
      </c>
    </row>
    <row r="543" spans="1:16" ht="12.75">
      <c r="A543" t="s">
        <v>50</v>
      </c>
      <c s="34" t="s">
        <v>1035</v>
      </c>
      <c s="34" t="s">
        <v>1036</v>
      </c>
      <c s="35" t="s">
        <v>5</v>
      </c>
      <c s="6" t="s">
        <v>1037</v>
      </c>
      <c s="36" t="s">
        <v>54</v>
      </c>
      <c s="37">
        <v>34</v>
      </c>
      <c s="36">
        <v>0</v>
      </c>
      <c s="36">
        <f>ROUND(G543*H543,6)</f>
      </c>
      <c r="L543" s="38">
        <v>0</v>
      </c>
      <c s="32">
        <f>ROUND(ROUND(L543,2)*ROUND(G543,3),2)</f>
      </c>
      <c s="36" t="s">
        <v>62</v>
      </c>
      <c>
        <f>(M543*21)/100</f>
      </c>
      <c t="s">
        <v>28</v>
      </c>
    </row>
    <row r="544" spans="1:5" ht="12.75">
      <c r="A544" s="35" t="s">
        <v>56</v>
      </c>
      <c r="E544" s="39" t="s">
        <v>1037</v>
      </c>
    </row>
    <row r="545" spans="1:5" ht="12.75">
      <c r="A545" s="35" t="s">
        <v>57</v>
      </c>
      <c r="E545" s="40" t="s">
        <v>5</v>
      </c>
    </row>
    <row r="546" spans="1:5" ht="12.75">
      <c r="A546" t="s">
        <v>58</v>
      </c>
      <c r="E546" s="39" t="s">
        <v>5</v>
      </c>
    </row>
    <row r="547" spans="1:16" ht="12.75">
      <c r="A547" t="s">
        <v>50</v>
      </c>
      <c s="34" t="s">
        <v>1038</v>
      </c>
      <c s="34" t="s">
        <v>1039</v>
      </c>
      <c s="35" t="s">
        <v>5</v>
      </c>
      <c s="6" t="s">
        <v>1040</v>
      </c>
      <c s="36" t="s">
        <v>61</v>
      </c>
      <c s="37">
        <v>200</v>
      </c>
      <c s="36">
        <v>0</v>
      </c>
      <c s="36">
        <f>ROUND(G547*H547,6)</f>
      </c>
      <c r="L547" s="38">
        <v>0</v>
      </c>
      <c s="32">
        <f>ROUND(ROUND(L547,2)*ROUND(G547,3),2)</f>
      </c>
      <c s="36" t="s">
        <v>62</v>
      </c>
      <c>
        <f>(M547*21)/100</f>
      </c>
      <c t="s">
        <v>28</v>
      </c>
    </row>
    <row r="548" spans="1:5" ht="12.75">
      <c r="A548" s="35" t="s">
        <v>56</v>
      </c>
      <c r="E548" s="39" t="s">
        <v>1040</v>
      </c>
    </row>
    <row r="549" spans="1:5" ht="12.75">
      <c r="A549" s="35" t="s">
        <v>57</v>
      </c>
      <c r="E549" s="40" t="s">
        <v>5</v>
      </c>
    </row>
    <row r="550" spans="1:5" ht="12.75">
      <c r="A550" t="s">
        <v>58</v>
      </c>
      <c r="E550" s="39" t="s">
        <v>5</v>
      </c>
    </row>
    <row r="551" spans="1:16" ht="12.75">
      <c r="A551" t="s">
        <v>50</v>
      </c>
      <c s="34" t="s">
        <v>1041</v>
      </c>
      <c s="34" t="s">
        <v>1042</v>
      </c>
      <c s="35" t="s">
        <v>5</v>
      </c>
      <c s="6" t="s">
        <v>1043</v>
      </c>
      <c s="36" t="s">
        <v>61</v>
      </c>
      <c s="37">
        <v>400</v>
      </c>
      <c s="36">
        <v>0</v>
      </c>
      <c s="36">
        <f>ROUND(G551*H551,6)</f>
      </c>
      <c r="L551" s="38">
        <v>0</v>
      </c>
      <c s="32">
        <f>ROUND(ROUND(L551,2)*ROUND(G551,3),2)</f>
      </c>
      <c s="36" t="s">
        <v>62</v>
      </c>
      <c>
        <f>(M551*21)/100</f>
      </c>
      <c t="s">
        <v>28</v>
      </c>
    </row>
    <row r="552" spans="1:5" ht="12.75">
      <c r="A552" s="35" t="s">
        <v>56</v>
      </c>
      <c r="E552" s="39" t="s">
        <v>1043</v>
      </c>
    </row>
    <row r="553" spans="1:5" ht="12.75">
      <c r="A553" s="35" t="s">
        <v>57</v>
      </c>
      <c r="E553" s="40" t="s">
        <v>5</v>
      </c>
    </row>
    <row r="554" spans="1:5" ht="12.75">
      <c r="A554" t="s">
        <v>58</v>
      </c>
      <c r="E554" s="39" t="s">
        <v>5</v>
      </c>
    </row>
    <row r="555" spans="1:16" ht="12.75">
      <c r="A555" t="s">
        <v>50</v>
      </c>
      <c s="34" t="s">
        <v>1044</v>
      </c>
      <c s="34" t="s">
        <v>1045</v>
      </c>
      <c s="35" t="s">
        <v>5</v>
      </c>
      <c s="6" t="s">
        <v>1046</v>
      </c>
      <c s="36" t="s">
        <v>61</v>
      </c>
      <c s="37">
        <v>400</v>
      </c>
      <c s="36">
        <v>0</v>
      </c>
      <c s="36">
        <f>ROUND(G555*H555,6)</f>
      </c>
      <c r="L555" s="38">
        <v>0</v>
      </c>
      <c s="32">
        <f>ROUND(ROUND(L555,2)*ROUND(G555,3),2)</f>
      </c>
      <c s="36" t="s">
        <v>62</v>
      </c>
      <c>
        <f>(M555*21)/100</f>
      </c>
      <c t="s">
        <v>28</v>
      </c>
    </row>
    <row r="556" spans="1:5" ht="12.75">
      <c r="A556" s="35" t="s">
        <v>56</v>
      </c>
      <c r="E556" s="39" t="s">
        <v>1046</v>
      </c>
    </row>
    <row r="557" spans="1:5" ht="12.75">
      <c r="A557" s="35" t="s">
        <v>57</v>
      </c>
      <c r="E557" s="40" t="s">
        <v>5</v>
      </c>
    </row>
    <row r="558" spans="1:5" ht="12.75">
      <c r="A558" t="s">
        <v>58</v>
      </c>
      <c r="E558" s="39" t="s">
        <v>5</v>
      </c>
    </row>
    <row r="559" spans="1:16" ht="12.75">
      <c r="A559" t="s">
        <v>50</v>
      </c>
      <c s="34" t="s">
        <v>1047</v>
      </c>
      <c s="34" t="s">
        <v>1048</v>
      </c>
      <c s="35" t="s">
        <v>5</v>
      </c>
      <c s="6" t="s">
        <v>1049</v>
      </c>
      <c s="36" t="s">
        <v>61</v>
      </c>
      <c s="37">
        <v>200</v>
      </c>
      <c s="36">
        <v>0</v>
      </c>
      <c s="36">
        <f>ROUND(G559*H559,6)</f>
      </c>
      <c r="L559" s="38">
        <v>0</v>
      </c>
      <c s="32">
        <f>ROUND(ROUND(L559,2)*ROUND(G559,3),2)</f>
      </c>
      <c s="36" t="s">
        <v>62</v>
      </c>
      <c>
        <f>(M559*21)/100</f>
      </c>
      <c t="s">
        <v>28</v>
      </c>
    </row>
    <row r="560" spans="1:5" ht="12.75">
      <c r="A560" s="35" t="s">
        <v>56</v>
      </c>
      <c r="E560" s="39" t="s">
        <v>1049</v>
      </c>
    </row>
    <row r="561" spans="1:5" ht="12.75">
      <c r="A561" s="35" t="s">
        <v>57</v>
      </c>
      <c r="E561" s="40" t="s">
        <v>5</v>
      </c>
    </row>
    <row r="562" spans="1:5" ht="12.75">
      <c r="A562" t="s">
        <v>58</v>
      </c>
      <c r="E562" s="39" t="s">
        <v>5</v>
      </c>
    </row>
    <row r="563" spans="1:16" ht="12.75">
      <c r="A563" t="s">
        <v>50</v>
      </c>
      <c s="34" t="s">
        <v>1050</v>
      </c>
      <c s="34" t="s">
        <v>1051</v>
      </c>
      <c s="35" t="s">
        <v>5</v>
      </c>
      <c s="6" t="s">
        <v>1052</v>
      </c>
      <c s="36" t="s">
        <v>61</v>
      </c>
      <c s="37">
        <v>200</v>
      </c>
      <c s="36">
        <v>0</v>
      </c>
      <c s="36">
        <f>ROUND(G563*H563,6)</f>
      </c>
      <c r="L563" s="38">
        <v>0</v>
      </c>
      <c s="32">
        <f>ROUND(ROUND(L563,2)*ROUND(G563,3),2)</f>
      </c>
      <c s="36" t="s">
        <v>62</v>
      </c>
      <c>
        <f>(M563*21)/100</f>
      </c>
      <c t="s">
        <v>28</v>
      </c>
    </row>
    <row r="564" spans="1:5" ht="12.75">
      <c r="A564" s="35" t="s">
        <v>56</v>
      </c>
      <c r="E564" s="39" t="s">
        <v>1052</v>
      </c>
    </row>
    <row r="565" spans="1:5" ht="12.75">
      <c r="A565" s="35" t="s">
        <v>57</v>
      </c>
      <c r="E565" s="40" t="s">
        <v>5</v>
      </c>
    </row>
    <row r="566" spans="1:5" ht="12.75">
      <c r="A566" t="s">
        <v>58</v>
      </c>
      <c r="E566" s="39" t="s">
        <v>5</v>
      </c>
    </row>
    <row r="567" spans="1:16" ht="12.75">
      <c r="A567" t="s">
        <v>50</v>
      </c>
      <c s="34" t="s">
        <v>1053</v>
      </c>
      <c s="34" t="s">
        <v>1054</v>
      </c>
      <c s="35" t="s">
        <v>5</v>
      </c>
      <c s="6" t="s">
        <v>1055</v>
      </c>
      <c s="36" t="s">
        <v>54</v>
      </c>
      <c s="37">
        <v>25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62</v>
      </c>
      <c>
        <f>(M567*21)/100</f>
      </c>
      <c t="s">
        <v>28</v>
      </c>
    </row>
    <row r="568" spans="1:5" ht="12.75">
      <c r="A568" s="35" t="s">
        <v>56</v>
      </c>
      <c r="E568" s="39" t="s">
        <v>1055</v>
      </c>
    </row>
    <row r="569" spans="1:5" ht="12.75">
      <c r="A569" s="35" t="s">
        <v>57</v>
      </c>
      <c r="E569" s="40" t="s">
        <v>5</v>
      </c>
    </row>
    <row r="570" spans="1:5" ht="12.75">
      <c r="A570" t="s">
        <v>58</v>
      </c>
      <c r="E570" s="39" t="s">
        <v>5</v>
      </c>
    </row>
    <row r="571" spans="1:16" ht="25.5">
      <c r="A571" t="s">
        <v>50</v>
      </c>
      <c s="34" t="s">
        <v>1056</v>
      </c>
      <c s="34" t="s">
        <v>480</v>
      </c>
      <c s="35" t="s">
        <v>5</v>
      </c>
      <c s="6" t="s">
        <v>481</v>
      </c>
      <c s="36" t="s">
        <v>71</v>
      </c>
      <c s="37">
        <v>30</v>
      </c>
      <c s="36">
        <v>3E-05</v>
      </c>
      <c s="36">
        <f>ROUND(G571*H571,6)</f>
      </c>
      <c r="L571" s="38">
        <v>0</v>
      </c>
      <c s="32">
        <f>ROUND(ROUND(L571,2)*ROUND(G571,3),2)</f>
      </c>
      <c s="36" t="s">
        <v>55</v>
      </c>
      <c>
        <f>(M571*21)/100</f>
      </c>
      <c t="s">
        <v>28</v>
      </c>
    </row>
    <row r="572" spans="1:5" ht="25.5">
      <c r="A572" s="35" t="s">
        <v>56</v>
      </c>
      <c r="E572" s="39" t="s">
        <v>481</v>
      </c>
    </row>
    <row r="573" spans="1:5" ht="12.75">
      <c r="A573" s="35" t="s">
        <v>57</v>
      </c>
      <c r="E573" s="40" t="s">
        <v>5</v>
      </c>
    </row>
    <row r="574" spans="1:5" ht="12.75">
      <c r="A574" t="s">
        <v>58</v>
      </c>
      <c r="E574" s="39" t="s">
        <v>5</v>
      </c>
    </row>
    <row r="575" spans="1:16" ht="12.75">
      <c r="A575" t="s">
        <v>50</v>
      </c>
      <c s="34" t="s">
        <v>1057</v>
      </c>
      <c s="34" t="s">
        <v>1058</v>
      </c>
      <c s="35" t="s">
        <v>5</v>
      </c>
      <c s="6" t="s">
        <v>538</v>
      </c>
      <c s="36" t="s">
        <v>86</v>
      </c>
      <c s="37">
        <v>1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62</v>
      </c>
      <c>
        <f>(M575*21)/100</f>
      </c>
      <c t="s">
        <v>28</v>
      </c>
    </row>
    <row r="576" spans="1:5" ht="12.75">
      <c r="A576" s="35" t="s">
        <v>56</v>
      </c>
      <c r="E576" s="39" t="s">
        <v>538</v>
      </c>
    </row>
    <row r="577" spans="1:5" ht="12.75">
      <c r="A577" s="35" t="s">
        <v>57</v>
      </c>
      <c r="E577" s="40" t="s">
        <v>5</v>
      </c>
    </row>
    <row r="578" spans="1:5" ht="12.75">
      <c r="A578" t="s">
        <v>58</v>
      </c>
      <c r="E578" s="39" t="s">
        <v>5</v>
      </c>
    </row>
    <row r="579" spans="1:16" ht="12.75">
      <c r="A579" t="s">
        <v>50</v>
      </c>
      <c s="34" t="s">
        <v>1059</v>
      </c>
      <c s="34" t="s">
        <v>483</v>
      </c>
      <c s="35" t="s">
        <v>5</v>
      </c>
      <c s="6" t="s">
        <v>484</v>
      </c>
      <c s="36" t="s">
        <v>54</v>
      </c>
      <c s="37">
        <v>350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55</v>
      </c>
      <c>
        <f>(M579*21)/100</f>
      </c>
      <c t="s">
        <v>28</v>
      </c>
    </row>
    <row r="580" spans="1:5" ht="12.75">
      <c r="A580" s="35" t="s">
        <v>56</v>
      </c>
      <c r="E580" s="39" t="s">
        <v>484</v>
      </c>
    </row>
    <row r="581" spans="1:5" ht="12.75">
      <c r="A581" s="35" t="s">
        <v>57</v>
      </c>
      <c r="E581" s="40" t="s">
        <v>5</v>
      </c>
    </row>
    <row r="582" spans="1:5" ht="12.75">
      <c r="A582" t="s">
        <v>58</v>
      </c>
      <c r="E582" s="39" t="s">
        <v>5</v>
      </c>
    </row>
    <row r="583" spans="1:16" ht="12.75">
      <c r="A583" t="s">
        <v>50</v>
      </c>
      <c s="34" t="s">
        <v>1060</v>
      </c>
      <c s="34" t="s">
        <v>760</v>
      </c>
      <c s="35" t="s">
        <v>5</v>
      </c>
      <c s="6" t="s">
        <v>761</v>
      </c>
      <c s="36" t="s">
        <v>54</v>
      </c>
      <c s="37">
        <v>300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55</v>
      </c>
      <c>
        <f>(M583*21)/100</f>
      </c>
      <c t="s">
        <v>28</v>
      </c>
    </row>
    <row r="584" spans="1:5" ht="12.75">
      <c r="A584" s="35" t="s">
        <v>56</v>
      </c>
      <c r="E584" s="39" t="s">
        <v>761</v>
      </c>
    </row>
    <row r="585" spans="1:5" ht="12.75">
      <c r="A585" s="35" t="s">
        <v>57</v>
      </c>
      <c r="E585" s="40" t="s">
        <v>5</v>
      </c>
    </row>
    <row r="586" spans="1:5" ht="12.75">
      <c r="A586" t="s">
        <v>58</v>
      </c>
      <c r="E586" s="39" t="s">
        <v>5</v>
      </c>
    </row>
    <row r="587" spans="1:16" ht="12.75">
      <c r="A587" t="s">
        <v>50</v>
      </c>
      <c s="34" t="s">
        <v>1061</v>
      </c>
      <c s="34" t="s">
        <v>1062</v>
      </c>
      <c s="35" t="s">
        <v>5</v>
      </c>
      <c s="6" t="s">
        <v>1063</v>
      </c>
      <c s="36" t="s">
        <v>54</v>
      </c>
      <c s="37">
        <v>150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62</v>
      </c>
      <c>
        <f>(M587*21)/100</f>
      </c>
      <c t="s">
        <v>28</v>
      </c>
    </row>
    <row r="588" spans="1:5" ht="12.75">
      <c r="A588" s="35" t="s">
        <v>56</v>
      </c>
      <c r="E588" s="39" t="s">
        <v>1063</v>
      </c>
    </row>
    <row r="589" spans="1:5" ht="12.75">
      <c r="A589" s="35" t="s">
        <v>57</v>
      </c>
      <c r="E589" s="40" t="s">
        <v>5</v>
      </c>
    </row>
    <row r="590" spans="1:5" ht="12.75">
      <c r="A590" t="s">
        <v>58</v>
      </c>
      <c r="E590" s="39" t="s">
        <v>5</v>
      </c>
    </row>
    <row r="591" spans="1:16" ht="12.75">
      <c r="A591" t="s">
        <v>50</v>
      </c>
      <c s="34" t="s">
        <v>1064</v>
      </c>
      <c s="34" t="s">
        <v>1065</v>
      </c>
      <c s="35" t="s">
        <v>5</v>
      </c>
      <c s="6" t="s">
        <v>1066</v>
      </c>
      <c s="36" t="s">
        <v>54</v>
      </c>
      <c s="37">
        <v>200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62</v>
      </c>
      <c>
        <f>(M591*21)/100</f>
      </c>
      <c t="s">
        <v>28</v>
      </c>
    </row>
    <row r="592" spans="1:5" ht="12.75">
      <c r="A592" s="35" t="s">
        <v>56</v>
      </c>
      <c r="E592" s="39" t="s">
        <v>1066</v>
      </c>
    </row>
    <row r="593" spans="1:5" ht="12.75">
      <c r="A593" s="35" t="s">
        <v>57</v>
      </c>
      <c r="E593" s="40" t="s">
        <v>5</v>
      </c>
    </row>
    <row r="594" spans="1:5" ht="12.75">
      <c r="A594" t="s">
        <v>58</v>
      </c>
      <c r="E594" s="39" t="s">
        <v>5</v>
      </c>
    </row>
    <row r="595" spans="1:16" ht="12.75">
      <c r="A595" t="s">
        <v>50</v>
      </c>
      <c s="34" t="s">
        <v>1067</v>
      </c>
      <c s="34" t="s">
        <v>1068</v>
      </c>
      <c s="35" t="s">
        <v>5</v>
      </c>
      <c s="6" t="s">
        <v>1069</v>
      </c>
      <c s="36" t="s">
        <v>54</v>
      </c>
      <c s="37">
        <v>100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55</v>
      </c>
      <c>
        <f>(M595*21)/100</f>
      </c>
      <c t="s">
        <v>28</v>
      </c>
    </row>
    <row r="596" spans="1:5" ht="12.75">
      <c r="A596" s="35" t="s">
        <v>56</v>
      </c>
      <c r="E596" s="39" t="s">
        <v>1069</v>
      </c>
    </row>
    <row r="597" spans="1:5" ht="12.75">
      <c r="A597" s="35" t="s">
        <v>57</v>
      </c>
      <c r="E597" s="40" t="s">
        <v>5</v>
      </c>
    </row>
    <row r="598" spans="1:5" ht="12.75">
      <c r="A598" t="s">
        <v>58</v>
      </c>
      <c r="E598" s="39" t="s">
        <v>5</v>
      </c>
    </row>
    <row r="599" spans="1:16" ht="12.75">
      <c r="A599" t="s">
        <v>50</v>
      </c>
      <c s="34" t="s">
        <v>1070</v>
      </c>
      <c s="34" t="s">
        <v>1071</v>
      </c>
      <c s="35" t="s">
        <v>5</v>
      </c>
      <c s="6" t="s">
        <v>1072</v>
      </c>
      <c s="36" t="s">
        <v>61</v>
      </c>
      <c s="37">
        <v>1000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62</v>
      </c>
      <c>
        <f>(M599*21)/100</f>
      </c>
      <c t="s">
        <v>28</v>
      </c>
    </row>
    <row r="600" spans="1:5" ht="12.75">
      <c r="A600" s="35" t="s">
        <v>56</v>
      </c>
      <c r="E600" s="39" t="s">
        <v>1072</v>
      </c>
    </row>
    <row r="601" spans="1:5" ht="12.75">
      <c r="A601" s="35" t="s">
        <v>57</v>
      </c>
      <c r="E601" s="40" t="s">
        <v>5</v>
      </c>
    </row>
    <row r="602" spans="1:5" ht="12.75">
      <c r="A602" t="s">
        <v>58</v>
      </c>
      <c r="E602" s="39" t="s">
        <v>5</v>
      </c>
    </row>
    <row r="603" spans="1:16" ht="12.75">
      <c r="A603" t="s">
        <v>50</v>
      </c>
      <c s="34" t="s">
        <v>1073</v>
      </c>
      <c s="34" t="s">
        <v>88</v>
      </c>
      <c s="35" t="s">
        <v>5</v>
      </c>
      <c s="6" t="s">
        <v>89</v>
      </c>
      <c s="36" t="s">
        <v>71</v>
      </c>
      <c s="37">
        <v>1000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55</v>
      </c>
      <c>
        <f>(M603*21)/100</f>
      </c>
      <c t="s">
        <v>28</v>
      </c>
    </row>
    <row r="604" spans="1:5" ht="12.75">
      <c r="A604" s="35" t="s">
        <v>56</v>
      </c>
      <c r="E604" s="39" t="s">
        <v>89</v>
      </c>
    </row>
    <row r="605" spans="1:5" ht="12.75">
      <c r="A605" s="35" t="s">
        <v>57</v>
      </c>
      <c r="E605" s="40" t="s">
        <v>5</v>
      </c>
    </row>
    <row r="606" spans="1:5" ht="12.75">
      <c r="A606" t="s">
        <v>58</v>
      </c>
      <c r="E606" s="39" t="s">
        <v>5</v>
      </c>
    </row>
    <row r="607" spans="1:16" ht="12.75">
      <c r="A607" t="s">
        <v>50</v>
      </c>
      <c s="34" t="s">
        <v>1074</v>
      </c>
      <c s="34" t="s">
        <v>1075</v>
      </c>
      <c s="35" t="s">
        <v>5</v>
      </c>
      <c s="6" t="s">
        <v>1076</v>
      </c>
      <c s="36" t="s">
        <v>54</v>
      </c>
      <c s="37">
        <v>150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62</v>
      </c>
      <c>
        <f>(M607*21)/100</f>
      </c>
      <c t="s">
        <v>28</v>
      </c>
    </row>
    <row r="608" spans="1:5" ht="12.75">
      <c r="A608" s="35" t="s">
        <v>56</v>
      </c>
      <c r="E608" s="39" t="s">
        <v>1076</v>
      </c>
    </row>
    <row r="609" spans="1:5" ht="12.75">
      <c r="A609" s="35" t="s">
        <v>57</v>
      </c>
      <c r="E609" s="40" t="s">
        <v>5</v>
      </c>
    </row>
    <row r="610" spans="1:5" ht="12.75">
      <c r="A610" t="s">
        <v>58</v>
      </c>
      <c r="E610" s="39" t="s">
        <v>5</v>
      </c>
    </row>
    <row r="611" spans="1:16" ht="12.75">
      <c r="A611" t="s">
        <v>50</v>
      </c>
      <c s="34" t="s">
        <v>1077</v>
      </c>
      <c s="34" t="s">
        <v>1078</v>
      </c>
      <c s="35" t="s">
        <v>5</v>
      </c>
      <c s="6" t="s">
        <v>767</v>
      </c>
      <c s="36" t="s">
        <v>54</v>
      </c>
      <c s="37">
        <v>150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62</v>
      </c>
      <c>
        <f>(M611*21)/100</f>
      </c>
      <c t="s">
        <v>28</v>
      </c>
    </row>
    <row r="612" spans="1:5" ht="12.75">
      <c r="A612" s="35" t="s">
        <v>56</v>
      </c>
      <c r="E612" s="39" t="s">
        <v>767</v>
      </c>
    </row>
    <row r="613" spans="1:5" ht="12.75">
      <c r="A613" s="35" t="s">
        <v>57</v>
      </c>
      <c r="E613" s="40" t="s">
        <v>5</v>
      </c>
    </row>
    <row r="614" spans="1:5" ht="12.75">
      <c r="A614" t="s">
        <v>58</v>
      </c>
      <c r="E614" s="39" t="s">
        <v>5</v>
      </c>
    </row>
    <row r="615" spans="1:16" ht="12.75">
      <c r="A615" t="s">
        <v>50</v>
      </c>
      <c s="34" t="s">
        <v>1079</v>
      </c>
      <c s="34" t="s">
        <v>283</v>
      </c>
      <c s="35" t="s">
        <v>5</v>
      </c>
      <c s="6" t="s">
        <v>284</v>
      </c>
      <c s="36" t="s">
        <v>54</v>
      </c>
      <c s="37">
        <v>200</v>
      </c>
      <c s="36">
        <v>2E-05</v>
      </c>
      <c s="36">
        <f>ROUND(G615*H615,6)</f>
      </c>
      <c r="L615" s="38">
        <v>0</v>
      </c>
      <c s="32">
        <f>ROUND(ROUND(L615,2)*ROUND(G615,3),2)</f>
      </c>
      <c s="36" t="s">
        <v>55</v>
      </c>
      <c>
        <f>(M615*21)/100</f>
      </c>
      <c t="s">
        <v>28</v>
      </c>
    </row>
    <row r="616" spans="1:5" ht="12.75">
      <c r="A616" s="35" t="s">
        <v>56</v>
      </c>
      <c r="E616" s="39" t="s">
        <v>284</v>
      </c>
    </row>
    <row r="617" spans="1:5" ht="12.75">
      <c r="A617" s="35" t="s">
        <v>57</v>
      </c>
      <c r="E617" s="40" t="s">
        <v>5</v>
      </c>
    </row>
    <row r="618" spans="1:5" ht="12.75">
      <c r="A618" t="s">
        <v>58</v>
      </c>
      <c r="E618" s="39" t="s">
        <v>5</v>
      </c>
    </row>
    <row r="619" spans="1:16" ht="12.75">
      <c r="A619" t="s">
        <v>50</v>
      </c>
      <c s="34" t="s">
        <v>1080</v>
      </c>
      <c s="34" t="s">
        <v>1081</v>
      </c>
      <c s="35" t="s">
        <v>5</v>
      </c>
      <c s="6" t="s">
        <v>204</v>
      </c>
      <c s="36" t="s">
        <v>54</v>
      </c>
      <c s="37">
        <v>200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62</v>
      </c>
      <c>
        <f>(M619*21)/100</f>
      </c>
      <c t="s">
        <v>28</v>
      </c>
    </row>
    <row r="620" spans="1:5" ht="12.75">
      <c r="A620" s="35" t="s">
        <v>56</v>
      </c>
      <c r="E620" s="39" t="s">
        <v>204</v>
      </c>
    </row>
    <row r="621" spans="1:5" ht="12.75">
      <c r="A621" s="35" t="s">
        <v>57</v>
      </c>
      <c r="E621" s="40" t="s">
        <v>5</v>
      </c>
    </row>
    <row r="622" spans="1:5" ht="12.75">
      <c r="A622" t="s">
        <v>58</v>
      </c>
      <c r="E622" s="39" t="s">
        <v>5</v>
      </c>
    </row>
    <row r="623" spans="1:16" ht="12.75">
      <c r="A623" t="s">
        <v>50</v>
      </c>
      <c s="34" t="s">
        <v>1082</v>
      </c>
      <c s="34" t="s">
        <v>531</v>
      </c>
      <c s="35" t="s">
        <v>5</v>
      </c>
      <c s="6" t="s">
        <v>532</v>
      </c>
      <c s="36" t="s">
        <v>86</v>
      </c>
      <c s="37">
        <v>30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62</v>
      </c>
      <c>
        <f>(M623*21)/100</f>
      </c>
      <c t="s">
        <v>28</v>
      </c>
    </row>
    <row r="624" spans="1:5" ht="12.75">
      <c r="A624" s="35" t="s">
        <v>56</v>
      </c>
      <c r="E624" s="39" t="s">
        <v>532</v>
      </c>
    </row>
    <row r="625" spans="1:5" ht="12.75">
      <c r="A625" s="35" t="s">
        <v>57</v>
      </c>
      <c r="E625" s="40" t="s">
        <v>5</v>
      </c>
    </row>
    <row r="626" spans="1:5" ht="12.75">
      <c r="A626" t="s">
        <v>58</v>
      </c>
      <c r="E626" s="39" t="s">
        <v>5</v>
      </c>
    </row>
    <row r="627" spans="1:13" ht="12.75">
      <c r="A627" t="s">
        <v>47</v>
      </c>
      <c r="C627" s="31" t="s">
        <v>1083</v>
      </c>
      <c r="E627" s="33" t="s">
        <v>1084</v>
      </c>
      <c r="J627" s="32">
        <f>0</f>
      </c>
      <c s="32">
        <f>0</f>
      </c>
      <c s="32">
        <f>0+L628+L632+L636+L640+L644</f>
      </c>
      <c s="32">
        <f>0+M628+M632+M636+M640+M644</f>
      </c>
    </row>
    <row r="628" spans="1:16" ht="25.5">
      <c r="A628" t="s">
        <v>50</v>
      </c>
      <c s="34" t="s">
        <v>1085</v>
      </c>
      <c s="34" t="s">
        <v>1086</v>
      </c>
      <c s="35" t="s">
        <v>5</v>
      </c>
      <c s="6" t="s">
        <v>1087</v>
      </c>
      <c s="36" t="s">
        <v>1088</v>
      </c>
      <c s="37">
        <v>16</v>
      </c>
      <c s="36">
        <v>0</v>
      </c>
      <c s="36">
        <f>ROUND(G628*H628,6)</f>
      </c>
      <c r="L628" s="38">
        <v>0</v>
      </c>
      <c s="32">
        <f>ROUND(ROUND(L628,2)*ROUND(G628,3),2)</f>
      </c>
      <c s="36" t="s">
        <v>55</v>
      </c>
      <c>
        <f>(M628*21)/100</f>
      </c>
      <c t="s">
        <v>28</v>
      </c>
    </row>
    <row r="629" spans="1:5" ht="25.5">
      <c r="A629" s="35" t="s">
        <v>56</v>
      </c>
      <c r="E629" s="39" t="s">
        <v>1087</v>
      </c>
    </row>
    <row r="630" spans="1:5" ht="12.75">
      <c r="A630" s="35" t="s">
        <v>57</v>
      </c>
      <c r="E630" s="40" t="s">
        <v>5</v>
      </c>
    </row>
    <row r="631" spans="1:5" ht="12.75">
      <c r="A631" t="s">
        <v>58</v>
      </c>
      <c r="E631" s="39" t="s">
        <v>5</v>
      </c>
    </row>
    <row r="632" spans="1:16" ht="25.5">
      <c r="A632" t="s">
        <v>50</v>
      </c>
      <c s="34" t="s">
        <v>1089</v>
      </c>
      <c s="34" t="s">
        <v>1090</v>
      </c>
      <c s="35" t="s">
        <v>5</v>
      </c>
      <c s="6" t="s">
        <v>1091</v>
      </c>
      <c s="36" t="s">
        <v>1088</v>
      </c>
      <c s="37">
        <v>16</v>
      </c>
      <c s="36">
        <v>0</v>
      </c>
      <c s="36">
        <f>ROUND(G632*H632,6)</f>
      </c>
      <c r="L632" s="38">
        <v>0</v>
      </c>
      <c s="32">
        <f>ROUND(ROUND(L632,2)*ROUND(G632,3),2)</f>
      </c>
      <c s="36" t="s">
        <v>55</v>
      </c>
      <c>
        <f>(M632*21)/100</f>
      </c>
      <c t="s">
        <v>28</v>
      </c>
    </row>
    <row r="633" spans="1:5" ht="25.5">
      <c r="A633" s="35" t="s">
        <v>56</v>
      </c>
      <c r="E633" s="39" t="s">
        <v>1091</v>
      </c>
    </row>
    <row r="634" spans="1:5" ht="12.75">
      <c r="A634" s="35" t="s">
        <v>57</v>
      </c>
      <c r="E634" s="40" t="s">
        <v>5</v>
      </c>
    </row>
    <row r="635" spans="1:5" ht="12.75">
      <c r="A635" t="s">
        <v>58</v>
      </c>
      <c r="E635" s="39" t="s">
        <v>5</v>
      </c>
    </row>
    <row r="636" spans="1:16" ht="12.75">
      <c r="A636" t="s">
        <v>50</v>
      </c>
      <c s="34" t="s">
        <v>1092</v>
      </c>
      <c s="34" t="s">
        <v>1093</v>
      </c>
      <c s="35" t="s">
        <v>5</v>
      </c>
      <c s="6" t="s">
        <v>1094</v>
      </c>
      <c s="36" t="s">
        <v>102</v>
      </c>
      <c s="37">
        <v>8.16</v>
      </c>
      <c s="36">
        <v>1</v>
      </c>
      <c s="36">
        <f>ROUND(G636*H636,6)</f>
      </c>
      <c r="L636" s="38">
        <v>0</v>
      </c>
      <c s="32">
        <f>ROUND(ROUND(L636,2)*ROUND(G636,3),2)</f>
      </c>
      <c s="36" t="s">
        <v>62</v>
      </c>
      <c>
        <f>(M636*21)/100</f>
      </c>
      <c t="s">
        <v>28</v>
      </c>
    </row>
    <row r="637" spans="1:5" ht="12.75">
      <c r="A637" s="35" t="s">
        <v>56</v>
      </c>
      <c r="E637" s="39" t="s">
        <v>1094</v>
      </c>
    </row>
    <row r="638" spans="1:5" ht="12.75">
      <c r="A638" s="35" t="s">
        <v>57</v>
      </c>
      <c r="E638" s="40" t="s">
        <v>5</v>
      </c>
    </row>
    <row r="639" spans="1:5" ht="12.75">
      <c r="A639" t="s">
        <v>58</v>
      </c>
      <c r="E639" s="39" t="s">
        <v>5</v>
      </c>
    </row>
    <row r="640" spans="1:16" ht="12.75">
      <c r="A640" t="s">
        <v>50</v>
      </c>
      <c s="34" t="s">
        <v>1095</v>
      </c>
      <c s="34" t="s">
        <v>1096</v>
      </c>
      <c s="35" t="s">
        <v>5</v>
      </c>
      <c s="6" t="s">
        <v>1097</v>
      </c>
      <c s="36" t="s">
        <v>71</v>
      </c>
      <c s="37">
        <v>3</v>
      </c>
      <c s="36">
        <v>0</v>
      </c>
      <c s="36">
        <f>ROUND(G640*H640,6)</f>
      </c>
      <c r="L640" s="38">
        <v>0</v>
      </c>
      <c s="32">
        <f>ROUND(ROUND(L640,2)*ROUND(G640,3),2)</f>
      </c>
      <c s="36" t="s">
        <v>62</v>
      </c>
      <c>
        <f>(M640*21)/100</f>
      </c>
      <c t="s">
        <v>28</v>
      </c>
    </row>
    <row r="641" spans="1:5" ht="12.75">
      <c r="A641" s="35" t="s">
        <v>56</v>
      </c>
      <c r="E641" s="39" t="s">
        <v>1097</v>
      </c>
    </row>
    <row r="642" spans="1:5" ht="12.75">
      <c r="A642" s="35" t="s">
        <v>57</v>
      </c>
      <c r="E642" s="40" t="s">
        <v>5</v>
      </c>
    </row>
    <row r="643" spans="1:5" ht="12.75">
      <c r="A643" t="s">
        <v>58</v>
      </c>
      <c r="E643" s="39" t="s">
        <v>5</v>
      </c>
    </row>
    <row r="644" spans="1:16" ht="12.75">
      <c r="A644" t="s">
        <v>50</v>
      </c>
      <c s="34" t="s">
        <v>1098</v>
      </c>
      <c s="34" t="s">
        <v>1099</v>
      </c>
      <c s="35" t="s">
        <v>5</v>
      </c>
      <c s="6" t="s">
        <v>1100</v>
      </c>
      <c s="36" t="s">
        <v>54</v>
      </c>
      <c s="37">
        <v>20</v>
      </c>
      <c s="36">
        <v>2E-05</v>
      </c>
      <c s="36">
        <f>ROUND(G644*H644,6)</f>
      </c>
      <c r="L644" s="38">
        <v>0</v>
      </c>
      <c s="32">
        <f>ROUND(ROUND(L644,2)*ROUND(G644,3),2)</f>
      </c>
      <c s="36" t="s">
        <v>62</v>
      </c>
      <c>
        <f>(M644*21)/100</f>
      </c>
      <c t="s">
        <v>28</v>
      </c>
    </row>
    <row r="645" spans="1:5" ht="12.75">
      <c r="A645" s="35" t="s">
        <v>56</v>
      </c>
      <c r="E645" s="39" t="s">
        <v>1100</v>
      </c>
    </row>
    <row r="646" spans="1:5" ht="12.75">
      <c r="A646" s="35" t="s">
        <v>57</v>
      </c>
      <c r="E646" s="40" t="s">
        <v>5</v>
      </c>
    </row>
    <row r="647" spans="1:5" ht="12.75">
      <c r="A647" t="s">
        <v>58</v>
      </c>
      <c r="E647" s="39" t="s">
        <v>5</v>
      </c>
    </row>
    <row r="648" spans="1:13" ht="12.75">
      <c r="A648" t="s">
        <v>47</v>
      </c>
      <c r="C648" s="31" t="s">
        <v>1101</v>
      </c>
      <c r="E648" s="33" t="s">
        <v>1102</v>
      </c>
      <c r="J648" s="32">
        <f>0</f>
      </c>
      <c s="32">
        <f>0</f>
      </c>
      <c s="32">
        <f>0+L649+L653+L657+L661</f>
      </c>
      <c s="32">
        <f>0+M649+M653+M657+M661</f>
      </c>
    </row>
    <row r="649" spans="1:16" ht="12.75">
      <c r="A649" t="s">
        <v>50</v>
      </c>
      <c s="34" t="s">
        <v>1103</v>
      </c>
      <c s="34" t="s">
        <v>1104</v>
      </c>
      <c s="35" t="s">
        <v>5</v>
      </c>
      <c s="6" t="s">
        <v>1105</v>
      </c>
      <c s="36" t="s">
        <v>71</v>
      </c>
      <c s="37">
        <v>5</v>
      </c>
      <c s="36">
        <v>0</v>
      </c>
      <c s="36">
        <f>ROUND(G649*H649,6)</f>
      </c>
      <c r="L649" s="38">
        <v>0</v>
      </c>
      <c s="32">
        <f>ROUND(ROUND(L649,2)*ROUND(G649,3),2)</f>
      </c>
      <c s="36" t="s">
        <v>62</v>
      </c>
      <c>
        <f>(M649*21)/100</f>
      </c>
      <c t="s">
        <v>28</v>
      </c>
    </row>
    <row r="650" spans="1:5" ht="12.75">
      <c r="A650" s="35" t="s">
        <v>56</v>
      </c>
      <c r="E650" s="39" t="s">
        <v>1105</v>
      </c>
    </row>
    <row r="651" spans="1:5" ht="12.75">
      <c r="A651" s="35" t="s">
        <v>57</v>
      </c>
      <c r="E651" s="40" t="s">
        <v>5</v>
      </c>
    </row>
    <row r="652" spans="1:5" ht="12.75">
      <c r="A652" t="s">
        <v>58</v>
      </c>
      <c r="E652" s="39" t="s">
        <v>5</v>
      </c>
    </row>
    <row r="653" spans="1:16" ht="12.75">
      <c r="A653" t="s">
        <v>50</v>
      </c>
      <c s="34" t="s">
        <v>1106</v>
      </c>
      <c s="34" t="s">
        <v>1004</v>
      </c>
      <c s="35" t="s">
        <v>5</v>
      </c>
      <c s="6" t="s">
        <v>1005</v>
      </c>
      <c s="36" t="s">
        <v>61</v>
      </c>
      <c s="37">
        <v>1</v>
      </c>
      <c s="36">
        <v>0</v>
      </c>
      <c s="36">
        <f>ROUND(G653*H653,6)</f>
      </c>
      <c r="L653" s="38">
        <v>0</v>
      </c>
      <c s="32">
        <f>ROUND(ROUND(L653,2)*ROUND(G653,3),2)</f>
      </c>
      <c s="36" t="s">
        <v>62</v>
      </c>
      <c>
        <f>(M653*21)/100</f>
      </c>
      <c t="s">
        <v>28</v>
      </c>
    </row>
    <row r="654" spans="1:5" ht="12.75">
      <c r="A654" s="35" t="s">
        <v>56</v>
      </c>
      <c r="E654" s="39" t="s">
        <v>1005</v>
      </c>
    </row>
    <row r="655" spans="1:5" ht="12.75">
      <c r="A655" s="35" t="s">
        <v>57</v>
      </c>
      <c r="E655" s="40" t="s">
        <v>5</v>
      </c>
    </row>
    <row r="656" spans="1:5" ht="12.75">
      <c r="A656" t="s">
        <v>58</v>
      </c>
      <c r="E656" s="39" t="s">
        <v>5</v>
      </c>
    </row>
    <row r="657" spans="1:16" ht="12.75">
      <c r="A657" t="s">
        <v>50</v>
      </c>
      <c s="34" t="s">
        <v>1107</v>
      </c>
      <c s="34" t="s">
        <v>944</v>
      </c>
      <c s="35" t="s">
        <v>5</v>
      </c>
      <c s="6" t="s">
        <v>945</v>
      </c>
      <c s="36" t="s">
        <v>71</v>
      </c>
      <c s="37">
        <v>1</v>
      </c>
      <c s="36">
        <v>0.00212</v>
      </c>
      <c s="36">
        <f>ROUND(G657*H657,6)</f>
      </c>
      <c r="L657" s="38">
        <v>0</v>
      </c>
      <c s="32">
        <f>ROUND(ROUND(L657,2)*ROUND(G657,3),2)</f>
      </c>
      <c s="36" t="s">
        <v>62</v>
      </c>
      <c>
        <f>(M657*21)/100</f>
      </c>
      <c t="s">
        <v>28</v>
      </c>
    </row>
    <row r="658" spans="1:5" ht="12.75">
      <c r="A658" s="35" t="s">
        <v>56</v>
      </c>
      <c r="E658" s="39" t="s">
        <v>945</v>
      </c>
    </row>
    <row r="659" spans="1:5" ht="12.75">
      <c r="A659" s="35" t="s">
        <v>57</v>
      </c>
      <c r="E659" s="40" t="s">
        <v>5</v>
      </c>
    </row>
    <row r="660" spans="1:5" ht="12.75">
      <c r="A660" t="s">
        <v>58</v>
      </c>
      <c r="E660" s="39" t="s">
        <v>5</v>
      </c>
    </row>
    <row r="661" spans="1:16" ht="25.5">
      <c r="A661" t="s">
        <v>50</v>
      </c>
      <c s="34" t="s">
        <v>1108</v>
      </c>
      <c s="34" t="s">
        <v>1109</v>
      </c>
      <c s="35" t="s">
        <v>5</v>
      </c>
      <c s="6" t="s">
        <v>962</v>
      </c>
      <c s="36" t="s">
        <v>71</v>
      </c>
      <c s="37">
        <v>1</v>
      </c>
      <c s="36">
        <v>0</v>
      </c>
      <c s="36">
        <f>ROUND(G661*H661,6)</f>
      </c>
      <c r="L661" s="38">
        <v>0</v>
      </c>
      <c s="32">
        <f>ROUND(ROUND(L661,2)*ROUND(G661,3),2)</f>
      </c>
      <c s="36" t="s">
        <v>55</v>
      </c>
      <c>
        <f>(M661*21)/100</f>
      </c>
      <c t="s">
        <v>28</v>
      </c>
    </row>
    <row r="662" spans="1:5" ht="25.5">
      <c r="A662" s="35" t="s">
        <v>56</v>
      </c>
      <c r="E662" s="39" t="s">
        <v>962</v>
      </c>
    </row>
    <row r="663" spans="1:5" ht="12.75">
      <c r="A663" s="35" t="s">
        <v>57</v>
      </c>
      <c r="E663" s="40" t="s">
        <v>5</v>
      </c>
    </row>
    <row r="664" spans="1:5" ht="12.75">
      <c r="A664" t="s">
        <v>58</v>
      </c>
      <c r="E664" s="39" t="s">
        <v>5</v>
      </c>
    </row>
    <row r="665" spans="1:13" ht="12.75">
      <c r="A665" t="s">
        <v>47</v>
      </c>
      <c r="C665" s="31" t="s">
        <v>103</v>
      </c>
      <c r="E665" s="33" t="s">
        <v>104</v>
      </c>
      <c r="J665" s="32">
        <f>0</f>
      </c>
      <c s="32">
        <f>0</f>
      </c>
      <c s="32">
        <f>0+L666+L670+L674+L678</f>
      </c>
      <c s="32">
        <f>0+M666+M670+M674+M678</f>
      </c>
    </row>
    <row r="666" spans="1:16" ht="12.75">
      <c r="A666" t="s">
        <v>50</v>
      </c>
      <c s="34" t="s">
        <v>1110</v>
      </c>
      <c s="34" t="s">
        <v>1111</v>
      </c>
      <c s="35" t="s">
        <v>5</v>
      </c>
      <c s="6" t="s">
        <v>1112</v>
      </c>
      <c s="36" t="s">
        <v>71</v>
      </c>
      <c s="37">
        <v>196</v>
      </c>
      <c s="36">
        <v>0</v>
      </c>
      <c s="36">
        <f>ROUND(G666*H666,6)</f>
      </c>
      <c r="L666" s="38">
        <v>0</v>
      </c>
      <c s="32">
        <f>ROUND(ROUND(L666,2)*ROUND(G666,3),2)</f>
      </c>
      <c s="36" t="s">
        <v>55</v>
      </c>
      <c>
        <f>(M666*21)/100</f>
      </c>
      <c t="s">
        <v>28</v>
      </c>
    </row>
    <row r="667" spans="1:5" ht="12.75">
      <c r="A667" s="35" t="s">
        <v>56</v>
      </c>
      <c r="E667" s="39" t="s">
        <v>1112</v>
      </c>
    </row>
    <row r="668" spans="1:5" ht="12.75">
      <c r="A668" s="35" t="s">
        <v>57</v>
      </c>
      <c r="E668" s="40" t="s">
        <v>5</v>
      </c>
    </row>
    <row r="669" spans="1:5" ht="12.75">
      <c r="A669" t="s">
        <v>58</v>
      </c>
      <c r="E669" s="39" t="s">
        <v>5</v>
      </c>
    </row>
    <row r="670" spans="1:16" ht="12.75">
      <c r="A670" t="s">
        <v>50</v>
      </c>
      <c s="34" t="s">
        <v>1113</v>
      </c>
      <c s="34" t="s">
        <v>1114</v>
      </c>
      <c s="35" t="s">
        <v>5</v>
      </c>
      <c s="6" t="s">
        <v>199</v>
      </c>
      <c s="36" t="s">
        <v>86</v>
      </c>
      <c s="37">
        <v>1</v>
      </c>
      <c s="36">
        <v>0</v>
      </c>
      <c s="36">
        <f>ROUND(G670*H670,6)</f>
      </c>
      <c r="L670" s="38">
        <v>0</v>
      </c>
      <c s="32">
        <f>ROUND(ROUND(L670,2)*ROUND(G670,3),2)</f>
      </c>
      <c s="36" t="s">
        <v>62</v>
      </c>
      <c>
        <f>(M670*21)/100</f>
      </c>
      <c t="s">
        <v>28</v>
      </c>
    </row>
    <row r="671" spans="1:5" ht="12.75">
      <c r="A671" s="35" t="s">
        <v>56</v>
      </c>
      <c r="E671" s="39" t="s">
        <v>199</v>
      </c>
    </row>
    <row r="672" spans="1:5" ht="12.75">
      <c r="A672" s="35" t="s">
        <v>57</v>
      </c>
      <c r="E672" s="40" t="s">
        <v>5</v>
      </c>
    </row>
    <row r="673" spans="1:5" ht="12.75">
      <c r="A673" t="s">
        <v>58</v>
      </c>
      <c r="E673" s="39" t="s">
        <v>5</v>
      </c>
    </row>
    <row r="674" spans="1:16" ht="12.75">
      <c r="A674" t="s">
        <v>50</v>
      </c>
      <c s="34" t="s">
        <v>1115</v>
      </c>
      <c s="34" t="s">
        <v>106</v>
      </c>
      <c s="35" t="s">
        <v>5</v>
      </c>
      <c s="6" t="s">
        <v>107</v>
      </c>
      <c s="36" t="s">
        <v>86</v>
      </c>
      <c s="37">
        <v>1</v>
      </c>
      <c s="36">
        <v>0</v>
      </c>
      <c s="36">
        <f>ROUND(G674*H674,6)</f>
      </c>
      <c r="L674" s="38">
        <v>0</v>
      </c>
      <c s="32">
        <f>ROUND(ROUND(L674,2)*ROUND(G674,3),2)</f>
      </c>
      <c s="36" t="s">
        <v>62</v>
      </c>
      <c>
        <f>(M674*21)/100</f>
      </c>
      <c t="s">
        <v>28</v>
      </c>
    </row>
    <row r="675" spans="1:5" ht="12.75">
      <c r="A675" s="35" t="s">
        <v>56</v>
      </c>
      <c r="E675" s="39" t="s">
        <v>107</v>
      </c>
    </row>
    <row r="676" spans="1:5" ht="12.75">
      <c r="A676" s="35" t="s">
        <v>57</v>
      </c>
      <c r="E676" s="40" t="s">
        <v>5</v>
      </c>
    </row>
    <row r="677" spans="1:5" ht="12.75">
      <c r="A677" t="s">
        <v>58</v>
      </c>
      <c r="E677" s="39" t="s">
        <v>5</v>
      </c>
    </row>
    <row r="678" spans="1:16" ht="12.75">
      <c r="A678" t="s">
        <v>50</v>
      </c>
      <c s="34" t="s">
        <v>1116</v>
      </c>
      <c s="34" t="s">
        <v>1117</v>
      </c>
      <c s="35" t="s">
        <v>5</v>
      </c>
      <c s="6" t="s">
        <v>1118</v>
      </c>
      <c s="36" t="s">
        <v>86</v>
      </c>
      <c s="37">
        <v>533</v>
      </c>
      <c s="36">
        <v>0</v>
      </c>
      <c s="36">
        <f>ROUND(G678*H678,6)</f>
      </c>
      <c r="L678" s="38">
        <v>0</v>
      </c>
      <c s="32">
        <f>ROUND(ROUND(L678,2)*ROUND(G678,3),2)</f>
      </c>
      <c s="36" t="s">
        <v>62</v>
      </c>
      <c>
        <f>(M678*21)/100</f>
      </c>
      <c t="s">
        <v>28</v>
      </c>
    </row>
    <row r="679" spans="1:5" ht="12.75">
      <c r="A679" s="35" t="s">
        <v>56</v>
      </c>
      <c r="E679" s="39" t="s">
        <v>1118</v>
      </c>
    </row>
    <row r="680" spans="1:5" ht="12.75">
      <c r="A680" s="35" t="s">
        <v>57</v>
      </c>
      <c r="E680" s="40" t="s">
        <v>5</v>
      </c>
    </row>
    <row r="681" spans="1:5" ht="12.75">
      <c r="A681" t="s">
        <v>58</v>
      </c>
      <c r="E68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COUNTIFS(L8:L80,"=0",A8:A80,"P")+COUNTIFS(L8:L80,"",A8:A80,"P")+SUM(Q8:Q80)</f>
      </c>
    </row>
    <row r="8" spans="1:13" ht="12.75">
      <c r="A8" t="s">
        <v>45</v>
      </c>
      <c r="C8" s="28" t="s">
        <v>1121</v>
      </c>
      <c r="E8" s="30" t="s">
        <v>1120</v>
      </c>
      <c r="J8" s="29">
        <f>0+J9+J74+J79</f>
      </c>
      <c s="29">
        <f>0+K9+K74+K79</f>
      </c>
      <c s="29">
        <f>0+L9+L74+L79</f>
      </c>
      <c s="29">
        <f>0+M9+M74+M79</f>
      </c>
    </row>
    <row r="9" spans="1:13" ht="12.75">
      <c r="A9" t="s">
        <v>47</v>
      </c>
      <c r="C9" s="31" t="s">
        <v>269</v>
      </c>
      <c r="E9" s="33" t="s">
        <v>1122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25.5">
      <c r="A10" t="s">
        <v>50</v>
      </c>
      <c s="34" t="s">
        <v>51</v>
      </c>
      <c s="34" t="s">
        <v>1123</v>
      </c>
      <c s="35" t="s">
        <v>5</v>
      </c>
      <c s="6" t="s">
        <v>1124</v>
      </c>
      <c s="36" t="s">
        <v>61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62</v>
      </c>
      <c>
        <f>(M10*21)/100</f>
      </c>
      <c t="s">
        <v>28</v>
      </c>
    </row>
    <row r="11" spans="1:5" ht="25.5">
      <c r="A11" s="35" t="s">
        <v>56</v>
      </c>
      <c r="E11" s="39" t="s">
        <v>1124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486</v>
      </c>
      <c s="35" t="s">
        <v>5</v>
      </c>
      <c s="6" t="s">
        <v>487</v>
      </c>
      <c s="36" t="s">
        <v>54</v>
      </c>
      <c s="37">
        <v>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487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1125</v>
      </c>
      <c s="35" t="s">
        <v>5</v>
      </c>
      <c s="6" t="s">
        <v>1126</v>
      </c>
      <c s="36" t="s">
        <v>61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62</v>
      </c>
      <c>
        <f>(M18*21)/100</f>
      </c>
      <c t="s">
        <v>28</v>
      </c>
    </row>
    <row r="19" spans="1:5" ht="12.75">
      <c r="A19" s="35" t="s">
        <v>56</v>
      </c>
      <c r="E19" s="39" t="s">
        <v>1126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65</v>
      </c>
      <c s="34" t="s">
        <v>1127</v>
      </c>
      <c s="35" t="s">
        <v>5</v>
      </c>
      <c s="6" t="s">
        <v>1128</v>
      </c>
      <c s="36" t="s">
        <v>61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62</v>
      </c>
      <c>
        <f>(M22*21)/100</f>
      </c>
      <c t="s">
        <v>28</v>
      </c>
    </row>
    <row r="23" spans="1:5" ht="12.75">
      <c r="A23" s="35" t="s">
        <v>56</v>
      </c>
      <c r="E23" s="39" t="s">
        <v>1128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68</v>
      </c>
      <c s="34" t="s">
        <v>1129</v>
      </c>
      <c s="35" t="s">
        <v>5</v>
      </c>
      <c s="6" t="s">
        <v>1130</v>
      </c>
      <c s="36" t="s">
        <v>71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1130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1131</v>
      </c>
      <c s="35" t="s">
        <v>5</v>
      </c>
      <c s="6" t="s">
        <v>1132</v>
      </c>
      <c s="36" t="s">
        <v>71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12.75">
      <c r="A31" s="35" t="s">
        <v>56</v>
      </c>
      <c r="E31" s="39" t="s">
        <v>1132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77</v>
      </c>
      <c s="34" t="s">
        <v>1133</v>
      </c>
      <c s="35" t="s">
        <v>5</v>
      </c>
      <c s="6" t="s">
        <v>1134</v>
      </c>
      <c s="36" t="s">
        <v>71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25.5">
      <c r="A35" s="35" t="s">
        <v>56</v>
      </c>
      <c r="E35" s="39" t="s">
        <v>1134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80</v>
      </c>
      <c s="34" t="s">
        <v>1135</v>
      </c>
      <c s="35" t="s">
        <v>5</v>
      </c>
      <c s="6" t="s">
        <v>1136</v>
      </c>
      <c s="36" t="s">
        <v>71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1136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83</v>
      </c>
      <c s="34" t="s">
        <v>1137</v>
      </c>
      <c s="35" t="s">
        <v>5</v>
      </c>
      <c s="6" t="s">
        <v>1138</v>
      </c>
      <c s="36" t="s">
        <v>54</v>
      </c>
      <c s="37">
        <v>40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62</v>
      </c>
      <c>
        <f>(M42*21)/100</f>
      </c>
      <c t="s">
        <v>28</v>
      </c>
    </row>
    <row r="43" spans="1:5" ht="12.75">
      <c r="A43" s="35" t="s">
        <v>56</v>
      </c>
      <c r="E43" s="39" t="s">
        <v>1138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87</v>
      </c>
      <c s="34" t="s">
        <v>1139</v>
      </c>
      <c s="35" t="s">
        <v>5</v>
      </c>
      <c s="6" t="s">
        <v>1140</v>
      </c>
      <c s="36" t="s">
        <v>71</v>
      </c>
      <c s="37">
        <v>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12.75">
      <c r="A47" s="35" t="s">
        <v>56</v>
      </c>
      <c r="E47" s="39" t="s">
        <v>1140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90</v>
      </c>
      <c s="34" t="s">
        <v>283</v>
      </c>
      <c s="35" t="s">
        <v>5</v>
      </c>
      <c s="6" t="s">
        <v>284</v>
      </c>
      <c s="36" t="s">
        <v>54</v>
      </c>
      <c s="37">
        <v>30</v>
      </c>
      <c s="36">
        <v>2E-05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12.75">
      <c r="A51" s="35" t="s">
        <v>56</v>
      </c>
      <c r="E51" s="39" t="s">
        <v>284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93</v>
      </c>
      <c s="34" t="s">
        <v>1141</v>
      </c>
      <c s="35" t="s">
        <v>5</v>
      </c>
      <c s="6" t="s">
        <v>204</v>
      </c>
      <c s="36" t="s">
        <v>54</v>
      </c>
      <c s="37">
        <v>30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62</v>
      </c>
      <c>
        <f>(M54*21)/100</f>
      </c>
      <c t="s">
        <v>28</v>
      </c>
    </row>
    <row r="55" spans="1:5" ht="12.75">
      <c r="A55" s="35" t="s">
        <v>56</v>
      </c>
      <c r="E55" s="39" t="s">
        <v>204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96</v>
      </c>
      <c s="34" t="s">
        <v>788</v>
      </c>
      <c s="35" t="s">
        <v>5</v>
      </c>
      <c s="6" t="s">
        <v>197</v>
      </c>
      <c s="36" t="s">
        <v>86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62</v>
      </c>
      <c>
        <f>(M58*21)/100</f>
      </c>
      <c t="s">
        <v>28</v>
      </c>
    </row>
    <row r="59" spans="1:5" ht="12.75">
      <c r="A59" s="35" t="s">
        <v>56</v>
      </c>
      <c r="E59" s="39" t="s">
        <v>197</v>
      </c>
    </row>
    <row r="60" spans="1:5" ht="12.75">
      <c r="A60" s="35" t="s">
        <v>57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99</v>
      </c>
      <c s="34" t="s">
        <v>789</v>
      </c>
      <c s="35" t="s">
        <v>5</v>
      </c>
      <c s="6" t="s">
        <v>199</v>
      </c>
      <c s="36" t="s">
        <v>86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62</v>
      </c>
      <c>
        <f>(M62*21)/100</f>
      </c>
      <c t="s">
        <v>28</v>
      </c>
    </row>
    <row r="63" spans="1:5" ht="12.75">
      <c r="A63" s="35" t="s">
        <v>56</v>
      </c>
      <c r="E63" s="39" t="s">
        <v>199</v>
      </c>
    </row>
    <row r="64" spans="1:5" ht="12.75">
      <c r="A64" s="35" t="s">
        <v>57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105</v>
      </c>
      <c s="34" t="s">
        <v>790</v>
      </c>
      <c s="35" t="s">
        <v>5</v>
      </c>
      <c s="6" t="s">
        <v>201</v>
      </c>
      <c s="36" t="s">
        <v>86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62</v>
      </c>
      <c>
        <f>(M66*21)/100</f>
      </c>
      <c t="s">
        <v>28</v>
      </c>
    </row>
    <row r="67" spans="1:5" ht="12.75">
      <c r="A67" s="35" t="s">
        <v>56</v>
      </c>
      <c r="E67" s="39" t="s">
        <v>201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108</v>
      </c>
      <c s="34" t="s">
        <v>1142</v>
      </c>
      <c s="35" t="s">
        <v>5</v>
      </c>
      <c s="6" t="s">
        <v>1143</v>
      </c>
      <c s="36" t="s">
        <v>86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62</v>
      </c>
      <c>
        <f>(M70*21)/100</f>
      </c>
      <c t="s">
        <v>28</v>
      </c>
    </row>
    <row r="71" spans="1:5" ht="12.75">
      <c r="A71" s="35" t="s">
        <v>56</v>
      </c>
      <c r="E71" s="39" t="s">
        <v>1143</v>
      </c>
    </row>
    <row r="72" spans="1:5" ht="12.75">
      <c r="A72" s="35" t="s">
        <v>57</v>
      </c>
      <c r="E72" s="40" t="s">
        <v>5</v>
      </c>
    </row>
    <row r="73" spans="1:5" ht="12.75">
      <c r="A73" t="s">
        <v>58</v>
      </c>
      <c r="E73" s="39" t="s">
        <v>5</v>
      </c>
    </row>
    <row r="74" spans="1:13" ht="12.75">
      <c r="A74" t="s">
        <v>47</v>
      </c>
      <c r="C74" s="31" t="s">
        <v>103</v>
      </c>
      <c r="E74" s="33" t="s">
        <v>104</v>
      </c>
      <c r="J74" s="32">
        <f>0</f>
      </c>
      <c s="32">
        <f>0</f>
      </c>
      <c s="32">
        <f>0+L75</f>
      </c>
      <c s="32">
        <f>0+M75</f>
      </c>
    </row>
    <row r="75" spans="1:16" ht="12.75">
      <c r="A75" t="s">
        <v>50</v>
      </c>
      <c s="34" t="s">
        <v>128</v>
      </c>
      <c s="34" t="s">
        <v>1144</v>
      </c>
      <c s="35" t="s">
        <v>5</v>
      </c>
      <c s="6" t="s">
        <v>168</v>
      </c>
      <c s="36" t="s">
        <v>86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1145</v>
      </c>
      <c>
        <f>(M75*21)/100</f>
      </c>
      <c t="s">
        <v>28</v>
      </c>
    </row>
    <row r="76" spans="1:5" ht="12.75">
      <c r="A76" s="35" t="s">
        <v>56</v>
      </c>
      <c r="E76" s="39" t="s">
        <v>168</v>
      </c>
    </row>
    <row r="77" spans="1:5" ht="12.75">
      <c r="A77" s="35" t="s">
        <v>57</v>
      </c>
      <c r="E77" s="40" t="s">
        <v>5</v>
      </c>
    </row>
    <row r="78" spans="1:5" ht="12.75">
      <c r="A78" t="s">
        <v>58</v>
      </c>
      <c r="E78" s="39" t="s">
        <v>5</v>
      </c>
    </row>
    <row r="79" spans="1:13" ht="12.75">
      <c r="A79" t="s">
        <v>47</v>
      </c>
      <c r="C79" s="31" t="s">
        <v>569</v>
      </c>
      <c r="E79" s="33" t="s">
        <v>570</v>
      </c>
      <c r="J79" s="32">
        <f>0</f>
      </c>
      <c s="32">
        <f>0</f>
      </c>
      <c s="32">
        <f>0+L80</f>
      </c>
      <c s="32">
        <f>0+M80</f>
      </c>
    </row>
    <row r="80" spans="1:16" ht="12.75">
      <c r="A80" t="s">
        <v>50</v>
      </c>
      <c s="34" t="s">
        <v>130</v>
      </c>
      <c s="34" t="s">
        <v>106</v>
      </c>
      <c s="35" t="s">
        <v>5</v>
      </c>
      <c s="6" t="s">
        <v>107</v>
      </c>
      <c s="36" t="s">
        <v>86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62</v>
      </c>
      <c>
        <f>(M80*21)/100</f>
      </c>
      <c t="s">
        <v>28</v>
      </c>
    </row>
    <row r="81" spans="1:5" ht="12.75">
      <c r="A81" s="35" t="s">
        <v>56</v>
      </c>
      <c r="E81" s="39" t="s">
        <v>107</v>
      </c>
    </row>
    <row r="82" spans="1:5" ht="12.75">
      <c r="A82" s="35" t="s">
        <v>57</v>
      </c>
      <c r="E82" s="40" t="s">
        <v>5</v>
      </c>
    </row>
    <row r="83" spans="1:5" ht="12.75">
      <c r="A83" t="s">
        <v>58</v>
      </c>
      <c r="E8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COUNTIFS(L8:L151,"=0",A8:A151,"P")+COUNTIFS(L8:L151,"",A8:A151,"P")+SUM(Q8:Q151)</f>
      </c>
    </row>
    <row r="8" spans="1:13" ht="12.75">
      <c r="A8" t="s">
        <v>45</v>
      </c>
      <c r="C8" s="28" t="s">
        <v>1148</v>
      </c>
      <c r="E8" s="30" t="s">
        <v>1147</v>
      </c>
      <c r="J8" s="29">
        <f>0+J9+J150</f>
      </c>
      <c s="29">
        <f>0+K9+K150</f>
      </c>
      <c s="29">
        <f>0+L9+L150</f>
      </c>
      <c s="29">
        <f>0+M9+M150</f>
      </c>
    </row>
    <row r="9" spans="1:13" ht="12.75">
      <c r="A9" t="s">
        <v>47</v>
      </c>
      <c r="C9" s="31" t="s">
        <v>269</v>
      </c>
      <c r="E9" s="33" t="s">
        <v>1122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</f>
      </c>
      <c s="32">
        <f>0+M10+M14+M18+M22+M26+M30+M34+M38+M42+M46+M50+M54+M58+M62+M66+M70+M74+M78+M82+M86+M90+M94+M98+M102+M106+M110+M114+M118+M122+M126+M130+M134+M138+M142+M146</f>
      </c>
    </row>
    <row r="10" spans="1:16" ht="12.75">
      <c r="A10" t="s">
        <v>50</v>
      </c>
      <c s="34" t="s">
        <v>51</v>
      </c>
      <c s="34" t="s">
        <v>1149</v>
      </c>
      <c s="35" t="s">
        <v>5</v>
      </c>
      <c s="6" t="s">
        <v>1150</v>
      </c>
      <c s="36" t="s">
        <v>61</v>
      </c>
      <c s="37">
        <v>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62</v>
      </c>
      <c>
        <f>(M10*21)/100</f>
      </c>
      <c t="s">
        <v>28</v>
      </c>
    </row>
    <row r="11" spans="1:5" ht="12.75">
      <c r="A11" s="35" t="s">
        <v>56</v>
      </c>
      <c r="E11" s="39" t="s">
        <v>1150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1151</v>
      </c>
      <c s="35" t="s">
        <v>5</v>
      </c>
      <c s="6" t="s">
        <v>1152</v>
      </c>
      <c s="36" t="s">
        <v>61</v>
      </c>
      <c s="37">
        <v>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62</v>
      </c>
      <c>
        <f>(M14*21)/100</f>
      </c>
      <c t="s">
        <v>28</v>
      </c>
    </row>
    <row r="15" spans="1:5" ht="12.75">
      <c r="A15" s="35" t="s">
        <v>56</v>
      </c>
      <c r="E15" s="39" t="s">
        <v>1152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1153</v>
      </c>
      <c s="35" t="s">
        <v>5</v>
      </c>
      <c s="6" t="s">
        <v>1154</v>
      </c>
      <c s="36" t="s">
        <v>61</v>
      </c>
      <c s="37">
        <v>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62</v>
      </c>
      <c>
        <f>(M18*21)/100</f>
      </c>
      <c t="s">
        <v>28</v>
      </c>
    </row>
    <row r="19" spans="1:5" ht="12.75">
      <c r="A19" s="35" t="s">
        <v>56</v>
      </c>
      <c r="E19" s="39" t="s">
        <v>1154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65</v>
      </c>
      <c s="34" t="s">
        <v>1155</v>
      </c>
      <c s="35" t="s">
        <v>5</v>
      </c>
      <c s="6" t="s">
        <v>1156</v>
      </c>
      <c s="36" t="s">
        <v>61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62</v>
      </c>
      <c>
        <f>(M22*21)/100</f>
      </c>
      <c t="s">
        <v>28</v>
      </c>
    </row>
    <row r="23" spans="1:5" ht="12.75">
      <c r="A23" s="35" t="s">
        <v>56</v>
      </c>
      <c r="E23" s="39" t="s">
        <v>1156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68</v>
      </c>
      <c s="34" t="s">
        <v>1157</v>
      </c>
      <c s="35" t="s">
        <v>5</v>
      </c>
      <c s="6" t="s">
        <v>1158</v>
      </c>
      <c s="36" t="s">
        <v>61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62</v>
      </c>
      <c>
        <f>(M26*21)/100</f>
      </c>
      <c t="s">
        <v>28</v>
      </c>
    </row>
    <row r="27" spans="1:5" ht="12.75">
      <c r="A27" s="35" t="s">
        <v>56</v>
      </c>
      <c r="E27" s="39" t="s">
        <v>1158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1159</v>
      </c>
      <c s="35" t="s">
        <v>5</v>
      </c>
      <c s="6" t="s">
        <v>484</v>
      </c>
      <c s="36" t="s">
        <v>54</v>
      </c>
      <c s="37">
        <v>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62</v>
      </c>
      <c>
        <f>(M30*21)/100</f>
      </c>
      <c t="s">
        <v>28</v>
      </c>
    </row>
    <row r="31" spans="1:5" ht="12.75">
      <c r="A31" s="35" t="s">
        <v>56</v>
      </c>
      <c r="E31" s="39" t="s">
        <v>484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77</v>
      </c>
      <c s="34" t="s">
        <v>1160</v>
      </c>
      <c s="35" t="s">
        <v>5</v>
      </c>
      <c s="6" t="s">
        <v>85</v>
      </c>
      <c s="36" t="s">
        <v>86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62</v>
      </c>
      <c>
        <f>(M34*21)/100</f>
      </c>
      <c t="s">
        <v>28</v>
      </c>
    </row>
    <row r="35" spans="1:5" ht="12.75">
      <c r="A35" s="35" t="s">
        <v>56</v>
      </c>
      <c r="E35" s="39" t="s">
        <v>85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80</v>
      </c>
      <c s="34" t="s">
        <v>119</v>
      </c>
      <c s="35" t="s">
        <v>5</v>
      </c>
      <c s="6" t="s">
        <v>120</v>
      </c>
      <c s="36" t="s">
        <v>71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25.5">
      <c r="A39" s="35" t="s">
        <v>56</v>
      </c>
      <c r="E39" s="39" t="s">
        <v>120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83</v>
      </c>
      <c s="34" t="s">
        <v>807</v>
      </c>
      <c s="35" t="s">
        <v>5</v>
      </c>
      <c s="6" t="s">
        <v>808</v>
      </c>
      <c s="36" t="s">
        <v>61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62</v>
      </c>
      <c>
        <f>(M42*21)/100</f>
      </c>
      <c t="s">
        <v>28</v>
      </c>
    </row>
    <row r="43" spans="1:5" ht="12.75">
      <c r="A43" s="35" t="s">
        <v>56</v>
      </c>
      <c r="E43" s="39" t="s">
        <v>808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87</v>
      </c>
      <c s="34" t="s">
        <v>857</v>
      </c>
      <c s="35" t="s">
        <v>5</v>
      </c>
      <c s="6" t="s">
        <v>858</v>
      </c>
      <c s="36" t="s">
        <v>71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12.75">
      <c r="A47" s="35" t="s">
        <v>56</v>
      </c>
      <c r="E47" s="39" t="s">
        <v>858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90</v>
      </c>
      <c s="34" t="s">
        <v>1161</v>
      </c>
      <c s="35" t="s">
        <v>5</v>
      </c>
      <c s="6" t="s">
        <v>1162</v>
      </c>
      <c s="36" t="s">
        <v>61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62</v>
      </c>
      <c>
        <f>(M50*21)/100</f>
      </c>
      <c t="s">
        <v>28</v>
      </c>
    </row>
    <row r="51" spans="1:5" ht="25.5">
      <c r="A51" s="35" t="s">
        <v>56</v>
      </c>
      <c r="E51" s="39" t="s">
        <v>1162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93</v>
      </c>
      <c s="34" t="s">
        <v>1163</v>
      </c>
      <c s="35" t="s">
        <v>5</v>
      </c>
      <c s="6" t="s">
        <v>1164</v>
      </c>
      <c s="36" t="s">
        <v>71</v>
      </c>
      <c s="37">
        <v>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28</v>
      </c>
    </row>
    <row r="55" spans="1:5" ht="12.75">
      <c r="A55" s="35" t="s">
        <v>56</v>
      </c>
      <c r="E55" s="39" t="s">
        <v>1164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96</v>
      </c>
      <c s="34" t="s">
        <v>1165</v>
      </c>
      <c s="35" t="s">
        <v>5</v>
      </c>
      <c s="6" t="s">
        <v>1166</v>
      </c>
      <c s="36" t="s">
        <v>71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28</v>
      </c>
    </row>
    <row r="59" spans="1:5" ht="12.75">
      <c r="A59" s="35" t="s">
        <v>56</v>
      </c>
      <c r="E59" s="39" t="s">
        <v>1166</v>
      </c>
    </row>
    <row r="60" spans="1:5" ht="12.75">
      <c r="A60" s="35" t="s">
        <v>57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99</v>
      </c>
      <c s="34" t="s">
        <v>1167</v>
      </c>
      <c s="35" t="s">
        <v>5</v>
      </c>
      <c s="6" t="s">
        <v>1168</v>
      </c>
      <c s="36" t="s">
        <v>71</v>
      </c>
      <c s="37">
        <v>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28</v>
      </c>
    </row>
    <row r="63" spans="1:5" ht="12.75">
      <c r="A63" s="35" t="s">
        <v>56</v>
      </c>
      <c r="E63" s="39" t="s">
        <v>1168</v>
      </c>
    </row>
    <row r="64" spans="1:5" ht="12.75">
      <c r="A64" s="35" t="s">
        <v>57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105</v>
      </c>
      <c s="34" t="s">
        <v>1169</v>
      </c>
      <c s="35" t="s">
        <v>5</v>
      </c>
      <c s="6" t="s">
        <v>1170</v>
      </c>
      <c s="36" t="s">
        <v>61</v>
      </c>
      <c s="37">
        <v>10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62</v>
      </c>
      <c>
        <f>(M66*21)/100</f>
      </c>
      <c t="s">
        <v>28</v>
      </c>
    </row>
    <row r="67" spans="1:5" ht="12.75">
      <c r="A67" s="35" t="s">
        <v>56</v>
      </c>
      <c r="E67" s="39" t="s">
        <v>1170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108</v>
      </c>
      <c s="34" t="s">
        <v>1171</v>
      </c>
      <c s="35" t="s">
        <v>5</v>
      </c>
      <c s="6" t="s">
        <v>1172</v>
      </c>
      <c s="36" t="s">
        <v>71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28</v>
      </c>
    </row>
    <row r="71" spans="1:5" ht="12.75">
      <c r="A71" s="35" t="s">
        <v>56</v>
      </c>
      <c r="E71" s="39" t="s">
        <v>1172</v>
      </c>
    </row>
    <row r="72" spans="1:5" ht="12.75">
      <c r="A72" s="35" t="s">
        <v>57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128</v>
      </c>
      <c s="34" t="s">
        <v>1173</v>
      </c>
      <c s="35" t="s">
        <v>5</v>
      </c>
      <c s="6" t="s">
        <v>1174</v>
      </c>
      <c s="36" t="s">
        <v>61</v>
      </c>
      <c s="37">
        <v>11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62</v>
      </c>
      <c>
        <f>(M74*21)/100</f>
      </c>
      <c t="s">
        <v>28</v>
      </c>
    </row>
    <row r="75" spans="1:5" ht="12.75">
      <c r="A75" s="35" t="s">
        <v>56</v>
      </c>
      <c r="E75" s="39" t="s">
        <v>1174</v>
      </c>
    </row>
    <row r="76" spans="1:5" ht="12.75">
      <c r="A76" s="35" t="s">
        <v>57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25.5">
      <c r="A78" t="s">
        <v>50</v>
      </c>
      <c s="34" t="s">
        <v>130</v>
      </c>
      <c s="34" t="s">
        <v>815</v>
      </c>
      <c s="35" t="s">
        <v>5</v>
      </c>
      <c s="6" t="s">
        <v>816</v>
      </c>
      <c s="36" t="s">
        <v>71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62</v>
      </c>
      <c>
        <f>(M78*21)/100</f>
      </c>
      <c t="s">
        <v>28</v>
      </c>
    </row>
    <row r="79" spans="1:5" ht="25.5">
      <c r="A79" s="35" t="s">
        <v>56</v>
      </c>
      <c r="E79" s="39" t="s">
        <v>816</v>
      </c>
    </row>
    <row r="80" spans="1:5" ht="12.75">
      <c r="A80" s="35" t="s">
        <v>57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132</v>
      </c>
      <c s="34" t="s">
        <v>817</v>
      </c>
      <c s="35" t="s">
        <v>5</v>
      </c>
      <c s="6" t="s">
        <v>818</v>
      </c>
      <c s="36" t="s">
        <v>61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62</v>
      </c>
      <c>
        <f>(M82*21)/100</f>
      </c>
      <c t="s">
        <v>28</v>
      </c>
    </row>
    <row r="83" spans="1:5" ht="12.75">
      <c r="A83" s="35" t="s">
        <v>56</v>
      </c>
      <c r="E83" s="39" t="s">
        <v>818</v>
      </c>
    </row>
    <row r="84" spans="1:5" ht="12.75">
      <c r="A84" s="35" t="s">
        <v>57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25.5">
      <c r="A86" t="s">
        <v>50</v>
      </c>
      <c s="34" t="s">
        <v>134</v>
      </c>
      <c s="34" t="s">
        <v>821</v>
      </c>
      <c s="35" t="s">
        <v>5</v>
      </c>
      <c s="6" t="s">
        <v>822</v>
      </c>
      <c s="36" t="s">
        <v>71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28</v>
      </c>
    </row>
    <row r="87" spans="1:5" ht="25.5">
      <c r="A87" s="35" t="s">
        <v>56</v>
      </c>
      <c r="E87" s="39" t="s">
        <v>822</v>
      </c>
    </row>
    <row r="88" spans="1:5" ht="12.75">
      <c r="A88" s="35" t="s">
        <v>57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136</v>
      </c>
      <c s="34" t="s">
        <v>1175</v>
      </c>
      <c s="35" t="s">
        <v>5</v>
      </c>
      <c s="6" t="s">
        <v>1176</v>
      </c>
      <c s="36" t="s">
        <v>61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62</v>
      </c>
      <c>
        <f>(M90*21)/100</f>
      </c>
      <c t="s">
        <v>28</v>
      </c>
    </row>
    <row r="91" spans="1:5" ht="12.75">
      <c r="A91" s="35" t="s">
        <v>56</v>
      </c>
      <c r="E91" s="39" t="s">
        <v>1176</v>
      </c>
    </row>
    <row r="92" spans="1:5" ht="12.75">
      <c r="A92" s="35" t="s">
        <v>57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25.5">
      <c r="A94" t="s">
        <v>50</v>
      </c>
      <c s="34" t="s">
        <v>137</v>
      </c>
      <c s="34" t="s">
        <v>825</v>
      </c>
      <c s="35" t="s">
        <v>5</v>
      </c>
      <c s="6" t="s">
        <v>826</v>
      </c>
      <c s="36" t="s">
        <v>71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62</v>
      </c>
      <c>
        <f>(M94*21)/100</f>
      </c>
      <c t="s">
        <v>28</v>
      </c>
    </row>
    <row r="95" spans="1:5" ht="25.5">
      <c r="A95" s="35" t="s">
        <v>56</v>
      </c>
      <c r="E95" s="39" t="s">
        <v>826</v>
      </c>
    </row>
    <row r="96" spans="1:5" ht="12.75">
      <c r="A96" s="35" t="s">
        <v>57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141</v>
      </c>
      <c s="34" t="s">
        <v>1177</v>
      </c>
      <c s="35" t="s">
        <v>5</v>
      </c>
      <c s="6" t="s">
        <v>1178</v>
      </c>
      <c s="36" t="s">
        <v>61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62</v>
      </c>
      <c>
        <f>(M98*21)/100</f>
      </c>
      <c t="s">
        <v>28</v>
      </c>
    </row>
    <row r="99" spans="1:5" ht="12.75">
      <c r="A99" s="35" t="s">
        <v>56</v>
      </c>
      <c r="E99" s="39" t="s">
        <v>1178</v>
      </c>
    </row>
    <row r="100" spans="1:5" ht="12.75">
      <c r="A100" s="35" t="s">
        <v>57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143</v>
      </c>
      <c s="34" t="s">
        <v>1179</v>
      </c>
      <c s="35" t="s">
        <v>5</v>
      </c>
      <c s="6" t="s">
        <v>1180</v>
      </c>
      <c s="36" t="s">
        <v>61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62</v>
      </c>
      <c>
        <f>(M102*21)/100</f>
      </c>
      <c t="s">
        <v>28</v>
      </c>
    </row>
    <row r="103" spans="1:5" ht="12.75">
      <c r="A103" s="35" t="s">
        <v>56</v>
      </c>
      <c r="E103" s="39" t="s">
        <v>1180</v>
      </c>
    </row>
    <row r="104" spans="1:5" ht="12.75">
      <c r="A104" s="35" t="s">
        <v>57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144</v>
      </c>
      <c s="34" t="s">
        <v>283</v>
      </c>
      <c s="35" t="s">
        <v>5</v>
      </c>
      <c s="6" t="s">
        <v>284</v>
      </c>
      <c s="36" t="s">
        <v>54</v>
      </c>
      <c s="37">
        <v>30</v>
      </c>
      <c s="36">
        <v>2E-05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28</v>
      </c>
    </row>
    <row r="107" spans="1:5" ht="12.75">
      <c r="A107" s="35" t="s">
        <v>56</v>
      </c>
      <c r="E107" s="39" t="s">
        <v>284</v>
      </c>
    </row>
    <row r="108" spans="1:5" ht="12.75">
      <c r="A108" s="35" t="s">
        <v>57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147</v>
      </c>
      <c s="34" t="s">
        <v>1141</v>
      </c>
      <c s="35" t="s">
        <v>5</v>
      </c>
      <c s="6" t="s">
        <v>204</v>
      </c>
      <c s="36" t="s">
        <v>54</v>
      </c>
      <c s="37">
        <v>30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62</v>
      </c>
      <c>
        <f>(M110*21)/100</f>
      </c>
      <c t="s">
        <v>28</v>
      </c>
    </row>
    <row r="111" spans="1:5" ht="12.75">
      <c r="A111" s="35" t="s">
        <v>56</v>
      </c>
      <c r="E111" s="39" t="s">
        <v>204</v>
      </c>
    </row>
    <row r="112" spans="1:5" ht="12.75">
      <c r="A112" s="35" t="s">
        <v>57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148</v>
      </c>
      <c s="34" t="s">
        <v>1181</v>
      </c>
      <c s="35" t="s">
        <v>5</v>
      </c>
      <c s="6" t="s">
        <v>197</v>
      </c>
      <c s="36" t="s">
        <v>281</v>
      </c>
      <c s="37">
        <v>10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62</v>
      </c>
      <c>
        <f>(M114*21)/100</f>
      </c>
      <c t="s">
        <v>28</v>
      </c>
    </row>
    <row r="115" spans="1:5" ht="12.75">
      <c r="A115" s="35" t="s">
        <v>56</v>
      </c>
      <c r="E115" s="39" t="s">
        <v>197</v>
      </c>
    </row>
    <row r="116" spans="1:5" ht="12.75">
      <c r="A116" s="35" t="s">
        <v>57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150</v>
      </c>
      <c s="34" t="s">
        <v>789</v>
      </c>
      <c s="35" t="s">
        <v>5</v>
      </c>
      <c s="6" t="s">
        <v>199</v>
      </c>
      <c s="36" t="s">
        <v>86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62</v>
      </c>
      <c>
        <f>(M118*21)/100</f>
      </c>
      <c t="s">
        <v>28</v>
      </c>
    </row>
    <row r="119" spans="1:5" ht="12.75">
      <c r="A119" s="35" t="s">
        <v>56</v>
      </c>
      <c r="E119" s="39" t="s">
        <v>199</v>
      </c>
    </row>
    <row r="120" spans="1:5" ht="12.75">
      <c r="A120" s="35" t="s">
        <v>57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152</v>
      </c>
      <c s="34" t="s">
        <v>1182</v>
      </c>
      <c s="35" t="s">
        <v>5</v>
      </c>
      <c s="6" t="s">
        <v>201</v>
      </c>
      <c s="36" t="s">
        <v>281</v>
      </c>
      <c s="37">
        <v>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62</v>
      </c>
      <c>
        <f>(M122*21)/100</f>
      </c>
      <c t="s">
        <v>28</v>
      </c>
    </row>
    <row r="123" spans="1:5" ht="12.75">
      <c r="A123" s="35" t="s">
        <v>56</v>
      </c>
      <c r="E123" s="39" t="s">
        <v>201</v>
      </c>
    </row>
    <row r="124" spans="1:5" ht="12.75">
      <c r="A124" s="35" t="s">
        <v>57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12.75">
      <c r="A126" t="s">
        <v>50</v>
      </c>
      <c s="34" t="s">
        <v>154</v>
      </c>
      <c s="34" t="s">
        <v>1183</v>
      </c>
      <c s="35" t="s">
        <v>5</v>
      </c>
      <c s="6" t="s">
        <v>1184</v>
      </c>
      <c s="36" t="s">
        <v>61</v>
      </c>
      <c s="37">
        <v>11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62</v>
      </c>
      <c>
        <f>(M126*21)/100</f>
      </c>
      <c t="s">
        <v>28</v>
      </c>
    </row>
    <row r="127" spans="1:5" ht="12.75">
      <c r="A127" s="35" t="s">
        <v>56</v>
      </c>
      <c r="E127" s="39" t="s">
        <v>1184</v>
      </c>
    </row>
    <row r="128" spans="1:5" ht="12.75">
      <c r="A128" s="35" t="s">
        <v>57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25.5">
      <c r="A130" t="s">
        <v>50</v>
      </c>
      <c s="34" t="s">
        <v>156</v>
      </c>
      <c s="34" t="s">
        <v>1185</v>
      </c>
      <c s="35" t="s">
        <v>5</v>
      </c>
      <c s="6" t="s">
        <v>1186</v>
      </c>
      <c s="36" t="s">
        <v>61</v>
      </c>
      <c s="37">
        <v>3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62</v>
      </c>
      <c>
        <f>(M130*21)/100</f>
      </c>
      <c t="s">
        <v>28</v>
      </c>
    </row>
    <row r="131" spans="1:5" ht="25.5">
      <c r="A131" s="35" t="s">
        <v>56</v>
      </c>
      <c r="E131" s="39" t="s">
        <v>1186</v>
      </c>
    </row>
    <row r="132" spans="1:5" ht="12.75">
      <c r="A132" s="35" t="s">
        <v>57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12.75">
      <c r="A134" t="s">
        <v>50</v>
      </c>
      <c s="34" t="s">
        <v>157</v>
      </c>
      <c s="34" t="s">
        <v>1187</v>
      </c>
      <c s="35" t="s">
        <v>5</v>
      </c>
      <c s="6" t="s">
        <v>1188</v>
      </c>
      <c s="36" t="s">
        <v>61</v>
      </c>
      <c s="37">
        <v>17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62</v>
      </c>
      <c>
        <f>(M134*21)/100</f>
      </c>
      <c t="s">
        <v>28</v>
      </c>
    </row>
    <row r="135" spans="1:5" ht="12.75">
      <c r="A135" s="35" t="s">
        <v>56</v>
      </c>
      <c r="E135" s="39" t="s">
        <v>1188</v>
      </c>
    </row>
    <row r="136" spans="1:5" ht="12.75">
      <c r="A136" s="35" t="s">
        <v>57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6" ht="12.75">
      <c r="A138" t="s">
        <v>50</v>
      </c>
      <c s="34" t="s">
        <v>159</v>
      </c>
      <c s="34" t="s">
        <v>1189</v>
      </c>
      <c s="35" t="s">
        <v>5</v>
      </c>
      <c s="6" t="s">
        <v>1190</v>
      </c>
      <c s="36" t="s">
        <v>54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62</v>
      </c>
      <c>
        <f>(M138*21)/100</f>
      </c>
      <c t="s">
        <v>28</v>
      </c>
    </row>
    <row r="139" spans="1:5" ht="12.75">
      <c r="A139" s="35" t="s">
        <v>56</v>
      </c>
      <c r="E139" s="39" t="s">
        <v>1190</v>
      </c>
    </row>
    <row r="140" spans="1:5" ht="12.75">
      <c r="A140" s="35" t="s">
        <v>57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6" ht="12.75">
      <c r="A142" t="s">
        <v>50</v>
      </c>
      <c s="34" t="s">
        <v>160</v>
      </c>
      <c s="34" t="s">
        <v>1191</v>
      </c>
      <c s="35" t="s">
        <v>5</v>
      </c>
      <c s="6" t="s">
        <v>1192</v>
      </c>
      <c s="36" t="s">
        <v>54</v>
      </c>
      <c s="37">
        <v>30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62</v>
      </c>
      <c>
        <f>(M142*21)/100</f>
      </c>
      <c t="s">
        <v>28</v>
      </c>
    </row>
    <row r="143" spans="1:5" ht="12.75">
      <c r="A143" s="35" t="s">
        <v>56</v>
      </c>
      <c r="E143" s="39" t="s">
        <v>1192</v>
      </c>
    </row>
    <row r="144" spans="1:5" ht="12.75">
      <c r="A144" s="35" t="s">
        <v>57</v>
      </c>
      <c r="E144" s="40" t="s">
        <v>5</v>
      </c>
    </row>
    <row r="145" spans="1:5" ht="12.75">
      <c r="A145" t="s">
        <v>58</v>
      </c>
      <c r="E145" s="39" t="s">
        <v>5</v>
      </c>
    </row>
    <row r="146" spans="1:16" ht="12.75">
      <c r="A146" t="s">
        <v>50</v>
      </c>
      <c s="34" t="s">
        <v>162</v>
      </c>
      <c s="34" t="s">
        <v>1193</v>
      </c>
      <c s="35" t="s">
        <v>5</v>
      </c>
      <c s="6" t="s">
        <v>1194</v>
      </c>
      <c s="36" t="s">
        <v>54</v>
      </c>
      <c s="37">
        <v>30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62</v>
      </c>
      <c>
        <f>(M146*21)/100</f>
      </c>
      <c t="s">
        <v>28</v>
      </c>
    </row>
    <row r="147" spans="1:5" ht="12.75">
      <c r="A147" s="35" t="s">
        <v>56</v>
      </c>
      <c r="E147" s="39" t="s">
        <v>1194</v>
      </c>
    </row>
    <row r="148" spans="1:5" ht="12.75">
      <c r="A148" s="35" t="s">
        <v>57</v>
      </c>
      <c r="E148" s="40" t="s">
        <v>5</v>
      </c>
    </row>
    <row r="149" spans="1:5" ht="12.75">
      <c r="A149" t="s">
        <v>58</v>
      </c>
      <c r="E149" s="39" t="s">
        <v>5</v>
      </c>
    </row>
    <row r="150" spans="1:13" ht="12.75">
      <c r="A150" t="s">
        <v>47</v>
      </c>
      <c r="C150" s="31" t="s">
        <v>103</v>
      </c>
      <c r="E150" s="33" t="s">
        <v>104</v>
      </c>
      <c r="J150" s="32">
        <f>0</f>
      </c>
      <c s="32">
        <f>0</f>
      </c>
      <c s="32">
        <f>0+L151</f>
      </c>
      <c s="32">
        <f>0+M151</f>
      </c>
    </row>
    <row r="151" spans="1:16" ht="12.75">
      <c r="A151" t="s">
        <v>50</v>
      </c>
      <c s="34" t="s">
        <v>163</v>
      </c>
      <c s="34" t="s">
        <v>106</v>
      </c>
      <c s="35" t="s">
        <v>5</v>
      </c>
      <c s="6" t="s">
        <v>107</v>
      </c>
      <c s="36" t="s">
        <v>86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62</v>
      </c>
      <c>
        <f>(M151*21)/100</f>
      </c>
      <c t="s">
        <v>28</v>
      </c>
    </row>
    <row r="152" spans="1:5" ht="12.75">
      <c r="A152" s="35" t="s">
        <v>56</v>
      </c>
      <c r="E152" s="39" t="s">
        <v>107</v>
      </c>
    </row>
    <row r="153" spans="1:5" ht="12.75">
      <c r="A153" s="35" t="s">
        <v>57</v>
      </c>
      <c r="E153" s="40" t="s">
        <v>5</v>
      </c>
    </row>
    <row r="154" spans="1:5" ht="12.75">
      <c r="A154" t="s">
        <v>58</v>
      </c>
      <c r="E15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1195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1195</v>
      </c>
      <c r="E4" s="26" t="s">
        <v>1196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COUNTIFS(L8:L159,"=0",A8:A159,"P")+COUNTIFS(L8:L159,"",A8:A159,"P")+SUM(Q8:Q159)</f>
      </c>
    </row>
    <row r="8" spans="1:13" ht="12.75">
      <c r="A8" t="s">
        <v>45</v>
      </c>
      <c r="C8" s="28" t="s">
        <v>1199</v>
      </c>
      <c r="E8" s="30" t="s">
        <v>1198</v>
      </c>
      <c r="J8" s="29">
        <f>0+J9+J50+J59+J80+J93+J122+J127+J144+J153+J158</f>
      </c>
      <c s="29">
        <f>0+K9+K50+K59+K80+K93+K122+K127+K144+K153+K158</f>
      </c>
      <c s="29">
        <f>0+L9+L50+L59+L80+L93+L122+L127+L144+L153+L158</f>
      </c>
      <c s="29">
        <f>0+M9+M50+M59+M80+M93+M122+M127+M144+M153+M158</f>
      </c>
    </row>
    <row r="9" spans="1:13" ht="12.75">
      <c r="A9" t="s">
        <v>47</v>
      </c>
      <c r="C9" s="31" t="s">
        <v>51</v>
      </c>
      <c r="E9" s="33" t="s">
        <v>1200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50</v>
      </c>
      <c s="34" t="s">
        <v>51</v>
      </c>
      <c s="34" t="s">
        <v>1201</v>
      </c>
      <c s="35" t="s">
        <v>5</v>
      </c>
      <c s="6" t="s">
        <v>1202</v>
      </c>
      <c s="36" t="s">
        <v>1203</v>
      </c>
      <c s="37">
        <v>80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1204</v>
      </c>
      <c>
        <f>(M10*21)/100</f>
      </c>
      <c t="s">
        <v>28</v>
      </c>
    </row>
    <row r="11" spans="1:5" ht="51">
      <c r="A11" s="35" t="s">
        <v>56</v>
      </c>
      <c r="E11" s="39" t="s">
        <v>1205</v>
      </c>
    </row>
    <row r="12" spans="1:5" ht="38.25">
      <c r="A12" s="35" t="s">
        <v>57</v>
      </c>
      <c r="E12" s="42" t="s">
        <v>1206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1207</v>
      </c>
      <c s="35" t="s">
        <v>5</v>
      </c>
      <c s="6" t="s">
        <v>1208</v>
      </c>
      <c s="36" t="s">
        <v>1203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1204</v>
      </c>
      <c>
        <f>(M14*21)/100</f>
      </c>
      <c t="s">
        <v>28</v>
      </c>
    </row>
    <row r="15" spans="1:5" ht="51">
      <c r="A15" s="35" t="s">
        <v>56</v>
      </c>
      <c r="E15" s="39" t="s">
        <v>1209</v>
      </c>
    </row>
    <row r="16" spans="1:5" ht="12.75">
      <c r="A16" s="35" t="s">
        <v>57</v>
      </c>
      <c r="E16" s="40" t="s">
        <v>1210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1211</v>
      </c>
      <c s="35" t="s">
        <v>5</v>
      </c>
      <c s="6" t="s">
        <v>1212</v>
      </c>
      <c s="36" t="s">
        <v>1088</v>
      </c>
      <c s="37">
        <v>130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1204</v>
      </c>
      <c>
        <f>(M18*21)/100</f>
      </c>
      <c t="s">
        <v>28</v>
      </c>
    </row>
    <row r="19" spans="1:5" ht="25.5">
      <c r="A19" s="35" t="s">
        <v>56</v>
      </c>
      <c r="E19" s="39" t="s">
        <v>1212</v>
      </c>
    </row>
    <row r="20" spans="1:5" ht="38.25">
      <c r="A20" s="35" t="s">
        <v>57</v>
      </c>
      <c r="E20" s="42" t="s">
        <v>1213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65</v>
      </c>
      <c s="34" t="s">
        <v>1214</v>
      </c>
      <c s="35" t="s">
        <v>5</v>
      </c>
      <c s="6" t="s">
        <v>1215</v>
      </c>
      <c s="36" t="s">
        <v>1203</v>
      </c>
      <c s="37">
        <v>308</v>
      </c>
      <c s="36">
        <v>0.00085</v>
      </c>
      <c s="36">
        <f>ROUND(G22*H22,6)</f>
      </c>
      <c r="L22" s="38">
        <v>0</v>
      </c>
      <c s="32">
        <f>ROUND(ROUND(L22,2)*ROUND(G22,3),2)</f>
      </c>
      <c s="36" t="s">
        <v>1204</v>
      </c>
      <c>
        <f>(M22*21)/100</f>
      </c>
      <c t="s">
        <v>28</v>
      </c>
    </row>
    <row r="23" spans="1:5" ht="25.5">
      <c r="A23" s="35" t="s">
        <v>56</v>
      </c>
      <c r="E23" s="39" t="s">
        <v>1215</v>
      </c>
    </row>
    <row r="24" spans="1:5" ht="25.5">
      <c r="A24" s="35" t="s">
        <v>57</v>
      </c>
      <c r="E24" s="40" t="s">
        <v>1216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68</v>
      </c>
      <c s="34" t="s">
        <v>1217</v>
      </c>
      <c s="35" t="s">
        <v>5</v>
      </c>
      <c s="6" t="s">
        <v>1218</v>
      </c>
      <c s="36" t="s">
        <v>1203</v>
      </c>
      <c s="37">
        <v>308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1204</v>
      </c>
      <c>
        <f>(M26*21)/100</f>
      </c>
      <c t="s">
        <v>28</v>
      </c>
    </row>
    <row r="27" spans="1:5" ht="25.5">
      <c r="A27" s="35" t="s">
        <v>56</v>
      </c>
      <c r="E27" s="39" t="s">
        <v>1218</v>
      </c>
    </row>
    <row r="28" spans="1:5" ht="12.75">
      <c r="A28" s="35" t="s">
        <v>57</v>
      </c>
      <c r="E28" s="40" t="s">
        <v>1219</v>
      </c>
    </row>
    <row r="29" spans="1:5" ht="12.75">
      <c r="A29" t="s">
        <v>58</v>
      </c>
      <c r="E29" s="39" t="s">
        <v>5</v>
      </c>
    </row>
    <row r="30" spans="1:16" ht="38.25">
      <c r="A30" t="s">
        <v>50</v>
      </c>
      <c s="34" t="s">
        <v>27</v>
      </c>
      <c s="34" t="s">
        <v>1220</v>
      </c>
      <c s="35" t="s">
        <v>5</v>
      </c>
      <c s="6" t="s">
        <v>1221</v>
      </c>
      <c s="36" t="s">
        <v>1088</v>
      </c>
      <c s="37">
        <v>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1204</v>
      </c>
      <c>
        <f>(M30*21)/100</f>
      </c>
      <c t="s">
        <v>28</v>
      </c>
    </row>
    <row r="31" spans="1:5" ht="38.25">
      <c r="A31" s="35" t="s">
        <v>56</v>
      </c>
      <c r="E31" s="39" t="s">
        <v>1222</v>
      </c>
    </row>
    <row r="32" spans="1:5" ht="38.25">
      <c r="A32" s="35" t="s">
        <v>57</v>
      </c>
      <c r="E32" s="42" t="s">
        <v>1223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77</v>
      </c>
      <c s="34" t="s">
        <v>1224</v>
      </c>
      <c s="35" t="s">
        <v>5</v>
      </c>
      <c s="6" t="s">
        <v>1225</v>
      </c>
      <c s="36" t="s">
        <v>102</v>
      </c>
      <c s="37">
        <v>64.8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1204</v>
      </c>
      <c>
        <f>(M34*21)/100</f>
      </c>
      <c t="s">
        <v>28</v>
      </c>
    </row>
    <row r="35" spans="1:5" ht="25.5">
      <c r="A35" s="35" t="s">
        <v>56</v>
      </c>
      <c r="E35" s="39" t="s">
        <v>1225</v>
      </c>
    </row>
    <row r="36" spans="1:5" ht="12.75">
      <c r="A36" s="35" t="s">
        <v>57</v>
      </c>
      <c r="E36" s="40" t="s">
        <v>1226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80</v>
      </c>
      <c s="34" t="s">
        <v>1227</v>
      </c>
      <c s="35" t="s">
        <v>5</v>
      </c>
      <c s="6" t="s">
        <v>1228</v>
      </c>
      <c s="36" t="s">
        <v>1088</v>
      </c>
      <c s="37">
        <v>94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1204</v>
      </c>
      <c>
        <f>(M38*21)/100</f>
      </c>
      <c t="s">
        <v>28</v>
      </c>
    </row>
    <row r="39" spans="1:5" ht="25.5">
      <c r="A39" s="35" t="s">
        <v>56</v>
      </c>
      <c r="E39" s="39" t="s">
        <v>1228</v>
      </c>
    </row>
    <row r="40" spans="1:5" ht="38.25">
      <c r="A40" s="35" t="s">
        <v>57</v>
      </c>
      <c r="E40" s="42" t="s">
        <v>1229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83</v>
      </c>
      <c s="34" t="s">
        <v>1230</v>
      </c>
      <c s="35" t="s">
        <v>5</v>
      </c>
      <c s="6" t="s">
        <v>1231</v>
      </c>
      <c s="36" t="s">
        <v>1088</v>
      </c>
      <c s="37">
        <v>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1204</v>
      </c>
      <c>
        <f>(M42*21)/100</f>
      </c>
      <c t="s">
        <v>28</v>
      </c>
    </row>
    <row r="43" spans="1:5" ht="38.25">
      <c r="A43" s="35" t="s">
        <v>56</v>
      </c>
      <c r="E43" s="39" t="s">
        <v>1232</v>
      </c>
    </row>
    <row r="44" spans="1:5" ht="38.25">
      <c r="A44" s="35" t="s">
        <v>57</v>
      </c>
      <c r="E44" s="42" t="s">
        <v>1233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87</v>
      </c>
      <c s="34" t="s">
        <v>1093</v>
      </c>
      <c s="35" t="s">
        <v>5</v>
      </c>
      <c s="6" t="s">
        <v>1094</v>
      </c>
      <c s="36" t="s">
        <v>102</v>
      </c>
      <c s="37">
        <v>60</v>
      </c>
      <c s="36">
        <v>1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12.75">
      <c r="A47" s="35" t="s">
        <v>56</v>
      </c>
      <c r="E47" s="39" t="s">
        <v>1094</v>
      </c>
    </row>
    <row r="48" spans="1:5" ht="12.75">
      <c r="A48" s="35" t="s">
        <v>57</v>
      </c>
      <c r="E48" s="40" t="s">
        <v>1234</v>
      </c>
    </row>
    <row r="49" spans="1:5" ht="12.75">
      <c r="A49" t="s">
        <v>58</v>
      </c>
      <c r="E49" s="39" t="s">
        <v>5</v>
      </c>
    </row>
    <row r="50" spans="1:13" ht="12.75">
      <c r="A50" t="s">
        <v>47</v>
      </c>
      <c r="C50" s="31" t="s">
        <v>26</v>
      </c>
      <c r="E50" s="33" t="s">
        <v>1235</v>
      </c>
      <c r="J50" s="32">
        <f>0</f>
      </c>
      <c s="32">
        <f>0</f>
      </c>
      <c s="32">
        <f>0+L51+L55</f>
      </c>
      <c s="32">
        <f>0+M51+M55</f>
      </c>
    </row>
    <row r="51" spans="1:16" ht="12.75">
      <c r="A51" t="s">
        <v>50</v>
      </c>
      <c s="34" t="s">
        <v>90</v>
      </c>
      <c s="34" t="s">
        <v>1236</v>
      </c>
      <c s="35" t="s">
        <v>5</v>
      </c>
      <c s="6" t="s">
        <v>1237</v>
      </c>
      <c s="36" t="s">
        <v>71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1204</v>
      </c>
      <c>
        <f>(M51*21)/100</f>
      </c>
      <c t="s">
        <v>28</v>
      </c>
    </row>
    <row r="52" spans="1:5" ht="12.75">
      <c r="A52" s="35" t="s">
        <v>56</v>
      </c>
      <c r="E52" s="39" t="s">
        <v>1237</v>
      </c>
    </row>
    <row r="53" spans="1:5" ht="38.25">
      <c r="A53" s="35" t="s">
        <v>57</v>
      </c>
      <c r="E53" s="42" t="s">
        <v>1238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93</v>
      </c>
      <c s="34" t="s">
        <v>1239</v>
      </c>
      <c s="35" t="s">
        <v>5</v>
      </c>
      <c s="6" t="s">
        <v>1240</v>
      </c>
      <c s="36" t="s">
        <v>71</v>
      </c>
      <c s="37">
        <v>1</v>
      </c>
      <c s="36">
        <v>2.275</v>
      </c>
      <c s="36">
        <f>ROUND(G55*H55,6)</f>
      </c>
      <c r="L55" s="38">
        <v>0</v>
      </c>
      <c s="32">
        <f>ROUND(ROUND(L55,2)*ROUND(G55,3),2)</f>
      </c>
      <c s="36" t="s">
        <v>1145</v>
      </c>
      <c>
        <f>(M55*21)/100</f>
      </c>
      <c t="s">
        <v>28</v>
      </c>
    </row>
    <row r="56" spans="1:5" ht="12.75">
      <c r="A56" s="35" t="s">
        <v>56</v>
      </c>
      <c r="E56" s="39" t="s">
        <v>1240</v>
      </c>
    </row>
    <row r="57" spans="1:5" ht="12.75">
      <c r="A57" s="35" t="s">
        <v>57</v>
      </c>
      <c r="E57" s="40" t="s">
        <v>5</v>
      </c>
    </row>
    <row r="58" spans="1:5" ht="12.75">
      <c r="A58" t="s">
        <v>58</v>
      </c>
      <c r="E58" s="39" t="s">
        <v>5</v>
      </c>
    </row>
    <row r="59" spans="1:13" ht="12.75">
      <c r="A59" t="s">
        <v>47</v>
      </c>
      <c r="C59" s="31" t="s">
        <v>65</v>
      </c>
      <c r="E59" s="33" t="s">
        <v>1241</v>
      </c>
      <c r="J59" s="32">
        <f>0</f>
      </c>
      <c s="32">
        <f>0</f>
      </c>
      <c s="32">
        <f>0+L60+L64+L68+L72+L76</f>
      </c>
      <c s="32">
        <f>0+M60+M64+M68+M72+M76</f>
      </c>
    </row>
    <row r="60" spans="1:16" ht="25.5">
      <c r="A60" t="s">
        <v>50</v>
      </c>
      <c s="34" t="s">
        <v>96</v>
      </c>
      <c s="34" t="s">
        <v>1242</v>
      </c>
      <c s="35" t="s">
        <v>5</v>
      </c>
      <c s="6" t="s">
        <v>1243</v>
      </c>
      <c s="36" t="s">
        <v>1088</v>
      </c>
      <c s="37">
        <v>6</v>
      </c>
      <c s="36">
        <v>1.89077</v>
      </c>
      <c s="36">
        <f>ROUND(G60*H60,6)</f>
      </c>
      <c r="L60" s="38">
        <v>0</v>
      </c>
      <c s="32">
        <f>ROUND(ROUND(L60,2)*ROUND(G60,3),2)</f>
      </c>
      <c s="36" t="s">
        <v>1204</v>
      </c>
      <c>
        <f>(M60*21)/100</f>
      </c>
      <c t="s">
        <v>28</v>
      </c>
    </row>
    <row r="61" spans="1:5" ht="25.5">
      <c r="A61" s="35" t="s">
        <v>56</v>
      </c>
      <c r="E61" s="39" t="s">
        <v>1243</v>
      </c>
    </row>
    <row r="62" spans="1:5" ht="38.25">
      <c r="A62" s="35" t="s">
        <v>57</v>
      </c>
      <c r="E62" s="42" t="s">
        <v>1244</v>
      </c>
    </row>
    <row r="63" spans="1:5" ht="12.75">
      <c r="A63" t="s">
        <v>58</v>
      </c>
      <c r="E63" s="39" t="s">
        <v>5</v>
      </c>
    </row>
    <row r="64" spans="1:16" ht="25.5">
      <c r="A64" t="s">
        <v>50</v>
      </c>
      <c s="34" t="s">
        <v>99</v>
      </c>
      <c s="34" t="s">
        <v>1245</v>
      </c>
      <c s="35" t="s">
        <v>5</v>
      </c>
      <c s="6" t="s">
        <v>1246</v>
      </c>
      <c s="36" t="s">
        <v>1088</v>
      </c>
      <c s="37">
        <v>0.51</v>
      </c>
      <c s="36">
        <v>1.89077</v>
      </c>
      <c s="36">
        <f>ROUND(G64*H64,6)</f>
      </c>
      <c r="L64" s="38">
        <v>0</v>
      </c>
      <c s="32">
        <f>ROUND(ROUND(L64,2)*ROUND(G64,3),2)</f>
      </c>
      <c s="36" t="s">
        <v>1204</v>
      </c>
      <c>
        <f>(M64*21)/100</f>
      </c>
      <c t="s">
        <v>28</v>
      </c>
    </row>
    <row r="65" spans="1:5" ht="25.5">
      <c r="A65" s="35" t="s">
        <v>56</v>
      </c>
      <c r="E65" s="39" t="s">
        <v>1246</v>
      </c>
    </row>
    <row r="66" spans="1:5" ht="38.25">
      <c r="A66" s="35" t="s">
        <v>57</v>
      </c>
      <c r="E66" s="42" t="s">
        <v>1247</v>
      </c>
    </row>
    <row r="67" spans="1:5" ht="12.75">
      <c r="A67" t="s">
        <v>58</v>
      </c>
      <c r="E67" s="39" t="s">
        <v>5</v>
      </c>
    </row>
    <row r="68" spans="1:16" ht="25.5">
      <c r="A68" t="s">
        <v>50</v>
      </c>
      <c s="34" t="s">
        <v>105</v>
      </c>
      <c s="34" t="s">
        <v>1248</v>
      </c>
      <c s="35" t="s">
        <v>5</v>
      </c>
      <c s="6" t="s">
        <v>1249</v>
      </c>
      <c s="36" t="s">
        <v>1088</v>
      </c>
      <c s="37">
        <v>0.45</v>
      </c>
      <c s="36">
        <v>2.50187</v>
      </c>
      <c s="36">
        <f>ROUND(G68*H68,6)</f>
      </c>
      <c r="L68" s="38">
        <v>0</v>
      </c>
      <c s="32">
        <f>ROUND(ROUND(L68,2)*ROUND(G68,3),2)</f>
      </c>
      <c s="36" t="s">
        <v>1204</v>
      </c>
      <c>
        <f>(M68*21)/100</f>
      </c>
      <c t="s">
        <v>28</v>
      </c>
    </row>
    <row r="69" spans="1:5" ht="38.25">
      <c r="A69" s="35" t="s">
        <v>56</v>
      </c>
      <c r="E69" s="39" t="s">
        <v>1250</v>
      </c>
    </row>
    <row r="70" spans="1:5" ht="51">
      <c r="A70" s="35" t="s">
        <v>57</v>
      </c>
      <c r="E70" s="42" t="s">
        <v>1251</v>
      </c>
    </row>
    <row r="71" spans="1:5" ht="12.75">
      <c r="A71" t="s">
        <v>58</v>
      </c>
      <c r="E71" s="39" t="s">
        <v>5</v>
      </c>
    </row>
    <row r="72" spans="1:16" ht="25.5">
      <c r="A72" t="s">
        <v>50</v>
      </c>
      <c s="34" t="s">
        <v>108</v>
      </c>
      <c s="34" t="s">
        <v>1252</v>
      </c>
      <c s="35" t="s">
        <v>5</v>
      </c>
      <c s="6" t="s">
        <v>1253</v>
      </c>
      <c s="36" t="s">
        <v>1203</v>
      </c>
      <c s="37">
        <v>1.05</v>
      </c>
      <c s="36">
        <v>0.00632</v>
      </c>
      <c s="36">
        <f>ROUND(G72*H72,6)</f>
      </c>
      <c r="L72" s="38">
        <v>0</v>
      </c>
      <c s="32">
        <f>ROUND(ROUND(L72,2)*ROUND(G72,3),2)</f>
      </c>
      <c s="36" t="s">
        <v>1204</v>
      </c>
      <c>
        <f>(M72*21)/100</f>
      </c>
      <c t="s">
        <v>28</v>
      </c>
    </row>
    <row r="73" spans="1:5" ht="25.5">
      <c r="A73" s="35" t="s">
        <v>56</v>
      </c>
      <c r="E73" s="39" t="s">
        <v>1253</v>
      </c>
    </row>
    <row r="74" spans="1:5" ht="38.25">
      <c r="A74" s="35" t="s">
        <v>57</v>
      </c>
      <c r="E74" s="42" t="s">
        <v>1254</v>
      </c>
    </row>
    <row r="75" spans="1:5" ht="12.75">
      <c r="A75" t="s">
        <v>58</v>
      </c>
      <c r="E75" s="39" t="s">
        <v>5</v>
      </c>
    </row>
    <row r="76" spans="1:16" ht="25.5">
      <c r="A76" t="s">
        <v>50</v>
      </c>
      <c s="34" t="s">
        <v>128</v>
      </c>
      <c s="34" t="s">
        <v>1255</v>
      </c>
      <c s="35" t="s">
        <v>5</v>
      </c>
      <c s="6" t="s">
        <v>1256</v>
      </c>
      <c s="36" t="s">
        <v>102</v>
      </c>
      <c s="37">
        <v>0.025</v>
      </c>
      <c s="36">
        <v>1.06277</v>
      </c>
      <c s="36">
        <f>ROUND(G76*H76,6)</f>
      </c>
      <c r="L76" s="38">
        <v>0</v>
      </c>
      <c s="32">
        <f>ROUND(ROUND(L76,2)*ROUND(G76,3),2)</f>
      </c>
      <c s="36" t="s">
        <v>1204</v>
      </c>
      <c>
        <f>(M76*21)/100</f>
      </c>
      <c t="s">
        <v>28</v>
      </c>
    </row>
    <row r="77" spans="1:5" ht="25.5">
      <c r="A77" s="35" t="s">
        <v>56</v>
      </c>
      <c r="E77" s="39" t="s">
        <v>1256</v>
      </c>
    </row>
    <row r="78" spans="1:5" ht="38.25">
      <c r="A78" s="35" t="s">
        <v>57</v>
      </c>
      <c r="E78" s="42" t="s">
        <v>1257</v>
      </c>
    </row>
    <row r="79" spans="1:5" ht="12.75">
      <c r="A79" t="s">
        <v>58</v>
      </c>
      <c r="E79" s="39" t="s">
        <v>5</v>
      </c>
    </row>
    <row r="80" spans="1:13" ht="12.75">
      <c r="A80" t="s">
        <v>47</v>
      </c>
      <c r="C80" s="31" t="s">
        <v>68</v>
      </c>
      <c r="E80" s="33" t="s">
        <v>1258</v>
      </c>
      <c r="J80" s="32">
        <f>0</f>
      </c>
      <c s="32">
        <f>0</f>
      </c>
      <c s="32">
        <f>0+L81+L85+L89</f>
      </c>
      <c s="32">
        <f>0+M81+M85+M89</f>
      </c>
    </row>
    <row r="81" spans="1:16" ht="25.5">
      <c r="A81" t="s">
        <v>50</v>
      </c>
      <c s="34" t="s">
        <v>130</v>
      </c>
      <c s="34" t="s">
        <v>1259</v>
      </c>
      <c s="35" t="s">
        <v>5</v>
      </c>
      <c s="6" t="s">
        <v>1260</v>
      </c>
      <c s="36" t="s">
        <v>1203</v>
      </c>
      <c s="37">
        <v>160</v>
      </c>
      <c s="36">
        <v>0.345</v>
      </c>
      <c s="36">
        <f>ROUND(G81*H81,6)</f>
      </c>
      <c r="L81" s="38">
        <v>0</v>
      </c>
      <c s="32">
        <f>ROUND(ROUND(L81,2)*ROUND(G81,3),2)</f>
      </c>
      <c s="36" t="s">
        <v>1204</v>
      </c>
      <c>
        <f>(M81*21)/100</f>
      </c>
      <c t="s">
        <v>28</v>
      </c>
    </row>
    <row r="82" spans="1:5" ht="25.5">
      <c r="A82" s="35" t="s">
        <v>56</v>
      </c>
      <c r="E82" s="39" t="s">
        <v>1260</v>
      </c>
    </row>
    <row r="83" spans="1:5" ht="12.75">
      <c r="A83" s="35" t="s">
        <v>57</v>
      </c>
      <c r="E83" s="40" t="s">
        <v>1261</v>
      </c>
    </row>
    <row r="84" spans="1:5" ht="12.75">
      <c r="A84" t="s">
        <v>58</v>
      </c>
      <c r="E84" s="39" t="s">
        <v>5</v>
      </c>
    </row>
    <row r="85" spans="1:16" ht="25.5">
      <c r="A85" t="s">
        <v>50</v>
      </c>
      <c s="34" t="s">
        <v>132</v>
      </c>
      <c s="34" t="s">
        <v>1262</v>
      </c>
      <c s="35" t="s">
        <v>5</v>
      </c>
      <c s="6" t="s">
        <v>1263</v>
      </c>
      <c s="36" t="s">
        <v>1203</v>
      </c>
      <c s="37">
        <v>80</v>
      </c>
      <c s="36">
        <v>0.1837</v>
      </c>
      <c s="36">
        <f>ROUND(G85*H85,6)</f>
      </c>
      <c r="L85" s="38">
        <v>0</v>
      </c>
      <c s="32">
        <f>ROUND(ROUND(L85,2)*ROUND(G85,3),2)</f>
      </c>
      <c s="36" t="s">
        <v>1204</v>
      </c>
      <c>
        <f>(M85*21)/100</f>
      </c>
      <c t="s">
        <v>28</v>
      </c>
    </row>
    <row r="86" spans="1:5" ht="38.25">
      <c r="A86" s="35" t="s">
        <v>56</v>
      </c>
      <c r="E86" s="39" t="s">
        <v>1264</v>
      </c>
    </row>
    <row r="87" spans="1:5" ht="12.75">
      <c r="A87" s="35" t="s">
        <v>57</v>
      </c>
      <c r="E87" s="40" t="s">
        <v>1265</v>
      </c>
    </row>
    <row r="88" spans="1:5" ht="12.75">
      <c r="A88" t="s">
        <v>58</v>
      </c>
      <c r="E88" s="39" t="s">
        <v>5</v>
      </c>
    </row>
    <row r="89" spans="1:16" ht="12.75">
      <c r="A89" t="s">
        <v>50</v>
      </c>
      <c s="34" t="s">
        <v>134</v>
      </c>
      <c s="34" t="s">
        <v>1266</v>
      </c>
      <c s="35" t="s">
        <v>5</v>
      </c>
      <c s="6" t="s">
        <v>1267</v>
      </c>
      <c s="36" t="s">
        <v>1203</v>
      </c>
      <c s="37">
        <v>16.16</v>
      </c>
      <c s="36">
        <v>0.417</v>
      </c>
      <c s="36">
        <f>ROUND(G89*H89,6)</f>
      </c>
      <c r="L89" s="38">
        <v>0</v>
      </c>
      <c s="32">
        <f>ROUND(ROUND(L89,2)*ROUND(G89,3),2)</f>
      </c>
      <c s="36" t="s">
        <v>1204</v>
      </c>
      <c>
        <f>(M89*21)/100</f>
      </c>
      <c t="s">
        <v>28</v>
      </c>
    </row>
    <row r="90" spans="1:5" ht="12.75">
      <c r="A90" s="35" t="s">
        <v>56</v>
      </c>
      <c r="E90" s="39" t="s">
        <v>1267</v>
      </c>
    </row>
    <row r="91" spans="1:5" ht="12.75">
      <c r="A91" s="35" t="s">
        <v>57</v>
      </c>
      <c r="E91" s="40" t="s">
        <v>1268</v>
      </c>
    </row>
    <row r="92" spans="1:5" ht="12.75">
      <c r="A92" t="s">
        <v>58</v>
      </c>
      <c r="E92" s="39" t="s">
        <v>5</v>
      </c>
    </row>
    <row r="93" spans="1:13" ht="12.75">
      <c r="A93" t="s">
        <v>47</v>
      </c>
      <c r="C93" s="31" t="s">
        <v>80</v>
      </c>
      <c r="E93" s="33" t="s">
        <v>1269</v>
      </c>
      <c r="J93" s="32">
        <f>0</f>
      </c>
      <c s="32">
        <f>0</f>
      </c>
      <c s="32">
        <f>0+L94+L98+L102+L106+L110+L114+L118</f>
      </c>
      <c s="32">
        <f>0+M94+M98+M102+M106+M110+M114+M118</f>
      </c>
    </row>
    <row r="94" spans="1:16" ht="25.5">
      <c r="A94" t="s">
        <v>50</v>
      </c>
      <c s="34" t="s">
        <v>136</v>
      </c>
      <c s="34" t="s">
        <v>1270</v>
      </c>
      <c s="35" t="s">
        <v>5</v>
      </c>
      <c s="6" t="s">
        <v>1271</v>
      </c>
      <c s="36" t="s">
        <v>54</v>
      </c>
      <c s="37">
        <v>70</v>
      </c>
      <c s="36">
        <v>0.0044</v>
      </c>
      <c s="36">
        <f>ROUND(G94*H94,6)</f>
      </c>
      <c r="L94" s="38">
        <v>0</v>
      </c>
      <c s="32">
        <f>ROUND(ROUND(L94,2)*ROUND(G94,3),2)</f>
      </c>
      <c s="36" t="s">
        <v>1204</v>
      </c>
      <c>
        <f>(M94*21)/100</f>
      </c>
      <c t="s">
        <v>28</v>
      </c>
    </row>
    <row r="95" spans="1:5" ht="25.5">
      <c r="A95" s="35" t="s">
        <v>56</v>
      </c>
      <c r="E95" s="39" t="s">
        <v>1271</v>
      </c>
    </row>
    <row r="96" spans="1:5" ht="38.25">
      <c r="A96" s="35" t="s">
        <v>57</v>
      </c>
      <c r="E96" s="42" t="s">
        <v>1272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137</v>
      </c>
      <c s="34" t="s">
        <v>1273</v>
      </c>
      <c s="35" t="s">
        <v>5</v>
      </c>
      <c s="6" t="s">
        <v>1274</v>
      </c>
      <c s="36" t="s">
        <v>1275</v>
      </c>
      <c s="37">
        <v>4</v>
      </c>
      <c s="36">
        <v>0.00018</v>
      </c>
      <c s="36">
        <f>ROUND(G98*H98,6)</f>
      </c>
      <c r="L98" s="38">
        <v>0</v>
      </c>
      <c s="32">
        <f>ROUND(ROUND(L98,2)*ROUND(G98,3),2)</f>
      </c>
      <c s="36" t="s">
        <v>1204</v>
      </c>
      <c>
        <f>(M98*21)/100</f>
      </c>
      <c t="s">
        <v>28</v>
      </c>
    </row>
    <row r="99" spans="1:5" ht="12.75">
      <c r="A99" s="35" t="s">
        <v>56</v>
      </c>
      <c r="E99" s="39" t="s">
        <v>1274</v>
      </c>
    </row>
    <row r="100" spans="1:5" ht="12.75">
      <c r="A100" s="35" t="s">
        <v>57</v>
      </c>
      <c r="E100" s="40" t="s">
        <v>1276</v>
      </c>
    </row>
    <row r="101" spans="1:5" ht="12.75">
      <c r="A101" t="s">
        <v>58</v>
      </c>
      <c r="E101" s="39" t="s">
        <v>5</v>
      </c>
    </row>
    <row r="102" spans="1:16" ht="25.5">
      <c r="A102" t="s">
        <v>50</v>
      </c>
      <c s="34" t="s">
        <v>141</v>
      </c>
      <c s="34" t="s">
        <v>1277</v>
      </c>
      <c s="35" t="s">
        <v>5</v>
      </c>
      <c s="6" t="s">
        <v>1278</v>
      </c>
      <c s="36" t="s">
        <v>71</v>
      </c>
      <c s="37">
        <v>1</v>
      </c>
      <c s="36">
        <v>0.1865</v>
      </c>
      <c s="36">
        <f>ROUND(G102*H102,6)</f>
      </c>
      <c r="L102" s="38">
        <v>0</v>
      </c>
      <c s="32">
        <f>ROUND(ROUND(L102,2)*ROUND(G102,3),2)</f>
      </c>
      <c s="36" t="s">
        <v>1204</v>
      </c>
      <c>
        <f>(M102*21)/100</f>
      </c>
      <c t="s">
        <v>28</v>
      </c>
    </row>
    <row r="103" spans="1:5" ht="25.5">
      <c r="A103" s="35" t="s">
        <v>56</v>
      </c>
      <c r="E103" s="39" t="s">
        <v>1278</v>
      </c>
    </row>
    <row r="104" spans="1:5" ht="38.25">
      <c r="A104" s="35" t="s">
        <v>57</v>
      </c>
      <c r="E104" s="42" t="s">
        <v>1238</v>
      </c>
    </row>
    <row r="105" spans="1:5" ht="12.75">
      <c r="A105" t="s">
        <v>58</v>
      </c>
      <c r="E105" s="39" t="s">
        <v>5</v>
      </c>
    </row>
    <row r="106" spans="1:16" ht="25.5">
      <c r="A106" t="s">
        <v>50</v>
      </c>
      <c s="34" t="s">
        <v>143</v>
      </c>
      <c s="34" t="s">
        <v>1279</v>
      </c>
      <c s="35" t="s">
        <v>5</v>
      </c>
      <c s="6" t="s">
        <v>1280</v>
      </c>
      <c s="36" t="s">
        <v>71</v>
      </c>
      <c s="37">
        <v>1</v>
      </c>
      <c s="36">
        <v>0.11996</v>
      </c>
      <c s="36">
        <f>ROUND(G106*H106,6)</f>
      </c>
      <c r="L106" s="38">
        <v>0</v>
      </c>
      <c s="32">
        <f>ROUND(ROUND(L106,2)*ROUND(G106,3),2)</f>
      </c>
      <c s="36" t="s">
        <v>1204</v>
      </c>
      <c>
        <f>(M106*21)/100</f>
      </c>
      <c t="s">
        <v>28</v>
      </c>
    </row>
    <row r="107" spans="1:5" ht="25.5">
      <c r="A107" s="35" t="s">
        <v>56</v>
      </c>
      <c r="E107" s="39" t="s">
        <v>1280</v>
      </c>
    </row>
    <row r="108" spans="1:5" ht="38.25">
      <c r="A108" s="35" t="s">
        <v>57</v>
      </c>
      <c r="E108" s="42" t="s">
        <v>1238</v>
      </c>
    </row>
    <row r="109" spans="1:5" ht="12.75">
      <c r="A109" t="s">
        <v>58</v>
      </c>
      <c r="E109" s="39" t="s">
        <v>5</v>
      </c>
    </row>
    <row r="110" spans="1:16" ht="25.5">
      <c r="A110" t="s">
        <v>50</v>
      </c>
      <c s="34" t="s">
        <v>144</v>
      </c>
      <c s="34" t="s">
        <v>1281</v>
      </c>
      <c s="35" t="s">
        <v>5</v>
      </c>
      <c s="6" t="s">
        <v>1282</v>
      </c>
      <c s="36" t="s">
        <v>71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1204</v>
      </c>
      <c>
        <f>(M110*21)/100</f>
      </c>
      <c t="s">
        <v>28</v>
      </c>
    </row>
    <row r="111" spans="1:5" ht="25.5">
      <c r="A111" s="35" t="s">
        <v>56</v>
      </c>
      <c r="E111" s="39" t="s">
        <v>1282</v>
      </c>
    </row>
    <row r="112" spans="1:5" ht="38.25">
      <c r="A112" s="35" t="s">
        <v>57</v>
      </c>
      <c r="E112" s="42" t="s">
        <v>1238</v>
      </c>
    </row>
    <row r="113" spans="1:5" ht="12.75">
      <c r="A113" t="s">
        <v>58</v>
      </c>
      <c r="E113" s="39" t="s">
        <v>5</v>
      </c>
    </row>
    <row r="114" spans="1:16" ht="25.5">
      <c r="A114" t="s">
        <v>50</v>
      </c>
      <c s="34" t="s">
        <v>147</v>
      </c>
      <c s="34" t="s">
        <v>1283</v>
      </c>
      <c s="35" t="s">
        <v>5</v>
      </c>
      <c s="6" t="s">
        <v>1284</v>
      </c>
      <c s="36" t="s">
        <v>71</v>
      </c>
      <c s="37">
        <v>1</v>
      </c>
      <c s="36">
        <v>0.44742</v>
      </c>
      <c s="36">
        <f>ROUND(G114*H114,6)</f>
      </c>
      <c r="L114" s="38">
        <v>0</v>
      </c>
      <c s="32">
        <f>ROUND(ROUND(L114,2)*ROUND(G114,3),2)</f>
      </c>
      <c s="36" t="s">
        <v>1204</v>
      </c>
      <c>
        <f>(M114*21)/100</f>
      </c>
      <c t="s">
        <v>28</v>
      </c>
    </row>
    <row r="115" spans="1:5" ht="25.5">
      <c r="A115" s="35" t="s">
        <v>56</v>
      </c>
      <c r="E115" s="39" t="s">
        <v>1284</v>
      </c>
    </row>
    <row r="116" spans="1:5" ht="38.25">
      <c r="A116" s="35" t="s">
        <v>57</v>
      </c>
      <c r="E116" s="42" t="s">
        <v>1238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148</v>
      </c>
      <c s="34" t="s">
        <v>1285</v>
      </c>
      <c s="35" t="s">
        <v>5</v>
      </c>
      <c s="6" t="s">
        <v>1286</v>
      </c>
      <c s="36" t="s">
        <v>54</v>
      </c>
      <c s="37">
        <v>70</v>
      </c>
      <c s="36">
        <v>0.00013</v>
      </c>
      <c s="36">
        <f>ROUND(G118*H118,6)</f>
      </c>
      <c r="L118" s="38">
        <v>0</v>
      </c>
      <c s="32">
        <f>ROUND(ROUND(L118,2)*ROUND(G118,3),2)</f>
      </c>
      <c s="36" t="s">
        <v>1204</v>
      </c>
      <c>
        <f>(M118*21)/100</f>
      </c>
      <c t="s">
        <v>28</v>
      </c>
    </row>
    <row r="119" spans="1:5" ht="12.75">
      <c r="A119" s="35" t="s">
        <v>56</v>
      </c>
      <c r="E119" s="39" t="s">
        <v>1286</v>
      </c>
    </row>
    <row r="120" spans="1:5" ht="38.25">
      <c r="A120" s="35" t="s">
        <v>57</v>
      </c>
      <c r="E120" s="42" t="s">
        <v>1272</v>
      </c>
    </row>
    <row r="121" spans="1:5" ht="12.75">
      <c r="A121" t="s">
        <v>58</v>
      </c>
      <c r="E121" s="39" t="s">
        <v>5</v>
      </c>
    </row>
    <row r="122" spans="1:13" ht="12.75">
      <c r="A122" t="s">
        <v>47</v>
      </c>
      <c r="C122" s="31" t="s">
        <v>83</v>
      </c>
      <c r="E122" s="33" t="s">
        <v>282</v>
      </c>
      <c r="J122" s="32">
        <f>0</f>
      </c>
      <c s="32">
        <f>0</f>
      </c>
      <c s="32">
        <f>0+L123</f>
      </c>
      <c s="32">
        <f>0+M123</f>
      </c>
    </row>
    <row r="123" spans="1:16" ht="38.25">
      <c r="A123" t="s">
        <v>50</v>
      </c>
      <c s="34" t="s">
        <v>150</v>
      </c>
      <c s="34" t="s">
        <v>1287</v>
      </c>
      <c s="35" t="s">
        <v>5</v>
      </c>
      <c s="6" t="s">
        <v>1288</v>
      </c>
      <c s="36" t="s">
        <v>1203</v>
      </c>
      <c s="37">
        <v>80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1204</v>
      </c>
      <c>
        <f>(M123*21)/100</f>
      </c>
      <c t="s">
        <v>28</v>
      </c>
    </row>
    <row r="124" spans="1:5" ht="51">
      <c r="A124" s="35" t="s">
        <v>56</v>
      </c>
      <c r="E124" s="39" t="s">
        <v>1289</v>
      </c>
    </row>
    <row r="125" spans="1:5" ht="12.75">
      <c r="A125" s="35" t="s">
        <v>57</v>
      </c>
      <c r="E125" s="40" t="s">
        <v>1265</v>
      </c>
    </row>
    <row r="126" spans="1:5" ht="12.75">
      <c r="A126" t="s">
        <v>58</v>
      </c>
      <c r="E126" s="39" t="s">
        <v>5</v>
      </c>
    </row>
    <row r="127" spans="1:13" ht="12.75">
      <c r="A127" t="s">
        <v>47</v>
      </c>
      <c r="C127" s="31" t="s">
        <v>1290</v>
      </c>
      <c r="E127" s="33" t="s">
        <v>1291</v>
      </c>
      <c r="J127" s="32">
        <f>0</f>
      </c>
      <c s="32">
        <f>0</f>
      </c>
      <c s="32">
        <f>0+L128+L132+L136+L140</f>
      </c>
      <c s="32">
        <f>0+M128+M132+M136+M140</f>
      </c>
    </row>
    <row r="128" spans="1:16" ht="25.5">
      <c r="A128" t="s">
        <v>50</v>
      </c>
      <c s="34" t="s">
        <v>152</v>
      </c>
      <c s="34" t="s">
        <v>1292</v>
      </c>
      <c s="35" t="s">
        <v>5</v>
      </c>
      <c s="6" t="s">
        <v>1293</v>
      </c>
      <c s="36" t="s">
        <v>102</v>
      </c>
      <c s="37">
        <v>68.56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1204</v>
      </c>
      <c>
        <f>(M128*21)/100</f>
      </c>
      <c t="s">
        <v>28</v>
      </c>
    </row>
    <row r="129" spans="1:5" ht="25.5">
      <c r="A129" s="35" t="s">
        <v>56</v>
      </c>
      <c r="E129" s="39" t="s">
        <v>1293</v>
      </c>
    </row>
    <row r="130" spans="1:5" ht="12.75">
      <c r="A130" s="35" t="s">
        <v>57</v>
      </c>
      <c r="E130" s="40" t="s">
        <v>5</v>
      </c>
    </row>
    <row r="131" spans="1:5" ht="12.75">
      <c r="A131" t="s">
        <v>58</v>
      </c>
      <c r="E131" s="39" t="s">
        <v>5</v>
      </c>
    </row>
    <row r="132" spans="1:16" ht="25.5">
      <c r="A132" t="s">
        <v>50</v>
      </c>
      <c s="34" t="s">
        <v>154</v>
      </c>
      <c s="34" t="s">
        <v>1294</v>
      </c>
      <c s="35" t="s">
        <v>5</v>
      </c>
      <c s="6" t="s">
        <v>1295</v>
      </c>
      <c s="36" t="s">
        <v>102</v>
      </c>
      <c s="37">
        <v>548.48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1204</v>
      </c>
      <c>
        <f>(M132*21)/100</f>
      </c>
      <c t="s">
        <v>28</v>
      </c>
    </row>
    <row r="133" spans="1:5" ht="25.5">
      <c r="A133" s="35" t="s">
        <v>56</v>
      </c>
      <c r="E133" s="39" t="s">
        <v>1295</v>
      </c>
    </row>
    <row r="134" spans="1:5" ht="12.75">
      <c r="A134" s="35" t="s">
        <v>57</v>
      </c>
      <c r="E134" s="40" t="s">
        <v>1296</v>
      </c>
    </row>
    <row r="135" spans="1:5" ht="12.75">
      <c r="A135" t="s">
        <v>58</v>
      </c>
      <c r="E135" s="39" t="s">
        <v>5</v>
      </c>
    </row>
    <row r="136" spans="1:16" ht="25.5">
      <c r="A136" t="s">
        <v>50</v>
      </c>
      <c s="34" t="s">
        <v>156</v>
      </c>
      <c s="34" t="s">
        <v>1297</v>
      </c>
      <c s="35" t="s">
        <v>5</v>
      </c>
      <c s="6" t="s">
        <v>1225</v>
      </c>
      <c s="36" t="s">
        <v>102</v>
      </c>
      <c s="37">
        <v>68.56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1204</v>
      </c>
      <c>
        <f>(M136*21)/100</f>
      </c>
      <c t="s">
        <v>28</v>
      </c>
    </row>
    <row r="137" spans="1:5" ht="25.5">
      <c r="A137" s="35" t="s">
        <v>56</v>
      </c>
      <c r="E137" s="39" t="s">
        <v>1225</v>
      </c>
    </row>
    <row r="138" spans="1:5" ht="12.75">
      <c r="A138" s="35" t="s">
        <v>57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38.25">
      <c r="A140" t="s">
        <v>50</v>
      </c>
      <c s="34" t="s">
        <v>157</v>
      </c>
      <c s="34" t="s">
        <v>1298</v>
      </c>
      <c s="35" t="s">
        <v>5</v>
      </c>
      <c s="6" t="s">
        <v>1299</v>
      </c>
      <c s="36" t="s">
        <v>102</v>
      </c>
      <c s="37">
        <v>68.56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62</v>
      </c>
      <c>
        <f>(M140*21)/100</f>
      </c>
      <c t="s">
        <v>28</v>
      </c>
    </row>
    <row r="141" spans="1:5" ht="51">
      <c r="A141" s="35" t="s">
        <v>56</v>
      </c>
      <c r="E141" s="39" t="s">
        <v>1300</v>
      </c>
    </row>
    <row r="142" spans="1:5" ht="12.75">
      <c r="A142" s="35" t="s">
        <v>57</v>
      </c>
      <c r="E142" s="40" t="s">
        <v>5</v>
      </c>
    </row>
    <row r="143" spans="1:5" ht="127.5">
      <c r="A143" t="s">
        <v>58</v>
      </c>
      <c r="E143" s="39" t="s">
        <v>1301</v>
      </c>
    </row>
    <row r="144" spans="1:13" ht="12.75">
      <c r="A144" t="s">
        <v>47</v>
      </c>
      <c r="C144" s="31" t="s">
        <v>1302</v>
      </c>
      <c r="E144" s="33" t="s">
        <v>1303</v>
      </c>
      <c r="J144" s="32">
        <f>0</f>
      </c>
      <c s="32">
        <f>0</f>
      </c>
      <c s="32">
        <f>0+L145+L149</f>
      </c>
      <c s="32">
        <f>0+M145+M149</f>
      </c>
    </row>
    <row r="145" spans="1:16" ht="38.25">
      <c r="A145" t="s">
        <v>50</v>
      </c>
      <c s="34" t="s">
        <v>159</v>
      </c>
      <c s="34" t="s">
        <v>1304</v>
      </c>
      <c s="35" t="s">
        <v>5</v>
      </c>
      <c s="6" t="s">
        <v>1305</v>
      </c>
      <c s="36" t="s">
        <v>102</v>
      </c>
      <c s="37">
        <v>25.076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1204</v>
      </c>
      <c>
        <f>(M145*21)/100</f>
      </c>
      <c t="s">
        <v>28</v>
      </c>
    </row>
    <row r="146" spans="1:5" ht="38.25">
      <c r="A146" s="35" t="s">
        <v>56</v>
      </c>
      <c r="E146" s="39" t="s">
        <v>1306</v>
      </c>
    </row>
    <row r="147" spans="1:5" ht="12.75">
      <c r="A147" s="35" t="s">
        <v>57</v>
      </c>
      <c r="E147" s="40" t="s">
        <v>5</v>
      </c>
    </row>
    <row r="148" spans="1:5" ht="12.75">
      <c r="A148" t="s">
        <v>58</v>
      </c>
      <c r="E148" s="39" t="s">
        <v>5</v>
      </c>
    </row>
    <row r="149" spans="1:16" ht="38.25">
      <c r="A149" t="s">
        <v>50</v>
      </c>
      <c s="34" t="s">
        <v>160</v>
      </c>
      <c s="34" t="s">
        <v>1307</v>
      </c>
      <c s="35" t="s">
        <v>5</v>
      </c>
      <c s="6" t="s">
        <v>1308</v>
      </c>
      <c s="36" t="s">
        <v>102</v>
      </c>
      <c s="37">
        <v>25.076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1204</v>
      </c>
      <c>
        <f>(M149*21)/100</f>
      </c>
      <c t="s">
        <v>28</v>
      </c>
    </row>
    <row r="150" spans="1:5" ht="38.25">
      <c r="A150" s="35" t="s">
        <v>56</v>
      </c>
      <c r="E150" s="39" t="s">
        <v>1309</v>
      </c>
    </row>
    <row r="151" spans="1:5" ht="12.75">
      <c r="A151" s="35" t="s">
        <v>57</v>
      </c>
      <c r="E151" s="40" t="s">
        <v>5</v>
      </c>
    </row>
    <row r="152" spans="1:5" ht="12.75">
      <c r="A152" t="s">
        <v>58</v>
      </c>
      <c r="E152" s="39" t="s">
        <v>5</v>
      </c>
    </row>
    <row r="153" spans="1:13" ht="12.75">
      <c r="A153" t="s">
        <v>47</v>
      </c>
      <c r="C153" s="31" t="s">
        <v>1310</v>
      </c>
      <c r="E153" s="33" t="s">
        <v>1311</v>
      </c>
      <c r="J153" s="32">
        <f>0</f>
      </c>
      <c s="32">
        <f>0</f>
      </c>
      <c s="32">
        <f>0+L154</f>
      </c>
      <c s="32">
        <f>0+M154</f>
      </c>
    </row>
    <row r="154" spans="1:16" ht="12.75">
      <c r="A154" t="s">
        <v>50</v>
      </c>
      <c s="34" t="s">
        <v>162</v>
      </c>
      <c s="34" t="s">
        <v>1312</v>
      </c>
      <c s="35" t="s">
        <v>5</v>
      </c>
      <c s="6" t="s">
        <v>1313</v>
      </c>
      <c s="36" t="s">
        <v>1314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1204</v>
      </c>
      <c>
        <f>(M154*21)/100</f>
      </c>
      <c t="s">
        <v>28</v>
      </c>
    </row>
    <row r="155" spans="1:5" ht="12.75">
      <c r="A155" s="35" t="s">
        <v>56</v>
      </c>
      <c r="E155" s="39" t="s">
        <v>1313</v>
      </c>
    </row>
    <row r="156" spans="1:5" ht="12.75">
      <c r="A156" s="35" t="s">
        <v>57</v>
      </c>
      <c r="E156" s="40" t="s">
        <v>5</v>
      </c>
    </row>
    <row r="157" spans="1:5" ht="409.5">
      <c r="A157" t="s">
        <v>58</v>
      </c>
      <c r="E157" s="39" t="s">
        <v>1315</v>
      </c>
    </row>
    <row r="158" spans="1:13" ht="12.75">
      <c r="A158" t="s">
        <v>47</v>
      </c>
      <c r="C158" s="31" t="s">
        <v>1316</v>
      </c>
      <c r="E158" s="33" t="s">
        <v>1317</v>
      </c>
      <c r="J158" s="32">
        <f>0</f>
      </c>
      <c s="32">
        <f>0</f>
      </c>
      <c s="32">
        <f>0+L159</f>
      </c>
      <c s="32">
        <f>0+M159</f>
      </c>
    </row>
    <row r="159" spans="1:16" ht="12.75">
      <c r="A159" t="s">
        <v>50</v>
      </c>
      <c s="34" t="s">
        <v>163</v>
      </c>
      <c s="34" t="s">
        <v>1318</v>
      </c>
      <c s="35" t="s">
        <v>5</v>
      </c>
      <c s="6" t="s">
        <v>1319</v>
      </c>
      <c s="36" t="s">
        <v>86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1204</v>
      </c>
      <c>
        <f>(M159*21)/100</f>
      </c>
      <c t="s">
        <v>28</v>
      </c>
    </row>
    <row r="160" spans="1:5" ht="12.75">
      <c r="A160" s="35" t="s">
        <v>56</v>
      </c>
      <c r="E160" s="39" t="s">
        <v>1319</v>
      </c>
    </row>
    <row r="161" spans="1:5" ht="12.75">
      <c r="A161" s="35" t="s">
        <v>57</v>
      </c>
      <c r="E161" s="40" t="s">
        <v>5</v>
      </c>
    </row>
    <row r="162" spans="1:5" ht="102">
      <c r="A162" t="s">
        <v>58</v>
      </c>
      <c r="E162" s="39" t="s">
        <v>1320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1195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1195</v>
      </c>
      <c r="E4" s="26" t="s">
        <v>1196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COUNTIFS(L8:L70,"=0",A8:A70,"P")+COUNTIFS(L8:L70,"",A8:A70,"P")+SUM(Q8:Q70)</f>
      </c>
    </row>
    <row r="8" spans="1:13" ht="12.75">
      <c r="A8" t="s">
        <v>45</v>
      </c>
      <c r="C8" s="28" t="s">
        <v>1323</v>
      </c>
      <c r="E8" s="30" t="s">
        <v>1322</v>
      </c>
      <c r="J8" s="29">
        <f>0+J9+J30+J39+J64+J69</f>
      </c>
      <c s="29">
        <f>0+K9+K30+K39+K64+K69</f>
      </c>
      <c s="29">
        <f>0+L9+L30+L39+L64+L69</f>
      </c>
      <c s="29">
        <f>0+M9+M30+M39+M64+M69</f>
      </c>
    </row>
    <row r="9" spans="1:13" ht="12.75">
      <c r="A9" t="s">
        <v>47</v>
      </c>
      <c r="C9" s="31" t="s">
        <v>1324</v>
      </c>
      <c r="E9" s="33" t="s">
        <v>1325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50</v>
      </c>
      <c s="34" t="s">
        <v>28</v>
      </c>
      <c s="34" t="s">
        <v>1326</v>
      </c>
      <c s="35" t="s">
        <v>5</v>
      </c>
      <c s="6" t="s">
        <v>1327</v>
      </c>
      <c s="36" t="s">
        <v>54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38.25">
      <c r="A11" s="35" t="s">
        <v>56</v>
      </c>
      <c r="E11" s="39" t="s">
        <v>1328</v>
      </c>
    </row>
    <row r="12" spans="1:5" ht="38.25">
      <c r="A12" s="35" t="s">
        <v>57</v>
      </c>
      <c r="E12" s="42" t="s">
        <v>1329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26</v>
      </c>
      <c s="34" t="s">
        <v>1330</v>
      </c>
      <c s="35" t="s">
        <v>5</v>
      </c>
      <c s="6" t="s">
        <v>1331</v>
      </c>
      <c s="36" t="s">
        <v>54</v>
      </c>
      <c s="37">
        <v>2</v>
      </c>
      <c s="36">
        <v>0.00118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1331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65</v>
      </c>
      <c s="34" t="s">
        <v>1332</v>
      </c>
      <c s="35" t="s">
        <v>5</v>
      </c>
      <c s="6" t="s">
        <v>1333</v>
      </c>
      <c s="36" t="s">
        <v>102</v>
      </c>
      <c s="37">
        <v>0.002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25.5">
      <c r="A19" s="35" t="s">
        <v>56</v>
      </c>
      <c r="E19" s="39" t="s">
        <v>1333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38.25">
      <c r="A22" t="s">
        <v>50</v>
      </c>
      <c s="34" t="s">
        <v>68</v>
      </c>
      <c s="34" t="s">
        <v>1334</v>
      </c>
      <c s="35" t="s">
        <v>5</v>
      </c>
      <c s="6" t="s">
        <v>1335</v>
      </c>
      <c s="36" t="s">
        <v>102</v>
      </c>
      <c s="37">
        <v>0.002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38.25">
      <c r="A23" s="35" t="s">
        <v>56</v>
      </c>
      <c r="E23" s="39" t="s">
        <v>1336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38.25">
      <c r="A26" t="s">
        <v>50</v>
      </c>
      <c s="34" t="s">
        <v>27</v>
      </c>
      <c s="34" t="s">
        <v>1337</v>
      </c>
      <c s="35" t="s">
        <v>5</v>
      </c>
      <c s="6" t="s">
        <v>1338</v>
      </c>
      <c s="36" t="s">
        <v>102</v>
      </c>
      <c s="37">
        <v>0.002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38.25">
      <c r="A27" s="35" t="s">
        <v>56</v>
      </c>
      <c r="E27" s="39" t="s">
        <v>1339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3" ht="12.75">
      <c r="A30" t="s">
        <v>47</v>
      </c>
      <c r="C30" s="31" t="s">
        <v>1340</v>
      </c>
      <c r="E30" s="33" t="s">
        <v>1341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50</v>
      </c>
      <c s="34" t="s">
        <v>77</v>
      </c>
      <c s="34" t="s">
        <v>1342</v>
      </c>
      <c s="35" t="s">
        <v>5</v>
      </c>
      <c s="6" t="s">
        <v>1343</v>
      </c>
      <c s="36" t="s">
        <v>54</v>
      </c>
      <c s="37">
        <v>1</v>
      </c>
      <c s="36">
        <v>0.00594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25.5">
      <c r="A32" s="35" t="s">
        <v>56</v>
      </c>
      <c r="E32" s="39" t="s">
        <v>1343</v>
      </c>
    </row>
    <row r="33" spans="1:5" ht="38.25">
      <c r="A33" s="35" t="s">
        <v>57</v>
      </c>
      <c r="E33" s="42" t="s">
        <v>1344</v>
      </c>
    </row>
    <row r="34" spans="1:5" ht="12.75">
      <c r="A34" t="s">
        <v>58</v>
      </c>
      <c r="E34" s="39" t="s">
        <v>5</v>
      </c>
    </row>
    <row r="35" spans="1:16" ht="12.75">
      <c r="A35" t="s">
        <v>50</v>
      </c>
      <c s="34" t="s">
        <v>80</v>
      </c>
      <c s="34" t="s">
        <v>1345</v>
      </c>
      <c s="35" t="s">
        <v>5</v>
      </c>
      <c s="6" t="s">
        <v>1346</v>
      </c>
      <c s="36" t="s">
        <v>54</v>
      </c>
      <c s="37">
        <v>1</v>
      </c>
      <c s="36">
        <v>5E-05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28</v>
      </c>
    </row>
    <row r="36" spans="1:5" ht="12.75">
      <c r="A36" s="35" t="s">
        <v>56</v>
      </c>
      <c r="E36" s="39" t="s">
        <v>1346</v>
      </c>
    </row>
    <row r="37" spans="1:5" ht="38.25">
      <c r="A37" s="35" t="s">
        <v>57</v>
      </c>
      <c r="E37" s="42" t="s">
        <v>1344</v>
      </c>
    </row>
    <row r="38" spans="1:5" ht="12.75">
      <c r="A38" t="s">
        <v>58</v>
      </c>
      <c r="E38" s="39" t="s">
        <v>5</v>
      </c>
    </row>
    <row r="39" spans="1:13" ht="12.75">
      <c r="A39" t="s">
        <v>47</v>
      </c>
      <c r="C39" s="31" t="s">
        <v>1347</v>
      </c>
      <c r="E39" s="33" t="s">
        <v>1348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12.75">
      <c r="A40" t="s">
        <v>50</v>
      </c>
      <c s="34" t="s">
        <v>83</v>
      </c>
      <c s="34" t="s">
        <v>1349</v>
      </c>
      <c s="35" t="s">
        <v>5</v>
      </c>
      <c s="6" t="s">
        <v>1350</v>
      </c>
      <c s="36" t="s">
        <v>71</v>
      </c>
      <c s="37">
        <v>1</v>
      </c>
      <c s="36">
        <v>2E-05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28</v>
      </c>
    </row>
    <row r="41" spans="1:5" ht="12.75">
      <c r="A41" s="35" t="s">
        <v>56</v>
      </c>
      <c r="E41" s="39" t="s">
        <v>1350</v>
      </c>
    </row>
    <row r="42" spans="1:5" ht="38.25">
      <c r="A42" s="35" t="s">
        <v>57</v>
      </c>
      <c r="E42" s="42" t="s">
        <v>1351</v>
      </c>
    </row>
    <row r="43" spans="1:5" ht="12.75">
      <c r="A43" t="s">
        <v>58</v>
      </c>
      <c r="E43" s="39" t="s">
        <v>5</v>
      </c>
    </row>
    <row r="44" spans="1:16" ht="12.75">
      <c r="A44" t="s">
        <v>50</v>
      </c>
      <c s="34" t="s">
        <v>87</v>
      </c>
      <c s="34" t="s">
        <v>1352</v>
      </c>
      <c s="35" t="s">
        <v>5</v>
      </c>
      <c s="6" t="s">
        <v>1353</v>
      </c>
      <c s="36" t="s">
        <v>1314</v>
      </c>
      <c s="37">
        <v>1</v>
      </c>
      <c s="36">
        <v>0.00704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28</v>
      </c>
    </row>
    <row r="45" spans="1:5" ht="12.75">
      <c r="A45" s="35" t="s">
        <v>56</v>
      </c>
      <c r="E45" s="39" t="s">
        <v>1353</v>
      </c>
    </row>
    <row r="46" spans="1:5" ht="38.25">
      <c r="A46" s="35" t="s">
        <v>57</v>
      </c>
      <c r="E46" s="42" t="s">
        <v>1351</v>
      </c>
    </row>
    <row r="47" spans="1:5" ht="12.75">
      <c r="A47" t="s">
        <v>58</v>
      </c>
      <c r="E47" s="39" t="s">
        <v>5</v>
      </c>
    </row>
    <row r="48" spans="1:16" ht="25.5">
      <c r="A48" t="s">
        <v>50</v>
      </c>
      <c s="34" t="s">
        <v>90</v>
      </c>
      <c s="34" t="s">
        <v>1354</v>
      </c>
      <c s="35" t="s">
        <v>5</v>
      </c>
      <c s="6" t="s">
        <v>1355</v>
      </c>
      <c s="36" t="s">
        <v>1314</v>
      </c>
      <c s="37">
        <v>1</v>
      </c>
      <c s="36">
        <v>0.00866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28</v>
      </c>
    </row>
    <row r="49" spans="1:5" ht="25.5">
      <c r="A49" s="35" t="s">
        <v>56</v>
      </c>
      <c r="E49" s="39" t="s">
        <v>1355</v>
      </c>
    </row>
    <row r="50" spans="1:5" ht="38.25">
      <c r="A50" s="35" t="s">
        <v>57</v>
      </c>
      <c r="E50" s="42" t="s">
        <v>1351</v>
      </c>
    </row>
    <row r="51" spans="1:5" ht="12.75">
      <c r="A51" t="s">
        <v>58</v>
      </c>
      <c r="E51" s="39" t="s">
        <v>5</v>
      </c>
    </row>
    <row r="52" spans="1:16" ht="25.5">
      <c r="A52" t="s">
        <v>50</v>
      </c>
      <c s="34" t="s">
        <v>93</v>
      </c>
      <c s="34" t="s">
        <v>1356</v>
      </c>
      <c s="35" t="s">
        <v>5</v>
      </c>
      <c s="6" t="s">
        <v>1357</v>
      </c>
      <c s="36" t="s">
        <v>102</v>
      </c>
      <c s="37">
        <v>0.016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28</v>
      </c>
    </row>
    <row r="53" spans="1:5" ht="25.5">
      <c r="A53" s="35" t="s">
        <v>56</v>
      </c>
      <c r="E53" s="39" t="s">
        <v>1357</v>
      </c>
    </row>
    <row r="54" spans="1:5" ht="12.75">
      <c r="A54" s="35" t="s">
        <v>57</v>
      </c>
      <c r="E54" s="40" t="s">
        <v>5</v>
      </c>
    </row>
    <row r="55" spans="1:5" ht="12.75">
      <c r="A55" t="s">
        <v>58</v>
      </c>
      <c r="E55" s="39" t="s">
        <v>5</v>
      </c>
    </row>
    <row r="56" spans="1:16" ht="25.5">
      <c r="A56" t="s">
        <v>50</v>
      </c>
      <c s="34" t="s">
        <v>96</v>
      </c>
      <c s="34" t="s">
        <v>1358</v>
      </c>
      <c s="35" t="s">
        <v>5</v>
      </c>
      <c s="6" t="s">
        <v>1359</v>
      </c>
      <c s="36" t="s">
        <v>102</v>
      </c>
      <c s="37">
        <v>0.016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28</v>
      </c>
    </row>
    <row r="57" spans="1:5" ht="25.5">
      <c r="A57" s="35" t="s">
        <v>56</v>
      </c>
      <c r="E57" s="39" t="s">
        <v>1360</v>
      </c>
    </row>
    <row r="58" spans="1:5" ht="12.75">
      <c r="A58" s="35" t="s">
        <v>57</v>
      </c>
      <c r="E58" s="40" t="s">
        <v>5</v>
      </c>
    </row>
    <row r="59" spans="1:5" ht="12.75">
      <c r="A59" t="s">
        <v>58</v>
      </c>
      <c r="E59" s="39" t="s">
        <v>5</v>
      </c>
    </row>
    <row r="60" spans="1:16" ht="25.5">
      <c r="A60" t="s">
        <v>50</v>
      </c>
      <c s="34" t="s">
        <v>99</v>
      </c>
      <c s="34" t="s">
        <v>1361</v>
      </c>
      <c s="35" t="s">
        <v>5</v>
      </c>
      <c s="6" t="s">
        <v>1362</v>
      </c>
      <c s="36" t="s">
        <v>102</v>
      </c>
      <c s="37">
        <v>0.016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28</v>
      </c>
    </row>
    <row r="61" spans="1:5" ht="25.5">
      <c r="A61" s="35" t="s">
        <v>56</v>
      </c>
      <c r="E61" s="39" t="s">
        <v>1362</v>
      </c>
    </row>
    <row r="62" spans="1:5" ht="12.75">
      <c r="A62" s="35" t="s">
        <v>57</v>
      </c>
      <c r="E62" s="40" t="s">
        <v>5</v>
      </c>
    </row>
    <row r="63" spans="1:5" ht="12.75">
      <c r="A63" t="s">
        <v>58</v>
      </c>
      <c r="E63" s="39" t="s">
        <v>5</v>
      </c>
    </row>
    <row r="64" spans="1:13" ht="12.75">
      <c r="A64" t="s">
        <v>47</v>
      </c>
      <c r="C64" s="31" t="s">
        <v>1290</v>
      </c>
      <c r="E64" s="33" t="s">
        <v>1291</v>
      </c>
      <c r="J64" s="32">
        <f>0</f>
      </c>
      <c s="32">
        <f>0</f>
      </c>
      <c s="32">
        <f>0+L65</f>
      </c>
      <c s="32">
        <f>0+M65</f>
      </c>
    </row>
    <row r="65" spans="1:16" ht="38.25">
      <c r="A65" t="s">
        <v>50</v>
      </c>
      <c s="34" t="s">
        <v>51</v>
      </c>
      <c s="34" t="s">
        <v>1363</v>
      </c>
      <c s="35" t="s">
        <v>5</v>
      </c>
      <c s="6" t="s">
        <v>1364</v>
      </c>
      <c s="36" t="s">
        <v>102</v>
      </c>
      <c s="37">
        <v>0.019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62</v>
      </c>
      <c>
        <f>(M65*21)/100</f>
      </c>
      <c t="s">
        <v>28</v>
      </c>
    </row>
    <row r="66" spans="1:5" ht="38.25">
      <c r="A66" s="35" t="s">
        <v>56</v>
      </c>
      <c r="E66" s="39" t="s">
        <v>1364</v>
      </c>
    </row>
    <row r="67" spans="1:5" ht="25.5">
      <c r="A67" s="35" t="s">
        <v>57</v>
      </c>
      <c r="E67" s="40" t="s">
        <v>1365</v>
      </c>
    </row>
    <row r="68" spans="1:5" ht="127.5">
      <c r="A68" t="s">
        <v>58</v>
      </c>
      <c r="E68" s="39" t="s">
        <v>1301</v>
      </c>
    </row>
    <row r="69" spans="1:13" ht="12.75">
      <c r="A69" t="s">
        <v>47</v>
      </c>
      <c r="C69" s="31" t="s">
        <v>103</v>
      </c>
      <c r="E69" s="33" t="s">
        <v>104</v>
      </c>
      <c r="J69" s="32">
        <f>0</f>
      </c>
      <c s="32">
        <f>0</f>
      </c>
      <c s="32">
        <f>0+L70</f>
      </c>
      <c s="32">
        <f>0+M70</f>
      </c>
    </row>
    <row r="70" spans="1:16" ht="12.75">
      <c r="A70" t="s">
        <v>50</v>
      </c>
      <c s="34" t="s">
        <v>105</v>
      </c>
      <c s="34" t="s">
        <v>109</v>
      </c>
      <c s="35" t="s">
        <v>5</v>
      </c>
      <c s="6" t="s">
        <v>110</v>
      </c>
      <c s="36" t="s">
        <v>86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62</v>
      </c>
      <c>
        <f>(M70*21)/100</f>
      </c>
      <c t="s">
        <v>28</v>
      </c>
    </row>
    <row r="71" spans="1:5" ht="12.75">
      <c r="A71" s="35" t="s">
        <v>56</v>
      </c>
      <c r="E71" s="39" t="s">
        <v>110</v>
      </c>
    </row>
    <row r="72" spans="1:5" ht="12.75">
      <c r="A72" s="35" t="s">
        <v>57</v>
      </c>
      <c r="E72" s="40" t="s">
        <v>5</v>
      </c>
    </row>
    <row r="73" spans="1:5" ht="12.75">
      <c r="A73" t="s">
        <v>58</v>
      </c>
      <c r="E73" s="39" t="s">
        <v>111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4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1366</v>
      </c>
      <c s="41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1366</v>
      </c>
      <c r="E4" s="26" t="s">
        <v>1367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COUNTIFS(L8:L432,"=0",A8:A432,"P")+COUNTIFS(L8:L432,"",A8:A432,"P")+SUM(Q8:Q432)</f>
      </c>
    </row>
    <row r="8" spans="1:13" ht="12.75">
      <c r="A8" t="s">
        <v>45</v>
      </c>
      <c r="C8" s="28" t="s">
        <v>1370</v>
      </c>
      <c r="E8" s="30" t="s">
        <v>1369</v>
      </c>
      <c r="J8" s="29">
        <f>0+J9+J66+J79+J92+J109+J126+J135+J168+J189+J206+J219+J232+J241+J254+J303+J380+J397+J406+J411</f>
      </c>
      <c s="29">
        <f>0+K9+K66+K79+K92+K109+K126+K135+K168+K189+K206+K219+K232+K241+K254+K303+K380+K397+K406+K411</f>
      </c>
      <c s="29">
        <f>0+L9+L66+L79+L92+L109+L126+L135+L168+L189+L206+L219+L232+L241+L254+L303+L380+L397+L406+L411</f>
      </c>
      <c s="29">
        <f>0+M9+M66+M79+M92+M109+M126+M135+M168+M189+M206+M219+M232+M241+M254+M303+M380+M397+M406+M411</f>
      </c>
    </row>
    <row r="9" spans="1:13" ht="12.75">
      <c r="A9" t="s">
        <v>47</v>
      </c>
      <c r="C9" s="31" t="s">
        <v>90</v>
      </c>
      <c r="E9" s="33" t="s">
        <v>1371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25.5">
      <c r="A10" t="s">
        <v>50</v>
      </c>
      <c s="34" t="s">
        <v>51</v>
      </c>
      <c s="34" t="s">
        <v>1372</v>
      </c>
      <c s="35" t="s">
        <v>5</v>
      </c>
      <c s="6" t="s">
        <v>1373</v>
      </c>
      <c s="36" t="s">
        <v>1203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1374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1375</v>
      </c>
      <c s="35" t="s">
        <v>5</v>
      </c>
      <c s="6" t="s">
        <v>1376</v>
      </c>
      <c s="36" t="s">
        <v>1203</v>
      </c>
      <c s="37">
        <v>108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38.25">
      <c r="A15" s="35" t="s">
        <v>56</v>
      </c>
      <c r="E15" s="39" t="s">
        <v>1377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1378</v>
      </c>
    </row>
    <row r="18" spans="1:16" ht="25.5">
      <c r="A18" t="s">
        <v>50</v>
      </c>
      <c s="34" t="s">
        <v>26</v>
      </c>
      <c s="34" t="s">
        <v>1379</v>
      </c>
      <c s="35" t="s">
        <v>5</v>
      </c>
      <c s="6" t="s">
        <v>1380</v>
      </c>
      <c s="36" t="s">
        <v>1203</v>
      </c>
      <c s="37">
        <v>43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38.25">
      <c r="A19" s="35" t="s">
        <v>56</v>
      </c>
      <c r="E19" s="39" t="s">
        <v>1381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38.25">
      <c r="A22" t="s">
        <v>50</v>
      </c>
      <c s="34" t="s">
        <v>65</v>
      </c>
      <c s="34" t="s">
        <v>1382</v>
      </c>
      <c s="35" t="s">
        <v>5</v>
      </c>
      <c s="6" t="s">
        <v>1383</v>
      </c>
      <c s="36" t="s">
        <v>1203</v>
      </c>
      <c s="37">
        <v>151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38.25">
      <c r="A23" s="35" t="s">
        <v>56</v>
      </c>
      <c r="E23" s="39" t="s">
        <v>1384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38.25">
      <c r="A26" t="s">
        <v>50</v>
      </c>
      <c s="34" t="s">
        <v>68</v>
      </c>
      <c s="34" t="s">
        <v>1385</v>
      </c>
      <c s="35" t="s">
        <v>5</v>
      </c>
      <c s="6" t="s">
        <v>1383</v>
      </c>
      <c s="36" t="s">
        <v>1203</v>
      </c>
      <c s="37">
        <v>132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38.25">
      <c r="A27" s="35" t="s">
        <v>56</v>
      </c>
      <c r="E27" s="39" t="s">
        <v>1386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1387</v>
      </c>
      <c s="35" t="s">
        <v>5</v>
      </c>
      <c s="6" t="s">
        <v>1388</v>
      </c>
      <c s="36" t="s">
        <v>1203</v>
      </c>
      <c s="37">
        <v>1150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38.25">
      <c r="A31" s="35" t="s">
        <v>56</v>
      </c>
      <c r="E31" s="39" t="s">
        <v>1389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77</v>
      </c>
      <c s="34" t="s">
        <v>1390</v>
      </c>
      <c s="35" t="s">
        <v>5</v>
      </c>
      <c s="6" t="s">
        <v>1388</v>
      </c>
      <c s="36" t="s">
        <v>1203</v>
      </c>
      <c s="37">
        <v>683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38.25">
      <c r="A35" s="35" t="s">
        <v>56</v>
      </c>
      <c r="E35" s="39" t="s">
        <v>1391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80</v>
      </c>
      <c s="34" t="s">
        <v>1392</v>
      </c>
      <c s="35" t="s">
        <v>5</v>
      </c>
      <c s="6" t="s">
        <v>1393</v>
      </c>
      <c s="36" t="s">
        <v>54</v>
      </c>
      <c s="37">
        <v>198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25.5">
      <c r="A39" s="35" t="s">
        <v>56</v>
      </c>
      <c r="E39" s="39" t="s">
        <v>1393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38.25">
      <c r="A42" t="s">
        <v>50</v>
      </c>
      <c s="34" t="s">
        <v>83</v>
      </c>
      <c s="34" t="s">
        <v>1394</v>
      </c>
      <c s="35" t="s">
        <v>5</v>
      </c>
      <c s="6" t="s">
        <v>1395</v>
      </c>
      <c s="36" t="s">
        <v>1088</v>
      </c>
      <c s="37">
        <v>591.84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38.25">
      <c r="A43" s="35" t="s">
        <v>56</v>
      </c>
      <c r="E43" s="39" t="s">
        <v>1396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87</v>
      </c>
      <c s="34" t="s">
        <v>1397</v>
      </c>
      <c s="35" t="s">
        <v>5</v>
      </c>
      <c s="6" t="s">
        <v>1398</v>
      </c>
      <c s="36" t="s">
        <v>102</v>
      </c>
      <c s="37">
        <v>56.22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62</v>
      </c>
      <c>
        <f>(M46*21)/100</f>
      </c>
      <c t="s">
        <v>28</v>
      </c>
    </row>
    <row r="47" spans="1:5" ht="12.75">
      <c r="A47" s="35" t="s">
        <v>56</v>
      </c>
      <c r="E47" s="39" t="s">
        <v>1398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90</v>
      </c>
      <c s="34" t="s">
        <v>1399</v>
      </c>
      <c s="35" t="s">
        <v>5</v>
      </c>
      <c s="6" t="s">
        <v>1400</v>
      </c>
      <c s="36" t="s">
        <v>54</v>
      </c>
      <c s="37">
        <v>16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12.75">
      <c r="A51" s="35" t="s">
        <v>56</v>
      </c>
      <c r="E51" s="39" t="s">
        <v>1400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93</v>
      </c>
      <c s="34" t="s">
        <v>1401</v>
      </c>
      <c s="35" t="s">
        <v>5</v>
      </c>
      <c s="6" t="s">
        <v>1402</v>
      </c>
      <c s="36" t="s">
        <v>1088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28</v>
      </c>
    </row>
    <row r="55" spans="1:5" ht="12.75">
      <c r="A55" s="35" t="s">
        <v>56</v>
      </c>
      <c r="E55" s="39" t="s">
        <v>1402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1403</v>
      </c>
    </row>
    <row r="58" spans="1:16" ht="12.75">
      <c r="A58" t="s">
        <v>50</v>
      </c>
      <c s="34" t="s">
        <v>96</v>
      </c>
      <c s="34" t="s">
        <v>1404</v>
      </c>
      <c s="35" t="s">
        <v>5</v>
      </c>
      <c s="6" t="s">
        <v>1405</v>
      </c>
      <c s="36" t="s">
        <v>54</v>
      </c>
      <c s="37">
        <v>20</v>
      </c>
      <c s="36">
        <v>8E-05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28</v>
      </c>
    </row>
    <row r="59" spans="1:5" ht="12.75">
      <c r="A59" s="35" t="s">
        <v>56</v>
      </c>
      <c r="E59" s="39" t="s">
        <v>1405</v>
      </c>
    </row>
    <row r="60" spans="1:5" ht="12.75">
      <c r="A60" s="35" t="s">
        <v>57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38.25">
      <c r="A62" t="s">
        <v>50</v>
      </c>
      <c s="34" t="s">
        <v>99</v>
      </c>
      <c s="34" t="s">
        <v>1406</v>
      </c>
      <c s="35" t="s">
        <v>5</v>
      </c>
      <c s="6" t="s">
        <v>1407</v>
      </c>
      <c s="36" t="s">
        <v>1203</v>
      </c>
      <c s="37">
        <v>108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28</v>
      </c>
    </row>
    <row r="63" spans="1:5" ht="51">
      <c r="A63" s="35" t="s">
        <v>56</v>
      </c>
      <c r="E63" s="39" t="s">
        <v>1408</v>
      </c>
    </row>
    <row r="64" spans="1:5" ht="12.75">
      <c r="A64" s="35" t="s">
        <v>57</v>
      </c>
      <c r="E64" s="40" t="s">
        <v>5</v>
      </c>
    </row>
    <row r="65" spans="1:5" ht="12.75">
      <c r="A65" t="s">
        <v>58</v>
      </c>
      <c r="E65" s="39" t="s">
        <v>5</v>
      </c>
    </row>
    <row r="66" spans="1:13" ht="12.75">
      <c r="A66" t="s">
        <v>47</v>
      </c>
      <c r="C66" s="31" t="s">
        <v>93</v>
      </c>
      <c r="E66" s="33" t="s">
        <v>1409</v>
      </c>
      <c r="J66" s="32">
        <f>0</f>
      </c>
      <c s="32">
        <f>0</f>
      </c>
      <c s="32">
        <f>0+L67+L71+L75</f>
      </c>
      <c s="32">
        <f>0+M67+M71+M75</f>
      </c>
    </row>
    <row r="67" spans="1:16" ht="25.5">
      <c r="A67" t="s">
        <v>50</v>
      </c>
      <c s="34" t="s">
        <v>105</v>
      </c>
      <c s="34" t="s">
        <v>1410</v>
      </c>
      <c s="35" t="s">
        <v>5</v>
      </c>
      <c s="6" t="s">
        <v>1411</v>
      </c>
      <c s="36" t="s">
        <v>1203</v>
      </c>
      <c s="37">
        <v>120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28</v>
      </c>
    </row>
    <row r="68" spans="1:5" ht="25.5">
      <c r="A68" s="35" t="s">
        <v>56</v>
      </c>
      <c r="E68" s="39" t="s">
        <v>1411</v>
      </c>
    </row>
    <row r="69" spans="1:5" ht="12.75">
      <c r="A69" s="35" t="s">
        <v>57</v>
      </c>
      <c r="E69" s="40" t="s">
        <v>5</v>
      </c>
    </row>
    <row r="70" spans="1:5" ht="12.75">
      <c r="A70" t="s">
        <v>58</v>
      </c>
      <c r="E70" s="39" t="s">
        <v>1412</v>
      </c>
    </row>
    <row r="71" spans="1:16" ht="25.5">
      <c r="A71" t="s">
        <v>50</v>
      </c>
      <c s="34" t="s">
        <v>108</v>
      </c>
      <c s="34" t="s">
        <v>1413</v>
      </c>
      <c s="35" t="s">
        <v>5</v>
      </c>
      <c s="6" t="s">
        <v>1414</v>
      </c>
      <c s="36" t="s">
        <v>1088</v>
      </c>
      <c s="37">
        <v>133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28</v>
      </c>
    </row>
    <row r="72" spans="1:5" ht="25.5">
      <c r="A72" s="35" t="s">
        <v>56</v>
      </c>
      <c r="E72" s="39" t="s">
        <v>1414</v>
      </c>
    </row>
    <row r="73" spans="1:5" ht="12.75">
      <c r="A73" s="35" t="s">
        <v>57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25.5">
      <c r="A75" t="s">
        <v>50</v>
      </c>
      <c s="34" t="s">
        <v>128</v>
      </c>
      <c s="34" t="s">
        <v>1415</v>
      </c>
      <c s="35" t="s">
        <v>5</v>
      </c>
      <c s="6" t="s">
        <v>1416</v>
      </c>
      <c s="36" t="s">
        <v>1088</v>
      </c>
      <c s="37">
        <v>16.24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28</v>
      </c>
    </row>
    <row r="76" spans="1:5" ht="25.5">
      <c r="A76" s="35" t="s">
        <v>56</v>
      </c>
      <c r="E76" s="39" t="s">
        <v>1416</v>
      </c>
    </row>
    <row r="77" spans="1:5" ht="12.75">
      <c r="A77" s="35" t="s">
        <v>57</v>
      </c>
      <c r="E77" s="40" t="s">
        <v>5</v>
      </c>
    </row>
    <row r="78" spans="1:5" ht="12.75">
      <c r="A78" t="s">
        <v>58</v>
      </c>
      <c r="E78" s="39" t="s">
        <v>5</v>
      </c>
    </row>
    <row r="79" spans="1:13" ht="12.75">
      <c r="A79" t="s">
        <v>47</v>
      </c>
      <c r="C79" s="31" t="s">
        <v>108</v>
      </c>
      <c r="E79" s="33" t="s">
        <v>1417</v>
      </c>
      <c r="J79" s="32">
        <f>0</f>
      </c>
      <c s="32">
        <f>0</f>
      </c>
      <c s="32">
        <f>0+L80+L84+L88</f>
      </c>
      <c s="32">
        <f>0+M80+M84+M88</f>
      </c>
    </row>
    <row r="80" spans="1:16" ht="25.5">
      <c r="A80" t="s">
        <v>50</v>
      </c>
      <c s="34" t="s">
        <v>130</v>
      </c>
      <c s="34" t="s">
        <v>1418</v>
      </c>
      <c s="35" t="s">
        <v>5</v>
      </c>
      <c s="6" t="s">
        <v>1419</v>
      </c>
      <c s="36" t="s">
        <v>1088</v>
      </c>
      <c s="37">
        <v>179.24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28</v>
      </c>
    </row>
    <row r="81" spans="1:5" ht="25.5">
      <c r="A81" s="35" t="s">
        <v>56</v>
      </c>
      <c r="E81" s="39" t="s">
        <v>1419</v>
      </c>
    </row>
    <row r="82" spans="1:5" ht="12.75">
      <c r="A82" s="35" t="s">
        <v>57</v>
      </c>
      <c r="E82" s="40" t="s">
        <v>5</v>
      </c>
    </row>
    <row r="83" spans="1:5" ht="12.75">
      <c r="A83" t="s">
        <v>58</v>
      </c>
      <c r="E83" s="39" t="s">
        <v>1420</v>
      </c>
    </row>
    <row r="84" spans="1:16" ht="38.25">
      <c r="A84" t="s">
        <v>50</v>
      </c>
      <c s="34" t="s">
        <v>132</v>
      </c>
      <c s="34" t="s">
        <v>1421</v>
      </c>
      <c s="35" t="s">
        <v>5</v>
      </c>
      <c s="6" t="s">
        <v>1221</v>
      </c>
      <c s="36" t="s">
        <v>1088</v>
      </c>
      <c s="37">
        <v>30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28</v>
      </c>
    </row>
    <row r="85" spans="1:5" ht="38.25">
      <c r="A85" s="35" t="s">
        <v>56</v>
      </c>
      <c r="E85" s="39" t="s">
        <v>1422</v>
      </c>
    </row>
    <row r="86" spans="1:5" ht="12.75">
      <c r="A86" s="35" t="s">
        <v>57</v>
      </c>
      <c r="E86" s="40" t="s">
        <v>5</v>
      </c>
    </row>
    <row r="87" spans="1:5" ht="12.75">
      <c r="A87" t="s">
        <v>58</v>
      </c>
      <c r="E87" s="39" t="s">
        <v>1423</v>
      </c>
    </row>
    <row r="88" spans="1:16" ht="38.25">
      <c r="A88" t="s">
        <v>50</v>
      </c>
      <c s="34" t="s">
        <v>134</v>
      </c>
      <c s="34" t="s">
        <v>1298</v>
      </c>
      <c s="35" t="s">
        <v>5</v>
      </c>
      <c s="6" t="s">
        <v>1424</v>
      </c>
      <c s="36" t="s">
        <v>102</v>
      </c>
      <c s="37">
        <v>1145.23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62</v>
      </c>
      <c>
        <f>(M88*21)/100</f>
      </c>
      <c t="s">
        <v>28</v>
      </c>
    </row>
    <row r="89" spans="1:5" ht="51">
      <c r="A89" s="35" t="s">
        <v>56</v>
      </c>
      <c r="E89" s="39" t="s">
        <v>1425</v>
      </c>
    </row>
    <row r="90" spans="1:5" ht="12.75">
      <c r="A90" s="35" t="s">
        <v>57</v>
      </c>
      <c r="E90" s="40" t="s">
        <v>1426</v>
      </c>
    </row>
    <row r="91" spans="1:5" ht="165.75">
      <c r="A91" t="s">
        <v>58</v>
      </c>
      <c r="E91" s="39" t="s">
        <v>1427</v>
      </c>
    </row>
    <row r="92" spans="1:13" ht="12.75">
      <c r="A92" t="s">
        <v>47</v>
      </c>
      <c r="C92" s="31" t="s">
        <v>130</v>
      </c>
      <c r="E92" s="33" t="s">
        <v>1428</v>
      </c>
      <c r="J92" s="32">
        <f>0</f>
      </c>
      <c s="32">
        <f>0</f>
      </c>
      <c s="32">
        <f>0+L93+L97+L101+L105</f>
      </c>
      <c s="32">
        <f>0+M93+M97+M101+M105</f>
      </c>
    </row>
    <row r="93" spans="1:16" ht="25.5">
      <c r="A93" t="s">
        <v>50</v>
      </c>
      <c s="34" t="s">
        <v>136</v>
      </c>
      <c s="34" t="s">
        <v>1429</v>
      </c>
      <c s="35" t="s">
        <v>5</v>
      </c>
      <c s="6" t="s">
        <v>1430</v>
      </c>
      <c s="36" t="s">
        <v>1203</v>
      </c>
      <c s="37">
        <v>142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62</v>
      </c>
      <c>
        <f>(M93*21)/100</f>
      </c>
      <c t="s">
        <v>28</v>
      </c>
    </row>
    <row r="94" spans="1:5" ht="25.5">
      <c r="A94" s="35" t="s">
        <v>56</v>
      </c>
      <c r="E94" s="39" t="s">
        <v>1430</v>
      </c>
    </row>
    <row r="95" spans="1:5" ht="12.75">
      <c r="A95" s="35" t="s">
        <v>57</v>
      </c>
      <c r="E95" s="40" t="s">
        <v>5</v>
      </c>
    </row>
    <row r="96" spans="1:5" ht="12.75">
      <c r="A96" t="s">
        <v>58</v>
      </c>
      <c r="E96" s="39" t="s">
        <v>1431</v>
      </c>
    </row>
    <row r="97" spans="1:16" ht="25.5">
      <c r="A97" t="s">
        <v>50</v>
      </c>
      <c s="34" t="s">
        <v>137</v>
      </c>
      <c s="34" t="s">
        <v>1432</v>
      </c>
      <c s="35" t="s">
        <v>5</v>
      </c>
      <c s="6" t="s">
        <v>1433</v>
      </c>
      <c s="36" t="s">
        <v>1203</v>
      </c>
      <c s="37">
        <v>142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28</v>
      </c>
    </row>
    <row r="98" spans="1:5" ht="25.5">
      <c r="A98" s="35" t="s">
        <v>56</v>
      </c>
      <c r="E98" s="39" t="s">
        <v>1433</v>
      </c>
    </row>
    <row r="99" spans="1:5" ht="12.75">
      <c r="A99" s="35" t="s">
        <v>57</v>
      </c>
      <c r="E99" s="40" t="s">
        <v>5</v>
      </c>
    </row>
    <row r="100" spans="1:5" ht="12.75">
      <c r="A100" t="s">
        <v>58</v>
      </c>
      <c r="E100" s="39" t="s">
        <v>5</v>
      </c>
    </row>
    <row r="101" spans="1:16" ht="12.75">
      <c r="A101" t="s">
        <v>50</v>
      </c>
      <c s="34" t="s">
        <v>141</v>
      </c>
      <c s="34" t="s">
        <v>1434</v>
      </c>
      <c s="35" t="s">
        <v>5</v>
      </c>
      <c s="6" t="s">
        <v>1435</v>
      </c>
      <c s="36" t="s">
        <v>1436</v>
      </c>
      <c s="37">
        <v>4.73</v>
      </c>
      <c s="36">
        <v>0.001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28</v>
      </c>
    </row>
    <row r="102" spans="1:5" ht="12.75">
      <c r="A102" s="35" t="s">
        <v>56</v>
      </c>
      <c r="E102" s="39" t="s">
        <v>1435</v>
      </c>
    </row>
    <row r="103" spans="1:5" ht="12.75">
      <c r="A103" s="35" t="s">
        <v>57</v>
      </c>
      <c r="E103" s="40" t="s">
        <v>5</v>
      </c>
    </row>
    <row r="104" spans="1:5" ht="12.75">
      <c r="A104" t="s">
        <v>58</v>
      </c>
      <c r="E104" s="39" t="s">
        <v>5</v>
      </c>
    </row>
    <row r="105" spans="1:16" ht="25.5">
      <c r="A105" t="s">
        <v>50</v>
      </c>
      <c s="34" t="s">
        <v>143</v>
      </c>
      <c s="34" t="s">
        <v>1437</v>
      </c>
      <c s="35" t="s">
        <v>5</v>
      </c>
      <c s="6" t="s">
        <v>1438</v>
      </c>
      <c s="36" t="s">
        <v>1203</v>
      </c>
      <c s="37">
        <v>1479.6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28</v>
      </c>
    </row>
    <row r="106" spans="1:5" ht="25.5">
      <c r="A106" s="35" t="s">
        <v>56</v>
      </c>
      <c r="E106" s="39" t="s">
        <v>1438</v>
      </c>
    </row>
    <row r="107" spans="1:5" ht="12.75">
      <c r="A107" s="35" t="s">
        <v>57</v>
      </c>
      <c r="E107" s="40" t="s">
        <v>5</v>
      </c>
    </row>
    <row r="108" spans="1:5" ht="12.75">
      <c r="A108" t="s">
        <v>58</v>
      </c>
      <c r="E108" s="39" t="s">
        <v>5</v>
      </c>
    </row>
    <row r="109" spans="1:13" ht="12.75">
      <c r="A109" t="s">
        <v>47</v>
      </c>
      <c r="C109" s="31" t="s">
        <v>1439</v>
      </c>
      <c r="E109" s="33" t="s">
        <v>1440</v>
      </c>
      <c r="J109" s="32">
        <f>0</f>
      </c>
      <c s="32">
        <f>0</f>
      </c>
      <c s="32">
        <f>0+L110+L114+L118+L122</f>
      </c>
      <c s="32">
        <f>0+M110+M114+M118+M122</f>
      </c>
    </row>
    <row r="110" spans="1:16" ht="38.25">
      <c r="A110" t="s">
        <v>50</v>
      </c>
      <c s="34" t="s">
        <v>144</v>
      </c>
      <c s="34" t="s">
        <v>1441</v>
      </c>
      <c s="35" t="s">
        <v>5</v>
      </c>
      <c s="6" t="s">
        <v>1442</v>
      </c>
      <c s="36" t="s">
        <v>54</v>
      </c>
      <c s="37">
        <v>116</v>
      </c>
      <c s="36">
        <v>0.20469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28</v>
      </c>
    </row>
    <row r="111" spans="1:5" ht="38.25">
      <c r="A111" s="35" t="s">
        <v>56</v>
      </c>
      <c r="E111" s="39" t="s">
        <v>1443</v>
      </c>
    </row>
    <row r="112" spans="1:5" ht="12.75">
      <c r="A112" s="35" t="s">
        <v>57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25.5">
      <c r="A114" t="s">
        <v>50</v>
      </c>
      <c s="34" t="s">
        <v>147</v>
      </c>
      <c s="34" t="s">
        <v>1444</v>
      </c>
      <c s="35" t="s">
        <v>5</v>
      </c>
      <c s="6" t="s">
        <v>1445</v>
      </c>
      <c s="36" t="s">
        <v>1088</v>
      </c>
      <c s="37">
        <v>16.92</v>
      </c>
      <c s="36">
        <v>2.0875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28</v>
      </c>
    </row>
    <row r="115" spans="1:5" ht="25.5">
      <c r="A115" s="35" t="s">
        <v>56</v>
      </c>
      <c r="E115" s="39" t="s">
        <v>1445</v>
      </c>
    </row>
    <row r="116" spans="1:5" ht="12.75">
      <c r="A116" s="35" t="s">
        <v>57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25.5">
      <c r="A118" t="s">
        <v>50</v>
      </c>
      <c s="34" t="s">
        <v>148</v>
      </c>
      <c s="34" t="s">
        <v>1446</v>
      </c>
      <c s="35" t="s">
        <v>5</v>
      </c>
      <c s="6" t="s">
        <v>1447</v>
      </c>
      <c s="36" t="s">
        <v>1203</v>
      </c>
      <c s="37">
        <v>197.2</v>
      </c>
      <c s="36">
        <v>0.00017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28</v>
      </c>
    </row>
    <row r="119" spans="1:5" ht="25.5">
      <c r="A119" s="35" t="s">
        <v>56</v>
      </c>
      <c r="E119" s="39" t="s">
        <v>1447</v>
      </c>
    </row>
    <row r="120" spans="1:5" ht="12.75">
      <c r="A120" s="35" t="s">
        <v>57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150</v>
      </c>
      <c s="34" t="s">
        <v>1448</v>
      </c>
      <c s="35" t="s">
        <v>5</v>
      </c>
      <c s="6" t="s">
        <v>1449</v>
      </c>
      <c s="36" t="s">
        <v>1203</v>
      </c>
      <c s="37">
        <v>210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62</v>
      </c>
      <c>
        <f>(M122*21)/100</f>
      </c>
      <c t="s">
        <v>28</v>
      </c>
    </row>
    <row r="123" spans="1:5" ht="12.75">
      <c r="A123" s="35" t="s">
        <v>56</v>
      </c>
      <c r="E123" s="39" t="s">
        <v>1449</v>
      </c>
    </row>
    <row r="124" spans="1:5" ht="12.75">
      <c r="A124" s="35" t="s">
        <v>57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3" ht="12.75">
      <c r="A126" t="s">
        <v>47</v>
      </c>
      <c r="C126" s="31" t="s">
        <v>1450</v>
      </c>
      <c r="E126" s="33" t="s">
        <v>1451</v>
      </c>
      <c r="J126" s="32">
        <f>0</f>
      </c>
      <c s="32">
        <f>0</f>
      </c>
      <c s="32">
        <f>0+L127+L131</f>
      </c>
      <c s="32">
        <f>0+M127+M131</f>
      </c>
    </row>
    <row r="127" spans="1:16" ht="25.5">
      <c r="A127" t="s">
        <v>50</v>
      </c>
      <c s="34" t="s">
        <v>152</v>
      </c>
      <c s="34" t="s">
        <v>1446</v>
      </c>
      <c s="35" t="s">
        <v>5</v>
      </c>
      <c s="6" t="s">
        <v>1447</v>
      </c>
      <c s="36" t="s">
        <v>1203</v>
      </c>
      <c s="37">
        <v>226</v>
      </c>
      <c s="36">
        <v>0.00017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28</v>
      </c>
    </row>
    <row r="128" spans="1:5" ht="25.5">
      <c r="A128" s="35" t="s">
        <v>56</v>
      </c>
      <c r="E128" s="39" t="s">
        <v>1447</v>
      </c>
    </row>
    <row r="129" spans="1:5" ht="12.75">
      <c r="A129" s="35" t="s">
        <v>57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25.5">
      <c r="A131" t="s">
        <v>50</v>
      </c>
      <c s="34" t="s">
        <v>154</v>
      </c>
      <c s="34" t="s">
        <v>1452</v>
      </c>
      <c s="35" t="s">
        <v>5</v>
      </c>
      <c s="6" t="s">
        <v>1453</v>
      </c>
      <c s="36" t="s">
        <v>1203</v>
      </c>
      <c s="37">
        <v>235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62</v>
      </c>
      <c>
        <f>(M131*21)/100</f>
      </c>
      <c t="s">
        <v>28</v>
      </c>
    </row>
    <row r="132" spans="1:5" ht="25.5">
      <c r="A132" s="35" t="s">
        <v>56</v>
      </c>
      <c r="E132" s="39" t="s">
        <v>1453</v>
      </c>
    </row>
    <row r="133" spans="1:5" ht="12.75">
      <c r="A133" s="35" t="s">
        <v>57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3" ht="12.75">
      <c r="A135" t="s">
        <v>47</v>
      </c>
      <c r="C135" s="31" t="s">
        <v>1454</v>
      </c>
      <c r="E135" s="33" t="s">
        <v>1455</v>
      </c>
      <c r="J135" s="32">
        <f>0</f>
      </c>
      <c s="32">
        <f>0</f>
      </c>
      <c s="32">
        <f>0+L136+L140+L144+L148+L152+L156+L160+L164</f>
      </c>
      <c s="32">
        <f>0+M136+M140+M144+M148+M152+M156+M160+M164</f>
      </c>
    </row>
    <row r="136" spans="1:16" ht="25.5">
      <c r="A136" t="s">
        <v>50</v>
      </c>
      <c s="34" t="s">
        <v>156</v>
      </c>
      <c s="34" t="s">
        <v>1456</v>
      </c>
      <c s="35" t="s">
        <v>5</v>
      </c>
      <c s="6" t="s">
        <v>1457</v>
      </c>
      <c s="36" t="s">
        <v>1203</v>
      </c>
      <c s="37">
        <v>801.6</v>
      </c>
      <c s="36">
        <v>0.46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28</v>
      </c>
    </row>
    <row r="137" spans="1:5" ht="25.5">
      <c r="A137" s="35" t="s">
        <v>56</v>
      </c>
      <c r="E137" s="39" t="s">
        <v>1457</v>
      </c>
    </row>
    <row r="138" spans="1:5" ht="12.75">
      <c r="A138" s="35" t="s">
        <v>57</v>
      </c>
      <c r="E138" s="40" t="s">
        <v>5</v>
      </c>
    </row>
    <row r="139" spans="1:5" ht="12.75">
      <c r="A139" t="s">
        <v>58</v>
      </c>
      <c r="E139" s="39" t="s">
        <v>1458</v>
      </c>
    </row>
    <row r="140" spans="1:16" ht="25.5">
      <c r="A140" t="s">
        <v>50</v>
      </c>
      <c s="34" t="s">
        <v>157</v>
      </c>
      <c s="34" t="s">
        <v>1459</v>
      </c>
      <c s="35" t="s">
        <v>5</v>
      </c>
      <c s="6" t="s">
        <v>1460</v>
      </c>
      <c s="36" t="s">
        <v>1203</v>
      </c>
      <c s="37">
        <v>668</v>
      </c>
      <c s="36">
        <v>0.38314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28</v>
      </c>
    </row>
    <row r="141" spans="1:5" ht="25.5">
      <c r="A141" s="35" t="s">
        <v>56</v>
      </c>
      <c r="E141" s="39" t="s">
        <v>1460</v>
      </c>
    </row>
    <row r="142" spans="1:5" ht="12.75">
      <c r="A142" s="35" t="s">
        <v>57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25.5">
      <c r="A144" t="s">
        <v>50</v>
      </c>
      <c s="34" t="s">
        <v>159</v>
      </c>
      <c s="34" t="s">
        <v>1461</v>
      </c>
      <c s="35" t="s">
        <v>5</v>
      </c>
      <c s="6" t="s">
        <v>1462</v>
      </c>
      <c s="36" t="s">
        <v>1203</v>
      </c>
      <c s="37">
        <v>668</v>
      </c>
      <c s="36">
        <v>0.00561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28</v>
      </c>
    </row>
    <row r="145" spans="1:5" ht="25.5">
      <c r="A145" s="35" t="s">
        <v>56</v>
      </c>
      <c r="E145" s="39" t="s">
        <v>1462</v>
      </c>
    </row>
    <row r="146" spans="1:5" ht="12.75">
      <c r="A146" s="35" t="s">
        <v>57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6" ht="25.5">
      <c r="A148" t="s">
        <v>50</v>
      </c>
      <c s="34" t="s">
        <v>160</v>
      </c>
      <c s="34" t="s">
        <v>1463</v>
      </c>
      <c s="35" t="s">
        <v>5</v>
      </c>
      <c s="6" t="s">
        <v>1464</v>
      </c>
      <c s="36" t="s">
        <v>1203</v>
      </c>
      <c s="37">
        <v>668</v>
      </c>
      <c s="36">
        <v>0.18463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28</v>
      </c>
    </row>
    <row r="149" spans="1:5" ht="25.5">
      <c r="A149" s="35" t="s">
        <v>56</v>
      </c>
      <c r="E149" s="39" t="s">
        <v>1464</v>
      </c>
    </row>
    <row r="150" spans="1:5" ht="12.75">
      <c r="A150" s="35" t="s">
        <v>57</v>
      </c>
      <c r="E150" s="40" t="s">
        <v>5</v>
      </c>
    </row>
    <row r="151" spans="1:5" ht="12.75">
      <c r="A151" t="s">
        <v>58</v>
      </c>
      <c r="E151" s="39" t="s">
        <v>5</v>
      </c>
    </row>
    <row r="152" spans="1:16" ht="25.5">
      <c r="A152" t="s">
        <v>50</v>
      </c>
      <c s="34" t="s">
        <v>162</v>
      </c>
      <c s="34" t="s">
        <v>1465</v>
      </c>
      <c s="35" t="s">
        <v>5</v>
      </c>
      <c s="6" t="s">
        <v>1466</v>
      </c>
      <c s="36" t="s">
        <v>1203</v>
      </c>
      <c s="37">
        <v>668</v>
      </c>
      <c s="36">
        <v>0.00031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28</v>
      </c>
    </row>
    <row r="153" spans="1:5" ht="25.5">
      <c r="A153" s="35" t="s">
        <v>56</v>
      </c>
      <c r="E153" s="39" t="s">
        <v>1466</v>
      </c>
    </row>
    <row r="154" spans="1:5" ht="12.75">
      <c r="A154" s="35" t="s">
        <v>57</v>
      </c>
      <c r="E154" s="40" t="s">
        <v>5</v>
      </c>
    </row>
    <row r="155" spans="1:5" ht="12.75">
      <c r="A155" t="s">
        <v>58</v>
      </c>
      <c r="E155" s="39" t="s">
        <v>5</v>
      </c>
    </row>
    <row r="156" spans="1:16" ht="25.5">
      <c r="A156" t="s">
        <v>50</v>
      </c>
      <c s="34" t="s">
        <v>163</v>
      </c>
      <c s="34" t="s">
        <v>1467</v>
      </c>
      <c s="35" t="s">
        <v>5</v>
      </c>
      <c s="6" t="s">
        <v>1468</v>
      </c>
      <c s="36" t="s">
        <v>1203</v>
      </c>
      <c s="37">
        <v>668</v>
      </c>
      <c s="36">
        <v>0.10373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28</v>
      </c>
    </row>
    <row r="157" spans="1:5" ht="25.5">
      <c r="A157" s="35" t="s">
        <v>56</v>
      </c>
      <c r="E157" s="39" t="s">
        <v>1468</v>
      </c>
    </row>
    <row r="158" spans="1:5" ht="12.75">
      <c r="A158" s="35" t="s">
        <v>57</v>
      </c>
      <c r="E158" s="40" t="s">
        <v>5</v>
      </c>
    </row>
    <row r="159" spans="1:5" ht="12.75">
      <c r="A159" t="s">
        <v>58</v>
      </c>
      <c r="E159" s="39" t="s">
        <v>5</v>
      </c>
    </row>
    <row r="160" spans="1:16" ht="25.5">
      <c r="A160" t="s">
        <v>50</v>
      </c>
      <c s="34" t="s">
        <v>381</v>
      </c>
      <c s="34" t="s">
        <v>1469</v>
      </c>
      <c s="35" t="s">
        <v>5</v>
      </c>
      <c s="6" t="s">
        <v>1470</v>
      </c>
      <c s="36" t="s">
        <v>54</v>
      </c>
      <c s="37">
        <v>16</v>
      </c>
      <c s="36">
        <v>5E-05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28</v>
      </c>
    </row>
    <row r="161" spans="1:5" ht="38.25">
      <c r="A161" s="35" t="s">
        <v>56</v>
      </c>
      <c r="E161" s="39" t="s">
        <v>1471</v>
      </c>
    </row>
    <row r="162" spans="1:5" ht="12.75">
      <c r="A162" s="35" t="s">
        <v>57</v>
      </c>
      <c r="E162" s="40" t="s">
        <v>5</v>
      </c>
    </row>
    <row r="163" spans="1:5" ht="12.75">
      <c r="A163" t="s">
        <v>58</v>
      </c>
      <c r="E163" s="39" t="s">
        <v>5</v>
      </c>
    </row>
    <row r="164" spans="1:16" ht="25.5">
      <c r="A164" t="s">
        <v>50</v>
      </c>
      <c s="34" t="s">
        <v>384</v>
      </c>
      <c s="34" t="s">
        <v>1472</v>
      </c>
      <c s="35" t="s">
        <v>5</v>
      </c>
      <c s="6" t="s">
        <v>1473</v>
      </c>
      <c s="36" t="s">
        <v>54</v>
      </c>
      <c s="37">
        <v>16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28</v>
      </c>
    </row>
    <row r="165" spans="1:5" ht="25.5">
      <c r="A165" s="35" t="s">
        <v>56</v>
      </c>
      <c r="E165" s="39" t="s">
        <v>1473</v>
      </c>
    </row>
    <row r="166" spans="1:5" ht="12.75">
      <c r="A166" s="35" t="s">
        <v>57</v>
      </c>
      <c r="E166" s="40" t="s">
        <v>5</v>
      </c>
    </row>
    <row r="167" spans="1:5" ht="12.75">
      <c r="A167" t="s">
        <v>58</v>
      </c>
      <c r="E167" s="39" t="s">
        <v>5</v>
      </c>
    </row>
    <row r="168" spans="1:13" ht="12.75">
      <c r="A168" t="s">
        <v>47</v>
      </c>
      <c r="C168" s="31" t="s">
        <v>1474</v>
      </c>
      <c r="E168" s="33" t="s">
        <v>1475</v>
      </c>
      <c r="J168" s="32">
        <f>0</f>
      </c>
      <c s="32">
        <f>0</f>
      </c>
      <c s="32">
        <f>0+L169+L173+L177+L181+L185</f>
      </c>
      <c s="32">
        <f>0+M169+M173+M177+M181+M185</f>
      </c>
    </row>
    <row r="169" spans="1:16" ht="25.5">
      <c r="A169" t="s">
        <v>50</v>
      </c>
      <c s="34" t="s">
        <v>387</v>
      </c>
      <c s="34" t="s">
        <v>1476</v>
      </c>
      <c s="35" t="s">
        <v>5</v>
      </c>
      <c s="6" t="s">
        <v>1477</v>
      </c>
      <c s="36" t="s">
        <v>1203</v>
      </c>
      <c s="37">
        <v>217.2</v>
      </c>
      <c s="36">
        <v>0.345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28</v>
      </c>
    </row>
    <row r="170" spans="1:5" ht="25.5">
      <c r="A170" s="35" t="s">
        <v>56</v>
      </c>
      <c r="E170" s="39" t="s">
        <v>1477</v>
      </c>
    </row>
    <row r="171" spans="1:5" ht="12.75">
      <c r="A171" s="35" t="s">
        <v>57</v>
      </c>
      <c r="E171" s="40" t="s">
        <v>5</v>
      </c>
    </row>
    <row r="172" spans="1:5" ht="12.75">
      <c r="A172" t="s">
        <v>58</v>
      </c>
      <c r="E172" s="39" t="s">
        <v>1478</v>
      </c>
    </row>
    <row r="173" spans="1:16" ht="25.5">
      <c r="A173" t="s">
        <v>50</v>
      </c>
      <c s="34" t="s">
        <v>390</v>
      </c>
      <c s="34" t="s">
        <v>1459</v>
      </c>
      <c s="35" t="s">
        <v>5</v>
      </c>
      <c s="6" t="s">
        <v>1460</v>
      </c>
      <c s="36" t="s">
        <v>1203</v>
      </c>
      <c s="37">
        <v>181</v>
      </c>
      <c s="36">
        <v>0.38314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28</v>
      </c>
    </row>
    <row r="174" spans="1:5" ht="25.5">
      <c r="A174" s="35" t="s">
        <v>56</v>
      </c>
      <c r="E174" s="39" t="s">
        <v>1460</v>
      </c>
    </row>
    <row r="175" spans="1:5" ht="12.75">
      <c r="A175" s="35" t="s">
        <v>57</v>
      </c>
      <c r="E175" s="40" t="s">
        <v>5</v>
      </c>
    </row>
    <row r="176" spans="1:5" ht="12.75">
      <c r="A176" t="s">
        <v>58</v>
      </c>
      <c r="E176" s="39" t="s">
        <v>5</v>
      </c>
    </row>
    <row r="177" spans="1:16" ht="38.25">
      <c r="A177" t="s">
        <v>50</v>
      </c>
      <c s="34" t="s">
        <v>393</v>
      </c>
      <c s="34" t="s">
        <v>1479</v>
      </c>
      <c s="35" t="s">
        <v>5</v>
      </c>
      <c s="6" t="s">
        <v>1480</v>
      </c>
      <c s="36" t="s">
        <v>1203</v>
      </c>
      <c s="37">
        <v>181</v>
      </c>
      <c s="36">
        <v>0.098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28</v>
      </c>
    </row>
    <row r="178" spans="1:5" ht="38.25">
      <c r="A178" s="35" t="s">
        <v>56</v>
      </c>
      <c r="E178" s="39" t="s">
        <v>1481</v>
      </c>
    </row>
    <row r="179" spans="1:5" ht="12.75">
      <c r="A179" s="35" t="s">
        <v>57</v>
      </c>
      <c r="E179" s="40" t="s">
        <v>5</v>
      </c>
    </row>
    <row r="180" spans="1:5" ht="12.75">
      <c r="A180" t="s">
        <v>58</v>
      </c>
      <c r="E180" s="39" t="s">
        <v>5</v>
      </c>
    </row>
    <row r="181" spans="1:16" ht="12.75">
      <c r="A181" t="s">
        <v>50</v>
      </c>
      <c s="34" t="s">
        <v>396</v>
      </c>
      <c s="34" t="s">
        <v>1482</v>
      </c>
      <c s="35" t="s">
        <v>5</v>
      </c>
      <c s="6" t="s">
        <v>1483</v>
      </c>
      <c s="36" t="s">
        <v>1203</v>
      </c>
      <c s="37">
        <v>185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62</v>
      </c>
      <c>
        <f>(M181*21)/100</f>
      </c>
      <c t="s">
        <v>28</v>
      </c>
    </row>
    <row r="182" spans="1:5" ht="12.75">
      <c r="A182" s="35" t="s">
        <v>56</v>
      </c>
      <c r="E182" s="39" t="s">
        <v>1483</v>
      </c>
    </row>
    <row r="183" spans="1:5" ht="12.75">
      <c r="A183" s="35" t="s">
        <v>57</v>
      </c>
      <c r="E183" s="40" t="s">
        <v>5</v>
      </c>
    </row>
    <row r="184" spans="1:5" ht="12.75">
      <c r="A184" t="s">
        <v>58</v>
      </c>
      <c r="E184" s="39" t="s">
        <v>1484</v>
      </c>
    </row>
    <row r="185" spans="1:16" ht="25.5">
      <c r="A185" t="s">
        <v>50</v>
      </c>
      <c s="34" t="s">
        <v>399</v>
      </c>
      <c s="34" t="s">
        <v>1485</v>
      </c>
      <c s="35" t="s">
        <v>5</v>
      </c>
      <c s="6" t="s">
        <v>1486</v>
      </c>
      <c s="36" t="s">
        <v>1203</v>
      </c>
      <c s="37">
        <v>181</v>
      </c>
      <c s="36">
        <v>0.05177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28</v>
      </c>
    </row>
    <row r="186" spans="1:5" ht="25.5">
      <c r="A186" s="35" t="s">
        <v>56</v>
      </c>
      <c r="E186" s="39" t="s">
        <v>1486</v>
      </c>
    </row>
    <row r="187" spans="1:5" ht="12.75">
      <c r="A187" s="35" t="s">
        <v>57</v>
      </c>
      <c r="E187" s="40" t="s">
        <v>5</v>
      </c>
    </row>
    <row r="188" spans="1:5" ht="12.75">
      <c r="A188" t="s">
        <v>58</v>
      </c>
      <c r="E188" s="39" t="s">
        <v>5</v>
      </c>
    </row>
    <row r="189" spans="1:13" ht="12.75">
      <c r="A189" t="s">
        <v>47</v>
      </c>
      <c r="C189" s="31" t="s">
        <v>1487</v>
      </c>
      <c r="E189" s="33" t="s">
        <v>1488</v>
      </c>
      <c r="J189" s="32">
        <f>0</f>
      </c>
      <c s="32">
        <f>0</f>
      </c>
      <c s="32">
        <f>0+L190+L194+L198+L202</f>
      </c>
      <c s="32">
        <f>0+M190+M194+M198+M202</f>
      </c>
    </row>
    <row r="190" spans="1:16" ht="25.5">
      <c r="A190" t="s">
        <v>50</v>
      </c>
      <c s="34" t="s">
        <v>402</v>
      </c>
      <c s="34" t="s">
        <v>1489</v>
      </c>
      <c s="35" t="s">
        <v>5</v>
      </c>
      <c s="6" t="s">
        <v>1490</v>
      </c>
      <c s="36" t="s">
        <v>1203</v>
      </c>
      <c s="37">
        <v>22.8</v>
      </c>
      <c s="36">
        <v>0.345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28</v>
      </c>
    </row>
    <row r="191" spans="1:5" ht="25.5">
      <c r="A191" s="35" t="s">
        <v>56</v>
      </c>
      <c r="E191" s="39" t="s">
        <v>1490</v>
      </c>
    </row>
    <row r="192" spans="1:5" ht="12.75">
      <c r="A192" s="35" t="s">
        <v>57</v>
      </c>
      <c r="E192" s="40" t="s">
        <v>5</v>
      </c>
    </row>
    <row r="193" spans="1:5" ht="12.75">
      <c r="A193" t="s">
        <v>58</v>
      </c>
      <c r="E193" s="39" t="s">
        <v>5</v>
      </c>
    </row>
    <row r="194" spans="1:16" ht="25.5">
      <c r="A194" t="s">
        <v>50</v>
      </c>
      <c s="34" t="s">
        <v>405</v>
      </c>
      <c s="34" t="s">
        <v>1459</v>
      </c>
      <c s="35" t="s">
        <v>5</v>
      </c>
      <c s="6" t="s">
        <v>1460</v>
      </c>
      <c s="36" t="s">
        <v>1203</v>
      </c>
      <c s="37">
        <v>19</v>
      </c>
      <c s="36">
        <v>0.38314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28</v>
      </c>
    </row>
    <row r="195" spans="1:5" ht="25.5">
      <c r="A195" s="35" t="s">
        <v>56</v>
      </c>
      <c r="E195" s="39" t="s">
        <v>1460</v>
      </c>
    </row>
    <row r="196" spans="1:5" ht="12.75">
      <c r="A196" s="35" t="s">
        <v>57</v>
      </c>
      <c r="E196" s="40" t="s">
        <v>5</v>
      </c>
    </row>
    <row r="197" spans="1:5" ht="12.75">
      <c r="A197" t="s">
        <v>58</v>
      </c>
      <c r="E197" s="39" t="s">
        <v>5</v>
      </c>
    </row>
    <row r="198" spans="1:16" ht="25.5">
      <c r="A198" t="s">
        <v>50</v>
      </c>
      <c s="34" t="s">
        <v>408</v>
      </c>
      <c s="34" t="s">
        <v>1491</v>
      </c>
      <c s="35" t="s">
        <v>5</v>
      </c>
      <c s="6" t="s">
        <v>1492</v>
      </c>
      <c s="36" t="s">
        <v>1203</v>
      </c>
      <c s="37">
        <v>19</v>
      </c>
      <c s="36">
        <v>0.09062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28</v>
      </c>
    </row>
    <row r="199" spans="1:5" ht="51">
      <c r="A199" s="35" t="s">
        <v>56</v>
      </c>
      <c r="E199" s="39" t="s">
        <v>1493</v>
      </c>
    </row>
    <row r="200" spans="1:5" ht="12.75">
      <c r="A200" s="35" t="s">
        <v>57</v>
      </c>
      <c r="E200" s="40" t="s">
        <v>5</v>
      </c>
    </row>
    <row r="201" spans="1:5" ht="12.75">
      <c r="A201" t="s">
        <v>58</v>
      </c>
      <c r="E201" s="39" t="s">
        <v>5</v>
      </c>
    </row>
    <row r="202" spans="1:16" ht="12.75">
      <c r="A202" t="s">
        <v>50</v>
      </c>
      <c s="34" t="s">
        <v>413</v>
      </c>
      <c s="34" t="s">
        <v>1494</v>
      </c>
      <c s="35" t="s">
        <v>5</v>
      </c>
      <c s="6" t="s">
        <v>1495</v>
      </c>
      <c s="36" t="s">
        <v>1203</v>
      </c>
      <c s="37">
        <v>20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62</v>
      </c>
      <c>
        <f>(M202*21)/100</f>
      </c>
      <c t="s">
        <v>28</v>
      </c>
    </row>
    <row r="203" spans="1:5" ht="12.75">
      <c r="A203" s="35" t="s">
        <v>56</v>
      </c>
      <c r="E203" s="39" t="s">
        <v>1495</v>
      </c>
    </row>
    <row r="204" spans="1:5" ht="12.75">
      <c r="A204" s="35" t="s">
        <v>57</v>
      </c>
      <c r="E204" s="40" t="s">
        <v>5</v>
      </c>
    </row>
    <row r="205" spans="1:5" ht="12.75">
      <c r="A205" t="s">
        <v>58</v>
      </c>
      <c r="E205" s="39" t="s">
        <v>1484</v>
      </c>
    </row>
    <row r="206" spans="1:13" ht="12.75">
      <c r="A206" t="s">
        <v>47</v>
      </c>
      <c r="C206" s="31" t="s">
        <v>1496</v>
      </c>
      <c r="E206" s="33" t="s">
        <v>1497</v>
      </c>
      <c r="J206" s="32">
        <f>0</f>
      </c>
      <c s="32">
        <f>0</f>
      </c>
      <c s="32">
        <f>0+L207+L211+L215</f>
      </c>
      <c s="32">
        <f>0+M207+M211+M215</f>
      </c>
    </row>
    <row r="207" spans="1:16" ht="25.5">
      <c r="A207" t="s">
        <v>50</v>
      </c>
      <c s="34" t="s">
        <v>416</v>
      </c>
      <c s="34" t="s">
        <v>1476</v>
      </c>
      <c s="35" t="s">
        <v>5</v>
      </c>
      <c s="6" t="s">
        <v>1477</v>
      </c>
      <c s="36" t="s">
        <v>1203</v>
      </c>
      <c s="37">
        <v>247.2</v>
      </c>
      <c s="36">
        <v>0.345</v>
      </c>
      <c s="36">
        <f>ROUND(G207*H207,6)</f>
      </c>
      <c r="L207" s="38">
        <v>0</v>
      </c>
      <c s="32">
        <f>ROUND(ROUND(L207,2)*ROUND(G207,3),2)</f>
      </c>
      <c s="36" t="s">
        <v>55</v>
      </c>
      <c>
        <f>(M207*21)/100</f>
      </c>
      <c t="s">
        <v>28</v>
      </c>
    </row>
    <row r="208" spans="1:5" ht="25.5">
      <c r="A208" s="35" t="s">
        <v>56</v>
      </c>
      <c r="E208" s="39" t="s">
        <v>1477</v>
      </c>
    </row>
    <row r="209" spans="1:5" ht="12.75">
      <c r="A209" s="35" t="s">
        <v>57</v>
      </c>
      <c r="E209" s="40" t="s">
        <v>5</v>
      </c>
    </row>
    <row r="210" spans="1:5" ht="12.75">
      <c r="A210" t="s">
        <v>58</v>
      </c>
      <c r="E210" s="39" t="s">
        <v>1498</v>
      </c>
    </row>
    <row r="211" spans="1:16" ht="12.75">
      <c r="A211" t="s">
        <v>50</v>
      </c>
      <c s="34" t="s">
        <v>419</v>
      </c>
      <c s="34" t="s">
        <v>1499</v>
      </c>
      <c s="35" t="s">
        <v>5</v>
      </c>
      <c s="6" t="s">
        <v>1500</v>
      </c>
      <c s="36" t="s">
        <v>1203</v>
      </c>
      <c s="37">
        <v>206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62</v>
      </c>
      <c>
        <f>(M211*21)/100</f>
      </c>
      <c t="s">
        <v>28</v>
      </c>
    </row>
    <row r="212" spans="1:5" ht="12.75">
      <c r="A212" s="35" t="s">
        <v>56</v>
      </c>
      <c r="E212" s="39" t="s">
        <v>1500</v>
      </c>
    </row>
    <row r="213" spans="1:5" ht="12.75">
      <c r="A213" s="35" t="s">
        <v>57</v>
      </c>
      <c r="E213" s="40" t="s">
        <v>5</v>
      </c>
    </row>
    <row r="214" spans="1:5" ht="12.75">
      <c r="A214" t="s">
        <v>58</v>
      </c>
      <c r="E214" s="39" t="s">
        <v>5</v>
      </c>
    </row>
    <row r="215" spans="1:16" ht="12.75">
      <c r="A215" t="s">
        <v>50</v>
      </c>
      <c s="34" t="s">
        <v>422</v>
      </c>
      <c s="34" t="s">
        <v>1501</v>
      </c>
      <c s="35" t="s">
        <v>5</v>
      </c>
      <c s="6" t="s">
        <v>1502</v>
      </c>
      <c s="36" t="s">
        <v>1203</v>
      </c>
      <c s="37">
        <v>211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62</v>
      </c>
      <c>
        <f>(M215*21)/100</f>
      </c>
      <c t="s">
        <v>28</v>
      </c>
    </row>
    <row r="216" spans="1:5" ht="12.75">
      <c r="A216" s="35" t="s">
        <v>56</v>
      </c>
      <c r="E216" s="39" t="s">
        <v>1502</v>
      </c>
    </row>
    <row r="217" spans="1:5" ht="12.75">
      <c r="A217" s="35" t="s">
        <v>57</v>
      </c>
      <c r="E217" s="40" t="s">
        <v>5</v>
      </c>
    </row>
    <row r="218" spans="1:5" ht="12.75">
      <c r="A218" t="s">
        <v>58</v>
      </c>
      <c r="E218" s="39" t="s">
        <v>1503</v>
      </c>
    </row>
    <row r="219" spans="1:13" ht="12.75">
      <c r="A219" t="s">
        <v>47</v>
      </c>
      <c r="C219" s="31" t="s">
        <v>1504</v>
      </c>
      <c r="E219" s="33" t="s">
        <v>1505</v>
      </c>
      <c r="J219" s="32">
        <f>0</f>
      </c>
      <c s="32">
        <f>0</f>
      </c>
      <c s="32">
        <f>0+L220+L224+L228</f>
      </c>
      <c s="32">
        <f>0+M220+M224+M228</f>
      </c>
    </row>
    <row r="220" spans="1:16" ht="25.5">
      <c r="A220" t="s">
        <v>50</v>
      </c>
      <c s="34" t="s">
        <v>425</v>
      </c>
      <c s="34" t="s">
        <v>1506</v>
      </c>
      <c s="35" t="s">
        <v>5</v>
      </c>
      <c s="6" t="s">
        <v>1507</v>
      </c>
      <c s="36" t="s">
        <v>1203</v>
      </c>
      <c s="37">
        <v>61.2</v>
      </c>
      <c s="36">
        <v>0.46</v>
      </c>
      <c s="36">
        <f>ROUND(G220*H220,6)</f>
      </c>
      <c r="L220" s="38">
        <v>0</v>
      </c>
      <c s="32">
        <f>ROUND(ROUND(L220,2)*ROUND(G220,3),2)</f>
      </c>
      <c s="36" t="s">
        <v>55</v>
      </c>
      <c>
        <f>(M220*21)/100</f>
      </c>
      <c t="s">
        <v>28</v>
      </c>
    </row>
    <row r="221" spans="1:5" ht="25.5">
      <c r="A221" s="35" t="s">
        <v>56</v>
      </c>
      <c r="E221" s="39" t="s">
        <v>1507</v>
      </c>
    </row>
    <row r="222" spans="1:5" ht="12.75">
      <c r="A222" s="35" t="s">
        <v>57</v>
      </c>
      <c r="E222" s="40" t="s">
        <v>5</v>
      </c>
    </row>
    <row r="223" spans="1:5" ht="12.75">
      <c r="A223" t="s">
        <v>58</v>
      </c>
      <c r="E223" s="39" t="s">
        <v>1508</v>
      </c>
    </row>
    <row r="224" spans="1:16" ht="25.5">
      <c r="A224" t="s">
        <v>50</v>
      </c>
      <c s="34" t="s">
        <v>428</v>
      </c>
      <c s="34" t="s">
        <v>1509</v>
      </c>
      <c s="35" t="s">
        <v>5</v>
      </c>
      <c s="6" t="s">
        <v>1492</v>
      </c>
      <c s="36" t="s">
        <v>1203</v>
      </c>
      <c s="37">
        <v>51</v>
      </c>
      <c s="36">
        <v>0.09062</v>
      </c>
      <c s="36">
        <f>ROUND(G224*H224,6)</f>
      </c>
      <c r="L224" s="38">
        <v>0</v>
      </c>
      <c s="32">
        <f>ROUND(ROUND(L224,2)*ROUND(G224,3),2)</f>
      </c>
      <c s="36" t="s">
        <v>55</v>
      </c>
      <c>
        <f>(M224*21)/100</f>
      </c>
      <c t="s">
        <v>28</v>
      </c>
    </row>
    <row r="225" spans="1:5" ht="51">
      <c r="A225" s="35" t="s">
        <v>56</v>
      </c>
      <c r="E225" s="39" t="s">
        <v>1510</v>
      </c>
    </row>
    <row r="226" spans="1:5" ht="12.75">
      <c r="A226" s="35" t="s">
        <v>57</v>
      </c>
      <c r="E226" s="40" t="s">
        <v>5</v>
      </c>
    </row>
    <row r="227" spans="1:5" ht="12.75">
      <c r="A227" t="s">
        <v>58</v>
      </c>
      <c r="E227" s="39" t="s">
        <v>5</v>
      </c>
    </row>
    <row r="228" spans="1:16" ht="12.75">
      <c r="A228" t="s">
        <v>50</v>
      </c>
      <c s="34" t="s">
        <v>431</v>
      </c>
      <c s="34" t="s">
        <v>1494</v>
      </c>
      <c s="35" t="s">
        <v>5</v>
      </c>
      <c s="6" t="s">
        <v>1495</v>
      </c>
      <c s="36" t="s">
        <v>1203</v>
      </c>
      <c s="37">
        <v>53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62</v>
      </c>
      <c>
        <f>(M228*21)/100</f>
      </c>
      <c t="s">
        <v>28</v>
      </c>
    </row>
    <row r="229" spans="1:5" ht="12.75">
      <c r="A229" s="35" t="s">
        <v>56</v>
      </c>
      <c r="E229" s="39" t="s">
        <v>1495</v>
      </c>
    </row>
    <row r="230" spans="1:5" ht="12.75">
      <c r="A230" s="35" t="s">
        <v>57</v>
      </c>
      <c r="E230" s="40" t="s">
        <v>5</v>
      </c>
    </row>
    <row r="231" spans="1:5" ht="12.75">
      <c r="A231" t="s">
        <v>58</v>
      </c>
      <c r="E231" s="39" t="s">
        <v>1484</v>
      </c>
    </row>
    <row r="232" spans="1:13" ht="12.75">
      <c r="A232" t="s">
        <v>47</v>
      </c>
      <c r="C232" s="31" t="s">
        <v>1511</v>
      </c>
      <c r="E232" s="33" t="s">
        <v>1512</v>
      </c>
      <c r="J232" s="32">
        <f>0</f>
      </c>
      <c s="32">
        <f>0</f>
      </c>
      <c s="32">
        <f>0+L233+L237</f>
      </c>
      <c s="32">
        <f>0+M233+M237</f>
      </c>
    </row>
    <row r="233" spans="1:16" ht="25.5">
      <c r="A233" t="s">
        <v>50</v>
      </c>
      <c s="34" t="s">
        <v>434</v>
      </c>
      <c s="34" t="s">
        <v>1476</v>
      </c>
      <c s="35" t="s">
        <v>5</v>
      </c>
      <c s="6" t="s">
        <v>1477</v>
      </c>
      <c s="36" t="s">
        <v>1203</v>
      </c>
      <c s="37">
        <v>129.6</v>
      </c>
      <c s="36">
        <v>0.345</v>
      </c>
      <c s="36">
        <f>ROUND(G233*H233,6)</f>
      </c>
      <c r="L233" s="38">
        <v>0</v>
      </c>
      <c s="32">
        <f>ROUND(ROUND(L233,2)*ROUND(G233,3),2)</f>
      </c>
      <c s="36" t="s">
        <v>55</v>
      </c>
      <c>
        <f>(M233*21)/100</f>
      </c>
      <c t="s">
        <v>28</v>
      </c>
    </row>
    <row r="234" spans="1:5" ht="25.5">
      <c r="A234" s="35" t="s">
        <v>56</v>
      </c>
      <c r="E234" s="39" t="s">
        <v>1477</v>
      </c>
    </row>
    <row r="235" spans="1:5" ht="12.75">
      <c r="A235" s="35" t="s">
        <v>57</v>
      </c>
      <c r="E235" s="40" t="s">
        <v>5</v>
      </c>
    </row>
    <row r="236" spans="1:5" ht="12.75">
      <c r="A236" t="s">
        <v>58</v>
      </c>
      <c r="E236" s="39" t="s">
        <v>1378</v>
      </c>
    </row>
    <row r="237" spans="1:16" ht="12.75">
      <c r="A237" t="s">
        <v>50</v>
      </c>
      <c s="34" t="s">
        <v>437</v>
      </c>
      <c s="34" t="s">
        <v>1499</v>
      </c>
      <c s="35" t="s">
        <v>5</v>
      </c>
      <c s="6" t="s">
        <v>1500</v>
      </c>
      <c s="36" t="s">
        <v>1203</v>
      </c>
      <c s="37">
        <v>206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62</v>
      </c>
      <c>
        <f>(M237*21)/100</f>
      </c>
      <c t="s">
        <v>28</v>
      </c>
    </row>
    <row r="238" spans="1:5" ht="12.75">
      <c r="A238" s="35" t="s">
        <v>56</v>
      </c>
      <c r="E238" s="39" t="s">
        <v>1500</v>
      </c>
    </row>
    <row r="239" spans="1:5" ht="12.75">
      <c r="A239" s="35" t="s">
        <v>57</v>
      </c>
      <c r="E239" s="40" t="s">
        <v>5</v>
      </c>
    </row>
    <row r="240" spans="1:5" ht="12.75">
      <c r="A240" t="s">
        <v>58</v>
      </c>
      <c r="E240" s="39" t="s">
        <v>1513</v>
      </c>
    </row>
    <row r="241" spans="1:13" ht="12.75">
      <c r="A241" t="s">
        <v>47</v>
      </c>
      <c r="C241" s="31" t="s">
        <v>1514</v>
      </c>
      <c r="E241" s="33" t="s">
        <v>1515</v>
      </c>
      <c r="J241" s="32">
        <f>0</f>
      </c>
      <c s="32">
        <f>0</f>
      </c>
      <c s="32">
        <f>0+L242+L246+L250</f>
      </c>
      <c s="32">
        <f>0+M242+M246+M250</f>
      </c>
    </row>
    <row r="242" spans="1:16" ht="25.5">
      <c r="A242" t="s">
        <v>50</v>
      </c>
      <c s="34" t="s">
        <v>440</v>
      </c>
      <c s="34" t="s">
        <v>1516</v>
      </c>
      <c s="35" t="s">
        <v>5</v>
      </c>
      <c s="6" t="s">
        <v>1492</v>
      </c>
      <c s="36" t="s">
        <v>1203</v>
      </c>
      <c s="37">
        <v>4</v>
      </c>
      <c s="36">
        <v>0.08922</v>
      </c>
      <c s="36">
        <f>ROUND(G242*H242,6)</f>
      </c>
      <c r="L242" s="38">
        <v>0</v>
      </c>
      <c s="32">
        <f>ROUND(ROUND(L242,2)*ROUND(G242,3),2)</f>
      </c>
      <c s="36" t="s">
        <v>55</v>
      </c>
      <c>
        <f>(M242*21)/100</f>
      </c>
      <c t="s">
        <v>28</v>
      </c>
    </row>
    <row r="243" spans="1:5" ht="51">
      <c r="A243" s="35" t="s">
        <v>56</v>
      </c>
      <c r="E243" s="39" t="s">
        <v>1517</v>
      </c>
    </row>
    <row r="244" spans="1:5" ht="12.75">
      <c r="A244" s="35" t="s">
        <v>57</v>
      </c>
      <c r="E244" s="40" t="s">
        <v>5</v>
      </c>
    </row>
    <row r="245" spans="1:5" ht="12.75">
      <c r="A245" t="s">
        <v>58</v>
      </c>
      <c r="E245" s="39" t="s">
        <v>5</v>
      </c>
    </row>
    <row r="246" spans="1:16" ht="12.75">
      <c r="A246" t="s">
        <v>50</v>
      </c>
      <c s="34" t="s">
        <v>443</v>
      </c>
      <c s="34" t="s">
        <v>1518</v>
      </c>
      <c s="35" t="s">
        <v>5</v>
      </c>
      <c s="6" t="s">
        <v>1519</v>
      </c>
      <c s="36" t="s">
        <v>1203</v>
      </c>
      <c s="37">
        <v>2.2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62</v>
      </c>
      <c>
        <f>(M246*21)/100</f>
      </c>
      <c t="s">
        <v>28</v>
      </c>
    </row>
    <row r="247" spans="1:5" ht="12.75">
      <c r="A247" s="35" t="s">
        <v>56</v>
      </c>
      <c r="E247" s="39" t="s">
        <v>1519</v>
      </c>
    </row>
    <row r="248" spans="1:5" ht="12.75">
      <c r="A248" s="35" t="s">
        <v>57</v>
      </c>
      <c r="E248" s="40" t="s">
        <v>5</v>
      </c>
    </row>
    <row r="249" spans="1:5" ht="12.75">
      <c r="A249" t="s">
        <v>58</v>
      </c>
      <c r="E249" s="39" t="s">
        <v>5</v>
      </c>
    </row>
    <row r="250" spans="1:16" ht="12.75">
      <c r="A250" t="s">
        <v>50</v>
      </c>
      <c s="34" t="s">
        <v>446</v>
      </c>
      <c s="34" t="s">
        <v>1520</v>
      </c>
      <c s="35" t="s">
        <v>5</v>
      </c>
      <c s="6" t="s">
        <v>1521</v>
      </c>
      <c s="36" t="s">
        <v>1203</v>
      </c>
      <c s="37">
        <v>2.2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62</v>
      </c>
      <c>
        <f>(M250*21)/100</f>
      </c>
      <c t="s">
        <v>28</v>
      </c>
    </row>
    <row r="251" spans="1:5" ht="12.75">
      <c r="A251" s="35" t="s">
        <v>56</v>
      </c>
      <c r="E251" s="39" t="s">
        <v>1521</v>
      </c>
    </row>
    <row r="252" spans="1:5" ht="12.75">
      <c r="A252" s="35" t="s">
        <v>57</v>
      </c>
      <c r="E252" s="40" t="s">
        <v>5</v>
      </c>
    </row>
    <row r="253" spans="1:5" ht="12.75">
      <c r="A253" t="s">
        <v>58</v>
      </c>
      <c r="E253" s="39" t="s">
        <v>1522</v>
      </c>
    </row>
    <row r="254" spans="1:13" ht="12.75">
      <c r="A254" t="s">
        <v>47</v>
      </c>
      <c r="C254" s="31" t="s">
        <v>80</v>
      </c>
      <c r="E254" s="33" t="s">
        <v>1269</v>
      </c>
      <c r="J254" s="32">
        <f>0</f>
      </c>
      <c s="32">
        <f>0</f>
      </c>
      <c s="32">
        <f>0+L255+L259+L263+L267+L271+L275+L279+L283+L287+L291+L295+L299</f>
      </c>
      <c s="32">
        <f>0+M255+M259+M263+M267+M271+M275+M279+M283+M287+M291+M295+M299</f>
      </c>
    </row>
    <row r="255" spans="1:16" ht="12.75">
      <c r="A255" t="s">
        <v>50</v>
      </c>
      <c s="34" t="s">
        <v>449</v>
      </c>
      <c s="34" t="s">
        <v>1523</v>
      </c>
      <c s="35" t="s">
        <v>5</v>
      </c>
      <c s="6" t="s">
        <v>1524</v>
      </c>
      <c s="36" t="s">
        <v>71</v>
      </c>
      <c s="37">
        <v>5</v>
      </c>
      <c s="36">
        <v>0.12422</v>
      </c>
      <c s="36">
        <f>ROUND(G255*H255,6)</f>
      </c>
      <c r="L255" s="38">
        <v>0</v>
      </c>
      <c s="32">
        <f>ROUND(ROUND(L255,2)*ROUND(G255,3),2)</f>
      </c>
      <c s="36" t="s">
        <v>55</v>
      </c>
      <c>
        <f>(M255*21)/100</f>
      </c>
      <c t="s">
        <v>28</v>
      </c>
    </row>
    <row r="256" spans="1:5" ht="12.75">
      <c r="A256" s="35" t="s">
        <v>56</v>
      </c>
      <c r="E256" s="39" t="s">
        <v>1524</v>
      </c>
    </row>
    <row r="257" spans="1:5" ht="12.75">
      <c r="A257" s="35" t="s">
        <v>57</v>
      </c>
      <c r="E257" s="40" t="s">
        <v>5</v>
      </c>
    </row>
    <row r="258" spans="1:5" ht="12.75">
      <c r="A258" t="s">
        <v>58</v>
      </c>
      <c r="E258" s="39" t="s">
        <v>5</v>
      </c>
    </row>
    <row r="259" spans="1:16" ht="12.75">
      <c r="A259" t="s">
        <v>50</v>
      </c>
      <c s="34" t="s">
        <v>452</v>
      </c>
      <c s="34" t="s">
        <v>1525</v>
      </c>
      <c s="35" t="s">
        <v>5</v>
      </c>
      <c s="6" t="s">
        <v>1526</v>
      </c>
      <c s="36" t="s">
        <v>71</v>
      </c>
      <c s="37">
        <v>10</v>
      </c>
      <c s="36">
        <v>0.02972</v>
      </c>
      <c s="36">
        <f>ROUND(G259*H259,6)</f>
      </c>
      <c r="L259" s="38">
        <v>0</v>
      </c>
      <c s="32">
        <f>ROUND(ROUND(L259,2)*ROUND(G259,3),2)</f>
      </c>
      <c s="36" t="s">
        <v>55</v>
      </c>
      <c>
        <f>(M259*21)/100</f>
      </c>
      <c t="s">
        <v>28</v>
      </c>
    </row>
    <row r="260" spans="1:5" ht="12.75">
      <c r="A260" s="35" t="s">
        <v>56</v>
      </c>
      <c r="E260" s="39" t="s">
        <v>1526</v>
      </c>
    </row>
    <row r="261" spans="1:5" ht="12.75">
      <c r="A261" s="35" t="s">
        <v>57</v>
      </c>
      <c r="E261" s="40" t="s">
        <v>5</v>
      </c>
    </row>
    <row r="262" spans="1:5" ht="12.75">
      <c r="A262" t="s">
        <v>58</v>
      </c>
      <c r="E262" s="39" t="s">
        <v>5</v>
      </c>
    </row>
    <row r="263" spans="1:16" ht="12.75">
      <c r="A263" t="s">
        <v>50</v>
      </c>
      <c s="34" t="s">
        <v>456</v>
      </c>
      <c s="34" t="s">
        <v>1527</v>
      </c>
      <c s="35" t="s">
        <v>5</v>
      </c>
      <c s="6" t="s">
        <v>1528</v>
      </c>
      <c s="36" t="s">
        <v>71</v>
      </c>
      <c s="37">
        <v>5</v>
      </c>
      <c s="36">
        <v>0.02972</v>
      </c>
      <c s="36">
        <f>ROUND(G263*H263,6)</f>
      </c>
      <c r="L263" s="38">
        <v>0</v>
      </c>
      <c s="32">
        <f>ROUND(ROUND(L263,2)*ROUND(G263,3),2)</f>
      </c>
      <c s="36" t="s">
        <v>55</v>
      </c>
      <c>
        <f>(M263*21)/100</f>
      </c>
      <c t="s">
        <v>28</v>
      </c>
    </row>
    <row r="264" spans="1:5" ht="12.75">
      <c r="A264" s="35" t="s">
        <v>56</v>
      </c>
      <c r="E264" s="39" t="s">
        <v>1528</v>
      </c>
    </row>
    <row r="265" spans="1:5" ht="12.75">
      <c r="A265" s="35" t="s">
        <v>57</v>
      </c>
      <c r="E265" s="40" t="s">
        <v>5</v>
      </c>
    </row>
    <row r="266" spans="1:5" ht="12.75">
      <c r="A266" t="s">
        <v>58</v>
      </c>
      <c r="E266" s="39" t="s">
        <v>5</v>
      </c>
    </row>
    <row r="267" spans="1:16" ht="12.75">
      <c r="A267" t="s">
        <v>50</v>
      </c>
      <c s="34" t="s">
        <v>462</v>
      </c>
      <c s="34" t="s">
        <v>1529</v>
      </c>
      <c s="35" t="s">
        <v>5</v>
      </c>
      <c s="6" t="s">
        <v>1530</v>
      </c>
      <c s="36" t="s">
        <v>71</v>
      </c>
      <c s="37">
        <v>5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62</v>
      </c>
      <c>
        <f>(M267*21)/100</f>
      </c>
      <c t="s">
        <v>28</v>
      </c>
    </row>
    <row r="268" spans="1:5" ht="12.75">
      <c r="A268" s="35" t="s">
        <v>56</v>
      </c>
      <c r="E268" s="39" t="s">
        <v>1530</v>
      </c>
    </row>
    <row r="269" spans="1:5" ht="12.75">
      <c r="A269" s="35" t="s">
        <v>57</v>
      </c>
      <c r="E269" s="40" t="s">
        <v>5</v>
      </c>
    </row>
    <row r="270" spans="1:5" ht="12.75">
      <c r="A270" t="s">
        <v>58</v>
      </c>
      <c r="E270" s="39" t="s">
        <v>5</v>
      </c>
    </row>
    <row r="271" spans="1:16" ht="12.75">
      <c r="A271" t="s">
        <v>50</v>
      </c>
      <c s="34" t="s">
        <v>465</v>
      </c>
      <c s="34" t="s">
        <v>1531</v>
      </c>
      <c s="35" t="s">
        <v>5</v>
      </c>
      <c s="6" t="s">
        <v>1532</v>
      </c>
      <c s="36" t="s">
        <v>71</v>
      </c>
      <c s="37">
        <v>5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62</v>
      </c>
      <c>
        <f>(M271*21)/100</f>
      </c>
      <c t="s">
        <v>28</v>
      </c>
    </row>
    <row r="272" spans="1:5" ht="12.75">
      <c r="A272" s="35" t="s">
        <v>56</v>
      </c>
      <c r="E272" s="39" t="s">
        <v>1532</v>
      </c>
    </row>
    <row r="273" spans="1:5" ht="12.75">
      <c r="A273" s="35" t="s">
        <v>57</v>
      </c>
      <c r="E273" s="40" t="s">
        <v>5</v>
      </c>
    </row>
    <row r="274" spans="1:5" ht="12.75">
      <c r="A274" t="s">
        <v>58</v>
      </c>
      <c r="E274" s="39" t="s">
        <v>5</v>
      </c>
    </row>
    <row r="275" spans="1:16" ht="12.75">
      <c r="A275" t="s">
        <v>50</v>
      </c>
      <c s="34" t="s">
        <v>467</v>
      </c>
      <c s="34" t="s">
        <v>1533</v>
      </c>
      <c s="35" t="s">
        <v>5</v>
      </c>
      <c s="6" t="s">
        <v>1534</v>
      </c>
      <c s="36" t="s">
        <v>71</v>
      </c>
      <c s="37">
        <v>5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62</v>
      </c>
      <c>
        <f>(M275*21)/100</f>
      </c>
      <c t="s">
        <v>28</v>
      </c>
    </row>
    <row r="276" spans="1:5" ht="12.75">
      <c r="A276" s="35" t="s">
        <v>56</v>
      </c>
      <c r="E276" s="39" t="s">
        <v>1534</v>
      </c>
    </row>
    <row r="277" spans="1:5" ht="12.75">
      <c r="A277" s="35" t="s">
        <v>57</v>
      </c>
      <c r="E277" s="40" t="s">
        <v>5</v>
      </c>
    </row>
    <row r="278" spans="1:5" ht="12.75">
      <c r="A278" t="s">
        <v>58</v>
      </c>
      <c r="E278" s="39" t="s">
        <v>5</v>
      </c>
    </row>
    <row r="279" spans="1:16" ht="12.75">
      <c r="A279" t="s">
        <v>50</v>
      </c>
      <c s="34" t="s">
        <v>471</v>
      </c>
      <c s="34" t="s">
        <v>1535</v>
      </c>
      <c s="35" t="s">
        <v>5</v>
      </c>
      <c s="6" t="s">
        <v>1536</v>
      </c>
      <c s="36" t="s">
        <v>71</v>
      </c>
      <c s="37">
        <v>5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62</v>
      </c>
      <c>
        <f>(M279*21)/100</f>
      </c>
      <c t="s">
        <v>28</v>
      </c>
    </row>
    <row r="280" spans="1:5" ht="12.75">
      <c r="A280" s="35" t="s">
        <v>56</v>
      </c>
      <c r="E280" s="39" t="s">
        <v>1536</v>
      </c>
    </row>
    <row r="281" spans="1:5" ht="12.75">
      <c r="A281" s="35" t="s">
        <v>57</v>
      </c>
      <c r="E281" s="40" t="s">
        <v>5</v>
      </c>
    </row>
    <row r="282" spans="1:5" ht="12.75">
      <c r="A282" t="s">
        <v>58</v>
      </c>
      <c r="E282" s="39" t="s">
        <v>5</v>
      </c>
    </row>
    <row r="283" spans="1:16" ht="12.75">
      <c r="A283" t="s">
        <v>50</v>
      </c>
      <c s="34" t="s">
        <v>474</v>
      </c>
      <c s="34" t="s">
        <v>1537</v>
      </c>
      <c s="35" t="s">
        <v>5</v>
      </c>
      <c s="6" t="s">
        <v>1538</v>
      </c>
      <c s="36" t="s">
        <v>71</v>
      </c>
      <c s="37">
        <v>5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62</v>
      </c>
      <c>
        <f>(M283*21)/100</f>
      </c>
      <c t="s">
        <v>28</v>
      </c>
    </row>
    <row r="284" spans="1:5" ht="12.75">
      <c r="A284" s="35" t="s">
        <v>56</v>
      </c>
      <c r="E284" s="39" t="s">
        <v>1538</v>
      </c>
    </row>
    <row r="285" spans="1:5" ht="12.75">
      <c r="A285" s="35" t="s">
        <v>57</v>
      </c>
      <c r="E285" s="40" t="s">
        <v>5</v>
      </c>
    </row>
    <row r="286" spans="1:5" ht="12.75">
      <c r="A286" t="s">
        <v>58</v>
      </c>
      <c r="E286" s="39" t="s">
        <v>5</v>
      </c>
    </row>
    <row r="287" spans="1:16" ht="12.75">
      <c r="A287" t="s">
        <v>50</v>
      </c>
      <c s="34" t="s">
        <v>479</v>
      </c>
      <c s="34" t="s">
        <v>1539</v>
      </c>
      <c s="35" t="s">
        <v>5</v>
      </c>
      <c s="6" t="s">
        <v>1540</v>
      </c>
      <c s="36" t="s">
        <v>71</v>
      </c>
      <c s="37">
        <v>5</v>
      </c>
      <c s="36">
        <v>0.21734</v>
      </c>
      <c s="36">
        <f>ROUND(G287*H287,6)</f>
      </c>
      <c r="L287" s="38">
        <v>0</v>
      </c>
      <c s="32">
        <f>ROUND(ROUND(L287,2)*ROUND(G287,3),2)</f>
      </c>
      <c s="36" t="s">
        <v>55</v>
      </c>
      <c>
        <f>(M287*21)/100</f>
      </c>
      <c t="s">
        <v>28</v>
      </c>
    </row>
    <row r="288" spans="1:5" ht="12.75">
      <c r="A288" s="35" t="s">
        <v>56</v>
      </c>
      <c r="E288" s="39" t="s">
        <v>1540</v>
      </c>
    </row>
    <row r="289" spans="1:5" ht="12.75">
      <c r="A289" s="35" t="s">
        <v>57</v>
      </c>
      <c r="E289" s="40" t="s">
        <v>5</v>
      </c>
    </row>
    <row r="290" spans="1:5" ht="12.75">
      <c r="A290" t="s">
        <v>58</v>
      </c>
      <c r="E290" s="39" t="s">
        <v>5</v>
      </c>
    </row>
    <row r="291" spans="1:16" ht="12.75">
      <c r="A291" t="s">
        <v>50</v>
      </c>
      <c s="34" t="s">
        <v>482</v>
      </c>
      <c s="34" t="s">
        <v>1541</v>
      </c>
      <c s="35" t="s">
        <v>5</v>
      </c>
      <c s="6" t="s">
        <v>1542</v>
      </c>
      <c s="36" t="s">
        <v>71</v>
      </c>
      <c s="37">
        <v>5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62</v>
      </c>
      <c>
        <f>(M291*21)/100</f>
      </c>
      <c t="s">
        <v>28</v>
      </c>
    </row>
    <row r="292" spans="1:5" ht="12.75">
      <c r="A292" s="35" t="s">
        <v>56</v>
      </c>
      <c r="E292" s="39" t="s">
        <v>1542</v>
      </c>
    </row>
    <row r="293" spans="1:5" ht="12.75">
      <c r="A293" s="35" t="s">
        <v>57</v>
      </c>
      <c r="E293" s="40" t="s">
        <v>5</v>
      </c>
    </row>
    <row r="294" spans="1:5" ht="12.75">
      <c r="A294" t="s">
        <v>58</v>
      </c>
      <c r="E294" s="39" t="s">
        <v>1543</v>
      </c>
    </row>
    <row r="295" spans="1:16" ht="12.75">
      <c r="A295" t="s">
        <v>50</v>
      </c>
      <c s="34" t="s">
        <v>485</v>
      </c>
      <c s="34" t="s">
        <v>1544</v>
      </c>
      <c s="35" t="s">
        <v>5</v>
      </c>
      <c s="6" t="s">
        <v>1545</v>
      </c>
      <c s="36" t="s">
        <v>71</v>
      </c>
      <c s="37">
        <v>6</v>
      </c>
      <c s="36">
        <v>0.4208</v>
      </c>
      <c s="36">
        <f>ROUND(G295*H295,6)</f>
      </c>
      <c r="L295" s="38">
        <v>0</v>
      </c>
      <c s="32">
        <f>ROUND(ROUND(L295,2)*ROUND(G295,3),2)</f>
      </c>
      <c s="36" t="s">
        <v>55</v>
      </c>
      <c>
        <f>(M295*21)/100</f>
      </c>
      <c t="s">
        <v>28</v>
      </c>
    </row>
    <row r="296" spans="1:5" ht="12.75">
      <c r="A296" s="35" t="s">
        <v>56</v>
      </c>
      <c r="E296" s="39" t="s">
        <v>1545</v>
      </c>
    </row>
    <row r="297" spans="1:5" ht="12.75">
      <c r="A297" s="35" t="s">
        <v>57</v>
      </c>
      <c r="E297" s="40" t="s">
        <v>5</v>
      </c>
    </row>
    <row r="298" spans="1:5" ht="12.75">
      <c r="A298" t="s">
        <v>58</v>
      </c>
      <c r="E298" s="39" t="s">
        <v>5</v>
      </c>
    </row>
    <row r="299" spans="1:16" ht="25.5">
      <c r="A299" t="s">
        <v>50</v>
      </c>
      <c s="34" t="s">
        <v>488</v>
      </c>
      <c s="34" t="s">
        <v>1546</v>
      </c>
      <c s="35" t="s">
        <v>5</v>
      </c>
      <c s="6" t="s">
        <v>1547</v>
      </c>
      <c s="36" t="s">
        <v>71</v>
      </c>
      <c s="37">
        <v>6</v>
      </c>
      <c s="36">
        <v>0.31108</v>
      </c>
      <c s="36">
        <f>ROUND(G299*H299,6)</f>
      </c>
      <c r="L299" s="38">
        <v>0</v>
      </c>
      <c s="32">
        <f>ROUND(ROUND(L299,2)*ROUND(G299,3),2)</f>
      </c>
      <c s="36" t="s">
        <v>55</v>
      </c>
      <c>
        <f>(M299*21)/100</f>
      </c>
      <c t="s">
        <v>28</v>
      </c>
    </row>
    <row r="300" spans="1:5" ht="25.5">
      <c r="A300" s="35" t="s">
        <v>56</v>
      </c>
      <c r="E300" s="39" t="s">
        <v>1547</v>
      </c>
    </row>
    <row r="301" spans="1:5" ht="12.75">
      <c r="A301" s="35" t="s">
        <v>57</v>
      </c>
      <c r="E301" s="40" t="s">
        <v>5</v>
      </c>
    </row>
    <row r="302" spans="1:5" ht="12.75">
      <c r="A302" t="s">
        <v>58</v>
      </c>
      <c r="E302" s="39" t="s">
        <v>5</v>
      </c>
    </row>
    <row r="303" spans="1:13" ht="12.75">
      <c r="A303" t="s">
        <v>47</v>
      </c>
      <c r="C303" s="31" t="s">
        <v>547</v>
      </c>
      <c r="E303" s="33" t="s">
        <v>1548</v>
      </c>
      <c r="J303" s="32">
        <f>0</f>
      </c>
      <c s="32">
        <f>0</f>
      </c>
      <c s="32">
        <f>0+L304+L308+L312+L316+L320+L324+L328+L332+L336+L340+L344+L348+L352+L356+L360+L364+L368+L372+L376</f>
      </c>
      <c s="32">
        <f>0+M304+M308+M312+M316+M320+M324+M328+M332+M336+M340+M344+M348+M352+M356+M360+M364+M368+M372+M376</f>
      </c>
    </row>
    <row r="304" spans="1:16" ht="12.75">
      <c r="A304" t="s">
        <v>50</v>
      </c>
      <c s="34" t="s">
        <v>490</v>
      </c>
      <c s="34" t="s">
        <v>1549</v>
      </c>
      <c s="35" t="s">
        <v>5</v>
      </c>
      <c s="6" t="s">
        <v>1550</v>
      </c>
      <c s="36" t="s">
        <v>71</v>
      </c>
      <c s="37">
        <v>4</v>
      </c>
      <c s="36">
        <v>0.006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28</v>
      </c>
    </row>
    <row r="305" spans="1:5" ht="12.75">
      <c r="A305" s="35" t="s">
        <v>56</v>
      </c>
      <c r="E305" s="39" t="s">
        <v>1550</v>
      </c>
    </row>
    <row r="306" spans="1:5" ht="12.75">
      <c r="A306" s="35" t="s">
        <v>57</v>
      </c>
      <c r="E306" s="40" t="s">
        <v>5</v>
      </c>
    </row>
    <row r="307" spans="1:5" ht="12.75">
      <c r="A307" t="s">
        <v>58</v>
      </c>
      <c r="E307" s="39" t="s">
        <v>5</v>
      </c>
    </row>
    <row r="308" spans="1:16" ht="12.75">
      <c r="A308" t="s">
        <v>50</v>
      </c>
      <c s="34" t="s">
        <v>492</v>
      </c>
      <c s="34" t="s">
        <v>1551</v>
      </c>
      <c s="35" t="s">
        <v>5</v>
      </c>
      <c s="6" t="s">
        <v>1552</v>
      </c>
      <c s="36" t="s">
        <v>71</v>
      </c>
      <c s="37">
        <v>4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62</v>
      </c>
      <c>
        <f>(M308*21)/100</f>
      </c>
      <c t="s">
        <v>28</v>
      </c>
    </row>
    <row r="309" spans="1:5" ht="12.75">
      <c r="A309" s="35" t="s">
        <v>56</v>
      </c>
      <c r="E309" s="39" t="s">
        <v>1552</v>
      </c>
    </row>
    <row r="310" spans="1:5" ht="12.75">
      <c r="A310" s="35" t="s">
        <v>57</v>
      </c>
      <c r="E310" s="40" t="s">
        <v>5</v>
      </c>
    </row>
    <row r="311" spans="1:5" ht="12.75">
      <c r="A311" t="s">
        <v>58</v>
      </c>
      <c r="E311" s="39" t="s">
        <v>1553</v>
      </c>
    </row>
    <row r="312" spans="1:16" ht="12.75">
      <c r="A312" t="s">
        <v>50</v>
      </c>
      <c s="34" t="s">
        <v>495</v>
      </c>
      <c s="34" t="s">
        <v>1554</v>
      </c>
      <c s="35" t="s">
        <v>5</v>
      </c>
      <c s="6" t="s">
        <v>1555</v>
      </c>
      <c s="36" t="s">
        <v>71</v>
      </c>
      <c s="37">
        <v>2</v>
      </c>
      <c s="36">
        <v>0.10941</v>
      </c>
      <c s="36">
        <f>ROUND(G312*H312,6)</f>
      </c>
      <c r="L312" s="38">
        <v>0</v>
      </c>
      <c s="32">
        <f>ROUND(ROUND(L312,2)*ROUND(G312,3),2)</f>
      </c>
      <c s="36" t="s">
        <v>55</v>
      </c>
      <c>
        <f>(M312*21)/100</f>
      </c>
      <c t="s">
        <v>28</v>
      </c>
    </row>
    <row r="313" spans="1:5" ht="12.75">
      <c r="A313" s="35" t="s">
        <v>56</v>
      </c>
      <c r="E313" s="39" t="s">
        <v>1555</v>
      </c>
    </row>
    <row r="314" spans="1:5" ht="12.75">
      <c r="A314" s="35" t="s">
        <v>57</v>
      </c>
      <c r="E314" s="40" t="s">
        <v>5</v>
      </c>
    </row>
    <row r="315" spans="1:5" ht="12.75">
      <c r="A315" t="s">
        <v>58</v>
      </c>
      <c r="E315" s="39" t="s">
        <v>5</v>
      </c>
    </row>
    <row r="316" spans="1:16" ht="12.75">
      <c r="A316" t="s">
        <v>50</v>
      </c>
      <c s="34" t="s">
        <v>498</v>
      </c>
      <c s="34" t="s">
        <v>1556</v>
      </c>
      <c s="35" t="s">
        <v>5</v>
      </c>
      <c s="6" t="s">
        <v>1557</v>
      </c>
      <c s="36" t="s">
        <v>71</v>
      </c>
      <c s="37">
        <v>2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62</v>
      </c>
      <c>
        <f>(M316*21)/100</f>
      </c>
      <c t="s">
        <v>28</v>
      </c>
    </row>
    <row r="317" spans="1:5" ht="12.75">
      <c r="A317" s="35" t="s">
        <v>56</v>
      </c>
      <c r="E317" s="39" t="s">
        <v>1557</v>
      </c>
    </row>
    <row r="318" spans="1:5" ht="12.75">
      <c r="A318" s="35" t="s">
        <v>57</v>
      </c>
      <c r="E318" s="40" t="s">
        <v>5</v>
      </c>
    </row>
    <row r="319" spans="1:5" ht="12.75">
      <c r="A319" t="s">
        <v>58</v>
      </c>
      <c r="E319" s="39" t="s">
        <v>5</v>
      </c>
    </row>
    <row r="320" spans="1:16" ht="12.75">
      <c r="A320" t="s">
        <v>50</v>
      </c>
      <c s="34" t="s">
        <v>499</v>
      </c>
      <c s="34" t="s">
        <v>1558</v>
      </c>
      <c s="35" t="s">
        <v>5</v>
      </c>
      <c s="6" t="s">
        <v>1559</v>
      </c>
      <c s="36" t="s">
        <v>71</v>
      </c>
      <c s="37">
        <v>2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62</v>
      </c>
      <c>
        <f>(M320*21)/100</f>
      </c>
      <c t="s">
        <v>28</v>
      </c>
    </row>
    <row r="321" spans="1:5" ht="12.75">
      <c r="A321" s="35" t="s">
        <v>56</v>
      </c>
      <c r="E321" s="39" t="s">
        <v>1559</v>
      </c>
    </row>
    <row r="322" spans="1:5" ht="12.75">
      <c r="A322" s="35" t="s">
        <v>57</v>
      </c>
      <c r="E322" s="40" t="s">
        <v>5</v>
      </c>
    </row>
    <row r="323" spans="1:5" ht="12.75">
      <c r="A323" t="s">
        <v>58</v>
      </c>
      <c r="E323" s="39" t="s">
        <v>5</v>
      </c>
    </row>
    <row r="324" spans="1:16" ht="12.75">
      <c r="A324" t="s">
        <v>50</v>
      </c>
      <c s="34" t="s">
        <v>502</v>
      </c>
      <c s="34" t="s">
        <v>1560</v>
      </c>
      <c s="35" t="s">
        <v>5</v>
      </c>
      <c s="6" t="s">
        <v>1561</v>
      </c>
      <c s="36" t="s">
        <v>71</v>
      </c>
      <c s="37">
        <v>8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62</v>
      </c>
      <c>
        <f>(M324*21)/100</f>
      </c>
      <c t="s">
        <v>28</v>
      </c>
    </row>
    <row r="325" spans="1:5" ht="12.75">
      <c r="A325" s="35" t="s">
        <v>56</v>
      </c>
      <c r="E325" s="39" t="s">
        <v>1561</v>
      </c>
    </row>
    <row r="326" spans="1:5" ht="12.75">
      <c r="A326" s="35" t="s">
        <v>57</v>
      </c>
      <c r="E326" s="40" t="s">
        <v>5</v>
      </c>
    </row>
    <row r="327" spans="1:5" ht="12.75">
      <c r="A327" t="s">
        <v>58</v>
      </c>
      <c r="E327" s="39" t="s">
        <v>5</v>
      </c>
    </row>
    <row r="328" spans="1:16" ht="25.5">
      <c r="A328" t="s">
        <v>50</v>
      </c>
      <c s="34" t="s">
        <v>505</v>
      </c>
      <c s="34" t="s">
        <v>1562</v>
      </c>
      <c s="35" t="s">
        <v>5</v>
      </c>
      <c s="6" t="s">
        <v>1563</v>
      </c>
      <c s="36" t="s">
        <v>71</v>
      </c>
      <c s="37">
        <v>4</v>
      </c>
      <c s="36">
        <v>0.0007</v>
      </c>
      <c s="36">
        <f>ROUND(G328*H328,6)</f>
      </c>
      <c r="L328" s="38">
        <v>0</v>
      </c>
      <c s="32">
        <f>ROUND(ROUND(L328,2)*ROUND(G328,3),2)</f>
      </c>
      <c s="36" t="s">
        <v>55</v>
      </c>
      <c>
        <f>(M328*21)/100</f>
      </c>
      <c t="s">
        <v>28</v>
      </c>
    </row>
    <row r="329" spans="1:5" ht="25.5">
      <c r="A329" s="35" t="s">
        <v>56</v>
      </c>
      <c r="E329" s="39" t="s">
        <v>1563</v>
      </c>
    </row>
    <row r="330" spans="1:5" ht="12.75">
      <c r="A330" s="35" t="s">
        <v>57</v>
      </c>
      <c r="E330" s="40" t="s">
        <v>5</v>
      </c>
    </row>
    <row r="331" spans="1:5" ht="12.75">
      <c r="A331" t="s">
        <v>58</v>
      </c>
      <c r="E331" s="39" t="s">
        <v>5</v>
      </c>
    </row>
    <row r="332" spans="1:16" ht="12.75">
      <c r="A332" t="s">
        <v>50</v>
      </c>
      <c s="34" t="s">
        <v>508</v>
      </c>
      <c s="34" t="s">
        <v>1564</v>
      </c>
      <c s="35" t="s">
        <v>5</v>
      </c>
      <c s="6" t="s">
        <v>1565</v>
      </c>
      <c s="36" t="s">
        <v>71</v>
      </c>
      <c s="37">
        <v>2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62</v>
      </c>
      <c>
        <f>(M332*21)/100</f>
      </c>
      <c t="s">
        <v>28</v>
      </c>
    </row>
    <row r="333" spans="1:5" ht="12.75">
      <c r="A333" s="35" t="s">
        <v>56</v>
      </c>
      <c r="E333" s="39" t="s">
        <v>1565</v>
      </c>
    </row>
    <row r="334" spans="1:5" ht="12.75">
      <c r="A334" s="35" t="s">
        <v>57</v>
      </c>
      <c r="E334" s="40" t="s">
        <v>5</v>
      </c>
    </row>
    <row r="335" spans="1:5" ht="12.75">
      <c r="A335" t="s">
        <v>58</v>
      </c>
      <c r="E335" s="39" t="s">
        <v>5</v>
      </c>
    </row>
    <row r="336" spans="1:16" ht="12.75">
      <c r="A336" t="s">
        <v>50</v>
      </c>
      <c s="34" t="s">
        <v>511</v>
      </c>
      <c s="34" t="s">
        <v>1566</v>
      </c>
      <c s="35" t="s">
        <v>5</v>
      </c>
      <c s="6" t="s">
        <v>1567</v>
      </c>
      <c s="36" t="s">
        <v>71</v>
      </c>
      <c s="37">
        <v>2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62</v>
      </c>
      <c>
        <f>(M336*21)/100</f>
      </c>
      <c t="s">
        <v>28</v>
      </c>
    </row>
    <row r="337" spans="1:5" ht="12.75">
      <c r="A337" s="35" t="s">
        <v>56</v>
      </c>
      <c r="E337" s="39" t="s">
        <v>1567</v>
      </c>
    </row>
    <row r="338" spans="1:5" ht="12.75">
      <c r="A338" s="35" t="s">
        <v>57</v>
      </c>
      <c r="E338" s="40" t="s">
        <v>5</v>
      </c>
    </row>
    <row r="339" spans="1:5" ht="12.75">
      <c r="A339" t="s">
        <v>58</v>
      </c>
      <c r="E339" s="39" t="s">
        <v>5</v>
      </c>
    </row>
    <row r="340" spans="1:16" ht="25.5">
      <c r="A340" t="s">
        <v>50</v>
      </c>
      <c s="34" t="s">
        <v>514</v>
      </c>
      <c s="34" t="s">
        <v>1568</v>
      </c>
      <c s="35" t="s">
        <v>5</v>
      </c>
      <c s="6" t="s">
        <v>1569</v>
      </c>
      <c s="36" t="s">
        <v>54</v>
      </c>
      <c s="37">
        <v>65</v>
      </c>
      <c s="36">
        <v>0.00033</v>
      </c>
      <c s="36">
        <f>ROUND(G340*H340,6)</f>
      </c>
      <c r="L340" s="38">
        <v>0</v>
      </c>
      <c s="32">
        <f>ROUND(ROUND(L340,2)*ROUND(G340,3),2)</f>
      </c>
      <c s="36" t="s">
        <v>55</v>
      </c>
      <c>
        <f>(M340*21)/100</f>
      </c>
      <c t="s">
        <v>28</v>
      </c>
    </row>
    <row r="341" spans="1:5" ht="25.5">
      <c r="A341" s="35" t="s">
        <v>56</v>
      </c>
      <c r="E341" s="39" t="s">
        <v>1569</v>
      </c>
    </row>
    <row r="342" spans="1:5" ht="12.75">
      <c r="A342" s="35" t="s">
        <v>57</v>
      </c>
      <c r="E342" s="40" t="s">
        <v>5</v>
      </c>
    </row>
    <row r="343" spans="1:5" ht="12.75">
      <c r="A343" t="s">
        <v>58</v>
      </c>
      <c r="E343" s="39" t="s">
        <v>5</v>
      </c>
    </row>
    <row r="344" spans="1:16" ht="25.5">
      <c r="A344" t="s">
        <v>50</v>
      </c>
      <c s="34" t="s">
        <v>517</v>
      </c>
      <c s="34" t="s">
        <v>1570</v>
      </c>
      <c s="35" t="s">
        <v>5</v>
      </c>
      <c s="6" t="s">
        <v>1571</v>
      </c>
      <c s="36" t="s">
        <v>1203</v>
      </c>
      <c s="37">
        <v>5</v>
      </c>
      <c s="36">
        <v>0.0026</v>
      </c>
      <c s="36">
        <f>ROUND(G344*H344,6)</f>
      </c>
      <c r="L344" s="38">
        <v>0</v>
      </c>
      <c s="32">
        <f>ROUND(ROUND(L344,2)*ROUND(G344,3),2)</f>
      </c>
      <c s="36" t="s">
        <v>55</v>
      </c>
      <c>
        <f>(M344*21)/100</f>
      </c>
      <c t="s">
        <v>28</v>
      </c>
    </row>
    <row r="345" spans="1:5" ht="25.5">
      <c r="A345" s="35" t="s">
        <v>56</v>
      </c>
      <c r="E345" s="39" t="s">
        <v>1571</v>
      </c>
    </row>
    <row r="346" spans="1:5" ht="12.75">
      <c r="A346" s="35" t="s">
        <v>57</v>
      </c>
      <c r="E346" s="40" t="s">
        <v>5</v>
      </c>
    </row>
    <row r="347" spans="1:5" ht="12.75">
      <c r="A347" t="s">
        <v>58</v>
      </c>
      <c r="E347" s="39" t="s">
        <v>5</v>
      </c>
    </row>
    <row r="348" spans="1:16" ht="25.5">
      <c r="A348" t="s">
        <v>50</v>
      </c>
      <c s="34" t="s">
        <v>520</v>
      </c>
      <c s="34" t="s">
        <v>1572</v>
      </c>
      <c s="35" t="s">
        <v>5</v>
      </c>
      <c s="6" t="s">
        <v>1573</v>
      </c>
      <c s="36" t="s">
        <v>54</v>
      </c>
      <c s="37">
        <v>65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55</v>
      </c>
      <c>
        <f>(M348*21)/100</f>
      </c>
      <c t="s">
        <v>28</v>
      </c>
    </row>
    <row r="349" spans="1:5" ht="25.5">
      <c r="A349" s="35" t="s">
        <v>56</v>
      </c>
      <c r="E349" s="39" t="s">
        <v>1573</v>
      </c>
    </row>
    <row r="350" spans="1:5" ht="12.75">
      <c r="A350" s="35" t="s">
        <v>57</v>
      </c>
      <c r="E350" s="40" t="s">
        <v>5</v>
      </c>
    </row>
    <row r="351" spans="1:5" ht="12.75">
      <c r="A351" t="s">
        <v>58</v>
      </c>
      <c r="E351" s="39" t="s">
        <v>5</v>
      </c>
    </row>
    <row r="352" spans="1:16" ht="25.5">
      <c r="A352" t="s">
        <v>50</v>
      </c>
      <c s="34" t="s">
        <v>523</v>
      </c>
      <c s="34" t="s">
        <v>1574</v>
      </c>
      <c s="35" t="s">
        <v>5</v>
      </c>
      <c s="6" t="s">
        <v>1575</v>
      </c>
      <c s="36" t="s">
        <v>1203</v>
      </c>
      <c s="37">
        <v>5</v>
      </c>
      <c s="36">
        <v>1E-05</v>
      </c>
      <c s="36">
        <f>ROUND(G352*H352,6)</f>
      </c>
      <c r="L352" s="38">
        <v>0</v>
      </c>
      <c s="32">
        <f>ROUND(ROUND(L352,2)*ROUND(G352,3),2)</f>
      </c>
      <c s="36" t="s">
        <v>55</v>
      </c>
      <c>
        <f>(M352*21)/100</f>
      </c>
      <c t="s">
        <v>28</v>
      </c>
    </row>
    <row r="353" spans="1:5" ht="25.5">
      <c r="A353" s="35" t="s">
        <v>56</v>
      </c>
      <c r="E353" s="39" t="s">
        <v>1575</v>
      </c>
    </row>
    <row r="354" spans="1:5" ht="12.75">
      <c r="A354" s="35" t="s">
        <v>57</v>
      </c>
      <c r="E354" s="40" t="s">
        <v>5</v>
      </c>
    </row>
    <row r="355" spans="1:5" ht="12.75">
      <c r="A355" t="s">
        <v>58</v>
      </c>
      <c r="E355" s="39" t="s">
        <v>5</v>
      </c>
    </row>
    <row r="356" spans="1:16" ht="38.25">
      <c r="A356" t="s">
        <v>50</v>
      </c>
      <c s="34" t="s">
        <v>527</v>
      </c>
      <c s="34" t="s">
        <v>1576</v>
      </c>
      <c s="35" t="s">
        <v>5</v>
      </c>
      <c s="6" t="s">
        <v>1577</v>
      </c>
      <c s="36" t="s">
        <v>54</v>
      </c>
      <c s="37">
        <v>261</v>
      </c>
      <c s="36">
        <v>0.14067</v>
      </c>
      <c s="36">
        <f>ROUND(G356*H356,6)</f>
      </c>
      <c r="L356" s="38">
        <v>0</v>
      </c>
      <c s="32">
        <f>ROUND(ROUND(L356,2)*ROUND(G356,3),2)</f>
      </c>
      <c s="36" t="s">
        <v>55</v>
      </c>
      <c>
        <f>(M356*21)/100</f>
      </c>
      <c t="s">
        <v>28</v>
      </c>
    </row>
    <row r="357" spans="1:5" ht="38.25">
      <c r="A357" s="35" t="s">
        <v>56</v>
      </c>
      <c r="E357" s="39" t="s">
        <v>1578</v>
      </c>
    </row>
    <row r="358" spans="1:5" ht="12.75">
      <c r="A358" s="35" t="s">
        <v>57</v>
      </c>
      <c r="E358" s="40" t="s">
        <v>5</v>
      </c>
    </row>
    <row r="359" spans="1:5" ht="12.75">
      <c r="A359" t="s">
        <v>58</v>
      </c>
      <c r="E359" s="39" t="s">
        <v>5</v>
      </c>
    </row>
    <row r="360" spans="1:16" ht="12.75">
      <c r="A360" t="s">
        <v>50</v>
      </c>
      <c s="34" t="s">
        <v>530</v>
      </c>
      <c s="34" t="s">
        <v>1579</v>
      </c>
      <c s="35" t="s">
        <v>5</v>
      </c>
      <c s="6" t="s">
        <v>1580</v>
      </c>
      <c s="36" t="s">
        <v>54</v>
      </c>
      <c s="37">
        <v>266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62</v>
      </c>
      <c>
        <f>(M360*21)/100</f>
      </c>
      <c t="s">
        <v>28</v>
      </c>
    </row>
    <row r="361" spans="1:5" ht="12.75">
      <c r="A361" s="35" t="s">
        <v>56</v>
      </c>
      <c r="E361" s="39" t="s">
        <v>1580</v>
      </c>
    </row>
    <row r="362" spans="1:5" ht="12.75">
      <c r="A362" s="35" t="s">
        <v>57</v>
      </c>
      <c r="E362" s="40" t="s">
        <v>5</v>
      </c>
    </row>
    <row r="363" spans="1:5" ht="12.75">
      <c r="A363" t="s">
        <v>58</v>
      </c>
      <c r="E363" s="39" t="s">
        <v>5</v>
      </c>
    </row>
    <row r="364" spans="1:16" ht="38.25">
      <c r="A364" t="s">
        <v>50</v>
      </c>
      <c s="34" t="s">
        <v>533</v>
      </c>
      <c s="34" t="s">
        <v>1581</v>
      </c>
      <c s="35" t="s">
        <v>5</v>
      </c>
      <c s="6" t="s">
        <v>1582</v>
      </c>
      <c s="36" t="s">
        <v>54</v>
      </c>
      <c s="37">
        <v>63</v>
      </c>
      <c s="36">
        <v>0.1295</v>
      </c>
      <c s="36">
        <f>ROUND(G364*H364,6)</f>
      </c>
      <c r="L364" s="38">
        <v>0</v>
      </c>
      <c s="32">
        <f>ROUND(ROUND(L364,2)*ROUND(G364,3),2)</f>
      </c>
      <c s="36" t="s">
        <v>55</v>
      </c>
      <c>
        <f>(M364*21)/100</f>
      </c>
      <c t="s">
        <v>28</v>
      </c>
    </row>
    <row r="365" spans="1:5" ht="38.25">
      <c r="A365" s="35" t="s">
        <v>56</v>
      </c>
      <c r="E365" s="39" t="s">
        <v>1583</v>
      </c>
    </row>
    <row r="366" spans="1:5" ht="12.75">
      <c r="A366" s="35" t="s">
        <v>57</v>
      </c>
      <c r="E366" s="40" t="s">
        <v>5</v>
      </c>
    </row>
    <row r="367" spans="1:5" ht="12.75">
      <c r="A367" t="s">
        <v>58</v>
      </c>
      <c r="E367" s="39" t="s">
        <v>5</v>
      </c>
    </row>
    <row r="368" spans="1:16" ht="12.75">
      <c r="A368" t="s">
        <v>50</v>
      </c>
      <c s="34" t="s">
        <v>536</v>
      </c>
      <c s="34" t="s">
        <v>1584</v>
      </c>
      <c s="35" t="s">
        <v>5</v>
      </c>
      <c s="6" t="s">
        <v>1585</v>
      </c>
      <c s="36" t="s">
        <v>54</v>
      </c>
      <c s="37">
        <v>65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62</v>
      </c>
      <c>
        <f>(M368*21)/100</f>
      </c>
      <c t="s">
        <v>28</v>
      </c>
    </row>
    <row r="369" spans="1:5" ht="12.75">
      <c r="A369" s="35" t="s">
        <v>56</v>
      </c>
      <c r="E369" s="39" t="s">
        <v>1585</v>
      </c>
    </row>
    <row r="370" spans="1:5" ht="12.75">
      <c r="A370" s="35" t="s">
        <v>57</v>
      </c>
      <c r="E370" s="40" t="s">
        <v>5</v>
      </c>
    </row>
    <row r="371" spans="1:5" ht="12.75">
      <c r="A371" t="s">
        <v>58</v>
      </c>
      <c r="E371" s="39" t="s">
        <v>5</v>
      </c>
    </row>
    <row r="372" spans="1:16" ht="12.75">
      <c r="A372" t="s">
        <v>50</v>
      </c>
      <c s="34" t="s">
        <v>539</v>
      </c>
      <c s="34" t="s">
        <v>1586</v>
      </c>
      <c s="35" t="s">
        <v>5</v>
      </c>
      <c s="6" t="s">
        <v>1587</v>
      </c>
      <c s="36" t="s">
        <v>54</v>
      </c>
      <c s="37">
        <v>12</v>
      </c>
      <c s="36">
        <v>0.29221</v>
      </c>
      <c s="36">
        <f>ROUND(G372*H372,6)</f>
      </c>
      <c r="L372" s="38">
        <v>0</v>
      </c>
      <c s="32">
        <f>ROUND(ROUND(L372,2)*ROUND(G372,3),2)</f>
      </c>
      <c s="36" t="s">
        <v>55</v>
      </c>
      <c>
        <f>(M372*21)/100</f>
      </c>
      <c t="s">
        <v>28</v>
      </c>
    </row>
    <row r="373" spans="1:5" ht="12.75">
      <c r="A373" s="35" t="s">
        <v>56</v>
      </c>
      <c r="E373" s="39" t="s">
        <v>1587</v>
      </c>
    </row>
    <row r="374" spans="1:5" ht="12.75">
      <c r="A374" s="35" t="s">
        <v>57</v>
      </c>
      <c r="E374" s="40" t="s">
        <v>5</v>
      </c>
    </row>
    <row r="375" spans="1:5" ht="12.75">
      <c r="A375" t="s">
        <v>58</v>
      </c>
      <c r="E375" s="39" t="s">
        <v>1588</v>
      </c>
    </row>
    <row r="376" spans="1:16" ht="25.5">
      <c r="A376" t="s">
        <v>50</v>
      </c>
      <c s="34" t="s">
        <v>541</v>
      </c>
      <c s="34" t="s">
        <v>1589</v>
      </c>
      <c s="35" t="s">
        <v>5</v>
      </c>
      <c s="6" t="s">
        <v>1590</v>
      </c>
      <c s="36" t="s">
        <v>54</v>
      </c>
      <c s="37">
        <v>12.4</v>
      </c>
      <c s="36">
        <v>0.29292</v>
      </c>
      <c s="36">
        <f>ROUND(G376*H376,6)</f>
      </c>
      <c r="L376" s="38">
        <v>0</v>
      </c>
      <c s="32">
        <f>ROUND(ROUND(L376,2)*ROUND(G376,3),2)</f>
      </c>
      <c s="36" t="s">
        <v>55</v>
      </c>
      <c>
        <f>(M376*21)/100</f>
      </c>
      <c t="s">
        <v>28</v>
      </c>
    </row>
    <row r="377" spans="1:5" ht="25.5">
      <c r="A377" s="35" t="s">
        <v>56</v>
      </c>
      <c r="E377" s="39" t="s">
        <v>1590</v>
      </c>
    </row>
    <row r="378" spans="1:5" ht="12.75">
      <c r="A378" s="35" t="s">
        <v>57</v>
      </c>
      <c r="E378" s="40" t="s">
        <v>5</v>
      </c>
    </row>
    <row r="379" spans="1:5" ht="12.75">
      <c r="A379" t="s">
        <v>58</v>
      </c>
      <c r="E379" s="39" t="s">
        <v>5</v>
      </c>
    </row>
    <row r="380" spans="1:13" ht="12.75">
      <c r="A380" t="s">
        <v>47</v>
      </c>
      <c r="C380" s="31" t="s">
        <v>1290</v>
      </c>
      <c r="E380" s="33" t="s">
        <v>1591</v>
      </c>
      <c r="J380" s="32">
        <f>0</f>
      </c>
      <c s="32">
        <f>0</f>
      </c>
      <c s="32">
        <f>0+L381+L385+L389+L393</f>
      </c>
      <c s="32">
        <f>0+M381+M385+M389+M393</f>
      </c>
    </row>
    <row r="381" spans="1:16" ht="12.75">
      <c r="A381" t="s">
        <v>50</v>
      </c>
      <c s="34" t="s">
        <v>544</v>
      </c>
      <c s="34" t="s">
        <v>1592</v>
      </c>
      <c s="35" t="s">
        <v>5</v>
      </c>
      <c s="6" t="s">
        <v>1593</v>
      </c>
      <c s="36" t="s">
        <v>102</v>
      </c>
      <c s="37">
        <v>987.56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55</v>
      </c>
      <c>
        <f>(M381*21)/100</f>
      </c>
      <c t="s">
        <v>28</v>
      </c>
    </row>
    <row r="382" spans="1:5" ht="12.75">
      <c r="A382" s="35" t="s">
        <v>56</v>
      </c>
      <c r="E382" s="39" t="s">
        <v>1593</v>
      </c>
    </row>
    <row r="383" spans="1:5" ht="12.75">
      <c r="A383" s="35" t="s">
        <v>57</v>
      </c>
      <c r="E383" s="40" t="s">
        <v>5</v>
      </c>
    </row>
    <row r="384" spans="1:5" ht="12.75">
      <c r="A384" t="s">
        <v>58</v>
      </c>
      <c r="E384" s="39" t="s">
        <v>5</v>
      </c>
    </row>
    <row r="385" spans="1:16" ht="38.25">
      <c r="A385" t="s">
        <v>50</v>
      </c>
      <c s="34" t="s">
        <v>547</v>
      </c>
      <c s="34" t="s">
        <v>1594</v>
      </c>
      <c s="35" t="s">
        <v>5</v>
      </c>
      <c s="6" t="s">
        <v>1595</v>
      </c>
      <c s="36" t="s">
        <v>102</v>
      </c>
      <c s="37">
        <v>31.68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62</v>
      </c>
      <c>
        <f>(M385*21)/100</f>
      </c>
      <c t="s">
        <v>28</v>
      </c>
    </row>
    <row r="386" spans="1:5" ht="51">
      <c r="A386" s="35" t="s">
        <v>56</v>
      </c>
      <c r="E386" s="39" t="s">
        <v>1596</v>
      </c>
    </row>
    <row r="387" spans="1:5" ht="12.75">
      <c r="A387" s="35" t="s">
        <v>57</v>
      </c>
      <c r="E387" s="40" t="s">
        <v>5</v>
      </c>
    </row>
    <row r="388" spans="1:5" ht="165.75">
      <c r="A388" t="s">
        <v>58</v>
      </c>
      <c r="E388" s="39" t="s">
        <v>1427</v>
      </c>
    </row>
    <row r="389" spans="1:16" ht="38.25">
      <c r="A389" t="s">
        <v>50</v>
      </c>
      <c s="34" t="s">
        <v>550</v>
      </c>
      <c s="34" t="s">
        <v>1597</v>
      </c>
      <c s="35" t="s">
        <v>5</v>
      </c>
      <c s="6" t="s">
        <v>1598</v>
      </c>
      <c s="36" t="s">
        <v>102</v>
      </c>
      <c s="37">
        <v>119.28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62</v>
      </c>
      <c>
        <f>(M389*21)/100</f>
      </c>
      <c t="s">
        <v>28</v>
      </c>
    </row>
    <row r="390" spans="1:5" ht="51">
      <c r="A390" s="35" t="s">
        <v>56</v>
      </c>
      <c r="E390" s="39" t="s">
        <v>1599</v>
      </c>
    </row>
    <row r="391" spans="1:5" ht="12.75">
      <c r="A391" s="35" t="s">
        <v>57</v>
      </c>
      <c r="E391" s="40" t="s">
        <v>5</v>
      </c>
    </row>
    <row r="392" spans="1:5" ht="165.75">
      <c r="A392" t="s">
        <v>58</v>
      </c>
      <c r="E392" s="39" t="s">
        <v>1427</v>
      </c>
    </row>
    <row r="393" spans="1:16" ht="38.25">
      <c r="A393" t="s">
        <v>50</v>
      </c>
      <c s="34" t="s">
        <v>553</v>
      </c>
      <c s="34" t="s">
        <v>1600</v>
      </c>
      <c s="35" t="s">
        <v>5</v>
      </c>
      <c s="6" t="s">
        <v>1601</v>
      </c>
      <c s="36" t="s">
        <v>102</v>
      </c>
      <c s="37">
        <v>5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62</v>
      </c>
      <c>
        <f>(M393*21)/100</f>
      </c>
      <c t="s">
        <v>28</v>
      </c>
    </row>
    <row r="394" spans="1:5" ht="51">
      <c r="A394" s="35" t="s">
        <v>56</v>
      </c>
      <c r="E394" s="39" t="s">
        <v>1602</v>
      </c>
    </row>
    <row r="395" spans="1:5" ht="12.75">
      <c r="A395" s="35" t="s">
        <v>57</v>
      </c>
      <c r="E395" s="40" t="s">
        <v>5</v>
      </c>
    </row>
    <row r="396" spans="1:5" ht="165.75">
      <c r="A396" t="s">
        <v>58</v>
      </c>
      <c r="E396" s="39" t="s">
        <v>1427</v>
      </c>
    </row>
    <row r="397" spans="1:13" ht="12.75">
      <c r="A397" t="s">
        <v>47</v>
      </c>
      <c r="C397" s="31" t="s">
        <v>1302</v>
      </c>
      <c r="E397" s="33" t="s">
        <v>1303</v>
      </c>
      <c r="J397" s="32">
        <f>0</f>
      </c>
      <c s="32">
        <f>0</f>
      </c>
      <c s="32">
        <f>0+L398+L402</f>
      </c>
      <c s="32">
        <f>0+M398+M402</f>
      </c>
    </row>
    <row r="398" spans="1:16" ht="25.5">
      <c r="A398" t="s">
        <v>50</v>
      </c>
      <c s="34" t="s">
        <v>556</v>
      </c>
      <c s="34" t="s">
        <v>1603</v>
      </c>
      <c s="35" t="s">
        <v>5</v>
      </c>
      <c s="6" t="s">
        <v>1604</v>
      </c>
      <c s="36" t="s">
        <v>102</v>
      </c>
      <c s="37">
        <v>390.8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55</v>
      </c>
      <c>
        <f>(M398*21)/100</f>
      </c>
      <c t="s">
        <v>28</v>
      </c>
    </row>
    <row r="399" spans="1:5" ht="25.5">
      <c r="A399" s="35" t="s">
        <v>56</v>
      </c>
      <c r="E399" s="39" t="s">
        <v>1604</v>
      </c>
    </row>
    <row r="400" spans="1:5" ht="12.75">
      <c r="A400" s="35" t="s">
        <v>57</v>
      </c>
      <c r="E400" s="40" t="s">
        <v>5</v>
      </c>
    </row>
    <row r="401" spans="1:5" ht="12.75">
      <c r="A401" t="s">
        <v>58</v>
      </c>
      <c r="E401" s="39" t="s">
        <v>5</v>
      </c>
    </row>
    <row r="402" spans="1:16" ht="25.5">
      <c r="A402" t="s">
        <v>50</v>
      </c>
      <c s="34" t="s">
        <v>559</v>
      </c>
      <c s="34" t="s">
        <v>1605</v>
      </c>
      <c s="35" t="s">
        <v>5</v>
      </c>
      <c s="6" t="s">
        <v>1606</v>
      </c>
      <c s="36" t="s">
        <v>102</v>
      </c>
      <c s="37">
        <v>680.42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55</v>
      </c>
      <c>
        <f>(M402*21)/100</f>
      </c>
      <c t="s">
        <v>28</v>
      </c>
    </row>
    <row r="403" spans="1:5" ht="25.5">
      <c r="A403" s="35" t="s">
        <v>56</v>
      </c>
      <c r="E403" s="39" t="s">
        <v>1606</v>
      </c>
    </row>
    <row r="404" spans="1:5" ht="12.75">
      <c r="A404" s="35" t="s">
        <v>57</v>
      </c>
      <c r="E404" s="40" t="s">
        <v>5</v>
      </c>
    </row>
    <row r="405" spans="1:5" ht="12.75">
      <c r="A405" t="s">
        <v>58</v>
      </c>
      <c r="E405" s="39" t="s">
        <v>5</v>
      </c>
    </row>
    <row r="406" spans="1:13" ht="12.75">
      <c r="A406" t="s">
        <v>47</v>
      </c>
      <c r="C406" s="31" t="s">
        <v>1607</v>
      </c>
      <c r="E406" s="33" t="s">
        <v>1608</v>
      </c>
      <c r="J406" s="32">
        <f>0</f>
      </c>
      <c s="32">
        <f>0</f>
      </c>
      <c s="32">
        <f>0+L407</f>
      </c>
      <c s="32">
        <f>0+M407</f>
      </c>
    </row>
    <row r="407" spans="1:16" ht="25.5">
      <c r="A407" t="s">
        <v>50</v>
      </c>
      <c s="34" t="s">
        <v>562</v>
      </c>
      <c s="34" t="s">
        <v>1609</v>
      </c>
      <c s="35" t="s">
        <v>5</v>
      </c>
      <c s="6" t="s">
        <v>1610</v>
      </c>
      <c s="36" t="s">
        <v>54</v>
      </c>
      <c s="37">
        <v>223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55</v>
      </c>
      <c>
        <f>(M407*21)/100</f>
      </c>
      <c t="s">
        <v>28</v>
      </c>
    </row>
    <row r="408" spans="1:5" ht="25.5">
      <c r="A408" s="35" t="s">
        <v>56</v>
      </c>
      <c r="E408" s="39" t="s">
        <v>1610</v>
      </c>
    </row>
    <row r="409" spans="1:5" ht="12.75">
      <c r="A409" s="35" t="s">
        <v>57</v>
      </c>
      <c r="E409" s="40" t="s">
        <v>5</v>
      </c>
    </row>
    <row r="410" spans="1:5" ht="12.75">
      <c r="A410" t="s">
        <v>58</v>
      </c>
      <c r="E410" s="39" t="s">
        <v>5</v>
      </c>
    </row>
    <row r="411" spans="1:13" ht="12.75">
      <c r="A411" t="s">
        <v>47</v>
      </c>
      <c r="C411" s="31" t="s">
        <v>1611</v>
      </c>
      <c r="E411" s="33" t="s">
        <v>1612</v>
      </c>
      <c r="J411" s="32">
        <f>0</f>
      </c>
      <c s="32">
        <f>0</f>
      </c>
      <c s="32">
        <f>0+L412+L416+L420+L424+L428+L432</f>
      </c>
      <c s="32">
        <f>0+M412+M416+M420+M424+M428+M432</f>
      </c>
    </row>
    <row r="412" spans="1:16" ht="38.25">
      <c r="A412" t="s">
        <v>50</v>
      </c>
      <c s="34" t="s">
        <v>565</v>
      </c>
      <c s="34" t="s">
        <v>1613</v>
      </c>
      <c s="35" t="s">
        <v>5</v>
      </c>
      <c s="6" t="s">
        <v>1614</v>
      </c>
      <c s="36" t="s">
        <v>54</v>
      </c>
      <c s="37">
        <v>223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55</v>
      </c>
      <c>
        <f>(M412*21)/100</f>
      </c>
      <c t="s">
        <v>28</v>
      </c>
    </row>
    <row r="413" spans="1:5" ht="51">
      <c r="A413" s="35" t="s">
        <v>56</v>
      </c>
      <c r="E413" s="39" t="s">
        <v>1615</v>
      </c>
    </row>
    <row r="414" spans="1:5" ht="12.75">
      <c r="A414" s="35" t="s">
        <v>57</v>
      </c>
      <c r="E414" s="40" t="s">
        <v>5</v>
      </c>
    </row>
    <row r="415" spans="1:5" ht="12.75">
      <c r="A415" t="s">
        <v>58</v>
      </c>
      <c r="E415" s="39" t="s">
        <v>5</v>
      </c>
    </row>
    <row r="416" spans="1:16" ht="25.5">
      <c r="A416" t="s">
        <v>50</v>
      </c>
      <c s="34" t="s">
        <v>567</v>
      </c>
      <c s="34" t="s">
        <v>1616</v>
      </c>
      <c s="35" t="s">
        <v>5</v>
      </c>
      <c s="6" t="s">
        <v>1617</v>
      </c>
      <c s="36" t="s">
        <v>54</v>
      </c>
      <c s="37">
        <v>223</v>
      </c>
      <c s="36">
        <v>0.22346</v>
      </c>
      <c s="36">
        <f>ROUND(G416*H416,6)</f>
      </c>
      <c r="L416" s="38">
        <v>0</v>
      </c>
      <c s="32">
        <f>ROUND(ROUND(L416,2)*ROUND(G416,3),2)</f>
      </c>
      <c s="36" t="s">
        <v>55</v>
      </c>
      <c>
        <f>(M416*21)/100</f>
      </c>
      <c t="s">
        <v>28</v>
      </c>
    </row>
    <row r="417" spans="1:5" ht="25.5">
      <c r="A417" s="35" t="s">
        <v>56</v>
      </c>
      <c r="E417" s="39" t="s">
        <v>1617</v>
      </c>
    </row>
    <row r="418" spans="1:5" ht="12.75">
      <c r="A418" s="35" t="s">
        <v>57</v>
      </c>
      <c r="E418" s="40" t="s">
        <v>5</v>
      </c>
    </row>
    <row r="419" spans="1:5" ht="12.75">
      <c r="A419" t="s">
        <v>58</v>
      </c>
      <c r="E419" s="39" t="s">
        <v>5</v>
      </c>
    </row>
    <row r="420" spans="1:16" ht="25.5">
      <c r="A420" t="s">
        <v>50</v>
      </c>
      <c s="34" t="s">
        <v>568</v>
      </c>
      <c s="34" t="s">
        <v>1618</v>
      </c>
      <c s="35" t="s">
        <v>5</v>
      </c>
      <c s="6" t="s">
        <v>1619</v>
      </c>
      <c s="36" t="s">
        <v>54</v>
      </c>
      <c s="37">
        <v>223</v>
      </c>
      <c s="36">
        <v>9E-05</v>
      </c>
      <c s="36">
        <f>ROUND(G420*H420,6)</f>
      </c>
      <c r="L420" s="38">
        <v>0</v>
      </c>
      <c s="32">
        <f>ROUND(ROUND(L420,2)*ROUND(G420,3),2)</f>
      </c>
      <c s="36" t="s">
        <v>55</v>
      </c>
      <c>
        <f>(M420*21)/100</f>
      </c>
      <c t="s">
        <v>28</v>
      </c>
    </row>
    <row r="421" spans="1:5" ht="25.5">
      <c r="A421" s="35" t="s">
        <v>56</v>
      </c>
      <c r="E421" s="39" t="s">
        <v>1619</v>
      </c>
    </row>
    <row r="422" spans="1:5" ht="12.75">
      <c r="A422" s="35" t="s">
        <v>57</v>
      </c>
      <c r="E422" s="40" t="s">
        <v>5</v>
      </c>
    </row>
    <row r="423" spans="1:5" ht="12.75">
      <c r="A423" t="s">
        <v>58</v>
      </c>
      <c r="E423" s="39" t="s">
        <v>5</v>
      </c>
    </row>
    <row r="424" spans="1:16" ht="25.5">
      <c r="A424" t="s">
        <v>50</v>
      </c>
      <c s="34" t="s">
        <v>571</v>
      </c>
      <c s="34" t="s">
        <v>1620</v>
      </c>
      <c s="35" t="s">
        <v>5</v>
      </c>
      <c s="6" t="s">
        <v>1621</v>
      </c>
      <c s="36" t="s">
        <v>54</v>
      </c>
      <c s="37">
        <v>223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55</v>
      </c>
      <c>
        <f>(M424*21)/100</f>
      </c>
      <c t="s">
        <v>28</v>
      </c>
    </row>
    <row r="425" spans="1:5" ht="25.5">
      <c r="A425" s="35" t="s">
        <v>56</v>
      </c>
      <c r="E425" s="39" t="s">
        <v>1621</v>
      </c>
    </row>
    <row r="426" spans="1:5" ht="12.75">
      <c r="A426" s="35" t="s">
        <v>57</v>
      </c>
      <c r="E426" s="40" t="s">
        <v>5</v>
      </c>
    </row>
    <row r="427" spans="1:5" ht="12.75">
      <c r="A427" t="s">
        <v>58</v>
      </c>
      <c r="E427" s="39" t="s">
        <v>5</v>
      </c>
    </row>
    <row r="428" spans="1:16" ht="12.75">
      <c r="A428" t="s">
        <v>50</v>
      </c>
      <c s="34" t="s">
        <v>971</v>
      </c>
      <c s="34" t="s">
        <v>1622</v>
      </c>
      <c s="35" t="s">
        <v>5</v>
      </c>
      <c s="6" t="s">
        <v>1623</v>
      </c>
      <c s="36" t="s">
        <v>54</v>
      </c>
      <c s="37">
        <v>225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62</v>
      </c>
      <c>
        <f>(M428*21)/100</f>
      </c>
      <c t="s">
        <v>28</v>
      </c>
    </row>
    <row r="429" spans="1:5" ht="12.75">
      <c r="A429" s="35" t="s">
        <v>56</v>
      </c>
      <c r="E429" s="39" t="s">
        <v>1623</v>
      </c>
    </row>
    <row r="430" spans="1:5" ht="12.75">
      <c r="A430" s="35" t="s">
        <v>57</v>
      </c>
      <c r="E430" s="40" t="s">
        <v>5</v>
      </c>
    </row>
    <row r="431" spans="1:5" ht="12.75">
      <c r="A431" t="s">
        <v>58</v>
      </c>
      <c r="E431" s="39" t="s">
        <v>5</v>
      </c>
    </row>
    <row r="432" spans="1:16" ht="38.25">
      <c r="A432" t="s">
        <v>50</v>
      </c>
      <c s="34" t="s">
        <v>972</v>
      </c>
      <c s="34" t="s">
        <v>1624</v>
      </c>
      <c s="35" t="s">
        <v>5</v>
      </c>
      <c s="6" t="s">
        <v>1625</v>
      </c>
      <c s="36" t="s">
        <v>54</v>
      </c>
      <c s="37">
        <v>223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55</v>
      </c>
      <c>
        <f>(M432*21)/100</f>
      </c>
      <c t="s">
        <v>28</v>
      </c>
    </row>
    <row r="433" spans="1:5" ht="38.25">
      <c r="A433" s="35" t="s">
        <v>56</v>
      </c>
      <c r="E433" s="39" t="s">
        <v>1626</v>
      </c>
    </row>
    <row r="434" spans="1:5" ht="12.75">
      <c r="A434" s="35" t="s">
        <v>57</v>
      </c>
      <c r="E434" s="40" t="s">
        <v>5</v>
      </c>
    </row>
    <row r="435" spans="1:5" ht="12.75">
      <c r="A435" t="s">
        <v>58</v>
      </c>
      <c r="E43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4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1366</v>
      </c>
      <c s="41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1366</v>
      </c>
      <c r="E4" s="26" t="s">
        <v>1367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COUNTIFS(L8:L407,"=0",A8:A407,"P")+COUNTIFS(L8:L407,"",A8:A407,"P")+SUM(Q8:Q407)</f>
      </c>
    </row>
    <row r="8" spans="1:13" ht="12.75">
      <c r="A8" t="s">
        <v>45</v>
      </c>
      <c r="C8" s="28" t="s">
        <v>1629</v>
      </c>
      <c r="E8" s="30" t="s">
        <v>1628</v>
      </c>
      <c r="J8" s="29">
        <f>0+J9+J58+J75+J96+J113+J130+J139+J172+J193+J210+J223+J236+J249+J298+J355+J372+J381+J386</f>
      </c>
      <c s="29">
        <f>0+K9+K58+K75+K96+K113+K130+K139+K172+K193+K210+K223+K236+K249+K298+K355+K372+K381+K386</f>
      </c>
      <c s="29">
        <f>0+L9+L58+L75+L96+L113+L130+L139+L172+L193+L210+L223+L236+L249+L298+L355+L372+L381+L386</f>
      </c>
      <c s="29">
        <f>0+M9+M58+M75+M96+M113+M130+M139+M172+M193+M210+M223+M236+M249+M298+M355+M372+M381+M386</f>
      </c>
    </row>
    <row r="9" spans="1:13" ht="12.75">
      <c r="A9" t="s">
        <v>47</v>
      </c>
      <c r="C9" s="31" t="s">
        <v>90</v>
      </c>
      <c r="E9" s="33" t="s">
        <v>1371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25.5">
      <c r="A10" t="s">
        <v>50</v>
      </c>
      <c s="34" t="s">
        <v>51</v>
      </c>
      <c s="34" t="s">
        <v>1372</v>
      </c>
      <c s="35" t="s">
        <v>5</v>
      </c>
      <c s="6" t="s">
        <v>1373</v>
      </c>
      <c s="36" t="s">
        <v>1203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1374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1375</v>
      </c>
      <c s="35" t="s">
        <v>5</v>
      </c>
      <c s="6" t="s">
        <v>1376</v>
      </c>
      <c s="36" t="s">
        <v>1203</v>
      </c>
      <c s="37">
        <v>108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38.25">
      <c r="A15" s="35" t="s">
        <v>56</v>
      </c>
      <c r="E15" s="39" t="s">
        <v>1377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1378</v>
      </c>
    </row>
    <row r="18" spans="1:16" ht="38.25">
      <c r="A18" t="s">
        <v>50</v>
      </c>
      <c s="34" t="s">
        <v>26</v>
      </c>
      <c s="34" t="s">
        <v>1385</v>
      </c>
      <c s="35" t="s">
        <v>5</v>
      </c>
      <c s="6" t="s">
        <v>1383</v>
      </c>
      <c s="36" t="s">
        <v>1203</v>
      </c>
      <c s="37">
        <v>87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38.25">
      <c r="A19" s="35" t="s">
        <v>56</v>
      </c>
      <c r="E19" s="39" t="s">
        <v>1386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65</v>
      </c>
      <c s="34" t="s">
        <v>1387</v>
      </c>
      <c s="35" t="s">
        <v>5</v>
      </c>
      <c s="6" t="s">
        <v>1388</v>
      </c>
      <c s="36" t="s">
        <v>1203</v>
      </c>
      <c s="37">
        <v>520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38.25">
      <c r="A23" s="35" t="s">
        <v>56</v>
      </c>
      <c r="E23" s="39" t="s">
        <v>1389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68</v>
      </c>
      <c s="34" t="s">
        <v>1390</v>
      </c>
      <c s="35" t="s">
        <v>5</v>
      </c>
      <c s="6" t="s">
        <v>1388</v>
      </c>
      <c s="36" t="s">
        <v>1203</v>
      </c>
      <c s="37">
        <v>427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38.25">
      <c r="A27" s="35" t="s">
        <v>56</v>
      </c>
      <c r="E27" s="39" t="s">
        <v>1391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1630</v>
      </c>
      <c s="35" t="s">
        <v>5</v>
      </c>
      <c s="6" t="s">
        <v>1631</v>
      </c>
      <c s="36" t="s">
        <v>1203</v>
      </c>
      <c s="37">
        <v>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38.25">
      <c r="A31" s="35" t="s">
        <v>56</v>
      </c>
      <c r="E31" s="39" t="s">
        <v>1632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77</v>
      </c>
      <c s="34" t="s">
        <v>1392</v>
      </c>
      <c s="35" t="s">
        <v>5</v>
      </c>
      <c s="6" t="s">
        <v>1393</v>
      </c>
      <c s="36" t="s">
        <v>54</v>
      </c>
      <c s="37">
        <v>47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25.5">
      <c r="A35" s="35" t="s">
        <v>56</v>
      </c>
      <c r="E35" s="39" t="s">
        <v>1393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38.25">
      <c r="A38" t="s">
        <v>50</v>
      </c>
      <c s="34" t="s">
        <v>80</v>
      </c>
      <c s="34" t="s">
        <v>1394</v>
      </c>
      <c s="35" t="s">
        <v>5</v>
      </c>
      <c s="6" t="s">
        <v>1395</v>
      </c>
      <c s="36" t="s">
        <v>1088</v>
      </c>
      <c s="37">
        <v>245.76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38.25">
      <c r="A39" s="35" t="s">
        <v>56</v>
      </c>
      <c r="E39" s="39" t="s">
        <v>1396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83</v>
      </c>
      <c s="34" t="s">
        <v>1397</v>
      </c>
      <c s="35" t="s">
        <v>5</v>
      </c>
      <c s="6" t="s">
        <v>1398</v>
      </c>
      <c s="36" t="s">
        <v>102</v>
      </c>
      <c s="37">
        <v>23.35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62</v>
      </c>
      <c>
        <f>(M42*21)/100</f>
      </c>
      <c t="s">
        <v>28</v>
      </c>
    </row>
    <row r="43" spans="1:5" ht="12.75">
      <c r="A43" s="35" t="s">
        <v>56</v>
      </c>
      <c r="E43" s="39" t="s">
        <v>1398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87</v>
      </c>
      <c s="34" t="s">
        <v>1399</v>
      </c>
      <c s="35" t="s">
        <v>5</v>
      </c>
      <c s="6" t="s">
        <v>1400</v>
      </c>
      <c s="36" t="s">
        <v>54</v>
      </c>
      <c s="37">
        <v>12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12.75">
      <c r="A47" s="35" t="s">
        <v>56</v>
      </c>
      <c r="E47" s="39" t="s">
        <v>1400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90</v>
      </c>
      <c s="34" t="s">
        <v>1401</v>
      </c>
      <c s="35" t="s">
        <v>5</v>
      </c>
      <c s="6" t="s">
        <v>1402</v>
      </c>
      <c s="36" t="s">
        <v>1088</v>
      </c>
      <c s="37">
        <v>67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12.75">
      <c r="A51" s="35" t="s">
        <v>56</v>
      </c>
      <c r="E51" s="39" t="s">
        <v>1402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1403</v>
      </c>
    </row>
    <row r="54" spans="1:16" ht="12.75">
      <c r="A54" t="s">
        <v>50</v>
      </c>
      <c s="34" t="s">
        <v>93</v>
      </c>
      <c s="34" t="s">
        <v>1404</v>
      </c>
      <c s="35" t="s">
        <v>5</v>
      </c>
      <c s="6" t="s">
        <v>1405</v>
      </c>
      <c s="36" t="s">
        <v>54</v>
      </c>
      <c s="37">
        <v>20</v>
      </c>
      <c s="36">
        <v>8E-05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28</v>
      </c>
    </row>
    <row r="55" spans="1:5" ht="12.75">
      <c r="A55" s="35" t="s">
        <v>56</v>
      </c>
      <c r="E55" s="39" t="s">
        <v>1405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  <row r="58" spans="1:13" ht="12.75">
      <c r="A58" t="s">
        <v>47</v>
      </c>
      <c r="C58" s="31" t="s">
        <v>93</v>
      </c>
      <c r="E58" s="33" t="s">
        <v>1409</v>
      </c>
      <c r="J58" s="32">
        <f>0</f>
      </c>
      <c s="32">
        <f>0</f>
      </c>
      <c s="32">
        <f>0+L59+L63+L67+L71</f>
      </c>
      <c s="32">
        <f>0+M59+M63+M67+M71</f>
      </c>
    </row>
    <row r="59" spans="1:16" ht="25.5">
      <c r="A59" t="s">
        <v>50</v>
      </c>
      <c s="34" t="s">
        <v>96</v>
      </c>
      <c s="34" t="s">
        <v>1633</v>
      </c>
      <c s="35" t="s">
        <v>5</v>
      </c>
      <c s="6" t="s">
        <v>1634</v>
      </c>
      <c s="36" t="s">
        <v>1088</v>
      </c>
      <c s="37">
        <v>49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28</v>
      </c>
    </row>
    <row r="60" spans="1:5" ht="25.5">
      <c r="A60" s="35" t="s">
        <v>56</v>
      </c>
      <c r="E60" s="39" t="s">
        <v>1634</v>
      </c>
    </row>
    <row r="61" spans="1:5" ht="12.75">
      <c r="A61" s="35" t="s">
        <v>57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99</v>
      </c>
      <c s="34" t="s">
        <v>1635</v>
      </c>
      <c s="35" t="s">
        <v>5</v>
      </c>
      <c s="6" t="s">
        <v>1636</v>
      </c>
      <c s="36" t="s">
        <v>102</v>
      </c>
      <c s="37">
        <v>98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62</v>
      </c>
      <c>
        <f>(M63*21)/100</f>
      </c>
      <c t="s">
        <v>28</v>
      </c>
    </row>
    <row r="64" spans="1:5" ht="12.75">
      <c r="A64" s="35" t="s">
        <v>56</v>
      </c>
      <c r="E64" s="39" t="s">
        <v>1636</v>
      </c>
    </row>
    <row r="65" spans="1:5" ht="12.75">
      <c r="A65" s="35" t="s">
        <v>57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25.5">
      <c r="A67" t="s">
        <v>50</v>
      </c>
      <c s="34" t="s">
        <v>105</v>
      </c>
      <c s="34" t="s">
        <v>1637</v>
      </c>
      <c s="35" t="s">
        <v>5</v>
      </c>
      <c s="6" t="s">
        <v>1638</v>
      </c>
      <c s="36" t="s">
        <v>1088</v>
      </c>
      <c s="37">
        <v>54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28</v>
      </c>
    </row>
    <row r="68" spans="1:5" ht="25.5">
      <c r="A68" s="35" t="s">
        <v>56</v>
      </c>
      <c r="E68" s="39" t="s">
        <v>1638</v>
      </c>
    </row>
    <row r="69" spans="1:5" ht="12.75">
      <c r="A69" s="35" t="s">
        <v>57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25.5">
      <c r="A71" t="s">
        <v>50</v>
      </c>
      <c s="34" t="s">
        <v>108</v>
      </c>
      <c s="34" t="s">
        <v>1415</v>
      </c>
      <c s="35" t="s">
        <v>5</v>
      </c>
      <c s="6" t="s">
        <v>1416</v>
      </c>
      <c s="36" t="s">
        <v>1088</v>
      </c>
      <c s="37">
        <v>9.02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28</v>
      </c>
    </row>
    <row r="72" spans="1:5" ht="25.5">
      <c r="A72" s="35" t="s">
        <v>56</v>
      </c>
      <c r="E72" s="39" t="s">
        <v>1416</v>
      </c>
    </row>
    <row r="73" spans="1:5" ht="12.75">
      <c r="A73" s="35" t="s">
        <v>57</v>
      </c>
      <c r="E73" s="40" t="s">
        <v>5</v>
      </c>
    </row>
    <row r="74" spans="1:5" ht="12.75">
      <c r="A74" t="s">
        <v>58</v>
      </c>
      <c r="E74" s="39" t="s">
        <v>1639</v>
      </c>
    </row>
    <row r="75" spans="1:13" ht="12.75">
      <c r="A75" t="s">
        <v>47</v>
      </c>
      <c r="C75" s="31" t="s">
        <v>108</v>
      </c>
      <c r="E75" s="33" t="s">
        <v>1417</v>
      </c>
      <c r="J75" s="32">
        <f>0</f>
      </c>
      <c s="32">
        <f>0</f>
      </c>
      <c s="32">
        <f>0+L76+L80+L84+L88+L92</f>
      </c>
      <c s="32">
        <f>0+M76+M80+M84+M88+M92</f>
      </c>
    </row>
    <row r="76" spans="1:16" ht="25.5">
      <c r="A76" t="s">
        <v>50</v>
      </c>
      <c s="34" t="s">
        <v>128</v>
      </c>
      <c s="34" t="s">
        <v>1418</v>
      </c>
      <c s="35" t="s">
        <v>5</v>
      </c>
      <c s="6" t="s">
        <v>1419</v>
      </c>
      <c s="36" t="s">
        <v>1088</v>
      </c>
      <c s="37">
        <v>63.02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25.5">
      <c r="A77" s="35" t="s">
        <v>56</v>
      </c>
      <c r="E77" s="39" t="s">
        <v>1419</v>
      </c>
    </row>
    <row r="78" spans="1:5" ht="12.75">
      <c r="A78" s="35" t="s">
        <v>57</v>
      </c>
      <c r="E78" s="40" t="s">
        <v>5</v>
      </c>
    </row>
    <row r="79" spans="1:5" ht="12.75">
      <c r="A79" t="s">
        <v>58</v>
      </c>
      <c r="E79" s="39" t="s">
        <v>1640</v>
      </c>
    </row>
    <row r="80" spans="1:16" ht="38.25">
      <c r="A80" t="s">
        <v>50</v>
      </c>
      <c s="34" t="s">
        <v>130</v>
      </c>
      <c s="34" t="s">
        <v>1641</v>
      </c>
      <c s="35" t="s">
        <v>5</v>
      </c>
      <c s="6" t="s">
        <v>1221</v>
      </c>
      <c s="36" t="s">
        <v>1088</v>
      </c>
      <c s="37">
        <v>49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28</v>
      </c>
    </row>
    <row r="81" spans="1:5" ht="38.25">
      <c r="A81" s="35" t="s">
        <v>56</v>
      </c>
      <c r="E81" s="39" t="s">
        <v>1642</v>
      </c>
    </row>
    <row r="82" spans="1:5" ht="12.75">
      <c r="A82" s="35" t="s">
        <v>57</v>
      </c>
      <c r="E82" s="40" t="s">
        <v>5</v>
      </c>
    </row>
    <row r="83" spans="1:5" ht="12.75">
      <c r="A83" t="s">
        <v>58</v>
      </c>
      <c r="E83" s="39" t="s">
        <v>1643</v>
      </c>
    </row>
    <row r="84" spans="1:16" ht="25.5">
      <c r="A84" t="s">
        <v>50</v>
      </c>
      <c s="34" t="s">
        <v>132</v>
      </c>
      <c s="34" t="s">
        <v>1644</v>
      </c>
      <c s="35" t="s">
        <v>5</v>
      </c>
      <c s="6" t="s">
        <v>1645</v>
      </c>
      <c s="36" t="s">
        <v>1088</v>
      </c>
      <c s="37">
        <v>63.02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28</v>
      </c>
    </row>
    <row r="85" spans="1:5" ht="25.5">
      <c r="A85" s="35" t="s">
        <v>56</v>
      </c>
      <c r="E85" s="39" t="s">
        <v>1645</v>
      </c>
    </row>
    <row r="86" spans="1:5" ht="12.75">
      <c r="A86" s="35" t="s">
        <v>57</v>
      </c>
      <c r="E86" s="40" t="s">
        <v>5</v>
      </c>
    </row>
    <row r="87" spans="1:5" ht="12.75">
      <c r="A87" t="s">
        <v>58</v>
      </c>
      <c r="E87" s="39" t="s">
        <v>5</v>
      </c>
    </row>
    <row r="88" spans="1:16" ht="38.25">
      <c r="A88" t="s">
        <v>50</v>
      </c>
      <c s="34" t="s">
        <v>134</v>
      </c>
      <c s="34" t="s">
        <v>1298</v>
      </c>
      <c s="35" t="s">
        <v>5</v>
      </c>
      <c s="6" t="s">
        <v>1646</v>
      </c>
      <c s="36" t="s">
        <v>102</v>
      </c>
      <c s="37">
        <v>530.83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62</v>
      </c>
      <c>
        <f>(M88*21)/100</f>
      </c>
      <c t="s">
        <v>28</v>
      </c>
    </row>
    <row r="89" spans="1:5" ht="51">
      <c r="A89" s="35" t="s">
        <v>56</v>
      </c>
      <c r="E89" s="39" t="s">
        <v>1647</v>
      </c>
    </row>
    <row r="90" spans="1:5" ht="12.75">
      <c r="A90" s="35" t="s">
        <v>57</v>
      </c>
      <c r="E90" s="40" t="s">
        <v>1648</v>
      </c>
    </row>
    <row r="91" spans="1:5" ht="165.75">
      <c r="A91" t="s">
        <v>58</v>
      </c>
      <c r="E91" s="39" t="s">
        <v>1427</v>
      </c>
    </row>
    <row r="92" spans="1:16" ht="25.5">
      <c r="A92" t="s">
        <v>50</v>
      </c>
      <c s="34" t="s">
        <v>136</v>
      </c>
      <c s="34" t="s">
        <v>1649</v>
      </c>
      <c s="35" t="s">
        <v>5</v>
      </c>
      <c s="6" t="s">
        <v>1650</v>
      </c>
      <c s="36" t="s">
        <v>1088</v>
      </c>
      <c s="37">
        <v>49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28</v>
      </c>
    </row>
    <row r="93" spans="1:5" ht="25.5">
      <c r="A93" s="35" t="s">
        <v>56</v>
      </c>
      <c r="E93" s="39" t="s">
        <v>1650</v>
      </c>
    </row>
    <row r="94" spans="1:5" ht="12.75">
      <c r="A94" s="35" t="s">
        <v>57</v>
      </c>
      <c r="E94" s="40" t="s">
        <v>5</v>
      </c>
    </row>
    <row r="95" spans="1:5" ht="12.75">
      <c r="A95" t="s">
        <v>58</v>
      </c>
      <c r="E95" s="39" t="s">
        <v>1651</v>
      </c>
    </row>
    <row r="96" spans="1:13" ht="12.75">
      <c r="A96" t="s">
        <v>47</v>
      </c>
      <c r="C96" s="31" t="s">
        <v>130</v>
      </c>
      <c r="E96" s="33" t="s">
        <v>1428</v>
      </c>
      <c r="J96" s="32">
        <f>0</f>
      </c>
      <c s="32">
        <f>0</f>
      </c>
      <c s="32">
        <f>0+L97+L101+L105+L109</f>
      </c>
      <c s="32">
        <f>0+M97+M101+M105+M109</f>
      </c>
    </row>
    <row r="97" spans="1:16" ht="25.5">
      <c r="A97" t="s">
        <v>50</v>
      </c>
      <c s="34" t="s">
        <v>137</v>
      </c>
      <c s="34" t="s">
        <v>1429</v>
      </c>
      <c s="35" t="s">
        <v>5</v>
      </c>
      <c s="6" t="s">
        <v>1430</v>
      </c>
      <c s="36" t="s">
        <v>1203</v>
      </c>
      <c s="37">
        <v>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62</v>
      </c>
      <c>
        <f>(M97*21)/100</f>
      </c>
      <c t="s">
        <v>28</v>
      </c>
    </row>
    <row r="98" spans="1:5" ht="25.5">
      <c r="A98" s="35" t="s">
        <v>56</v>
      </c>
      <c r="E98" s="39" t="s">
        <v>1430</v>
      </c>
    </row>
    <row r="99" spans="1:5" ht="12.75">
      <c r="A99" s="35" t="s">
        <v>57</v>
      </c>
      <c r="E99" s="40" t="s">
        <v>5</v>
      </c>
    </row>
    <row r="100" spans="1:5" ht="12.75">
      <c r="A100" t="s">
        <v>58</v>
      </c>
      <c r="E100" s="39" t="s">
        <v>1652</v>
      </c>
    </row>
    <row r="101" spans="1:16" ht="25.5">
      <c r="A101" t="s">
        <v>50</v>
      </c>
      <c s="34" t="s">
        <v>141</v>
      </c>
      <c s="34" t="s">
        <v>1432</v>
      </c>
      <c s="35" t="s">
        <v>5</v>
      </c>
      <c s="6" t="s">
        <v>1433</v>
      </c>
      <c s="36" t="s">
        <v>1203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28</v>
      </c>
    </row>
    <row r="102" spans="1:5" ht="25.5">
      <c r="A102" s="35" t="s">
        <v>56</v>
      </c>
      <c r="E102" s="39" t="s">
        <v>1433</v>
      </c>
    </row>
    <row r="103" spans="1:5" ht="12.75">
      <c r="A103" s="35" t="s">
        <v>57</v>
      </c>
      <c r="E103" s="40" t="s">
        <v>5</v>
      </c>
    </row>
    <row r="104" spans="1:5" ht="12.75">
      <c r="A104" t="s">
        <v>58</v>
      </c>
      <c r="E104" s="39" t="s">
        <v>5</v>
      </c>
    </row>
    <row r="105" spans="1:16" ht="12.75">
      <c r="A105" t="s">
        <v>50</v>
      </c>
      <c s="34" t="s">
        <v>143</v>
      </c>
      <c s="34" t="s">
        <v>1434</v>
      </c>
      <c s="35" t="s">
        <v>5</v>
      </c>
      <c s="6" t="s">
        <v>1435</v>
      </c>
      <c s="36" t="s">
        <v>1436</v>
      </c>
      <c s="37">
        <v>0.25</v>
      </c>
      <c s="36">
        <v>0.001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28</v>
      </c>
    </row>
    <row r="106" spans="1:5" ht="12.75">
      <c r="A106" s="35" t="s">
        <v>56</v>
      </c>
      <c r="E106" s="39" t="s">
        <v>1435</v>
      </c>
    </row>
    <row r="107" spans="1:5" ht="12.75">
      <c r="A107" s="35" t="s">
        <v>57</v>
      </c>
      <c r="E107" s="40" t="s">
        <v>5</v>
      </c>
    </row>
    <row r="108" spans="1:5" ht="12.75">
      <c r="A108" t="s">
        <v>58</v>
      </c>
      <c r="E108" s="39" t="s">
        <v>5</v>
      </c>
    </row>
    <row r="109" spans="1:16" ht="25.5">
      <c r="A109" t="s">
        <v>50</v>
      </c>
      <c s="34" t="s">
        <v>144</v>
      </c>
      <c s="34" t="s">
        <v>1437</v>
      </c>
      <c s="35" t="s">
        <v>5</v>
      </c>
      <c s="6" t="s">
        <v>1438</v>
      </c>
      <c s="36" t="s">
        <v>1203</v>
      </c>
      <c s="37">
        <v>614.4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28</v>
      </c>
    </row>
    <row r="110" spans="1:5" ht="25.5">
      <c r="A110" s="35" t="s">
        <v>56</v>
      </c>
      <c r="E110" s="39" t="s">
        <v>1438</v>
      </c>
    </row>
    <row r="111" spans="1:5" ht="12.75">
      <c r="A111" s="35" t="s">
        <v>57</v>
      </c>
      <c r="E111" s="40" t="s">
        <v>5</v>
      </c>
    </row>
    <row r="112" spans="1:5" ht="12.75">
      <c r="A112" t="s">
        <v>58</v>
      </c>
      <c r="E112" s="39" t="s">
        <v>5</v>
      </c>
    </row>
    <row r="113" spans="1:13" ht="12.75">
      <c r="A113" t="s">
        <v>47</v>
      </c>
      <c r="C113" s="31" t="s">
        <v>1439</v>
      </c>
      <c r="E113" s="33" t="s">
        <v>1440</v>
      </c>
      <c r="J113" s="32">
        <f>0</f>
      </c>
      <c s="32">
        <f>0</f>
      </c>
      <c s="32">
        <f>0+L114+L118+L122+L126</f>
      </c>
      <c s="32">
        <f>0+M114+M118+M122+M126</f>
      </c>
    </row>
    <row r="114" spans="1:16" ht="38.25">
      <c r="A114" t="s">
        <v>50</v>
      </c>
      <c s="34" t="s">
        <v>147</v>
      </c>
      <c s="34" t="s">
        <v>1441</v>
      </c>
      <c s="35" t="s">
        <v>5</v>
      </c>
      <c s="6" t="s">
        <v>1442</v>
      </c>
      <c s="36" t="s">
        <v>54</v>
      </c>
      <c s="37">
        <v>43</v>
      </c>
      <c s="36">
        <v>0.20469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28</v>
      </c>
    </row>
    <row r="115" spans="1:5" ht="38.25">
      <c r="A115" s="35" t="s">
        <v>56</v>
      </c>
      <c r="E115" s="39" t="s">
        <v>1443</v>
      </c>
    </row>
    <row r="116" spans="1:5" ht="12.75">
      <c r="A116" s="35" t="s">
        <v>57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25.5">
      <c r="A118" t="s">
        <v>50</v>
      </c>
      <c s="34" t="s">
        <v>148</v>
      </c>
      <c s="34" t="s">
        <v>1444</v>
      </c>
      <c s="35" t="s">
        <v>5</v>
      </c>
      <c s="6" t="s">
        <v>1445</v>
      </c>
      <c s="36" t="s">
        <v>1088</v>
      </c>
      <c s="37">
        <v>5.16</v>
      </c>
      <c s="36">
        <v>2.0875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28</v>
      </c>
    </row>
    <row r="119" spans="1:5" ht="25.5">
      <c r="A119" s="35" t="s">
        <v>56</v>
      </c>
      <c r="E119" s="39" t="s">
        <v>1445</v>
      </c>
    </row>
    <row r="120" spans="1:5" ht="12.75">
      <c r="A120" s="35" t="s">
        <v>57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25.5">
      <c r="A122" t="s">
        <v>50</v>
      </c>
      <c s="34" t="s">
        <v>150</v>
      </c>
      <c s="34" t="s">
        <v>1446</v>
      </c>
      <c s="35" t="s">
        <v>5</v>
      </c>
      <c s="6" t="s">
        <v>1447</v>
      </c>
      <c s="36" t="s">
        <v>1203</v>
      </c>
      <c s="37">
        <v>73.1</v>
      </c>
      <c s="36">
        <v>0.00017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28</v>
      </c>
    </row>
    <row r="123" spans="1:5" ht="25.5">
      <c r="A123" s="35" t="s">
        <v>56</v>
      </c>
      <c r="E123" s="39" t="s">
        <v>1447</v>
      </c>
    </row>
    <row r="124" spans="1:5" ht="12.75">
      <c r="A124" s="35" t="s">
        <v>57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12.75">
      <c r="A126" t="s">
        <v>50</v>
      </c>
      <c s="34" t="s">
        <v>152</v>
      </c>
      <c s="34" t="s">
        <v>1448</v>
      </c>
      <c s="35" t="s">
        <v>5</v>
      </c>
      <c s="6" t="s">
        <v>1449</v>
      </c>
      <c s="36" t="s">
        <v>1203</v>
      </c>
      <c s="37">
        <v>80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62</v>
      </c>
      <c>
        <f>(M126*21)/100</f>
      </c>
      <c t="s">
        <v>28</v>
      </c>
    </row>
    <row r="127" spans="1:5" ht="12.75">
      <c r="A127" s="35" t="s">
        <v>56</v>
      </c>
      <c r="E127" s="39" t="s">
        <v>1449</v>
      </c>
    </row>
    <row r="128" spans="1:5" ht="12.75">
      <c r="A128" s="35" t="s">
        <v>57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3" ht="12.75">
      <c r="A130" t="s">
        <v>47</v>
      </c>
      <c r="C130" s="31" t="s">
        <v>1450</v>
      </c>
      <c r="E130" s="33" t="s">
        <v>1451</v>
      </c>
      <c r="J130" s="32">
        <f>0</f>
      </c>
      <c s="32">
        <f>0</f>
      </c>
      <c s="32">
        <f>0+L131+L135</f>
      </c>
      <c s="32">
        <f>0+M131+M135</f>
      </c>
    </row>
    <row r="131" spans="1:16" ht="25.5">
      <c r="A131" t="s">
        <v>50</v>
      </c>
      <c s="34" t="s">
        <v>154</v>
      </c>
      <c s="34" t="s">
        <v>1446</v>
      </c>
      <c s="35" t="s">
        <v>5</v>
      </c>
      <c s="6" t="s">
        <v>1447</v>
      </c>
      <c s="36" t="s">
        <v>1203</v>
      </c>
      <c s="37">
        <v>182</v>
      </c>
      <c s="36">
        <v>0.00017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28</v>
      </c>
    </row>
    <row r="132" spans="1:5" ht="25.5">
      <c r="A132" s="35" t="s">
        <v>56</v>
      </c>
      <c r="E132" s="39" t="s">
        <v>1447</v>
      </c>
    </row>
    <row r="133" spans="1:5" ht="12.75">
      <c r="A133" s="35" t="s">
        <v>57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25.5">
      <c r="A135" t="s">
        <v>50</v>
      </c>
      <c s="34" t="s">
        <v>156</v>
      </c>
      <c s="34" t="s">
        <v>1452</v>
      </c>
      <c s="35" t="s">
        <v>5</v>
      </c>
      <c s="6" t="s">
        <v>1453</v>
      </c>
      <c s="36" t="s">
        <v>1203</v>
      </c>
      <c s="37">
        <v>190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62</v>
      </c>
      <c>
        <f>(M135*21)/100</f>
      </c>
      <c t="s">
        <v>28</v>
      </c>
    </row>
    <row r="136" spans="1:5" ht="25.5">
      <c r="A136" s="35" t="s">
        <v>56</v>
      </c>
      <c r="E136" s="39" t="s">
        <v>1453</v>
      </c>
    </row>
    <row r="137" spans="1:5" ht="12.75">
      <c r="A137" s="35" t="s">
        <v>57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3" ht="12.75">
      <c r="A139" t="s">
        <v>47</v>
      </c>
      <c r="C139" s="31" t="s">
        <v>1454</v>
      </c>
      <c r="E139" s="33" t="s">
        <v>1455</v>
      </c>
      <c r="J139" s="32">
        <f>0</f>
      </c>
      <c s="32">
        <f>0</f>
      </c>
      <c s="32">
        <f>0+L140+L144+L148+L152+L156+L160+L164+L168</f>
      </c>
      <c s="32">
        <f>0+M140+M144+M148+M152+M156+M160+M164+M168</f>
      </c>
    </row>
    <row r="140" spans="1:16" ht="25.5">
      <c r="A140" t="s">
        <v>50</v>
      </c>
      <c s="34" t="s">
        <v>157</v>
      </c>
      <c s="34" t="s">
        <v>1456</v>
      </c>
      <c s="35" t="s">
        <v>5</v>
      </c>
      <c s="6" t="s">
        <v>1457</v>
      </c>
      <c s="36" t="s">
        <v>1203</v>
      </c>
      <c s="37">
        <v>229.2</v>
      </c>
      <c s="36">
        <v>0.46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28</v>
      </c>
    </row>
    <row r="141" spans="1:5" ht="25.5">
      <c r="A141" s="35" t="s">
        <v>56</v>
      </c>
      <c r="E141" s="39" t="s">
        <v>1457</v>
      </c>
    </row>
    <row r="142" spans="1:5" ht="12.75">
      <c r="A142" s="35" t="s">
        <v>57</v>
      </c>
      <c r="E142" s="40" t="s">
        <v>5</v>
      </c>
    </row>
    <row r="143" spans="1:5" ht="12.75">
      <c r="A143" t="s">
        <v>58</v>
      </c>
      <c r="E143" s="39" t="s">
        <v>1458</v>
      </c>
    </row>
    <row r="144" spans="1:16" ht="25.5">
      <c r="A144" t="s">
        <v>50</v>
      </c>
      <c s="34" t="s">
        <v>159</v>
      </c>
      <c s="34" t="s">
        <v>1459</v>
      </c>
      <c s="35" t="s">
        <v>5</v>
      </c>
      <c s="6" t="s">
        <v>1460</v>
      </c>
      <c s="36" t="s">
        <v>1203</v>
      </c>
      <c s="37">
        <v>191</v>
      </c>
      <c s="36">
        <v>0.38314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28</v>
      </c>
    </row>
    <row r="145" spans="1:5" ht="25.5">
      <c r="A145" s="35" t="s">
        <v>56</v>
      </c>
      <c r="E145" s="39" t="s">
        <v>1460</v>
      </c>
    </row>
    <row r="146" spans="1:5" ht="12.75">
      <c r="A146" s="35" t="s">
        <v>57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6" ht="25.5">
      <c r="A148" t="s">
        <v>50</v>
      </c>
      <c s="34" t="s">
        <v>160</v>
      </c>
      <c s="34" t="s">
        <v>1461</v>
      </c>
      <c s="35" t="s">
        <v>5</v>
      </c>
      <c s="6" t="s">
        <v>1462</v>
      </c>
      <c s="36" t="s">
        <v>1203</v>
      </c>
      <c s="37">
        <v>191</v>
      </c>
      <c s="36">
        <v>0.00561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28</v>
      </c>
    </row>
    <row r="149" spans="1:5" ht="25.5">
      <c r="A149" s="35" t="s">
        <v>56</v>
      </c>
      <c r="E149" s="39" t="s">
        <v>1462</v>
      </c>
    </row>
    <row r="150" spans="1:5" ht="12.75">
      <c r="A150" s="35" t="s">
        <v>57</v>
      </c>
      <c r="E150" s="40" t="s">
        <v>5</v>
      </c>
    </row>
    <row r="151" spans="1:5" ht="12.75">
      <c r="A151" t="s">
        <v>58</v>
      </c>
      <c r="E151" s="39" t="s">
        <v>5</v>
      </c>
    </row>
    <row r="152" spans="1:16" ht="25.5">
      <c r="A152" t="s">
        <v>50</v>
      </c>
      <c s="34" t="s">
        <v>162</v>
      </c>
      <c s="34" t="s">
        <v>1463</v>
      </c>
      <c s="35" t="s">
        <v>5</v>
      </c>
      <c s="6" t="s">
        <v>1464</v>
      </c>
      <c s="36" t="s">
        <v>1203</v>
      </c>
      <c s="37">
        <v>191</v>
      </c>
      <c s="36">
        <v>0.18463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28</v>
      </c>
    </row>
    <row r="153" spans="1:5" ht="25.5">
      <c r="A153" s="35" t="s">
        <v>56</v>
      </c>
      <c r="E153" s="39" t="s">
        <v>1464</v>
      </c>
    </row>
    <row r="154" spans="1:5" ht="12.75">
      <c r="A154" s="35" t="s">
        <v>57</v>
      </c>
      <c r="E154" s="40" t="s">
        <v>5</v>
      </c>
    </row>
    <row r="155" spans="1:5" ht="12.75">
      <c r="A155" t="s">
        <v>58</v>
      </c>
      <c r="E155" s="39" t="s">
        <v>5</v>
      </c>
    </row>
    <row r="156" spans="1:16" ht="25.5">
      <c r="A156" t="s">
        <v>50</v>
      </c>
      <c s="34" t="s">
        <v>163</v>
      </c>
      <c s="34" t="s">
        <v>1465</v>
      </c>
      <c s="35" t="s">
        <v>5</v>
      </c>
      <c s="6" t="s">
        <v>1466</v>
      </c>
      <c s="36" t="s">
        <v>1203</v>
      </c>
      <c s="37">
        <v>191</v>
      </c>
      <c s="36">
        <v>0.00031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28</v>
      </c>
    </row>
    <row r="157" spans="1:5" ht="25.5">
      <c r="A157" s="35" t="s">
        <v>56</v>
      </c>
      <c r="E157" s="39" t="s">
        <v>1466</v>
      </c>
    </row>
    <row r="158" spans="1:5" ht="12.75">
      <c r="A158" s="35" t="s">
        <v>57</v>
      </c>
      <c r="E158" s="40" t="s">
        <v>5</v>
      </c>
    </row>
    <row r="159" spans="1:5" ht="12.75">
      <c r="A159" t="s">
        <v>58</v>
      </c>
      <c r="E159" s="39" t="s">
        <v>5</v>
      </c>
    </row>
    <row r="160" spans="1:16" ht="25.5">
      <c r="A160" t="s">
        <v>50</v>
      </c>
      <c s="34" t="s">
        <v>381</v>
      </c>
      <c s="34" t="s">
        <v>1467</v>
      </c>
      <c s="35" t="s">
        <v>5</v>
      </c>
      <c s="6" t="s">
        <v>1468</v>
      </c>
      <c s="36" t="s">
        <v>1203</v>
      </c>
      <c s="37">
        <v>191</v>
      </c>
      <c s="36">
        <v>0.10373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28</v>
      </c>
    </row>
    <row r="161" spans="1:5" ht="25.5">
      <c r="A161" s="35" t="s">
        <v>56</v>
      </c>
      <c r="E161" s="39" t="s">
        <v>1468</v>
      </c>
    </row>
    <row r="162" spans="1:5" ht="12.75">
      <c r="A162" s="35" t="s">
        <v>57</v>
      </c>
      <c r="E162" s="40" t="s">
        <v>5</v>
      </c>
    </row>
    <row r="163" spans="1:5" ht="12.75">
      <c r="A163" t="s">
        <v>58</v>
      </c>
      <c r="E163" s="39" t="s">
        <v>5</v>
      </c>
    </row>
    <row r="164" spans="1:16" ht="25.5">
      <c r="A164" t="s">
        <v>50</v>
      </c>
      <c s="34" t="s">
        <v>384</v>
      </c>
      <c s="34" t="s">
        <v>1469</v>
      </c>
      <c s="35" t="s">
        <v>5</v>
      </c>
      <c s="6" t="s">
        <v>1470</v>
      </c>
      <c s="36" t="s">
        <v>54</v>
      </c>
      <c s="37">
        <v>12</v>
      </c>
      <c s="36">
        <v>5E-05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28</v>
      </c>
    </row>
    <row r="165" spans="1:5" ht="38.25">
      <c r="A165" s="35" t="s">
        <v>56</v>
      </c>
      <c r="E165" s="39" t="s">
        <v>1471</v>
      </c>
    </row>
    <row r="166" spans="1:5" ht="12.75">
      <c r="A166" s="35" t="s">
        <v>57</v>
      </c>
      <c r="E166" s="40" t="s">
        <v>5</v>
      </c>
    </row>
    <row r="167" spans="1:5" ht="12.75">
      <c r="A167" t="s">
        <v>58</v>
      </c>
      <c r="E167" s="39" t="s">
        <v>5</v>
      </c>
    </row>
    <row r="168" spans="1:16" ht="25.5">
      <c r="A168" t="s">
        <v>50</v>
      </c>
      <c s="34" t="s">
        <v>387</v>
      </c>
      <c s="34" t="s">
        <v>1472</v>
      </c>
      <c s="35" t="s">
        <v>5</v>
      </c>
      <c s="6" t="s">
        <v>1473</v>
      </c>
      <c s="36" t="s">
        <v>54</v>
      </c>
      <c s="37">
        <v>12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28</v>
      </c>
    </row>
    <row r="169" spans="1:5" ht="25.5">
      <c r="A169" s="35" t="s">
        <v>56</v>
      </c>
      <c r="E169" s="39" t="s">
        <v>1473</v>
      </c>
    </row>
    <row r="170" spans="1:5" ht="12.75">
      <c r="A170" s="35" t="s">
        <v>57</v>
      </c>
      <c r="E170" s="40" t="s">
        <v>5</v>
      </c>
    </row>
    <row r="171" spans="1:5" ht="12.75">
      <c r="A171" t="s">
        <v>58</v>
      </c>
      <c r="E171" s="39" t="s">
        <v>5</v>
      </c>
    </row>
    <row r="172" spans="1:13" ht="12.75">
      <c r="A172" t="s">
        <v>47</v>
      </c>
      <c r="C172" s="31" t="s">
        <v>1474</v>
      </c>
      <c r="E172" s="33" t="s">
        <v>1475</v>
      </c>
      <c r="J172" s="32">
        <f>0</f>
      </c>
      <c s="32">
        <f>0</f>
      </c>
      <c s="32">
        <f>0+L173+L177+L181+L185+L189</f>
      </c>
      <c s="32">
        <f>0+M173+M177+M181+M185+M189</f>
      </c>
    </row>
    <row r="173" spans="1:16" ht="25.5">
      <c r="A173" t="s">
        <v>50</v>
      </c>
      <c s="34" t="s">
        <v>390</v>
      </c>
      <c s="34" t="s">
        <v>1476</v>
      </c>
      <c s="35" t="s">
        <v>5</v>
      </c>
      <c s="6" t="s">
        <v>1477</v>
      </c>
      <c s="36" t="s">
        <v>1203</v>
      </c>
      <c s="37">
        <v>182.4</v>
      </c>
      <c s="36">
        <v>0.345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28</v>
      </c>
    </row>
    <row r="174" spans="1:5" ht="25.5">
      <c r="A174" s="35" t="s">
        <v>56</v>
      </c>
      <c r="E174" s="39" t="s">
        <v>1477</v>
      </c>
    </row>
    <row r="175" spans="1:5" ht="12.75">
      <c r="A175" s="35" t="s">
        <v>57</v>
      </c>
      <c r="E175" s="40" t="s">
        <v>5</v>
      </c>
    </row>
    <row r="176" spans="1:5" ht="12.75">
      <c r="A176" t="s">
        <v>58</v>
      </c>
      <c r="E176" s="39" t="s">
        <v>1478</v>
      </c>
    </row>
    <row r="177" spans="1:16" ht="25.5">
      <c r="A177" t="s">
        <v>50</v>
      </c>
      <c s="34" t="s">
        <v>393</v>
      </c>
      <c s="34" t="s">
        <v>1459</v>
      </c>
      <c s="35" t="s">
        <v>5</v>
      </c>
      <c s="6" t="s">
        <v>1460</v>
      </c>
      <c s="36" t="s">
        <v>1203</v>
      </c>
      <c s="37">
        <v>152</v>
      </c>
      <c s="36">
        <v>0.38314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28</v>
      </c>
    </row>
    <row r="178" spans="1:5" ht="25.5">
      <c r="A178" s="35" t="s">
        <v>56</v>
      </c>
      <c r="E178" s="39" t="s">
        <v>1460</v>
      </c>
    </row>
    <row r="179" spans="1:5" ht="12.75">
      <c r="A179" s="35" t="s">
        <v>57</v>
      </c>
      <c r="E179" s="40" t="s">
        <v>5</v>
      </c>
    </row>
    <row r="180" spans="1:5" ht="12.75">
      <c r="A180" t="s">
        <v>58</v>
      </c>
      <c r="E180" s="39" t="s">
        <v>5</v>
      </c>
    </row>
    <row r="181" spans="1:16" ht="38.25">
      <c r="A181" t="s">
        <v>50</v>
      </c>
      <c s="34" t="s">
        <v>396</v>
      </c>
      <c s="34" t="s">
        <v>1479</v>
      </c>
      <c s="35" t="s">
        <v>5</v>
      </c>
      <c s="6" t="s">
        <v>1480</v>
      </c>
      <c s="36" t="s">
        <v>1203</v>
      </c>
      <c s="37">
        <v>152</v>
      </c>
      <c s="36">
        <v>0.098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28</v>
      </c>
    </row>
    <row r="182" spans="1:5" ht="38.25">
      <c r="A182" s="35" t="s">
        <v>56</v>
      </c>
      <c r="E182" s="39" t="s">
        <v>1481</v>
      </c>
    </row>
    <row r="183" spans="1:5" ht="12.75">
      <c r="A183" s="35" t="s">
        <v>57</v>
      </c>
      <c r="E183" s="40" t="s">
        <v>5</v>
      </c>
    </row>
    <row r="184" spans="1:5" ht="12.75">
      <c r="A184" t="s">
        <v>58</v>
      </c>
      <c r="E184" s="39" t="s">
        <v>5</v>
      </c>
    </row>
    <row r="185" spans="1:16" ht="12.75">
      <c r="A185" t="s">
        <v>50</v>
      </c>
      <c s="34" t="s">
        <v>399</v>
      </c>
      <c s="34" t="s">
        <v>1482</v>
      </c>
      <c s="35" t="s">
        <v>5</v>
      </c>
      <c s="6" t="s">
        <v>1483</v>
      </c>
      <c s="36" t="s">
        <v>1203</v>
      </c>
      <c s="37">
        <v>158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62</v>
      </c>
      <c>
        <f>(M185*21)/100</f>
      </c>
      <c t="s">
        <v>28</v>
      </c>
    </row>
    <row r="186" spans="1:5" ht="12.75">
      <c r="A186" s="35" t="s">
        <v>56</v>
      </c>
      <c r="E186" s="39" t="s">
        <v>1483</v>
      </c>
    </row>
    <row r="187" spans="1:5" ht="12.75">
      <c r="A187" s="35" t="s">
        <v>57</v>
      </c>
      <c r="E187" s="40" t="s">
        <v>5</v>
      </c>
    </row>
    <row r="188" spans="1:5" ht="12.75">
      <c r="A188" t="s">
        <v>58</v>
      </c>
      <c r="E188" s="39" t="s">
        <v>1484</v>
      </c>
    </row>
    <row r="189" spans="1:16" ht="25.5">
      <c r="A189" t="s">
        <v>50</v>
      </c>
      <c s="34" t="s">
        <v>402</v>
      </c>
      <c s="34" t="s">
        <v>1485</v>
      </c>
      <c s="35" t="s">
        <v>5</v>
      </c>
      <c s="6" t="s">
        <v>1486</v>
      </c>
      <c s="36" t="s">
        <v>1203</v>
      </c>
      <c s="37">
        <v>152</v>
      </c>
      <c s="36">
        <v>0.05177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28</v>
      </c>
    </row>
    <row r="190" spans="1:5" ht="25.5">
      <c r="A190" s="35" t="s">
        <v>56</v>
      </c>
      <c r="E190" s="39" t="s">
        <v>1486</v>
      </c>
    </row>
    <row r="191" spans="1:5" ht="12.75">
      <c r="A191" s="35" t="s">
        <v>57</v>
      </c>
      <c r="E191" s="40" t="s">
        <v>5</v>
      </c>
    </row>
    <row r="192" spans="1:5" ht="12.75">
      <c r="A192" t="s">
        <v>58</v>
      </c>
      <c r="E192" s="39" t="s">
        <v>5</v>
      </c>
    </row>
    <row r="193" spans="1:13" ht="12.75">
      <c r="A193" t="s">
        <v>47</v>
      </c>
      <c r="C193" s="31" t="s">
        <v>1487</v>
      </c>
      <c r="E193" s="33" t="s">
        <v>1653</v>
      </c>
      <c r="J193" s="32">
        <f>0</f>
      </c>
      <c s="32">
        <f>0</f>
      </c>
      <c s="32">
        <f>0+L194+L198+L202+L206</f>
      </c>
      <c s="32">
        <f>0+M194+M198+M202+M206</f>
      </c>
    </row>
    <row r="194" spans="1:16" ht="25.5">
      <c r="A194" t="s">
        <v>50</v>
      </c>
      <c s="34" t="s">
        <v>405</v>
      </c>
      <c s="34" t="s">
        <v>1489</v>
      </c>
      <c s="35" t="s">
        <v>5</v>
      </c>
      <c s="6" t="s">
        <v>1490</v>
      </c>
      <c s="36" t="s">
        <v>1203</v>
      </c>
      <c s="37">
        <v>46.8</v>
      </c>
      <c s="36">
        <v>0.345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28</v>
      </c>
    </row>
    <row r="195" spans="1:5" ht="25.5">
      <c r="A195" s="35" t="s">
        <v>56</v>
      </c>
      <c r="E195" s="39" t="s">
        <v>1490</v>
      </c>
    </row>
    <row r="196" spans="1:5" ht="12.75">
      <c r="A196" s="35" t="s">
        <v>57</v>
      </c>
      <c r="E196" s="40" t="s">
        <v>5</v>
      </c>
    </row>
    <row r="197" spans="1:5" ht="12.75">
      <c r="A197" t="s">
        <v>58</v>
      </c>
      <c r="E197" s="39" t="s">
        <v>1654</v>
      </c>
    </row>
    <row r="198" spans="1:16" ht="25.5">
      <c r="A198" t="s">
        <v>50</v>
      </c>
      <c s="34" t="s">
        <v>408</v>
      </c>
      <c s="34" t="s">
        <v>1459</v>
      </c>
      <c s="35" t="s">
        <v>5</v>
      </c>
      <c s="6" t="s">
        <v>1460</v>
      </c>
      <c s="36" t="s">
        <v>1203</v>
      </c>
      <c s="37">
        <v>39</v>
      </c>
      <c s="36">
        <v>0.38314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28</v>
      </c>
    </row>
    <row r="199" spans="1:5" ht="25.5">
      <c r="A199" s="35" t="s">
        <v>56</v>
      </c>
      <c r="E199" s="39" t="s">
        <v>1460</v>
      </c>
    </row>
    <row r="200" spans="1:5" ht="12.75">
      <c r="A200" s="35" t="s">
        <v>57</v>
      </c>
      <c r="E200" s="40" t="s">
        <v>5</v>
      </c>
    </row>
    <row r="201" spans="1:5" ht="12.75">
      <c r="A201" t="s">
        <v>58</v>
      </c>
      <c r="E201" s="39" t="s">
        <v>5</v>
      </c>
    </row>
    <row r="202" spans="1:16" ht="12.75">
      <c r="A202" t="s">
        <v>50</v>
      </c>
      <c s="34" t="s">
        <v>413</v>
      </c>
      <c s="34" t="s">
        <v>1655</v>
      </c>
      <c s="35" t="s">
        <v>5</v>
      </c>
      <c s="6" t="s">
        <v>1656</v>
      </c>
      <c s="36" t="s">
        <v>1203</v>
      </c>
      <c s="37">
        <v>39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62</v>
      </c>
      <c>
        <f>(M202*21)/100</f>
      </c>
      <c t="s">
        <v>28</v>
      </c>
    </row>
    <row r="203" spans="1:5" ht="12.75">
      <c r="A203" s="35" t="s">
        <v>56</v>
      </c>
      <c r="E203" s="39" t="s">
        <v>1656</v>
      </c>
    </row>
    <row r="204" spans="1:5" ht="12.75">
      <c r="A204" s="35" t="s">
        <v>57</v>
      </c>
      <c r="E204" s="40" t="s">
        <v>5</v>
      </c>
    </row>
    <row r="205" spans="1:5" ht="12.75">
      <c r="A205" t="s">
        <v>58</v>
      </c>
      <c r="E205" s="39" t="s">
        <v>1657</v>
      </c>
    </row>
    <row r="206" spans="1:16" ht="12.75">
      <c r="A206" t="s">
        <v>50</v>
      </c>
      <c s="34" t="s">
        <v>416</v>
      </c>
      <c s="34" t="s">
        <v>1658</v>
      </c>
      <c s="35" t="s">
        <v>5</v>
      </c>
      <c s="6" t="s">
        <v>1659</v>
      </c>
      <c s="36" t="s">
        <v>1203</v>
      </c>
      <c s="37">
        <v>41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62</v>
      </c>
      <c>
        <f>(M206*21)/100</f>
      </c>
      <c t="s">
        <v>28</v>
      </c>
    </row>
    <row r="207" spans="1:5" ht="12.75">
      <c r="A207" s="35" t="s">
        <v>56</v>
      </c>
      <c r="E207" s="39" t="s">
        <v>1659</v>
      </c>
    </row>
    <row r="208" spans="1:5" ht="12.75">
      <c r="A208" s="35" t="s">
        <v>57</v>
      </c>
      <c r="E208" s="40" t="s">
        <v>5</v>
      </c>
    </row>
    <row r="209" spans="1:5" ht="12.75">
      <c r="A209" t="s">
        <v>58</v>
      </c>
      <c r="E209" s="39" t="s">
        <v>5</v>
      </c>
    </row>
    <row r="210" spans="1:13" ht="12.75">
      <c r="A210" t="s">
        <v>47</v>
      </c>
      <c r="C210" s="31" t="s">
        <v>1496</v>
      </c>
      <c r="E210" s="33" t="s">
        <v>1497</v>
      </c>
      <c r="J210" s="32">
        <f>0</f>
      </c>
      <c s="32">
        <f>0</f>
      </c>
      <c s="32">
        <f>0+L211+L215+L219</f>
      </c>
      <c s="32">
        <f>0+M211+M215+M219</f>
      </c>
    </row>
    <row r="211" spans="1:16" ht="25.5">
      <c r="A211" t="s">
        <v>50</v>
      </c>
      <c s="34" t="s">
        <v>419</v>
      </c>
      <c s="34" t="s">
        <v>1476</v>
      </c>
      <c s="35" t="s">
        <v>5</v>
      </c>
      <c s="6" t="s">
        <v>1477</v>
      </c>
      <c s="36" t="s">
        <v>1203</v>
      </c>
      <c s="37">
        <v>134.4</v>
      </c>
      <c s="36">
        <v>0.345</v>
      </c>
      <c s="36">
        <f>ROUND(G211*H211,6)</f>
      </c>
      <c r="L211" s="38">
        <v>0</v>
      </c>
      <c s="32">
        <f>ROUND(ROUND(L211,2)*ROUND(G211,3),2)</f>
      </c>
      <c s="36" t="s">
        <v>55</v>
      </c>
      <c>
        <f>(M211*21)/100</f>
      </c>
      <c t="s">
        <v>28</v>
      </c>
    </row>
    <row r="212" spans="1:5" ht="25.5">
      <c r="A212" s="35" t="s">
        <v>56</v>
      </c>
      <c r="E212" s="39" t="s">
        <v>1477</v>
      </c>
    </row>
    <row r="213" spans="1:5" ht="12.75">
      <c r="A213" s="35" t="s">
        <v>57</v>
      </c>
      <c r="E213" s="40" t="s">
        <v>5</v>
      </c>
    </row>
    <row r="214" spans="1:5" ht="12.75">
      <c r="A214" t="s">
        <v>58</v>
      </c>
      <c r="E214" s="39" t="s">
        <v>1498</v>
      </c>
    </row>
    <row r="215" spans="1:16" ht="12.75">
      <c r="A215" t="s">
        <v>50</v>
      </c>
      <c s="34" t="s">
        <v>422</v>
      </c>
      <c s="34" t="s">
        <v>1499</v>
      </c>
      <c s="35" t="s">
        <v>5</v>
      </c>
      <c s="6" t="s">
        <v>1500</v>
      </c>
      <c s="36" t="s">
        <v>1203</v>
      </c>
      <c s="37">
        <v>112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62</v>
      </c>
      <c>
        <f>(M215*21)/100</f>
      </c>
      <c t="s">
        <v>28</v>
      </c>
    </row>
    <row r="216" spans="1:5" ht="12.75">
      <c r="A216" s="35" t="s">
        <v>56</v>
      </c>
      <c r="E216" s="39" t="s">
        <v>1500</v>
      </c>
    </row>
    <row r="217" spans="1:5" ht="12.75">
      <c r="A217" s="35" t="s">
        <v>57</v>
      </c>
      <c r="E217" s="40" t="s">
        <v>5</v>
      </c>
    </row>
    <row r="218" spans="1:5" ht="12.75">
      <c r="A218" t="s">
        <v>58</v>
      </c>
      <c r="E218" s="39" t="s">
        <v>5</v>
      </c>
    </row>
    <row r="219" spans="1:16" ht="12.75">
      <c r="A219" t="s">
        <v>50</v>
      </c>
      <c s="34" t="s">
        <v>425</v>
      </c>
      <c s="34" t="s">
        <v>1501</v>
      </c>
      <c s="35" t="s">
        <v>5</v>
      </c>
      <c s="6" t="s">
        <v>1502</v>
      </c>
      <c s="36" t="s">
        <v>1203</v>
      </c>
      <c s="37">
        <v>116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62</v>
      </c>
      <c>
        <f>(M219*21)/100</f>
      </c>
      <c t="s">
        <v>28</v>
      </c>
    </row>
    <row r="220" spans="1:5" ht="12.75">
      <c r="A220" s="35" t="s">
        <v>56</v>
      </c>
      <c r="E220" s="39" t="s">
        <v>1502</v>
      </c>
    </row>
    <row r="221" spans="1:5" ht="12.75">
      <c r="A221" s="35" t="s">
        <v>57</v>
      </c>
      <c r="E221" s="40" t="s">
        <v>5</v>
      </c>
    </row>
    <row r="222" spans="1:5" ht="12.75">
      <c r="A222" t="s">
        <v>58</v>
      </c>
      <c r="E222" s="39" t="s">
        <v>1503</v>
      </c>
    </row>
    <row r="223" spans="1:13" ht="12.75">
      <c r="A223" t="s">
        <v>47</v>
      </c>
      <c r="C223" s="31" t="s">
        <v>1504</v>
      </c>
      <c r="E223" s="33" t="s">
        <v>1505</v>
      </c>
      <c r="J223" s="32">
        <f>0</f>
      </c>
      <c s="32">
        <f>0</f>
      </c>
      <c s="32">
        <f>0+L224+L228+L232</f>
      </c>
      <c s="32">
        <f>0+M224+M228+M232</f>
      </c>
    </row>
    <row r="224" spans="1:16" ht="25.5">
      <c r="A224" t="s">
        <v>50</v>
      </c>
      <c s="34" t="s">
        <v>428</v>
      </c>
      <c s="34" t="s">
        <v>1506</v>
      </c>
      <c s="35" t="s">
        <v>5</v>
      </c>
      <c s="6" t="s">
        <v>1507</v>
      </c>
      <c s="36" t="s">
        <v>1203</v>
      </c>
      <c s="37">
        <v>18</v>
      </c>
      <c s="36">
        <v>0.46</v>
      </c>
      <c s="36">
        <f>ROUND(G224*H224,6)</f>
      </c>
      <c r="L224" s="38">
        <v>0</v>
      </c>
      <c s="32">
        <f>ROUND(ROUND(L224,2)*ROUND(G224,3),2)</f>
      </c>
      <c s="36" t="s">
        <v>55</v>
      </c>
      <c>
        <f>(M224*21)/100</f>
      </c>
      <c t="s">
        <v>28</v>
      </c>
    </row>
    <row r="225" spans="1:5" ht="25.5">
      <c r="A225" s="35" t="s">
        <v>56</v>
      </c>
      <c r="E225" s="39" t="s">
        <v>1507</v>
      </c>
    </row>
    <row r="226" spans="1:5" ht="12.75">
      <c r="A226" s="35" t="s">
        <v>57</v>
      </c>
      <c r="E226" s="40" t="s">
        <v>5</v>
      </c>
    </row>
    <row r="227" spans="1:5" ht="12.75">
      <c r="A227" t="s">
        <v>58</v>
      </c>
      <c r="E227" s="39" t="s">
        <v>1508</v>
      </c>
    </row>
    <row r="228" spans="1:16" ht="25.5">
      <c r="A228" t="s">
        <v>50</v>
      </c>
      <c s="34" t="s">
        <v>431</v>
      </c>
      <c s="34" t="s">
        <v>1491</v>
      </c>
      <c s="35" t="s">
        <v>5</v>
      </c>
      <c s="6" t="s">
        <v>1492</v>
      </c>
      <c s="36" t="s">
        <v>1203</v>
      </c>
      <c s="37">
        <v>18</v>
      </c>
      <c s="36">
        <v>0.09062</v>
      </c>
      <c s="36">
        <f>ROUND(G228*H228,6)</f>
      </c>
      <c r="L228" s="38">
        <v>0</v>
      </c>
      <c s="32">
        <f>ROUND(ROUND(L228,2)*ROUND(G228,3),2)</f>
      </c>
      <c s="36" t="s">
        <v>55</v>
      </c>
      <c>
        <f>(M228*21)/100</f>
      </c>
      <c t="s">
        <v>28</v>
      </c>
    </row>
    <row r="229" spans="1:5" ht="51">
      <c r="A229" s="35" t="s">
        <v>56</v>
      </c>
      <c r="E229" s="39" t="s">
        <v>1493</v>
      </c>
    </row>
    <row r="230" spans="1:5" ht="12.75">
      <c r="A230" s="35" t="s">
        <v>57</v>
      </c>
      <c r="E230" s="40" t="s">
        <v>5</v>
      </c>
    </row>
    <row r="231" spans="1:5" ht="12.75">
      <c r="A231" t="s">
        <v>58</v>
      </c>
      <c r="E231" s="39" t="s">
        <v>5</v>
      </c>
    </row>
    <row r="232" spans="1:16" ht="12.75">
      <c r="A232" t="s">
        <v>50</v>
      </c>
      <c s="34" t="s">
        <v>434</v>
      </c>
      <c s="34" t="s">
        <v>1494</v>
      </c>
      <c s="35" t="s">
        <v>5</v>
      </c>
      <c s="6" t="s">
        <v>1495</v>
      </c>
      <c s="36" t="s">
        <v>1203</v>
      </c>
      <c s="37">
        <v>19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62</v>
      </c>
      <c>
        <f>(M232*21)/100</f>
      </c>
      <c t="s">
        <v>28</v>
      </c>
    </row>
    <row r="233" spans="1:5" ht="12.75">
      <c r="A233" s="35" t="s">
        <v>56</v>
      </c>
      <c r="E233" s="39" t="s">
        <v>1495</v>
      </c>
    </row>
    <row r="234" spans="1:5" ht="12.75">
      <c r="A234" s="35" t="s">
        <v>57</v>
      </c>
      <c r="E234" s="40" t="s">
        <v>5</v>
      </c>
    </row>
    <row r="235" spans="1:5" ht="12.75">
      <c r="A235" t="s">
        <v>58</v>
      </c>
      <c r="E235" s="39" t="s">
        <v>1484</v>
      </c>
    </row>
    <row r="236" spans="1:13" ht="12.75">
      <c r="A236" t="s">
        <v>47</v>
      </c>
      <c r="C236" s="31" t="s">
        <v>1511</v>
      </c>
      <c r="E236" s="33" t="s">
        <v>1515</v>
      </c>
      <c r="J236" s="32">
        <f>0</f>
      </c>
      <c s="32">
        <f>0</f>
      </c>
      <c s="32">
        <f>0+L237+L241+L245</f>
      </c>
      <c s="32">
        <f>0+M237+M241+M245</f>
      </c>
    </row>
    <row r="237" spans="1:16" ht="25.5">
      <c r="A237" t="s">
        <v>50</v>
      </c>
      <c s="34" t="s">
        <v>437</v>
      </c>
      <c s="34" t="s">
        <v>1516</v>
      </c>
      <c s="35" t="s">
        <v>5</v>
      </c>
      <c s="6" t="s">
        <v>1492</v>
      </c>
      <c s="36" t="s">
        <v>1203</v>
      </c>
      <c s="37">
        <v>12</v>
      </c>
      <c s="36">
        <v>0.08922</v>
      </c>
      <c s="36">
        <f>ROUND(G237*H237,6)</f>
      </c>
      <c r="L237" s="38">
        <v>0</v>
      </c>
      <c s="32">
        <f>ROUND(ROUND(L237,2)*ROUND(G237,3),2)</f>
      </c>
      <c s="36" t="s">
        <v>55</v>
      </c>
      <c>
        <f>(M237*21)/100</f>
      </c>
      <c t="s">
        <v>28</v>
      </c>
    </row>
    <row r="238" spans="1:5" ht="51">
      <c r="A238" s="35" t="s">
        <v>56</v>
      </c>
      <c r="E238" s="39" t="s">
        <v>1517</v>
      </c>
    </row>
    <row r="239" spans="1:5" ht="12.75">
      <c r="A239" s="35" t="s">
        <v>57</v>
      </c>
      <c r="E239" s="40" t="s">
        <v>5</v>
      </c>
    </row>
    <row r="240" spans="1:5" ht="12.75">
      <c r="A240" t="s">
        <v>58</v>
      </c>
      <c r="E240" s="39" t="s">
        <v>5</v>
      </c>
    </row>
    <row r="241" spans="1:16" ht="12.75">
      <c r="A241" t="s">
        <v>50</v>
      </c>
      <c s="34" t="s">
        <v>440</v>
      </c>
      <c s="34" t="s">
        <v>1518</v>
      </c>
      <c s="35" t="s">
        <v>5</v>
      </c>
      <c s="6" t="s">
        <v>1519</v>
      </c>
      <c s="36" t="s">
        <v>1203</v>
      </c>
      <c s="37">
        <v>6.6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62</v>
      </c>
      <c>
        <f>(M241*21)/100</f>
      </c>
      <c t="s">
        <v>28</v>
      </c>
    </row>
    <row r="242" spans="1:5" ht="12.75">
      <c r="A242" s="35" t="s">
        <v>56</v>
      </c>
      <c r="E242" s="39" t="s">
        <v>1519</v>
      </c>
    </row>
    <row r="243" spans="1:5" ht="12.75">
      <c r="A243" s="35" t="s">
        <v>57</v>
      </c>
      <c r="E243" s="40" t="s">
        <v>5</v>
      </c>
    </row>
    <row r="244" spans="1:5" ht="12.75">
      <c r="A244" t="s">
        <v>58</v>
      </c>
      <c r="E244" s="39" t="s">
        <v>5</v>
      </c>
    </row>
    <row r="245" spans="1:16" ht="12.75">
      <c r="A245" t="s">
        <v>50</v>
      </c>
      <c s="34" t="s">
        <v>443</v>
      </c>
      <c s="34" t="s">
        <v>1520</v>
      </c>
      <c s="35" t="s">
        <v>5</v>
      </c>
      <c s="6" t="s">
        <v>1521</v>
      </c>
      <c s="36" t="s">
        <v>1203</v>
      </c>
      <c s="37">
        <v>6.6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62</v>
      </c>
      <c>
        <f>(M245*21)/100</f>
      </c>
      <c t="s">
        <v>28</v>
      </c>
    </row>
    <row r="246" spans="1:5" ht="12.75">
      <c r="A246" s="35" t="s">
        <v>56</v>
      </c>
      <c r="E246" s="39" t="s">
        <v>1521</v>
      </c>
    </row>
    <row r="247" spans="1:5" ht="12.75">
      <c r="A247" s="35" t="s">
        <v>57</v>
      </c>
      <c r="E247" s="40" t="s">
        <v>5</v>
      </c>
    </row>
    <row r="248" spans="1:5" ht="12.75">
      <c r="A248" t="s">
        <v>58</v>
      </c>
      <c r="E248" s="39" t="s">
        <v>1484</v>
      </c>
    </row>
    <row r="249" spans="1:13" ht="12.75">
      <c r="A249" t="s">
        <v>47</v>
      </c>
      <c r="C249" s="31" t="s">
        <v>80</v>
      </c>
      <c r="E249" s="33" t="s">
        <v>1269</v>
      </c>
      <c r="J249" s="32">
        <f>0</f>
      </c>
      <c s="32">
        <f>0</f>
      </c>
      <c s="32">
        <f>0+L250+L254+L258+L262+L266+L270+L274+L278+L282+L286+L290+L294</f>
      </c>
      <c s="32">
        <f>0+M250+M254+M258+M262+M266+M270+M274+M278+M282+M286+M290+M294</f>
      </c>
    </row>
    <row r="250" spans="1:16" ht="12.75">
      <c r="A250" t="s">
        <v>50</v>
      </c>
      <c s="34" t="s">
        <v>446</v>
      </c>
      <c s="34" t="s">
        <v>1523</v>
      </c>
      <c s="35" t="s">
        <v>5</v>
      </c>
      <c s="6" t="s">
        <v>1524</v>
      </c>
      <c s="36" t="s">
        <v>71</v>
      </c>
      <c s="37">
        <v>1</v>
      </c>
      <c s="36">
        <v>0.12422</v>
      </c>
      <c s="36">
        <f>ROUND(G250*H250,6)</f>
      </c>
      <c r="L250" s="38">
        <v>0</v>
      </c>
      <c s="32">
        <f>ROUND(ROUND(L250,2)*ROUND(G250,3),2)</f>
      </c>
      <c s="36" t="s">
        <v>55</v>
      </c>
      <c>
        <f>(M250*21)/100</f>
      </c>
      <c t="s">
        <v>28</v>
      </c>
    </row>
    <row r="251" spans="1:5" ht="12.75">
      <c r="A251" s="35" t="s">
        <v>56</v>
      </c>
      <c r="E251" s="39" t="s">
        <v>1524</v>
      </c>
    </row>
    <row r="252" spans="1:5" ht="12.75">
      <c r="A252" s="35" t="s">
        <v>57</v>
      </c>
      <c r="E252" s="40" t="s">
        <v>5</v>
      </c>
    </row>
    <row r="253" spans="1:5" ht="12.75">
      <c r="A253" t="s">
        <v>58</v>
      </c>
      <c r="E253" s="39" t="s">
        <v>5</v>
      </c>
    </row>
    <row r="254" spans="1:16" ht="12.75">
      <c r="A254" t="s">
        <v>50</v>
      </c>
      <c s="34" t="s">
        <v>449</v>
      </c>
      <c s="34" t="s">
        <v>1525</v>
      </c>
      <c s="35" t="s">
        <v>5</v>
      </c>
      <c s="6" t="s">
        <v>1526</v>
      </c>
      <c s="36" t="s">
        <v>71</v>
      </c>
      <c s="37">
        <v>2</v>
      </c>
      <c s="36">
        <v>0.02972</v>
      </c>
      <c s="36">
        <f>ROUND(G254*H254,6)</f>
      </c>
      <c r="L254" s="38">
        <v>0</v>
      </c>
      <c s="32">
        <f>ROUND(ROUND(L254,2)*ROUND(G254,3),2)</f>
      </c>
      <c s="36" t="s">
        <v>55</v>
      </c>
      <c>
        <f>(M254*21)/100</f>
      </c>
      <c t="s">
        <v>28</v>
      </c>
    </row>
    <row r="255" spans="1:5" ht="12.75">
      <c r="A255" s="35" t="s">
        <v>56</v>
      </c>
      <c r="E255" s="39" t="s">
        <v>1526</v>
      </c>
    </row>
    <row r="256" spans="1:5" ht="12.75">
      <c r="A256" s="35" t="s">
        <v>57</v>
      </c>
      <c r="E256" s="40" t="s">
        <v>5</v>
      </c>
    </row>
    <row r="257" spans="1:5" ht="12.75">
      <c r="A257" t="s">
        <v>58</v>
      </c>
      <c r="E257" s="39" t="s">
        <v>5</v>
      </c>
    </row>
    <row r="258" spans="1:16" ht="12.75">
      <c r="A258" t="s">
        <v>50</v>
      </c>
      <c s="34" t="s">
        <v>452</v>
      </c>
      <c s="34" t="s">
        <v>1527</v>
      </c>
      <c s="35" t="s">
        <v>5</v>
      </c>
      <c s="6" t="s">
        <v>1528</v>
      </c>
      <c s="36" t="s">
        <v>71</v>
      </c>
      <c s="37">
        <v>1</v>
      </c>
      <c s="36">
        <v>0.02972</v>
      </c>
      <c s="36">
        <f>ROUND(G258*H258,6)</f>
      </c>
      <c r="L258" s="38">
        <v>0</v>
      </c>
      <c s="32">
        <f>ROUND(ROUND(L258,2)*ROUND(G258,3),2)</f>
      </c>
      <c s="36" t="s">
        <v>55</v>
      </c>
      <c>
        <f>(M258*21)/100</f>
      </c>
      <c t="s">
        <v>28</v>
      </c>
    </row>
    <row r="259" spans="1:5" ht="12.75">
      <c r="A259" s="35" t="s">
        <v>56</v>
      </c>
      <c r="E259" s="39" t="s">
        <v>1528</v>
      </c>
    </row>
    <row r="260" spans="1:5" ht="12.75">
      <c r="A260" s="35" t="s">
        <v>57</v>
      </c>
      <c r="E260" s="40" t="s">
        <v>5</v>
      </c>
    </row>
    <row r="261" spans="1:5" ht="12.75">
      <c r="A261" t="s">
        <v>58</v>
      </c>
      <c r="E261" s="39" t="s">
        <v>5</v>
      </c>
    </row>
    <row r="262" spans="1:16" ht="12.75">
      <c r="A262" t="s">
        <v>50</v>
      </c>
      <c s="34" t="s">
        <v>456</v>
      </c>
      <c s="34" t="s">
        <v>1529</v>
      </c>
      <c s="35" t="s">
        <v>5</v>
      </c>
      <c s="6" t="s">
        <v>1530</v>
      </c>
      <c s="36" t="s">
        <v>71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62</v>
      </c>
      <c>
        <f>(M262*21)/100</f>
      </c>
      <c t="s">
        <v>28</v>
      </c>
    </row>
    <row r="263" spans="1:5" ht="12.75">
      <c r="A263" s="35" t="s">
        <v>56</v>
      </c>
      <c r="E263" s="39" t="s">
        <v>1530</v>
      </c>
    </row>
    <row r="264" spans="1:5" ht="12.75">
      <c r="A264" s="35" t="s">
        <v>57</v>
      </c>
      <c r="E264" s="40" t="s">
        <v>5</v>
      </c>
    </row>
    <row r="265" spans="1:5" ht="12.75">
      <c r="A265" t="s">
        <v>58</v>
      </c>
      <c r="E265" s="39" t="s">
        <v>5</v>
      </c>
    </row>
    <row r="266" spans="1:16" ht="12.75">
      <c r="A266" t="s">
        <v>50</v>
      </c>
      <c s="34" t="s">
        <v>462</v>
      </c>
      <c s="34" t="s">
        <v>1531</v>
      </c>
      <c s="35" t="s">
        <v>5</v>
      </c>
      <c s="6" t="s">
        <v>1532</v>
      </c>
      <c s="36" t="s">
        <v>71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62</v>
      </c>
      <c>
        <f>(M266*21)/100</f>
      </c>
      <c t="s">
        <v>28</v>
      </c>
    </row>
    <row r="267" spans="1:5" ht="12.75">
      <c r="A267" s="35" t="s">
        <v>56</v>
      </c>
      <c r="E267" s="39" t="s">
        <v>1532</v>
      </c>
    </row>
    <row r="268" spans="1:5" ht="12.75">
      <c r="A268" s="35" t="s">
        <v>57</v>
      </c>
      <c r="E268" s="40" t="s">
        <v>5</v>
      </c>
    </row>
    <row r="269" spans="1:5" ht="12.75">
      <c r="A269" t="s">
        <v>58</v>
      </c>
      <c r="E269" s="39" t="s">
        <v>5</v>
      </c>
    </row>
    <row r="270" spans="1:16" ht="12.75">
      <c r="A270" t="s">
        <v>50</v>
      </c>
      <c s="34" t="s">
        <v>465</v>
      </c>
      <c s="34" t="s">
        <v>1533</v>
      </c>
      <c s="35" t="s">
        <v>5</v>
      </c>
      <c s="6" t="s">
        <v>1534</v>
      </c>
      <c s="36" t="s">
        <v>71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62</v>
      </c>
      <c>
        <f>(M270*21)/100</f>
      </c>
      <c t="s">
        <v>28</v>
      </c>
    </row>
    <row r="271" spans="1:5" ht="12.75">
      <c r="A271" s="35" t="s">
        <v>56</v>
      </c>
      <c r="E271" s="39" t="s">
        <v>1534</v>
      </c>
    </row>
    <row r="272" spans="1:5" ht="12.75">
      <c r="A272" s="35" t="s">
        <v>57</v>
      </c>
      <c r="E272" s="40" t="s">
        <v>5</v>
      </c>
    </row>
    <row r="273" spans="1:5" ht="12.75">
      <c r="A273" t="s">
        <v>58</v>
      </c>
      <c r="E273" s="39" t="s">
        <v>5</v>
      </c>
    </row>
    <row r="274" spans="1:16" ht="12.75">
      <c r="A274" t="s">
        <v>50</v>
      </c>
      <c s="34" t="s">
        <v>467</v>
      </c>
      <c s="34" t="s">
        <v>1535</v>
      </c>
      <c s="35" t="s">
        <v>5</v>
      </c>
      <c s="6" t="s">
        <v>1536</v>
      </c>
      <c s="36" t="s">
        <v>71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62</v>
      </c>
      <c>
        <f>(M274*21)/100</f>
      </c>
      <c t="s">
        <v>28</v>
      </c>
    </row>
    <row r="275" spans="1:5" ht="12.75">
      <c r="A275" s="35" t="s">
        <v>56</v>
      </c>
      <c r="E275" s="39" t="s">
        <v>1536</v>
      </c>
    </row>
    <row r="276" spans="1:5" ht="12.75">
      <c r="A276" s="35" t="s">
        <v>57</v>
      </c>
      <c r="E276" s="40" t="s">
        <v>5</v>
      </c>
    </row>
    <row r="277" spans="1:5" ht="12.75">
      <c r="A277" t="s">
        <v>58</v>
      </c>
      <c r="E277" s="39" t="s">
        <v>5</v>
      </c>
    </row>
    <row r="278" spans="1:16" ht="12.75">
      <c r="A278" t="s">
        <v>50</v>
      </c>
      <c s="34" t="s">
        <v>471</v>
      </c>
      <c s="34" t="s">
        <v>1537</v>
      </c>
      <c s="35" t="s">
        <v>5</v>
      </c>
      <c s="6" t="s">
        <v>1538</v>
      </c>
      <c s="36" t="s">
        <v>71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62</v>
      </c>
      <c>
        <f>(M278*21)/100</f>
      </c>
      <c t="s">
        <v>28</v>
      </c>
    </row>
    <row r="279" spans="1:5" ht="12.75">
      <c r="A279" s="35" t="s">
        <v>56</v>
      </c>
      <c r="E279" s="39" t="s">
        <v>1538</v>
      </c>
    </row>
    <row r="280" spans="1:5" ht="12.75">
      <c r="A280" s="35" t="s">
        <v>57</v>
      </c>
      <c r="E280" s="40" t="s">
        <v>5</v>
      </c>
    </row>
    <row r="281" spans="1:5" ht="12.75">
      <c r="A281" t="s">
        <v>58</v>
      </c>
      <c r="E281" s="39" t="s">
        <v>5</v>
      </c>
    </row>
    <row r="282" spans="1:16" ht="12.75">
      <c r="A282" t="s">
        <v>50</v>
      </c>
      <c s="34" t="s">
        <v>474</v>
      </c>
      <c s="34" t="s">
        <v>1539</v>
      </c>
      <c s="35" t="s">
        <v>5</v>
      </c>
      <c s="6" t="s">
        <v>1540</v>
      </c>
      <c s="36" t="s">
        <v>71</v>
      </c>
      <c s="37">
        <v>1</v>
      </c>
      <c s="36">
        <v>0.21734</v>
      </c>
      <c s="36">
        <f>ROUND(G282*H282,6)</f>
      </c>
      <c r="L282" s="38">
        <v>0</v>
      </c>
      <c s="32">
        <f>ROUND(ROUND(L282,2)*ROUND(G282,3),2)</f>
      </c>
      <c s="36" t="s">
        <v>55</v>
      </c>
      <c>
        <f>(M282*21)/100</f>
      </c>
      <c t="s">
        <v>28</v>
      </c>
    </row>
    <row r="283" spans="1:5" ht="12.75">
      <c r="A283" s="35" t="s">
        <v>56</v>
      </c>
      <c r="E283" s="39" t="s">
        <v>1540</v>
      </c>
    </row>
    <row r="284" spans="1:5" ht="12.75">
      <c r="A284" s="35" t="s">
        <v>57</v>
      </c>
      <c r="E284" s="40" t="s">
        <v>5</v>
      </c>
    </row>
    <row r="285" spans="1:5" ht="12.75">
      <c r="A285" t="s">
        <v>58</v>
      </c>
      <c r="E285" s="39" t="s">
        <v>5</v>
      </c>
    </row>
    <row r="286" spans="1:16" ht="12.75">
      <c r="A286" t="s">
        <v>50</v>
      </c>
      <c s="34" t="s">
        <v>479</v>
      </c>
      <c s="34" t="s">
        <v>1541</v>
      </c>
      <c s="35" t="s">
        <v>5</v>
      </c>
      <c s="6" t="s">
        <v>1542</v>
      </c>
      <c s="36" t="s">
        <v>71</v>
      </c>
      <c s="37">
        <v>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62</v>
      </c>
      <c>
        <f>(M286*21)/100</f>
      </c>
      <c t="s">
        <v>28</v>
      </c>
    </row>
    <row r="287" spans="1:5" ht="12.75">
      <c r="A287" s="35" t="s">
        <v>56</v>
      </c>
      <c r="E287" s="39" t="s">
        <v>1542</v>
      </c>
    </row>
    <row r="288" spans="1:5" ht="12.75">
      <c r="A288" s="35" t="s">
        <v>57</v>
      </c>
      <c r="E288" s="40" t="s">
        <v>5</v>
      </c>
    </row>
    <row r="289" spans="1:5" ht="12.75">
      <c r="A289" t="s">
        <v>58</v>
      </c>
      <c r="E289" s="39" t="s">
        <v>1543</v>
      </c>
    </row>
    <row r="290" spans="1:16" ht="12.75">
      <c r="A290" t="s">
        <v>50</v>
      </c>
      <c s="34" t="s">
        <v>482</v>
      </c>
      <c s="34" t="s">
        <v>1544</v>
      </c>
      <c s="35" t="s">
        <v>5</v>
      </c>
      <c s="6" t="s">
        <v>1545</v>
      </c>
      <c s="36" t="s">
        <v>71</v>
      </c>
      <c s="37">
        <v>5</v>
      </c>
      <c s="36">
        <v>0.4208</v>
      </c>
      <c s="36">
        <f>ROUND(G290*H290,6)</f>
      </c>
      <c r="L290" s="38">
        <v>0</v>
      </c>
      <c s="32">
        <f>ROUND(ROUND(L290,2)*ROUND(G290,3),2)</f>
      </c>
      <c s="36" t="s">
        <v>55</v>
      </c>
      <c>
        <f>(M290*21)/100</f>
      </c>
      <c t="s">
        <v>28</v>
      </c>
    </row>
    <row r="291" spans="1:5" ht="12.75">
      <c r="A291" s="35" t="s">
        <v>56</v>
      </c>
      <c r="E291" s="39" t="s">
        <v>1545</v>
      </c>
    </row>
    <row r="292" spans="1:5" ht="12.75">
      <c r="A292" s="35" t="s">
        <v>57</v>
      </c>
      <c r="E292" s="40" t="s">
        <v>5</v>
      </c>
    </row>
    <row r="293" spans="1:5" ht="12.75">
      <c r="A293" t="s">
        <v>58</v>
      </c>
      <c r="E293" s="39" t="s">
        <v>5</v>
      </c>
    </row>
    <row r="294" spans="1:16" ht="25.5">
      <c r="A294" t="s">
        <v>50</v>
      </c>
      <c s="34" t="s">
        <v>485</v>
      </c>
      <c s="34" t="s">
        <v>1546</v>
      </c>
      <c s="35" t="s">
        <v>5</v>
      </c>
      <c s="6" t="s">
        <v>1547</v>
      </c>
      <c s="36" t="s">
        <v>71</v>
      </c>
      <c s="37">
        <v>5</v>
      </c>
      <c s="36">
        <v>0.31108</v>
      </c>
      <c s="36">
        <f>ROUND(G294*H294,6)</f>
      </c>
      <c r="L294" s="38">
        <v>0</v>
      </c>
      <c s="32">
        <f>ROUND(ROUND(L294,2)*ROUND(G294,3),2)</f>
      </c>
      <c s="36" t="s">
        <v>55</v>
      </c>
      <c>
        <f>(M294*21)/100</f>
      </c>
      <c t="s">
        <v>28</v>
      </c>
    </row>
    <row r="295" spans="1:5" ht="25.5">
      <c r="A295" s="35" t="s">
        <v>56</v>
      </c>
      <c r="E295" s="39" t="s">
        <v>1547</v>
      </c>
    </row>
    <row r="296" spans="1:5" ht="12.75">
      <c r="A296" s="35" t="s">
        <v>57</v>
      </c>
      <c r="E296" s="40" t="s">
        <v>5</v>
      </c>
    </row>
    <row r="297" spans="1:5" ht="12.75">
      <c r="A297" t="s">
        <v>58</v>
      </c>
      <c r="E297" s="39" t="s">
        <v>5</v>
      </c>
    </row>
    <row r="298" spans="1:13" ht="12.75">
      <c r="A298" t="s">
        <v>47</v>
      </c>
      <c r="C298" s="31" t="s">
        <v>547</v>
      </c>
      <c r="E298" s="33" t="s">
        <v>1548</v>
      </c>
      <c r="J298" s="32">
        <f>0</f>
      </c>
      <c s="32">
        <f>0</f>
      </c>
      <c s="32">
        <f>0+L299+L303+L307+L311+L315+L319+L323+L327+L331+L335+L339+L343+L347+L351</f>
      </c>
      <c s="32">
        <f>0+M299+M303+M307+M311+M315+M319+M323+M327+M331+M335+M339+M343+M347+M351</f>
      </c>
    </row>
    <row r="299" spans="1:16" ht="12.75">
      <c r="A299" t="s">
        <v>50</v>
      </c>
      <c s="34" t="s">
        <v>488</v>
      </c>
      <c s="34" t="s">
        <v>1554</v>
      </c>
      <c s="35" t="s">
        <v>5</v>
      </c>
      <c s="6" t="s">
        <v>1555</v>
      </c>
      <c s="36" t="s">
        <v>71</v>
      </c>
      <c s="37">
        <v>2</v>
      </c>
      <c s="36">
        <v>0.10941</v>
      </c>
      <c s="36">
        <f>ROUND(G299*H299,6)</f>
      </c>
      <c r="L299" s="38">
        <v>0</v>
      </c>
      <c s="32">
        <f>ROUND(ROUND(L299,2)*ROUND(G299,3),2)</f>
      </c>
      <c s="36" t="s">
        <v>55</v>
      </c>
      <c>
        <f>(M299*21)/100</f>
      </c>
      <c t="s">
        <v>28</v>
      </c>
    </row>
    <row r="300" spans="1:5" ht="12.75">
      <c r="A300" s="35" t="s">
        <v>56</v>
      </c>
      <c r="E300" s="39" t="s">
        <v>1555</v>
      </c>
    </row>
    <row r="301" spans="1:5" ht="12.75">
      <c r="A301" s="35" t="s">
        <v>57</v>
      </c>
      <c r="E301" s="40" t="s">
        <v>5</v>
      </c>
    </row>
    <row r="302" spans="1:5" ht="12.75">
      <c r="A302" t="s">
        <v>58</v>
      </c>
      <c r="E302" s="39" t="s">
        <v>5</v>
      </c>
    </row>
    <row r="303" spans="1:16" ht="12.75">
      <c r="A303" t="s">
        <v>50</v>
      </c>
      <c s="34" t="s">
        <v>490</v>
      </c>
      <c s="34" t="s">
        <v>1556</v>
      </c>
      <c s="35" t="s">
        <v>5</v>
      </c>
      <c s="6" t="s">
        <v>1557</v>
      </c>
      <c s="36" t="s">
        <v>71</v>
      </c>
      <c s="37">
        <v>2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62</v>
      </c>
      <c>
        <f>(M303*21)/100</f>
      </c>
      <c t="s">
        <v>28</v>
      </c>
    </row>
    <row r="304" spans="1:5" ht="12.75">
      <c r="A304" s="35" t="s">
        <v>56</v>
      </c>
      <c r="E304" s="39" t="s">
        <v>1557</v>
      </c>
    </row>
    <row r="305" spans="1:5" ht="12.75">
      <c r="A305" s="35" t="s">
        <v>57</v>
      </c>
      <c r="E305" s="40" t="s">
        <v>5</v>
      </c>
    </row>
    <row r="306" spans="1:5" ht="12.75">
      <c r="A306" t="s">
        <v>58</v>
      </c>
      <c r="E306" s="39" t="s">
        <v>5</v>
      </c>
    </row>
    <row r="307" spans="1:16" ht="12.75">
      <c r="A307" t="s">
        <v>50</v>
      </c>
      <c s="34" t="s">
        <v>492</v>
      </c>
      <c s="34" t="s">
        <v>1558</v>
      </c>
      <c s="35" t="s">
        <v>5</v>
      </c>
      <c s="6" t="s">
        <v>1559</v>
      </c>
      <c s="36" t="s">
        <v>71</v>
      </c>
      <c s="37">
        <v>2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62</v>
      </c>
      <c>
        <f>(M307*21)/100</f>
      </c>
      <c t="s">
        <v>28</v>
      </c>
    </row>
    <row r="308" spans="1:5" ht="12.75">
      <c r="A308" s="35" t="s">
        <v>56</v>
      </c>
      <c r="E308" s="39" t="s">
        <v>1559</v>
      </c>
    </row>
    <row r="309" spans="1:5" ht="12.75">
      <c r="A309" s="35" t="s">
        <v>57</v>
      </c>
      <c r="E309" s="40" t="s">
        <v>5</v>
      </c>
    </row>
    <row r="310" spans="1:5" ht="12.75">
      <c r="A310" t="s">
        <v>58</v>
      </c>
      <c r="E310" s="39" t="s">
        <v>5</v>
      </c>
    </row>
    <row r="311" spans="1:16" ht="12.75">
      <c r="A311" t="s">
        <v>50</v>
      </c>
      <c s="34" t="s">
        <v>495</v>
      </c>
      <c s="34" t="s">
        <v>1560</v>
      </c>
      <c s="35" t="s">
        <v>5</v>
      </c>
      <c s="6" t="s">
        <v>1561</v>
      </c>
      <c s="36" t="s">
        <v>71</v>
      </c>
      <c s="37">
        <v>8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62</v>
      </c>
      <c>
        <f>(M311*21)/100</f>
      </c>
      <c t="s">
        <v>28</v>
      </c>
    </row>
    <row r="312" spans="1:5" ht="12.75">
      <c r="A312" s="35" t="s">
        <v>56</v>
      </c>
      <c r="E312" s="39" t="s">
        <v>1561</v>
      </c>
    </row>
    <row r="313" spans="1:5" ht="12.75">
      <c r="A313" s="35" t="s">
        <v>57</v>
      </c>
      <c r="E313" s="40" t="s">
        <v>5</v>
      </c>
    </row>
    <row r="314" spans="1:5" ht="12.75">
      <c r="A314" t="s">
        <v>58</v>
      </c>
      <c r="E314" s="39" t="s">
        <v>5</v>
      </c>
    </row>
    <row r="315" spans="1:16" ht="25.5">
      <c r="A315" t="s">
        <v>50</v>
      </c>
      <c s="34" t="s">
        <v>498</v>
      </c>
      <c s="34" t="s">
        <v>1562</v>
      </c>
      <c s="35" t="s">
        <v>5</v>
      </c>
      <c s="6" t="s">
        <v>1563</v>
      </c>
      <c s="36" t="s">
        <v>71</v>
      </c>
      <c s="37">
        <v>4</v>
      </c>
      <c s="36">
        <v>0.0007</v>
      </c>
      <c s="36">
        <f>ROUND(G315*H315,6)</f>
      </c>
      <c r="L315" s="38">
        <v>0</v>
      </c>
      <c s="32">
        <f>ROUND(ROUND(L315,2)*ROUND(G315,3),2)</f>
      </c>
      <c s="36" t="s">
        <v>55</v>
      </c>
      <c>
        <f>(M315*21)/100</f>
      </c>
      <c t="s">
        <v>28</v>
      </c>
    </row>
    <row r="316" spans="1:5" ht="25.5">
      <c r="A316" s="35" t="s">
        <v>56</v>
      </c>
      <c r="E316" s="39" t="s">
        <v>1563</v>
      </c>
    </row>
    <row r="317" spans="1:5" ht="12.75">
      <c r="A317" s="35" t="s">
        <v>57</v>
      </c>
      <c r="E317" s="40" t="s">
        <v>5</v>
      </c>
    </row>
    <row r="318" spans="1:5" ht="12.75">
      <c r="A318" t="s">
        <v>58</v>
      </c>
      <c r="E318" s="39" t="s">
        <v>5</v>
      </c>
    </row>
    <row r="319" spans="1:16" ht="12.75">
      <c r="A319" t="s">
        <v>50</v>
      </c>
      <c s="34" t="s">
        <v>499</v>
      </c>
      <c s="34" t="s">
        <v>1564</v>
      </c>
      <c s="35" t="s">
        <v>5</v>
      </c>
      <c s="6" t="s">
        <v>1565</v>
      </c>
      <c s="36" t="s">
        <v>71</v>
      </c>
      <c s="37">
        <v>2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62</v>
      </c>
      <c>
        <f>(M319*21)/100</f>
      </c>
      <c t="s">
        <v>28</v>
      </c>
    </row>
    <row r="320" spans="1:5" ht="12.75">
      <c r="A320" s="35" t="s">
        <v>56</v>
      </c>
      <c r="E320" s="39" t="s">
        <v>1565</v>
      </c>
    </row>
    <row r="321" spans="1:5" ht="12.75">
      <c r="A321" s="35" t="s">
        <v>57</v>
      </c>
      <c r="E321" s="40" t="s">
        <v>5</v>
      </c>
    </row>
    <row r="322" spans="1:5" ht="12.75">
      <c r="A322" t="s">
        <v>58</v>
      </c>
      <c r="E322" s="39" t="s">
        <v>5</v>
      </c>
    </row>
    <row r="323" spans="1:16" ht="12.75">
      <c r="A323" t="s">
        <v>50</v>
      </c>
      <c s="34" t="s">
        <v>502</v>
      </c>
      <c s="34" t="s">
        <v>1566</v>
      </c>
      <c s="35" t="s">
        <v>5</v>
      </c>
      <c s="6" t="s">
        <v>1567</v>
      </c>
      <c s="36" t="s">
        <v>71</v>
      </c>
      <c s="37">
        <v>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62</v>
      </c>
      <c>
        <f>(M323*21)/100</f>
      </c>
      <c t="s">
        <v>28</v>
      </c>
    </row>
    <row r="324" spans="1:5" ht="12.75">
      <c r="A324" s="35" t="s">
        <v>56</v>
      </c>
      <c r="E324" s="39" t="s">
        <v>1567</v>
      </c>
    </row>
    <row r="325" spans="1:5" ht="12.75">
      <c r="A325" s="35" t="s">
        <v>57</v>
      </c>
      <c r="E325" s="40" t="s">
        <v>5</v>
      </c>
    </row>
    <row r="326" spans="1:5" ht="12.75">
      <c r="A326" t="s">
        <v>58</v>
      </c>
      <c r="E326" s="39" t="s">
        <v>5</v>
      </c>
    </row>
    <row r="327" spans="1:16" ht="25.5">
      <c r="A327" t="s">
        <v>50</v>
      </c>
      <c s="34" t="s">
        <v>505</v>
      </c>
      <c s="34" t="s">
        <v>1568</v>
      </c>
      <c s="35" t="s">
        <v>5</v>
      </c>
      <c s="6" t="s">
        <v>1569</v>
      </c>
      <c s="36" t="s">
        <v>54</v>
      </c>
      <c s="37">
        <v>60</v>
      </c>
      <c s="36">
        <v>0.00033</v>
      </c>
      <c s="36">
        <f>ROUND(G327*H327,6)</f>
      </c>
      <c r="L327" s="38">
        <v>0</v>
      </c>
      <c s="32">
        <f>ROUND(ROUND(L327,2)*ROUND(G327,3),2)</f>
      </c>
      <c s="36" t="s">
        <v>55</v>
      </c>
      <c>
        <f>(M327*21)/100</f>
      </c>
      <c t="s">
        <v>28</v>
      </c>
    </row>
    <row r="328" spans="1:5" ht="25.5">
      <c r="A328" s="35" t="s">
        <v>56</v>
      </c>
      <c r="E328" s="39" t="s">
        <v>1569</v>
      </c>
    </row>
    <row r="329" spans="1:5" ht="12.75">
      <c r="A329" s="35" t="s">
        <v>57</v>
      </c>
      <c r="E329" s="40" t="s">
        <v>5</v>
      </c>
    </row>
    <row r="330" spans="1:5" ht="12.75">
      <c r="A330" t="s">
        <v>58</v>
      </c>
      <c r="E330" s="39" t="s">
        <v>5</v>
      </c>
    </row>
    <row r="331" spans="1:16" ht="25.5">
      <c r="A331" t="s">
        <v>50</v>
      </c>
      <c s="34" t="s">
        <v>508</v>
      </c>
      <c s="34" t="s">
        <v>1572</v>
      </c>
      <c s="35" t="s">
        <v>5</v>
      </c>
      <c s="6" t="s">
        <v>1573</v>
      </c>
      <c s="36" t="s">
        <v>54</v>
      </c>
      <c s="37">
        <v>60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55</v>
      </c>
      <c>
        <f>(M331*21)/100</f>
      </c>
      <c t="s">
        <v>28</v>
      </c>
    </row>
    <row r="332" spans="1:5" ht="25.5">
      <c r="A332" s="35" t="s">
        <v>56</v>
      </c>
      <c r="E332" s="39" t="s">
        <v>1573</v>
      </c>
    </row>
    <row r="333" spans="1:5" ht="12.75">
      <c r="A333" s="35" t="s">
        <v>57</v>
      </c>
      <c r="E333" s="40" t="s">
        <v>5</v>
      </c>
    </row>
    <row r="334" spans="1:5" ht="12.75">
      <c r="A334" t="s">
        <v>58</v>
      </c>
      <c r="E334" s="39" t="s">
        <v>5</v>
      </c>
    </row>
    <row r="335" spans="1:16" ht="38.25">
      <c r="A335" t="s">
        <v>50</v>
      </c>
      <c s="34" t="s">
        <v>511</v>
      </c>
      <c s="34" t="s">
        <v>1576</v>
      </c>
      <c s="35" t="s">
        <v>5</v>
      </c>
      <c s="6" t="s">
        <v>1577</v>
      </c>
      <c s="36" t="s">
        <v>54</v>
      </c>
      <c s="37">
        <v>64</v>
      </c>
      <c s="36">
        <v>0.14067</v>
      </c>
      <c s="36">
        <f>ROUND(G335*H335,6)</f>
      </c>
      <c r="L335" s="38">
        <v>0</v>
      </c>
      <c s="32">
        <f>ROUND(ROUND(L335,2)*ROUND(G335,3),2)</f>
      </c>
      <c s="36" t="s">
        <v>55</v>
      </c>
      <c>
        <f>(M335*21)/100</f>
      </c>
      <c t="s">
        <v>28</v>
      </c>
    </row>
    <row r="336" spans="1:5" ht="38.25">
      <c r="A336" s="35" t="s">
        <v>56</v>
      </c>
      <c r="E336" s="39" t="s">
        <v>1578</v>
      </c>
    </row>
    <row r="337" spans="1:5" ht="12.75">
      <c r="A337" s="35" t="s">
        <v>57</v>
      </c>
      <c r="E337" s="40" t="s">
        <v>5</v>
      </c>
    </row>
    <row r="338" spans="1:5" ht="12.75">
      <c r="A338" t="s">
        <v>58</v>
      </c>
      <c r="E338" s="39" t="s">
        <v>5</v>
      </c>
    </row>
    <row r="339" spans="1:16" ht="12.75">
      <c r="A339" t="s">
        <v>50</v>
      </c>
      <c s="34" t="s">
        <v>514</v>
      </c>
      <c s="34" t="s">
        <v>1579</v>
      </c>
      <c s="35" t="s">
        <v>5</v>
      </c>
      <c s="6" t="s">
        <v>1580</v>
      </c>
      <c s="36" t="s">
        <v>54</v>
      </c>
      <c s="37">
        <v>66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62</v>
      </c>
      <c>
        <f>(M339*21)/100</f>
      </c>
      <c t="s">
        <v>28</v>
      </c>
    </row>
    <row r="340" spans="1:5" ht="12.75">
      <c r="A340" s="35" t="s">
        <v>56</v>
      </c>
      <c r="E340" s="39" t="s">
        <v>1580</v>
      </c>
    </row>
    <row r="341" spans="1:5" ht="12.75">
      <c r="A341" s="35" t="s">
        <v>57</v>
      </c>
      <c r="E341" s="40" t="s">
        <v>5</v>
      </c>
    </row>
    <row r="342" spans="1:5" ht="12.75">
      <c r="A342" t="s">
        <v>58</v>
      </c>
      <c r="E342" s="39" t="s">
        <v>5</v>
      </c>
    </row>
    <row r="343" spans="1:16" ht="38.25">
      <c r="A343" t="s">
        <v>50</v>
      </c>
      <c s="34" t="s">
        <v>517</v>
      </c>
      <c s="34" t="s">
        <v>1581</v>
      </c>
      <c s="35" t="s">
        <v>5</v>
      </c>
      <c s="6" t="s">
        <v>1582</v>
      </c>
      <c s="36" t="s">
        <v>54</v>
      </c>
      <c s="37">
        <v>53</v>
      </c>
      <c s="36">
        <v>0.1295</v>
      </c>
      <c s="36">
        <f>ROUND(G343*H343,6)</f>
      </c>
      <c r="L343" s="38">
        <v>0</v>
      </c>
      <c s="32">
        <f>ROUND(ROUND(L343,2)*ROUND(G343,3),2)</f>
      </c>
      <c s="36" t="s">
        <v>55</v>
      </c>
      <c>
        <f>(M343*21)/100</f>
      </c>
      <c t="s">
        <v>28</v>
      </c>
    </row>
    <row r="344" spans="1:5" ht="38.25">
      <c r="A344" s="35" t="s">
        <v>56</v>
      </c>
      <c r="E344" s="39" t="s">
        <v>1583</v>
      </c>
    </row>
    <row r="345" spans="1:5" ht="12.75">
      <c r="A345" s="35" t="s">
        <v>57</v>
      </c>
      <c r="E345" s="40" t="s">
        <v>5</v>
      </c>
    </row>
    <row r="346" spans="1:5" ht="12.75">
      <c r="A346" t="s">
        <v>58</v>
      </c>
      <c r="E346" s="39" t="s">
        <v>5</v>
      </c>
    </row>
    <row r="347" spans="1:16" ht="12.75">
      <c r="A347" t="s">
        <v>50</v>
      </c>
      <c s="34" t="s">
        <v>520</v>
      </c>
      <c s="34" t="s">
        <v>1584</v>
      </c>
      <c s="35" t="s">
        <v>5</v>
      </c>
      <c s="6" t="s">
        <v>1585</v>
      </c>
      <c s="36" t="s">
        <v>54</v>
      </c>
      <c s="37">
        <v>55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62</v>
      </c>
      <c>
        <f>(M347*21)/100</f>
      </c>
      <c t="s">
        <v>28</v>
      </c>
    </row>
    <row r="348" spans="1:5" ht="12.75">
      <c r="A348" s="35" t="s">
        <v>56</v>
      </c>
      <c r="E348" s="39" t="s">
        <v>1585</v>
      </c>
    </row>
    <row r="349" spans="1:5" ht="12.75">
      <c r="A349" s="35" t="s">
        <v>57</v>
      </c>
      <c r="E349" s="40" t="s">
        <v>5</v>
      </c>
    </row>
    <row r="350" spans="1:5" ht="12.75">
      <c r="A350" t="s">
        <v>58</v>
      </c>
      <c r="E350" s="39" t="s">
        <v>5</v>
      </c>
    </row>
    <row r="351" spans="1:16" ht="25.5">
      <c r="A351" t="s">
        <v>50</v>
      </c>
      <c s="34" t="s">
        <v>523</v>
      </c>
      <c s="34" t="s">
        <v>1660</v>
      </c>
      <c s="35" t="s">
        <v>5</v>
      </c>
      <c s="6" t="s">
        <v>1661</v>
      </c>
      <c s="36" t="s">
        <v>54</v>
      </c>
      <c s="37">
        <v>23</v>
      </c>
      <c s="36">
        <v>0.25565</v>
      </c>
      <c s="36">
        <f>ROUND(G351*H351,6)</f>
      </c>
      <c r="L351" s="38">
        <v>0</v>
      </c>
      <c s="32">
        <f>ROUND(ROUND(L351,2)*ROUND(G351,3),2)</f>
      </c>
      <c s="36" t="s">
        <v>55</v>
      </c>
      <c>
        <f>(M351*21)/100</f>
      </c>
      <c t="s">
        <v>28</v>
      </c>
    </row>
    <row r="352" spans="1:5" ht="25.5">
      <c r="A352" s="35" t="s">
        <v>56</v>
      </c>
      <c r="E352" s="39" t="s">
        <v>1661</v>
      </c>
    </row>
    <row r="353" spans="1:5" ht="12.75">
      <c r="A353" s="35" t="s">
        <v>57</v>
      </c>
      <c r="E353" s="40" t="s">
        <v>5</v>
      </c>
    </row>
    <row r="354" spans="1:5" ht="12.75">
      <c r="A354" t="s">
        <v>58</v>
      </c>
      <c r="E354" s="39" t="s">
        <v>1662</v>
      </c>
    </row>
    <row r="355" spans="1:13" ht="12.75">
      <c r="A355" t="s">
        <v>47</v>
      </c>
      <c r="C355" s="31" t="s">
        <v>1290</v>
      </c>
      <c r="E355" s="33" t="s">
        <v>1591</v>
      </c>
      <c r="J355" s="32">
        <f>0</f>
      </c>
      <c s="32">
        <f>0</f>
      </c>
      <c s="32">
        <f>0+L356+L360+L364+L368</f>
      </c>
      <c s="32">
        <f>0+M356+M360+M364+M368</f>
      </c>
    </row>
    <row r="356" spans="1:16" ht="12.75">
      <c r="A356" t="s">
        <v>50</v>
      </c>
      <c s="34" t="s">
        <v>527</v>
      </c>
      <c s="34" t="s">
        <v>1592</v>
      </c>
      <c s="35" t="s">
        <v>5</v>
      </c>
      <c s="6" t="s">
        <v>1593</v>
      </c>
      <c s="36" t="s">
        <v>102</v>
      </c>
      <c s="37">
        <v>592.6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55</v>
      </c>
      <c>
        <f>(M356*21)/100</f>
      </c>
      <c t="s">
        <v>28</v>
      </c>
    </row>
    <row r="357" spans="1:5" ht="12.75">
      <c r="A357" s="35" t="s">
        <v>56</v>
      </c>
      <c r="E357" s="39" t="s">
        <v>1593</v>
      </c>
    </row>
    <row r="358" spans="1:5" ht="12.75">
      <c r="A358" s="35" t="s">
        <v>57</v>
      </c>
      <c r="E358" s="40" t="s">
        <v>5</v>
      </c>
    </row>
    <row r="359" spans="1:5" ht="12.75">
      <c r="A359" t="s">
        <v>58</v>
      </c>
      <c r="E359" s="39" t="s">
        <v>5</v>
      </c>
    </row>
    <row r="360" spans="1:16" ht="38.25">
      <c r="A360" t="s">
        <v>50</v>
      </c>
      <c s="34" t="s">
        <v>530</v>
      </c>
      <c s="34" t="s">
        <v>1594</v>
      </c>
      <c s="35" t="s">
        <v>5</v>
      </c>
      <c s="6" t="s">
        <v>1663</v>
      </c>
      <c s="36" t="s">
        <v>102</v>
      </c>
      <c s="37">
        <v>20.88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62</v>
      </c>
      <c>
        <f>(M360*21)/100</f>
      </c>
      <c t="s">
        <v>28</v>
      </c>
    </row>
    <row r="361" spans="1:5" ht="51">
      <c r="A361" s="35" t="s">
        <v>56</v>
      </c>
      <c r="E361" s="39" t="s">
        <v>1664</v>
      </c>
    </row>
    <row r="362" spans="1:5" ht="12.75">
      <c r="A362" s="35" t="s">
        <v>57</v>
      </c>
      <c r="E362" s="40" t="s">
        <v>5</v>
      </c>
    </row>
    <row r="363" spans="1:5" ht="165.75">
      <c r="A363" t="s">
        <v>58</v>
      </c>
      <c r="E363" s="39" t="s">
        <v>1427</v>
      </c>
    </row>
    <row r="364" spans="1:16" ht="38.25">
      <c r="A364" t="s">
        <v>50</v>
      </c>
      <c s="34" t="s">
        <v>533</v>
      </c>
      <c s="34" t="s">
        <v>1597</v>
      </c>
      <c s="35" t="s">
        <v>5</v>
      </c>
      <c s="6" t="s">
        <v>1665</v>
      </c>
      <c s="36" t="s">
        <v>102</v>
      </c>
      <c s="37">
        <v>169.32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62</v>
      </c>
      <c>
        <f>(M364*21)/100</f>
      </c>
      <c t="s">
        <v>28</v>
      </c>
    </row>
    <row r="365" spans="1:5" ht="38.25">
      <c r="A365" s="35" t="s">
        <v>56</v>
      </c>
      <c r="E365" s="39" t="s">
        <v>1666</v>
      </c>
    </row>
    <row r="366" spans="1:5" ht="12.75">
      <c r="A366" s="35" t="s">
        <v>57</v>
      </c>
      <c r="E366" s="40" t="s">
        <v>5</v>
      </c>
    </row>
    <row r="367" spans="1:5" ht="165.75">
      <c r="A367" t="s">
        <v>58</v>
      </c>
      <c r="E367" s="39" t="s">
        <v>1427</v>
      </c>
    </row>
    <row r="368" spans="1:16" ht="38.25">
      <c r="A368" t="s">
        <v>50</v>
      </c>
      <c s="34" t="s">
        <v>536</v>
      </c>
      <c s="34" t="s">
        <v>1600</v>
      </c>
      <c s="35" t="s">
        <v>5</v>
      </c>
      <c s="6" t="s">
        <v>1667</v>
      </c>
      <c s="36" t="s">
        <v>102</v>
      </c>
      <c s="37">
        <v>5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62</v>
      </c>
      <c>
        <f>(M368*21)/100</f>
      </c>
      <c t="s">
        <v>28</v>
      </c>
    </row>
    <row r="369" spans="1:5" ht="38.25">
      <c r="A369" s="35" t="s">
        <v>56</v>
      </c>
      <c r="E369" s="39" t="s">
        <v>1668</v>
      </c>
    </row>
    <row r="370" spans="1:5" ht="12.75">
      <c r="A370" s="35" t="s">
        <v>57</v>
      </c>
      <c r="E370" s="40" t="s">
        <v>5</v>
      </c>
    </row>
    <row r="371" spans="1:5" ht="165.75">
      <c r="A371" t="s">
        <v>58</v>
      </c>
      <c r="E371" s="39" t="s">
        <v>1427</v>
      </c>
    </row>
    <row r="372" spans="1:13" ht="12.75">
      <c r="A372" t="s">
        <v>47</v>
      </c>
      <c r="C372" s="31" t="s">
        <v>1302</v>
      </c>
      <c r="E372" s="33" t="s">
        <v>1303</v>
      </c>
      <c r="J372" s="32">
        <f>0</f>
      </c>
      <c s="32">
        <f>0</f>
      </c>
      <c s="32">
        <f>0+L373+L377</f>
      </c>
      <c s="32">
        <f>0+M373+M377</f>
      </c>
    </row>
    <row r="373" spans="1:16" ht="25.5">
      <c r="A373" t="s">
        <v>50</v>
      </c>
      <c s="34" t="s">
        <v>539</v>
      </c>
      <c s="34" t="s">
        <v>1603</v>
      </c>
      <c s="35" t="s">
        <v>5</v>
      </c>
      <c s="6" t="s">
        <v>1604</v>
      </c>
      <c s="36" t="s">
        <v>102</v>
      </c>
      <c s="37">
        <v>215.9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55</v>
      </c>
      <c>
        <f>(M373*21)/100</f>
      </c>
      <c t="s">
        <v>28</v>
      </c>
    </row>
    <row r="374" spans="1:5" ht="25.5">
      <c r="A374" s="35" t="s">
        <v>56</v>
      </c>
      <c r="E374" s="39" t="s">
        <v>1604</v>
      </c>
    </row>
    <row r="375" spans="1:5" ht="12.75">
      <c r="A375" s="35" t="s">
        <v>57</v>
      </c>
      <c r="E375" s="40" t="s">
        <v>5</v>
      </c>
    </row>
    <row r="376" spans="1:5" ht="12.75">
      <c r="A376" t="s">
        <v>58</v>
      </c>
      <c r="E376" s="39" t="s">
        <v>5</v>
      </c>
    </row>
    <row r="377" spans="1:16" ht="25.5">
      <c r="A377" t="s">
        <v>50</v>
      </c>
      <c s="34" t="s">
        <v>541</v>
      </c>
      <c s="34" t="s">
        <v>1605</v>
      </c>
      <c s="35" t="s">
        <v>5</v>
      </c>
      <c s="6" t="s">
        <v>1606</v>
      </c>
      <c s="36" t="s">
        <v>102</v>
      </c>
      <c s="37">
        <v>320.5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55</v>
      </c>
      <c>
        <f>(M377*21)/100</f>
      </c>
      <c t="s">
        <v>28</v>
      </c>
    </row>
    <row r="378" spans="1:5" ht="25.5">
      <c r="A378" s="35" t="s">
        <v>56</v>
      </c>
      <c r="E378" s="39" t="s">
        <v>1606</v>
      </c>
    </row>
    <row r="379" spans="1:5" ht="12.75">
      <c r="A379" s="35" t="s">
        <v>57</v>
      </c>
      <c r="E379" s="40" t="s">
        <v>5</v>
      </c>
    </row>
    <row r="380" spans="1:5" ht="12.75">
      <c r="A380" t="s">
        <v>58</v>
      </c>
      <c r="E380" s="39" t="s">
        <v>5</v>
      </c>
    </row>
    <row r="381" spans="1:13" ht="12.75">
      <c r="A381" t="s">
        <v>47</v>
      </c>
      <c r="C381" s="31" t="s">
        <v>1607</v>
      </c>
      <c r="E381" s="33" t="s">
        <v>1608</v>
      </c>
      <c r="J381" s="32">
        <f>0</f>
      </c>
      <c s="32">
        <f>0</f>
      </c>
      <c s="32">
        <f>0+L382</f>
      </c>
      <c s="32">
        <f>0+M382</f>
      </c>
    </row>
    <row r="382" spans="1:16" ht="25.5">
      <c r="A382" t="s">
        <v>50</v>
      </c>
      <c s="34" t="s">
        <v>544</v>
      </c>
      <c s="34" t="s">
        <v>1609</v>
      </c>
      <c s="35" t="s">
        <v>5</v>
      </c>
      <c s="6" t="s">
        <v>1610</v>
      </c>
      <c s="36" t="s">
        <v>54</v>
      </c>
      <c s="37">
        <v>162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55</v>
      </c>
      <c>
        <f>(M382*21)/100</f>
      </c>
      <c t="s">
        <v>28</v>
      </c>
    </row>
    <row r="383" spans="1:5" ht="25.5">
      <c r="A383" s="35" t="s">
        <v>56</v>
      </c>
      <c r="E383" s="39" t="s">
        <v>1610</v>
      </c>
    </row>
    <row r="384" spans="1:5" ht="12.75">
      <c r="A384" s="35" t="s">
        <v>57</v>
      </c>
      <c r="E384" s="40" t="s">
        <v>5</v>
      </c>
    </row>
    <row r="385" spans="1:5" ht="12.75">
      <c r="A385" t="s">
        <v>58</v>
      </c>
      <c r="E385" s="39" t="s">
        <v>5</v>
      </c>
    </row>
    <row r="386" spans="1:13" ht="12.75">
      <c r="A386" t="s">
        <v>47</v>
      </c>
      <c r="C386" s="31" t="s">
        <v>1611</v>
      </c>
      <c r="E386" s="33" t="s">
        <v>1612</v>
      </c>
      <c r="J386" s="32">
        <f>0</f>
      </c>
      <c s="32">
        <f>0</f>
      </c>
      <c s="32">
        <f>0+L387+L391+L395+L399+L403+L407</f>
      </c>
      <c s="32">
        <f>0+M387+M391+M395+M399+M403+M407</f>
      </c>
    </row>
    <row r="387" spans="1:16" ht="38.25">
      <c r="A387" t="s">
        <v>50</v>
      </c>
      <c s="34" t="s">
        <v>547</v>
      </c>
      <c s="34" t="s">
        <v>1613</v>
      </c>
      <c s="35" t="s">
        <v>5</v>
      </c>
      <c s="6" t="s">
        <v>1614</v>
      </c>
      <c s="36" t="s">
        <v>54</v>
      </c>
      <c s="37">
        <v>162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55</v>
      </c>
      <c>
        <f>(M387*21)/100</f>
      </c>
      <c t="s">
        <v>28</v>
      </c>
    </row>
    <row r="388" spans="1:5" ht="51">
      <c r="A388" s="35" t="s">
        <v>56</v>
      </c>
      <c r="E388" s="39" t="s">
        <v>1615</v>
      </c>
    </row>
    <row r="389" spans="1:5" ht="12.75">
      <c r="A389" s="35" t="s">
        <v>57</v>
      </c>
      <c r="E389" s="40" t="s">
        <v>5</v>
      </c>
    </row>
    <row r="390" spans="1:5" ht="12.75">
      <c r="A390" t="s">
        <v>58</v>
      </c>
      <c r="E390" s="39" t="s">
        <v>5</v>
      </c>
    </row>
    <row r="391" spans="1:16" ht="25.5">
      <c r="A391" t="s">
        <v>50</v>
      </c>
      <c s="34" t="s">
        <v>550</v>
      </c>
      <c s="34" t="s">
        <v>1616</v>
      </c>
      <c s="35" t="s">
        <v>5</v>
      </c>
      <c s="6" t="s">
        <v>1617</v>
      </c>
      <c s="36" t="s">
        <v>54</v>
      </c>
      <c s="37">
        <v>162</v>
      </c>
      <c s="36">
        <v>0.22346</v>
      </c>
      <c s="36">
        <f>ROUND(G391*H391,6)</f>
      </c>
      <c r="L391" s="38">
        <v>0</v>
      </c>
      <c s="32">
        <f>ROUND(ROUND(L391,2)*ROUND(G391,3),2)</f>
      </c>
      <c s="36" t="s">
        <v>55</v>
      </c>
      <c>
        <f>(M391*21)/100</f>
      </c>
      <c t="s">
        <v>28</v>
      </c>
    </row>
    <row r="392" spans="1:5" ht="25.5">
      <c r="A392" s="35" t="s">
        <v>56</v>
      </c>
      <c r="E392" s="39" t="s">
        <v>1617</v>
      </c>
    </row>
    <row r="393" spans="1:5" ht="12.75">
      <c r="A393" s="35" t="s">
        <v>57</v>
      </c>
      <c r="E393" s="40" t="s">
        <v>5</v>
      </c>
    </row>
    <row r="394" spans="1:5" ht="12.75">
      <c r="A394" t="s">
        <v>58</v>
      </c>
      <c r="E394" s="39" t="s">
        <v>5</v>
      </c>
    </row>
    <row r="395" spans="1:16" ht="25.5">
      <c r="A395" t="s">
        <v>50</v>
      </c>
      <c s="34" t="s">
        <v>553</v>
      </c>
      <c s="34" t="s">
        <v>1618</v>
      </c>
      <c s="35" t="s">
        <v>5</v>
      </c>
      <c s="6" t="s">
        <v>1619</v>
      </c>
      <c s="36" t="s">
        <v>54</v>
      </c>
      <c s="37">
        <v>162</v>
      </c>
      <c s="36">
        <v>9E-05</v>
      </c>
      <c s="36">
        <f>ROUND(G395*H395,6)</f>
      </c>
      <c r="L395" s="38">
        <v>0</v>
      </c>
      <c s="32">
        <f>ROUND(ROUND(L395,2)*ROUND(G395,3),2)</f>
      </c>
      <c s="36" t="s">
        <v>55</v>
      </c>
      <c>
        <f>(M395*21)/100</f>
      </c>
      <c t="s">
        <v>28</v>
      </c>
    </row>
    <row r="396" spans="1:5" ht="25.5">
      <c r="A396" s="35" t="s">
        <v>56</v>
      </c>
      <c r="E396" s="39" t="s">
        <v>1619</v>
      </c>
    </row>
    <row r="397" spans="1:5" ht="12.75">
      <c r="A397" s="35" t="s">
        <v>57</v>
      </c>
      <c r="E397" s="40" t="s">
        <v>5</v>
      </c>
    </row>
    <row r="398" spans="1:5" ht="12.75">
      <c r="A398" t="s">
        <v>58</v>
      </c>
      <c r="E398" s="39" t="s">
        <v>5</v>
      </c>
    </row>
    <row r="399" spans="1:16" ht="25.5">
      <c r="A399" t="s">
        <v>50</v>
      </c>
      <c s="34" t="s">
        <v>556</v>
      </c>
      <c s="34" t="s">
        <v>1620</v>
      </c>
      <c s="35" t="s">
        <v>5</v>
      </c>
      <c s="6" t="s">
        <v>1621</v>
      </c>
      <c s="36" t="s">
        <v>54</v>
      </c>
      <c s="37">
        <v>162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55</v>
      </c>
      <c>
        <f>(M399*21)/100</f>
      </c>
      <c t="s">
        <v>28</v>
      </c>
    </row>
    <row r="400" spans="1:5" ht="25.5">
      <c r="A400" s="35" t="s">
        <v>56</v>
      </c>
      <c r="E400" s="39" t="s">
        <v>1621</v>
      </c>
    </row>
    <row r="401" spans="1:5" ht="12.75">
      <c r="A401" s="35" t="s">
        <v>57</v>
      </c>
      <c r="E401" s="40" t="s">
        <v>5</v>
      </c>
    </row>
    <row r="402" spans="1:5" ht="12.75">
      <c r="A402" t="s">
        <v>58</v>
      </c>
      <c r="E402" s="39" t="s">
        <v>5</v>
      </c>
    </row>
    <row r="403" spans="1:16" ht="12.75">
      <c r="A403" t="s">
        <v>50</v>
      </c>
      <c s="34" t="s">
        <v>559</v>
      </c>
      <c s="34" t="s">
        <v>1622</v>
      </c>
      <c s="35" t="s">
        <v>5</v>
      </c>
      <c s="6" t="s">
        <v>1623</v>
      </c>
      <c s="36" t="s">
        <v>54</v>
      </c>
      <c s="37">
        <v>164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62</v>
      </c>
      <c>
        <f>(M403*21)/100</f>
      </c>
      <c t="s">
        <v>28</v>
      </c>
    </row>
    <row r="404" spans="1:5" ht="12.75">
      <c r="A404" s="35" t="s">
        <v>56</v>
      </c>
      <c r="E404" s="39" t="s">
        <v>1623</v>
      </c>
    </row>
    <row r="405" spans="1:5" ht="12.75">
      <c r="A405" s="35" t="s">
        <v>57</v>
      </c>
      <c r="E405" s="40" t="s">
        <v>5</v>
      </c>
    </row>
    <row r="406" spans="1:5" ht="12.75">
      <c r="A406" t="s">
        <v>58</v>
      </c>
      <c r="E406" s="39" t="s">
        <v>5</v>
      </c>
    </row>
    <row r="407" spans="1:16" ht="38.25">
      <c r="A407" t="s">
        <v>50</v>
      </c>
      <c s="34" t="s">
        <v>562</v>
      </c>
      <c s="34" t="s">
        <v>1624</v>
      </c>
      <c s="35" t="s">
        <v>5</v>
      </c>
      <c s="6" t="s">
        <v>1625</v>
      </c>
      <c s="36" t="s">
        <v>54</v>
      </c>
      <c s="37">
        <v>162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55</v>
      </c>
      <c>
        <f>(M407*21)/100</f>
      </c>
      <c t="s">
        <v>28</v>
      </c>
    </row>
    <row r="408" spans="1:5" ht="38.25">
      <c r="A408" s="35" t="s">
        <v>56</v>
      </c>
      <c r="E408" s="39" t="s">
        <v>1626</v>
      </c>
    </row>
    <row r="409" spans="1:5" ht="12.75">
      <c r="A409" s="35" t="s">
        <v>57</v>
      </c>
      <c r="E409" s="40" t="s">
        <v>5</v>
      </c>
    </row>
    <row r="410" spans="1:5" ht="12.75">
      <c r="A410" t="s">
        <v>58</v>
      </c>
      <c r="E41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3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1366</v>
      </c>
      <c s="41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1366</v>
      </c>
      <c r="E4" s="26" t="s">
        <v>1367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COUNTIFS(L8:L393,"=0",A8:A393,"P")+COUNTIFS(L8:L393,"",A8:A393,"P")+SUM(Q8:Q393)</f>
      </c>
    </row>
    <row r="8" spans="1:13" ht="12.75">
      <c r="A8" t="s">
        <v>45</v>
      </c>
      <c r="C8" s="28" t="s">
        <v>1671</v>
      </c>
      <c r="E8" s="30" t="s">
        <v>1670</v>
      </c>
      <c r="J8" s="29">
        <f>0+J9+J46+J59+J80+J97+J114+J131+J164+J189+J202+J219+J268+J349+J362+J371+J376</f>
      </c>
      <c s="29">
        <f>0+K9+K46+K59+K80+K97+K114+K131+K164+K189+K202+K219+K268+K349+K362+K371+K376</f>
      </c>
      <c s="29">
        <f>0+L9+L46+L59+L80+L97+L114+L131+L164+L189+L202+L219+L268+L349+L362+L371+L376</f>
      </c>
      <c s="29">
        <f>0+M9+M46+M59+M80+M97+M114+M131+M164+M189+M202+M219+M268+M349+M362+M371+M376</f>
      </c>
    </row>
    <row r="9" spans="1:13" ht="12.75">
      <c r="A9" t="s">
        <v>47</v>
      </c>
      <c r="C9" s="31" t="s">
        <v>90</v>
      </c>
      <c r="E9" s="33" t="s">
        <v>1371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50</v>
      </c>
      <c s="34" t="s">
        <v>51</v>
      </c>
      <c s="34" t="s">
        <v>1372</v>
      </c>
      <c s="35" t="s">
        <v>5</v>
      </c>
      <c s="6" t="s">
        <v>1373</v>
      </c>
      <c s="36" t="s">
        <v>1203</v>
      </c>
      <c s="37">
        <v>245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1374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1379</v>
      </c>
      <c s="35" t="s">
        <v>5</v>
      </c>
      <c s="6" t="s">
        <v>1380</v>
      </c>
      <c s="36" t="s">
        <v>1203</v>
      </c>
      <c s="37">
        <v>26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38.25">
      <c r="A15" s="35" t="s">
        <v>56</v>
      </c>
      <c r="E15" s="39" t="s">
        <v>1381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1387</v>
      </c>
      <c s="35" t="s">
        <v>5</v>
      </c>
      <c s="6" t="s">
        <v>1388</v>
      </c>
      <c s="36" t="s">
        <v>1203</v>
      </c>
      <c s="37">
        <v>1887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38.25">
      <c r="A19" s="35" t="s">
        <v>56</v>
      </c>
      <c r="E19" s="39" t="s">
        <v>1389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65</v>
      </c>
      <c s="34" t="s">
        <v>1672</v>
      </c>
      <c s="35" t="s">
        <v>5</v>
      </c>
      <c s="6" t="s">
        <v>1388</v>
      </c>
      <c s="36" t="s">
        <v>1203</v>
      </c>
      <c s="37">
        <v>1861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38.25">
      <c r="A23" s="35" t="s">
        <v>56</v>
      </c>
      <c r="E23" s="39" t="s">
        <v>1673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68</v>
      </c>
      <c s="34" t="s">
        <v>1392</v>
      </c>
      <c s="35" t="s">
        <v>5</v>
      </c>
      <c s="6" t="s">
        <v>1393</v>
      </c>
      <c s="36" t="s">
        <v>54</v>
      </c>
      <c s="37">
        <v>86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1393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38.25">
      <c r="A30" t="s">
        <v>50</v>
      </c>
      <c s="34" t="s">
        <v>27</v>
      </c>
      <c s="34" t="s">
        <v>1394</v>
      </c>
      <c s="35" t="s">
        <v>5</v>
      </c>
      <c s="6" t="s">
        <v>1395</v>
      </c>
      <c s="36" t="s">
        <v>1088</v>
      </c>
      <c s="37">
        <v>913.44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38.25">
      <c r="A31" s="35" t="s">
        <v>56</v>
      </c>
      <c r="E31" s="39" t="s">
        <v>1396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77</v>
      </c>
      <c s="34" t="s">
        <v>1397</v>
      </c>
      <c s="35" t="s">
        <v>5</v>
      </c>
      <c s="6" t="s">
        <v>1398</v>
      </c>
      <c s="36" t="s">
        <v>102</v>
      </c>
      <c s="37">
        <v>86.75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62</v>
      </c>
      <c>
        <f>(M34*21)/100</f>
      </c>
      <c t="s">
        <v>28</v>
      </c>
    </row>
    <row r="35" spans="1:5" ht="12.75">
      <c r="A35" s="35" t="s">
        <v>56</v>
      </c>
      <c r="E35" s="39" t="s">
        <v>1398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80</v>
      </c>
      <c s="34" t="s">
        <v>1399</v>
      </c>
      <c s="35" t="s">
        <v>5</v>
      </c>
      <c s="6" t="s">
        <v>1400</v>
      </c>
      <c s="36" t="s">
        <v>54</v>
      </c>
      <c s="37">
        <v>24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1400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83</v>
      </c>
      <c s="34" t="s">
        <v>1401</v>
      </c>
      <c s="35" t="s">
        <v>5</v>
      </c>
      <c s="6" t="s">
        <v>1402</v>
      </c>
      <c s="36" t="s">
        <v>1088</v>
      </c>
      <c s="37">
        <v>40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2.75">
      <c r="A43" s="35" t="s">
        <v>56</v>
      </c>
      <c r="E43" s="39" t="s">
        <v>1402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1403</v>
      </c>
    </row>
    <row r="46" spans="1:13" ht="12.75">
      <c r="A46" t="s">
        <v>47</v>
      </c>
      <c r="C46" s="31" t="s">
        <v>93</v>
      </c>
      <c r="E46" s="33" t="s">
        <v>1409</v>
      </c>
      <c r="J46" s="32">
        <f>0</f>
      </c>
      <c s="32">
        <f>0</f>
      </c>
      <c s="32">
        <f>0+L47+L51+L55</f>
      </c>
      <c s="32">
        <f>0+M47+M51+M55</f>
      </c>
    </row>
    <row r="47" spans="1:16" ht="25.5">
      <c r="A47" t="s">
        <v>50</v>
      </c>
      <c s="34" t="s">
        <v>87</v>
      </c>
      <c s="34" t="s">
        <v>1410</v>
      </c>
      <c s="35" t="s">
        <v>5</v>
      </c>
      <c s="6" t="s">
        <v>1411</v>
      </c>
      <c s="36" t="s">
        <v>1203</v>
      </c>
      <c s="37">
        <v>498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25.5">
      <c r="A48" s="35" t="s">
        <v>56</v>
      </c>
      <c r="E48" s="39" t="s">
        <v>1411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25.5">
      <c r="A51" t="s">
        <v>50</v>
      </c>
      <c s="34" t="s">
        <v>90</v>
      </c>
      <c s="34" t="s">
        <v>1413</v>
      </c>
      <c s="35" t="s">
        <v>5</v>
      </c>
      <c s="6" t="s">
        <v>1414</v>
      </c>
      <c s="36" t="s">
        <v>1088</v>
      </c>
      <c s="37">
        <v>224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28</v>
      </c>
    </row>
    <row r="52" spans="1:5" ht="25.5">
      <c r="A52" s="35" t="s">
        <v>56</v>
      </c>
      <c r="E52" s="39" t="s">
        <v>1414</v>
      </c>
    </row>
    <row r="53" spans="1:5" ht="12.75">
      <c r="A53" s="35" t="s">
        <v>57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38.25">
      <c r="A55" t="s">
        <v>50</v>
      </c>
      <c s="34" t="s">
        <v>93</v>
      </c>
      <c s="34" t="s">
        <v>1674</v>
      </c>
      <c s="35" t="s">
        <v>5</v>
      </c>
      <c s="6" t="s">
        <v>1675</v>
      </c>
      <c s="36" t="s">
        <v>1088</v>
      </c>
      <c s="37">
        <v>87.46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38.25">
      <c r="A56" s="35" t="s">
        <v>56</v>
      </c>
      <c r="E56" s="39" t="s">
        <v>1675</v>
      </c>
    </row>
    <row r="57" spans="1:5" ht="12.75">
      <c r="A57" s="35" t="s">
        <v>57</v>
      </c>
      <c r="E57" s="40" t="s">
        <v>5</v>
      </c>
    </row>
    <row r="58" spans="1:5" ht="12.75">
      <c r="A58" t="s">
        <v>58</v>
      </c>
      <c r="E58" s="39" t="s">
        <v>5</v>
      </c>
    </row>
    <row r="59" spans="1:13" ht="12.75">
      <c r="A59" t="s">
        <v>47</v>
      </c>
      <c r="C59" s="31" t="s">
        <v>108</v>
      </c>
      <c r="E59" s="33" t="s">
        <v>1417</v>
      </c>
      <c r="J59" s="32">
        <f>0</f>
      </c>
      <c s="32">
        <f>0</f>
      </c>
      <c s="32">
        <f>0+L60+L64+L68+L72+L76</f>
      </c>
      <c s="32">
        <f>0+M60+M64+M68+M72+M76</f>
      </c>
    </row>
    <row r="60" spans="1:16" ht="25.5">
      <c r="A60" t="s">
        <v>50</v>
      </c>
      <c s="34" t="s">
        <v>96</v>
      </c>
      <c s="34" t="s">
        <v>1418</v>
      </c>
      <c s="35" t="s">
        <v>5</v>
      </c>
      <c s="6" t="s">
        <v>1419</v>
      </c>
      <c s="36" t="s">
        <v>1088</v>
      </c>
      <c s="37">
        <v>435.96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28</v>
      </c>
    </row>
    <row r="61" spans="1:5" ht="25.5">
      <c r="A61" s="35" t="s">
        <v>56</v>
      </c>
      <c r="E61" s="39" t="s">
        <v>1419</v>
      </c>
    </row>
    <row r="62" spans="1:5" ht="25.5">
      <c r="A62" s="35" t="s">
        <v>57</v>
      </c>
      <c r="E62" s="40" t="s">
        <v>1676</v>
      </c>
    </row>
    <row r="63" spans="1:5" ht="12.75">
      <c r="A63" t="s">
        <v>58</v>
      </c>
      <c r="E63" s="39" t="s">
        <v>5</v>
      </c>
    </row>
    <row r="64" spans="1:16" ht="38.25">
      <c r="A64" t="s">
        <v>50</v>
      </c>
      <c s="34" t="s">
        <v>99</v>
      </c>
      <c s="34" t="s">
        <v>1421</v>
      </c>
      <c s="35" t="s">
        <v>5</v>
      </c>
      <c s="6" t="s">
        <v>1221</v>
      </c>
      <c s="36" t="s">
        <v>1088</v>
      </c>
      <c s="37">
        <v>180.5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28</v>
      </c>
    </row>
    <row r="65" spans="1:5" ht="38.25">
      <c r="A65" s="35" t="s">
        <v>56</v>
      </c>
      <c r="E65" s="39" t="s">
        <v>1422</v>
      </c>
    </row>
    <row r="66" spans="1:5" ht="12.75">
      <c r="A66" s="35" t="s">
        <v>57</v>
      </c>
      <c r="E66" s="40" t="s">
        <v>5</v>
      </c>
    </row>
    <row r="67" spans="1:5" ht="12.75">
      <c r="A67" t="s">
        <v>58</v>
      </c>
      <c r="E67" s="39" t="s">
        <v>1677</v>
      </c>
    </row>
    <row r="68" spans="1:16" ht="25.5">
      <c r="A68" t="s">
        <v>50</v>
      </c>
      <c s="34" t="s">
        <v>105</v>
      </c>
      <c s="34" t="s">
        <v>1644</v>
      </c>
      <c s="35" t="s">
        <v>5</v>
      </c>
      <c s="6" t="s">
        <v>1645</v>
      </c>
      <c s="36" t="s">
        <v>1088</v>
      </c>
      <c s="37">
        <v>255.46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28</v>
      </c>
    </row>
    <row r="69" spans="1:5" ht="25.5">
      <c r="A69" s="35" t="s">
        <v>56</v>
      </c>
      <c r="E69" s="39" t="s">
        <v>1645</v>
      </c>
    </row>
    <row r="70" spans="1:5" ht="12.75">
      <c r="A70" s="35" t="s">
        <v>57</v>
      </c>
      <c r="E70" s="40" t="s">
        <v>5</v>
      </c>
    </row>
    <row r="71" spans="1:5" ht="12.75">
      <c r="A71" t="s">
        <v>58</v>
      </c>
      <c r="E71" s="39" t="s">
        <v>5</v>
      </c>
    </row>
    <row r="72" spans="1:16" ht="38.25">
      <c r="A72" t="s">
        <v>50</v>
      </c>
      <c s="34" t="s">
        <v>108</v>
      </c>
      <c s="34" t="s">
        <v>1298</v>
      </c>
      <c s="35" t="s">
        <v>5</v>
      </c>
      <c s="6" t="s">
        <v>1424</v>
      </c>
      <c s="36" t="s">
        <v>102</v>
      </c>
      <c s="37">
        <v>1636.028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62</v>
      </c>
      <c>
        <f>(M72*21)/100</f>
      </c>
      <c t="s">
        <v>28</v>
      </c>
    </row>
    <row r="73" spans="1:5" ht="51">
      <c r="A73" s="35" t="s">
        <v>56</v>
      </c>
      <c r="E73" s="39" t="s">
        <v>1425</v>
      </c>
    </row>
    <row r="74" spans="1:5" ht="38.25">
      <c r="A74" s="35" t="s">
        <v>57</v>
      </c>
      <c r="E74" s="40" t="s">
        <v>1678</v>
      </c>
    </row>
    <row r="75" spans="1:5" ht="165.75">
      <c r="A75" t="s">
        <v>58</v>
      </c>
      <c r="E75" s="39" t="s">
        <v>1427</v>
      </c>
    </row>
    <row r="76" spans="1:16" ht="25.5">
      <c r="A76" t="s">
        <v>50</v>
      </c>
      <c s="34" t="s">
        <v>128</v>
      </c>
      <c s="34" t="s">
        <v>1649</v>
      </c>
      <c s="35" t="s">
        <v>5</v>
      </c>
      <c s="6" t="s">
        <v>1650</v>
      </c>
      <c s="36" t="s">
        <v>1088</v>
      </c>
      <c s="37">
        <v>56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25.5">
      <c r="A77" s="35" t="s">
        <v>56</v>
      </c>
      <c r="E77" s="39" t="s">
        <v>1650</v>
      </c>
    </row>
    <row r="78" spans="1:5" ht="12.75">
      <c r="A78" s="35" t="s">
        <v>57</v>
      </c>
      <c r="E78" s="40" t="s">
        <v>5</v>
      </c>
    </row>
    <row r="79" spans="1:5" ht="12.75">
      <c r="A79" t="s">
        <v>58</v>
      </c>
      <c r="E79" s="39" t="s">
        <v>1651</v>
      </c>
    </row>
    <row r="80" spans="1:13" ht="12.75">
      <c r="A80" t="s">
        <v>47</v>
      </c>
      <c r="C80" s="31" t="s">
        <v>130</v>
      </c>
      <c r="E80" s="33" t="s">
        <v>1428</v>
      </c>
      <c r="J80" s="32">
        <f>0</f>
      </c>
      <c s="32">
        <f>0</f>
      </c>
      <c s="32">
        <f>0+L81+L85+L89+L93</f>
      </c>
      <c s="32">
        <f>0+M81+M85+M89+M93</f>
      </c>
    </row>
    <row r="81" spans="1:16" ht="25.5">
      <c r="A81" t="s">
        <v>50</v>
      </c>
      <c s="34" t="s">
        <v>130</v>
      </c>
      <c s="34" t="s">
        <v>1429</v>
      </c>
      <c s="35" t="s">
        <v>5</v>
      </c>
      <c s="6" t="s">
        <v>1430</v>
      </c>
      <c s="36" t="s">
        <v>1203</v>
      </c>
      <c s="37">
        <v>497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62</v>
      </c>
      <c>
        <f>(M81*21)/100</f>
      </c>
      <c t="s">
        <v>28</v>
      </c>
    </row>
    <row r="82" spans="1:5" ht="25.5">
      <c r="A82" s="35" t="s">
        <v>56</v>
      </c>
      <c r="E82" s="39" t="s">
        <v>1430</v>
      </c>
    </row>
    <row r="83" spans="1:5" ht="12.75">
      <c r="A83" s="35" t="s">
        <v>57</v>
      </c>
      <c r="E83" s="40" t="s">
        <v>5</v>
      </c>
    </row>
    <row r="84" spans="1:5" ht="12.75">
      <c r="A84" t="s">
        <v>58</v>
      </c>
      <c r="E84" s="39" t="s">
        <v>1679</v>
      </c>
    </row>
    <row r="85" spans="1:16" ht="25.5">
      <c r="A85" t="s">
        <v>50</v>
      </c>
      <c s="34" t="s">
        <v>132</v>
      </c>
      <c s="34" t="s">
        <v>1432</v>
      </c>
      <c s="35" t="s">
        <v>5</v>
      </c>
      <c s="6" t="s">
        <v>1433</v>
      </c>
      <c s="36" t="s">
        <v>1203</v>
      </c>
      <c s="37">
        <v>497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28</v>
      </c>
    </row>
    <row r="86" spans="1:5" ht="25.5">
      <c r="A86" s="35" t="s">
        <v>56</v>
      </c>
      <c r="E86" s="39" t="s">
        <v>1433</v>
      </c>
    </row>
    <row r="87" spans="1:5" ht="12.75">
      <c r="A87" s="35" t="s">
        <v>57</v>
      </c>
      <c r="E87" s="40" t="s">
        <v>5</v>
      </c>
    </row>
    <row r="88" spans="1:5" ht="12.75">
      <c r="A88" t="s">
        <v>58</v>
      </c>
      <c r="E88" s="39" t="s">
        <v>5</v>
      </c>
    </row>
    <row r="89" spans="1:16" ht="12.75">
      <c r="A89" t="s">
        <v>50</v>
      </c>
      <c s="34" t="s">
        <v>134</v>
      </c>
      <c s="34" t="s">
        <v>1434</v>
      </c>
      <c s="35" t="s">
        <v>5</v>
      </c>
      <c s="6" t="s">
        <v>1435</v>
      </c>
      <c s="36" t="s">
        <v>1436</v>
      </c>
      <c s="37">
        <v>15.56</v>
      </c>
      <c s="36">
        <v>0.001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28</v>
      </c>
    </row>
    <row r="90" spans="1:5" ht="12.75">
      <c r="A90" s="35" t="s">
        <v>56</v>
      </c>
      <c r="E90" s="39" t="s">
        <v>1435</v>
      </c>
    </row>
    <row r="91" spans="1:5" ht="12.75">
      <c r="A91" s="35" t="s">
        <v>57</v>
      </c>
      <c r="E91" s="40" t="s">
        <v>5</v>
      </c>
    </row>
    <row r="92" spans="1:5" ht="12.75">
      <c r="A92" t="s">
        <v>58</v>
      </c>
      <c r="E92" s="39" t="s">
        <v>5</v>
      </c>
    </row>
    <row r="93" spans="1:16" ht="25.5">
      <c r="A93" t="s">
        <v>50</v>
      </c>
      <c s="34" t="s">
        <v>136</v>
      </c>
      <c s="34" t="s">
        <v>1437</v>
      </c>
      <c s="35" t="s">
        <v>5</v>
      </c>
      <c s="6" t="s">
        <v>1438</v>
      </c>
      <c s="36" t="s">
        <v>1203</v>
      </c>
      <c s="37">
        <v>2283.6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28</v>
      </c>
    </row>
    <row r="94" spans="1:5" ht="25.5">
      <c r="A94" s="35" t="s">
        <v>56</v>
      </c>
      <c r="E94" s="39" t="s">
        <v>1438</v>
      </c>
    </row>
    <row r="95" spans="1:5" ht="12.75">
      <c r="A95" s="35" t="s">
        <v>57</v>
      </c>
      <c r="E95" s="40" t="s">
        <v>5</v>
      </c>
    </row>
    <row r="96" spans="1:5" ht="12.75">
      <c r="A96" t="s">
        <v>58</v>
      </c>
      <c r="E96" s="39" t="s">
        <v>5</v>
      </c>
    </row>
    <row r="97" spans="1:13" ht="12.75">
      <c r="A97" t="s">
        <v>47</v>
      </c>
      <c r="C97" s="31" t="s">
        <v>1439</v>
      </c>
      <c r="E97" s="33" t="s">
        <v>1440</v>
      </c>
      <c r="J97" s="32">
        <f>0</f>
      </c>
      <c s="32">
        <f>0</f>
      </c>
      <c s="32">
        <f>0+L98+L102+L106+L110</f>
      </c>
      <c s="32">
        <f>0+M98+M102+M106+M110</f>
      </c>
    </row>
    <row r="98" spans="1:16" ht="38.25">
      <c r="A98" t="s">
        <v>50</v>
      </c>
      <c s="34" t="s">
        <v>137</v>
      </c>
      <c s="34" t="s">
        <v>1441</v>
      </c>
      <c s="35" t="s">
        <v>5</v>
      </c>
      <c s="6" t="s">
        <v>1442</v>
      </c>
      <c s="36" t="s">
        <v>54</v>
      </c>
      <c s="37">
        <v>139</v>
      </c>
      <c s="36">
        <v>0.20469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28</v>
      </c>
    </row>
    <row r="99" spans="1:5" ht="38.25">
      <c r="A99" s="35" t="s">
        <v>56</v>
      </c>
      <c r="E99" s="39" t="s">
        <v>1443</v>
      </c>
    </row>
    <row r="100" spans="1:5" ht="12.75">
      <c r="A100" s="35" t="s">
        <v>57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25.5">
      <c r="A102" t="s">
        <v>50</v>
      </c>
      <c s="34" t="s">
        <v>141</v>
      </c>
      <c s="34" t="s">
        <v>1444</v>
      </c>
      <c s="35" t="s">
        <v>5</v>
      </c>
      <c s="6" t="s">
        <v>1445</v>
      </c>
      <c s="36" t="s">
        <v>1088</v>
      </c>
      <c s="37">
        <v>19.46</v>
      </c>
      <c s="36">
        <v>2.0875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28</v>
      </c>
    </row>
    <row r="103" spans="1:5" ht="25.5">
      <c r="A103" s="35" t="s">
        <v>56</v>
      </c>
      <c r="E103" s="39" t="s">
        <v>1445</v>
      </c>
    </row>
    <row r="104" spans="1:5" ht="12.75">
      <c r="A104" s="35" t="s">
        <v>57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25.5">
      <c r="A106" t="s">
        <v>50</v>
      </c>
      <c s="34" t="s">
        <v>143</v>
      </c>
      <c s="34" t="s">
        <v>1446</v>
      </c>
      <c s="35" t="s">
        <v>5</v>
      </c>
      <c s="6" t="s">
        <v>1447</v>
      </c>
      <c s="36" t="s">
        <v>1203</v>
      </c>
      <c s="37">
        <v>236.3</v>
      </c>
      <c s="36">
        <v>0.00017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28</v>
      </c>
    </row>
    <row r="107" spans="1:5" ht="25.5">
      <c r="A107" s="35" t="s">
        <v>56</v>
      </c>
      <c r="E107" s="39" t="s">
        <v>1447</v>
      </c>
    </row>
    <row r="108" spans="1:5" ht="12.75">
      <c r="A108" s="35" t="s">
        <v>57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144</v>
      </c>
      <c s="34" t="s">
        <v>1448</v>
      </c>
      <c s="35" t="s">
        <v>5</v>
      </c>
      <c s="6" t="s">
        <v>1449</v>
      </c>
      <c s="36" t="s">
        <v>1203</v>
      </c>
      <c s="37">
        <v>248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62</v>
      </c>
      <c>
        <f>(M110*21)/100</f>
      </c>
      <c t="s">
        <v>28</v>
      </c>
    </row>
    <row r="111" spans="1:5" ht="12.75">
      <c r="A111" s="35" t="s">
        <v>56</v>
      </c>
      <c r="E111" s="39" t="s">
        <v>1449</v>
      </c>
    </row>
    <row r="112" spans="1:5" ht="12.75">
      <c r="A112" s="35" t="s">
        <v>57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3" ht="12.75">
      <c r="A114" t="s">
        <v>47</v>
      </c>
      <c r="C114" s="31" t="s">
        <v>1450</v>
      </c>
      <c r="E114" s="33" t="s">
        <v>1680</v>
      </c>
      <c r="J114" s="32">
        <f>0</f>
      </c>
      <c s="32">
        <f>0</f>
      </c>
      <c s="32">
        <f>0+L115+L119+L123+L127</f>
      </c>
      <c s="32">
        <f>0+M115+M119+M123+M127</f>
      </c>
    </row>
    <row r="115" spans="1:16" ht="38.25">
      <c r="A115" t="s">
        <v>50</v>
      </c>
      <c s="34" t="s">
        <v>147</v>
      </c>
      <c s="34" t="s">
        <v>1681</v>
      </c>
      <c s="35" t="s">
        <v>5</v>
      </c>
      <c s="6" t="s">
        <v>1442</v>
      </c>
      <c s="36" t="s">
        <v>54</v>
      </c>
      <c s="37">
        <v>46</v>
      </c>
      <c s="36">
        <v>0.27378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28</v>
      </c>
    </row>
    <row r="116" spans="1:5" ht="38.25">
      <c r="A116" s="35" t="s">
        <v>56</v>
      </c>
      <c r="E116" s="39" t="s">
        <v>1682</v>
      </c>
    </row>
    <row r="117" spans="1:5" ht="12.75">
      <c r="A117" s="35" t="s">
        <v>57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25.5">
      <c r="A119" t="s">
        <v>50</v>
      </c>
      <c s="34" t="s">
        <v>148</v>
      </c>
      <c s="34" t="s">
        <v>1683</v>
      </c>
      <c s="35" t="s">
        <v>5</v>
      </c>
      <c s="6" t="s">
        <v>1684</v>
      </c>
      <c s="36" t="s">
        <v>1088</v>
      </c>
      <c s="37">
        <v>63</v>
      </c>
      <c s="36">
        <v>2.0875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28</v>
      </c>
    </row>
    <row r="120" spans="1:5" ht="25.5">
      <c r="A120" s="35" t="s">
        <v>56</v>
      </c>
      <c r="E120" s="39" t="s">
        <v>1684</v>
      </c>
    </row>
    <row r="121" spans="1:5" ht="12.75">
      <c r="A121" s="35" t="s">
        <v>57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25.5">
      <c r="A123" t="s">
        <v>50</v>
      </c>
      <c s="34" t="s">
        <v>150</v>
      </c>
      <c s="34" t="s">
        <v>1446</v>
      </c>
      <c s="35" t="s">
        <v>5</v>
      </c>
      <c s="6" t="s">
        <v>1447</v>
      </c>
      <c s="36" t="s">
        <v>1203</v>
      </c>
      <c s="37">
        <v>237</v>
      </c>
      <c s="36">
        <v>0.00017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25.5">
      <c r="A124" s="35" t="s">
        <v>56</v>
      </c>
      <c r="E124" s="39" t="s">
        <v>1447</v>
      </c>
    </row>
    <row r="125" spans="1:5" ht="12.75">
      <c r="A125" s="35" t="s">
        <v>57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12.75">
      <c r="A127" t="s">
        <v>50</v>
      </c>
      <c s="34" t="s">
        <v>152</v>
      </c>
      <c s="34" t="s">
        <v>1452</v>
      </c>
      <c s="35" t="s">
        <v>5</v>
      </c>
      <c s="6" t="s">
        <v>1685</v>
      </c>
      <c s="36" t="s">
        <v>1203</v>
      </c>
      <c s="37">
        <v>250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62</v>
      </c>
      <c>
        <f>(M127*21)/100</f>
      </c>
      <c t="s">
        <v>28</v>
      </c>
    </row>
    <row r="128" spans="1:5" ht="12.75">
      <c r="A128" s="35" t="s">
        <v>56</v>
      </c>
      <c r="E128" s="39" t="s">
        <v>1685</v>
      </c>
    </row>
    <row r="129" spans="1:5" ht="12.75">
      <c r="A129" s="35" t="s">
        <v>57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3" ht="12.75">
      <c r="A131" t="s">
        <v>47</v>
      </c>
      <c r="C131" s="31" t="s">
        <v>1454</v>
      </c>
      <c r="E131" s="33" t="s">
        <v>1455</v>
      </c>
      <c r="J131" s="32">
        <f>0</f>
      </c>
      <c s="32">
        <f>0</f>
      </c>
      <c s="32">
        <f>0+L132+L136+L140+L144+L148+L152+L156+L160</f>
      </c>
      <c s="32">
        <f>0+M132+M136+M140+M144+M148+M152+M156+M160</f>
      </c>
    </row>
    <row r="132" spans="1:16" ht="25.5">
      <c r="A132" t="s">
        <v>50</v>
      </c>
      <c s="34" t="s">
        <v>154</v>
      </c>
      <c s="34" t="s">
        <v>1456</v>
      </c>
      <c s="35" t="s">
        <v>5</v>
      </c>
      <c s="6" t="s">
        <v>1457</v>
      </c>
      <c s="36" t="s">
        <v>1203</v>
      </c>
      <c s="37">
        <v>1329.6</v>
      </c>
      <c s="36">
        <v>0.46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28</v>
      </c>
    </row>
    <row r="133" spans="1:5" ht="25.5">
      <c r="A133" s="35" t="s">
        <v>56</v>
      </c>
      <c r="E133" s="39" t="s">
        <v>1457</v>
      </c>
    </row>
    <row r="134" spans="1:5" ht="12.75">
      <c r="A134" s="35" t="s">
        <v>57</v>
      </c>
      <c r="E134" s="40" t="s">
        <v>5</v>
      </c>
    </row>
    <row r="135" spans="1:5" ht="12.75">
      <c r="A135" t="s">
        <v>58</v>
      </c>
      <c r="E135" s="39" t="s">
        <v>1458</v>
      </c>
    </row>
    <row r="136" spans="1:16" ht="25.5">
      <c r="A136" t="s">
        <v>50</v>
      </c>
      <c s="34" t="s">
        <v>156</v>
      </c>
      <c s="34" t="s">
        <v>1459</v>
      </c>
      <c s="35" t="s">
        <v>5</v>
      </c>
      <c s="6" t="s">
        <v>1460</v>
      </c>
      <c s="36" t="s">
        <v>1203</v>
      </c>
      <c s="37">
        <v>1108</v>
      </c>
      <c s="36">
        <v>0.38314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28</v>
      </c>
    </row>
    <row r="137" spans="1:5" ht="25.5">
      <c r="A137" s="35" t="s">
        <v>56</v>
      </c>
      <c r="E137" s="39" t="s">
        <v>1460</v>
      </c>
    </row>
    <row r="138" spans="1:5" ht="12.75">
      <c r="A138" s="35" t="s">
        <v>57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25.5">
      <c r="A140" t="s">
        <v>50</v>
      </c>
      <c s="34" t="s">
        <v>157</v>
      </c>
      <c s="34" t="s">
        <v>1461</v>
      </c>
      <c s="35" t="s">
        <v>5</v>
      </c>
      <c s="6" t="s">
        <v>1462</v>
      </c>
      <c s="36" t="s">
        <v>1203</v>
      </c>
      <c s="37">
        <v>1108</v>
      </c>
      <c s="36">
        <v>0.00561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28</v>
      </c>
    </row>
    <row r="141" spans="1:5" ht="25.5">
      <c r="A141" s="35" t="s">
        <v>56</v>
      </c>
      <c r="E141" s="39" t="s">
        <v>1462</v>
      </c>
    </row>
    <row r="142" spans="1:5" ht="12.75">
      <c r="A142" s="35" t="s">
        <v>57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25.5">
      <c r="A144" t="s">
        <v>50</v>
      </c>
      <c s="34" t="s">
        <v>159</v>
      </c>
      <c s="34" t="s">
        <v>1463</v>
      </c>
      <c s="35" t="s">
        <v>5</v>
      </c>
      <c s="6" t="s">
        <v>1464</v>
      </c>
      <c s="36" t="s">
        <v>1203</v>
      </c>
      <c s="37">
        <v>1108</v>
      </c>
      <c s="36">
        <v>0.18463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28</v>
      </c>
    </row>
    <row r="145" spans="1:5" ht="25.5">
      <c r="A145" s="35" t="s">
        <v>56</v>
      </c>
      <c r="E145" s="39" t="s">
        <v>1464</v>
      </c>
    </row>
    <row r="146" spans="1:5" ht="12.75">
      <c r="A146" s="35" t="s">
        <v>57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6" ht="25.5">
      <c r="A148" t="s">
        <v>50</v>
      </c>
      <c s="34" t="s">
        <v>160</v>
      </c>
      <c s="34" t="s">
        <v>1465</v>
      </c>
      <c s="35" t="s">
        <v>5</v>
      </c>
      <c s="6" t="s">
        <v>1466</v>
      </c>
      <c s="36" t="s">
        <v>1203</v>
      </c>
      <c s="37">
        <v>1108</v>
      </c>
      <c s="36">
        <v>0.00031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28</v>
      </c>
    </row>
    <row r="149" spans="1:5" ht="25.5">
      <c r="A149" s="35" t="s">
        <v>56</v>
      </c>
      <c r="E149" s="39" t="s">
        <v>1466</v>
      </c>
    </row>
    <row r="150" spans="1:5" ht="12.75">
      <c r="A150" s="35" t="s">
        <v>57</v>
      </c>
      <c r="E150" s="40" t="s">
        <v>5</v>
      </c>
    </row>
    <row r="151" spans="1:5" ht="12.75">
      <c r="A151" t="s">
        <v>58</v>
      </c>
      <c r="E151" s="39" t="s">
        <v>5</v>
      </c>
    </row>
    <row r="152" spans="1:16" ht="25.5">
      <c r="A152" t="s">
        <v>50</v>
      </c>
      <c s="34" t="s">
        <v>162</v>
      </c>
      <c s="34" t="s">
        <v>1467</v>
      </c>
      <c s="35" t="s">
        <v>5</v>
      </c>
      <c s="6" t="s">
        <v>1468</v>
      </c>
      <c s="36" t="s">
        <v>1203</v>
      </c>
      <c s="37">
        <v>1108</v>
      </c>
      <c s="36">
        <v>0.10373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28</v>
      </c>
    </row>
    <row r="153" spans="1:5" ht="25.5">
      <c r="A153" s="35" t="s">
        <v>56</v>
      </c>
      <c r="E153" s="39" t="s">
        <v>1468</v>
      </c>
    </row>
    <row r="154" spans="1:5" ht="12.75">
      <c r="A154" s="35" t="s">
        <v>57</v>
      </c>
      <c r="E154" s="40" t="s">
        <v>5</v>
      </c>
    </row>
    <row r="155" spans="1:5" ht="12.75">
      <c r="A155" t="s">
        <v>58</v>
      </c>
      <c r="E155" s="39" t="s">
        <v>5</v>
      </c>
    </row>
    <row r="156" spans="1:16" ht="25.5">
      <c r="A156" t="s">
        <v>50</v>
      </c>
      <c s="34" t="s">
        <v>163</v>
      </c>
      <c s="34" t="s">
        <v>1469</v>
      </c>
      <c s="35" t="s">
        <v>5</v>
      </c>
      <c s="6" t="s">
        <v>1470</v>
      </c>
      <c s="36" t="s">
        <v>54</v>
      </c>
      <c s="37">
        <v>24</v>
      </c>
      <c s="36">
        <v>5E-05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28</v>
      </c>
    </row>
    <row r="157" spans="1:5" ht="38.25">
      <c r="A157" s="35" t="s">
        <v>56</v>
      </c>
      <c r="E157" s="39" t="s">
        <v>1471</v>
      </c>
    </row>
    <row r="158" spans="1:5" ht="12.75">
      <c r="A158" s="35" t="s">
        <v>57</v>
      </c>
      <c r="E158" s="40" t="s">
        <v>5</v>
      </c>
    </row>
    <row r="159" spans="1:5" ht="12.75">
      <c r="A159" t="s">
        <v>58</v>
      </c>
      <c r="E159" s="39" t="s">
        <v>5</v>
      </c>
    </row>
    <row r="160" spans="1:16" ht="25.5">
      <c r="A160" t="s">
        <v>50</v>
      </c>
      <c s="34" t="s">
        <v>381</v>
      </c>
      <c s="34" t="s">
        <v>1472</v>
      </c>
      <c s="35" t="s">
        <v>5</v>
      </c>
      <c s="6" t="s">
        <v>1473</v>
      </c>
      <c s="36" t="s">
        <v>54</v>
      </c>
      <c s="37">
        <v>24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28</v>
      </c>
    </row>
    <row r="161" spans="1:5" ht="25.5">
      <c r="A161" s="35" t="s">
        <v>56</v>
      </c>
      <c r="E161" s="39" t="s">
        <v>1473</v>
      </c>
    </row>
    <row r="162" spans="1:5" ht="12.75">
      <c r="A162" s="35" t="s">
        <v>57</v>
      </c>
      <c r="E162" s="40" t="s">
        <v>5</v>
      </c>
    </row>
    <row r="163" spans="1:5" ht="12.75">
      <c r="A163" t="s">
        <v>58</v>
      </c>
      <c r="E163" s="39" t="s">
        <v>5</v>
      </c>
    </row>
    <row r="164" spans="1:13" ht="12.75">
      <c r="A164" t="s">
        <v>47</v>
      </c>
      <c r="C164" s="31" t="s">
        <v>1474</v>
      </c>
      <c r="E164" s="33" t="s">
        <v>1686</v>
      </c>
      <c r="J164" s="32">
        <f>0</f>
      </c>
      <c s="32">
        <f>0</f>
      </c>
      <c s="32">
        <f>0+L165+L169+L173+L177+L181+L185</f>
      </c>
      <c s="32">
        <f>0+M165+M169+M173+M177+M181+M185</f>
      </c>
    </row>
    <row r="165" spans="1:16" ht="25.5">
      <c r="A165" t="s">
        <v>50</v>
      </c>
      <c s="34" t="s">
        <v>384</v>
      </c>
      <c s="34" t="s">
        <v>1456</v>
      </c>
      <c s="35" t="s">
        <v>5</v>
      </c>
      <c s="6" t="s">
        <v>1457</v>
      </c>
      <c s="36" t="s">
        <v>1203</v>
      </c>
      <c s="37">
        <v>787.2</v>
      </c>
      <c s="36">
        <v>0.46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28</v>
      </c>
    </row>
    <row r="166" spans="1:5" ht="25.5">
      <c r="A166" s="35" t="s">
        <v>56</v>
      </c>
      <c r="E166" s="39" t="s">
        <v>1457</v>
      </c>
    </row>
    <row r="167" spans="1:5" ht="12.75">
      <c r="A167" s="35" t="s">
        <v>57</v>
      </c>
      <c r="E167" s="40" t="s">
        <v>5</v>
      </c>
    </row>
    <row r="168" spans="1:5" ht="12.75">
      <c r="A168" t="s">
        <v>58</v>
      </c>
      <c r="E168" s="39" t="s">
        <v>1687</v>
      </c>
    </row>
    <row r="169" spans="1:16" ht="25.5">
      <c r="A169" t="s">
        <v>50</v>
      </c>
      <c s="34" t="s">
        <v>387</v>
      </c>
      <c s="34" t="s">
        <v>1459</v>
      </c>
      <c s="35" t="s">
        <v>5</v>
      </c>
      <c s="6" t="s">
        <v>1460</v>
      </c>
      <c s="36" t="s">
        <v>1203</v>
      </c>
      <c s="37">
        <v>656</v>
      </c>
      <c s="36">
        <v>0.38314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28</v>
      </c>
    </row>
    <row r="170" spans="1:5" ht="25.5">
      <c r="A170" s="35" t="s">
        <v>56</v>
      </c>
      <c r="E170" s="39" t="s">
        <v>1460</v>
      </c>
    </row>
    <row r="171" spans="1:5" ht="12.75">
      <c r="A171" s="35" t="s">
        <v>57</v>
      </c>
      <c r="E171" s="40" t="s">
        <v>5</v>
      </c>
    </row>
    <row r="172" spans="1:5" ht="12.75">
      <c r="A172" t="s">
        <v>58</v>
      </c>
      <c r="E172" s="39" t="s">
        <v>5</v>
      </c>
    </row>
    <row r="173" spans="1:16" ht="25.5">
      <c r="A173" t="s">
        <v>50</v>
      </c>
      <c s="34" t="s">
        <v>390</v>
      </c>
      <c s="34" t="s">
        <v>1461</v>
      </c>
      <c s="35" t="s">
        <v>5</v>
      </c>
      <c s="6" t="s">
        <v>1462</v>
      </c>
      <c s="36" t="s">
        <v>1203</v>
      </c>
      <c s="37">
        <v>656</v>
      </c>
      <c s="36">
        <v>0.00561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28</v>
      </c>
    </row>
    <row r="174" spans="1:5" ht="25.5">
      <c r="A174" s="35" t="s">
        <v>56</v>
      </c>
      <c r="E174" s="39" t="s">
        <v>1462</v>
      </c>
    </row>
    <row r="175" spans="1:5" ht="12.75">
      <c r="A175" s="35" t="s">
        <v>57</v>
      </c>
      <c r="E175" s="40" t="s">
        <v>5</v>
      </c>
    </row>
    <row r="176" spans="1:5" ht="12.75">
      <c r="A176" t="s">
        <v>58</v>
      </c>
      <c r="E176" s="39" t="s">
        <v>5</v>
      </c>
    </row>
    <row r="177" spans="1:16" ht="25.5">
      <c r="A177" t="s">
        <v>50</v>
      </c>
      <c s="34" t="s">
        <v>393</v>
      </c>
      <c s="34" t="s">
        <v>1463</v>
      </c>
      <c s="35" t="s">
        <v>5</v>
      </c>
      <c s="6" t="s">
        <v>1464</v>
      </c>
      <c s="36" t="s">
        <v>1203</v>
      </c>
      <c s="37">
        <v>656</v>
      </c>
      <c s="36">
        <v>0.18463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28</v>
      </c>
    </row>
    <row r="178" spans="1:5" ht="25.5">
      <c r="A178" s="35" t="s">
        <v>56</v>
      </c>
      <c r="E178" s="39" t="s">
        <v>1464</v>
      </c>
    </row>
    <row r="179" spans="1:5" ht="12.75">
      <c r="A179" s="35" t="s">
        <v>57</v>
      </c>
      <c r="E179" s="40" t="s">
        <v>5</v>
      </c>
    </row>
    <row r="180" spans="1:5" ht="12.75">
      <c r="A180" t="s">
        <v>58</v>
      </c>
      <c r="E180" s="39" t="s">
        <v>5</v>
      </c>
    </row>
    <row r="181" spans="1:16" ht="25.5">
      <c r="A181" t="s">
        <v>50</v>
      </c>
      <c s="34" t="s">
        <v>396</v>
      </c>
      <c s="34" t="s">
        <v>1465</v>
      </c>
      <c s="35" t="s">
        <v>5</v>
      </c>
      <c s="6" t="s">
        <v>1466</v>
      </c>
      <c s="36" t="s">
        <v>1203</v>
      </c>
      <c s="37">
        <v>656</v>
      </c>
      <c s="36">
        <v>0.00031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28</v>
      </c>
    </row>
    <row r="182" spans="1:5" ht="25.5">
      <c r="A182" s="35" t="s">
        <v>56</v>
      </c>
      <c r="E182" s="39" t="s">
        <v>1466</v>
      </c>
    </row>
    <row r="183" spans="1:5" ht="12.75">
      <c r="A183" s="35" t="s">
        <v>57</v>
      </c>
      <c r="E183" s="40" t="s">
        <v>5</v>
      </c>
    </row>
    <row r="184" spans="1:5" ht="12.75">
      <c r="A184" t="s">
        <v>58</v>
      </c>
      <c r="E184" s="39" t="s">
        <v>5</v>
      </c>
    </row>
    <row r="185" spans="1:16" ht="25.5">
      <c r="A185" t="s">
        <v>50</v>
      </c>
      <c s="34" t="s">
        <v>399</v>
      </c>
      <c s="34" t="s">
        <v>1467</v>
      </c>
      <c s="35" t="s">
        <v>5</v>
      </c>
      <c s="6" t="s">
        <v>1468</v>
      </c>
      <c s="36" t="s">
        <v>1203</v>
      </c>
      <c s="37">
        <v>656</v>
      </c>
      <c s="36">
        <v>0.10373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28</v>
      </c>
    </row>
    <row r="186" spans="1:5" ht="25.5">
      <c r="A186" s="35" t="s">
        <v>56</v>
      </c>
      <c r="E186" s="39" t="s">
        <v>1468</v>
      </c>
    </row>
    <row r="187" spans="1:5" ht="12.75">
      <c r="A187" s="35" t="s">
        <v>57</v>
      </c>
      <c r="E187" s="40" t="s">
        <v>5</v>
      </c>
    </row>
    <row r="188" spans="1:5" ht="12.75">
      <c r="A188" t="s">
        <v>58</v>
      </c>
      <c r="E188" s="39" t="s">
        <v>5</v>
      </c>
    </row>
    <row r="189" spans="1:13" ht="12.75">
      <c r="A189" t="s">
        <v>47</v>
      </c>
      <c r="C189" s="31" t="s">
        <v>1487</v>
      </c>
      <c r="E189" s="33" t="s">
        <v>1497</v>
      </c>
      <c r="J189" s="32">
        <f>0</f>
      </c>
      <c s="32">
        <f>0</f>
      </c>
      <c s="32">
        <f>0+L190+L194+L198</f>
      </c>
      <c s="32">
        <f>0+M190+M194+M198</f>
      </c>
    </row>
    <row r="190" spans="1:16" ht="25.5">
      <c r="A190" t="s">
        <v>50</v>
      </c>
      <c s="34" t="s">
        <v>402</v>
      </c>
      <c s="34" t="s">
        <v>1476</v>
      </c>
      <c s="35" t="s">
        <v>5</v>
      </c>
      <c s="6" t="s">
        <v>1477</v>
      </c>
      <c s="36" t="s">
        <v>1203</v>
      </c>
      <c s="37">
        <v>166.8</v>
      </c>
      <c s="36">
        <v>0.345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28</v>
      </c>
    </row>
    <row r="191" spans="1:5" ht="25.5">
      <c r="A191" s="35" t="s">
        <v>56</v>
      </c>
      <c r="E191" s="39" t="s">
        <v>1477</v>
      </c>
    </row>
    <row r="192" spans="1:5" ht="12.75">
      <c r="A192" s="35" t="s">
        <v>57</v>
      </c>
      <c r="E192" s="40" t="s">
        <v>5</v>
      </c>
    </row>
    <row r="193" spans="1:5" ht="12.75">
      <c r="A193" t="s">
        <v>58</v>
      </c>
      <c r="E193" s="39" t="s">
        <v>1498</v>
      </c>
    </row>
    <row r="194" spans="1:16" ht="12.75">
      <c r="A194" t="s">
        <v>50</v>
      </c>
      <c s="34" t="s">
        <v>405</v>
      </c>
      <c s="34" t="s">
        <v>1499</v>
      </c>
      <c s="35" t="s">
        <v>5</v>
      </c>
      <c s="6" t="s">
        <v>1500</v>
      </c>
      <c s="36" t="s">
        <v>1203</v>
      </c>
      <c s="37">
        <v>139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62</v>
      </c>
      <c>
        <f>(M194*21)/100</f>
      </c>
      <c t="s">
        <v>28</v>
      </c>
    </row>
    <row r="195" spans="1:5" ht="12.75">
      <c r="A195" s="35" t="s">
        <v>56</v>
      </c>
      <c r="E195" s="39" t="s">
        <v>1500</v>
      </c>
    </row>
    <row r="196" spans="1:5" ht="12.75">
      <c r="A196" s="35" t="s">
        <v>57</v>
      </c>
      <c r="E196" s="40" t="s">
        <v>5</v>
      </c>
    </row>
    <row r="197" spans="1:5" ht="12.75">
      <c r="A197" t="s">
        <v>58</v>
      </c>
      <c r="E197" s="39" t="s">
        <v>5</v>
      </c>
    </row>
    <row r="198" spans="1:16" ht="12.75">
      <c r="A198" t="s">
        <v>50</v>
      </c>
      <c s="34" t="s">
        <v>408</v>
      </c>
      <c s="34" t="s">
        <v>1501</v>
      </c>
      <c s="35" t="s">
        <v>5</v>
      </c>
      <c s="6" t="s">
        <v>1502</v>
      </c>
      <c s="36" t="s">
        <v>1203</v>
      </c>
      <c s="37">
        <v>142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62</v>
      </c>
      <c>
        <f>(M198*21)/100</f>
      </c>
      <c t="s">
        <v>28</v>
      </c>
    </row>
    <row r="199" spans="1:5" ht="12.75">
      <c r="A199" s="35" t="s">
        <v>56</v>
      </c>
      <c r="E199" s="39" t="s">
        <v>1502</v>
      </c>
    </row>
    <row r="200" spans="1:5" ht="12.75">
      <c r="A200" s="35" t="s">
        <v>57</v>
      </c>
      <c r="E200" s="40" t="s">
        <v>5</v>
      </c>
    </row>
    <row r="201" spans="1:5" ht="12.75">
      <c r="A201" t="s">
        <v>58</v>
      </c>
      <c r="E201" s="39" t="s">
        <v>1503</v>
      </c>
    </row>
    <row r="202" spans="1:13" ht="12.75">
      <c r="A202" t="s">
        <v>47</v>
      </c>
      <c r="C202" s="31" t="s">
        <v>1496</v>
      </c>
      <c r="E202" s="33" t="s">
        <v>1515</v>
      </c>
      <c r="J202" s="32">
        <f>0</f>
      </c>
      <c s="32">
        <f>0</f>
      </c>
      <c s="32">
        <f>0+L203+L207+L211+L215</f>
      </c>
      <c s="32">
        <f>0+M203+M207+M211+M215</f>
      </c>
    </row>
    <row r="203" spans="1:16" ht="25.5">
      <c r="A203" t="s">
        <v>50</v>
      </c>
      <c s="34" t="s">
        <v>413</v>
      </c>
      <c s="34" t="s">
        <v>1516</v>
      </c>
      <c s="35" t="s">
        <v>5</v>
      </c>
      <c s="6" t="s">
        <v>1492</v>
      </c>
      <c s="36" t="s">
        <v>1203</v>
      </c>
      <c s="37">
        <v>16</v>
      </c>
      <c s="36">
        <v>0.08922</v>
      </c>
      <c s="36">
        <f>ROUND(G203*H203,6)</f>
      </c>
      <c r="L203" s="38">
        <v>0</v>
      </c>
      <c s="32">
        <f>ROUND(ROUND(L203,2)*ROUND(G203,3),2)</f>
      </c>
      <c s="36" t="s">
        <v>55</v>
      </c>
      <c>
        <f>(M203*21)/100</f>
      </c>
      <c t="s">
        <v>28</v>
      </c>
    </row>
    <row r="204" spans="1:5" ht="51">
      <c r="A204" s="35" t="s">
        <v>56</v>
      </c>
      <c r="E204" s="39" t="s">
        <v>1517</v>
      </c>
    </row>
    <row r="205" spans="1:5" ht="12.75">
      <c r="A205" s="35" t="s">
        <v>57</v>
      </c>
      <c r="E205" s="40" t="s">
        <v>5</v>
      </c>
    </row>
    <row r="206" spans="1:5" ht="12.75">
      <c r="A206" t="s">
        <v>58</v>
      </c>
      <c r="E206" s="39" t="s">
        <v>5</v>
      </c>
    </row>
    <row r="207" spans="1:16" ht="12.75">
      <c r="A207" t="s">
        <v>50</v>
      </c>
      <c s="34" t="s">
        <v>416</v>
      </c>
      <c s="34" t="s">
        <v>1518</v>
      </c>
      <c s="35" t="s">
        <v>5</v>
      </c>
      <c s="6" t="s">
        <v>1519</v>
      </c>
      <c s="36" t="s">
        <v>1203</v>
      </c>
      <c s="37">
        <v>8.8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62</v>
      </c>
      <c>
        <f>(M207*21)/100</f>
      </c>
      <c t="s">
        <v>28</v>
      </c>
    </row>
    <row r="208" spans="1:5" ht="12.75">
      <c r="A208" s="35" t="s">
        <v>56</v>
      </c>
      <c r="E208" s="39" t="s">
        <v>1519</v>
      </c>
    </row>
    <row r="209" spans="1:5" ht="12.75">
      <c r="A209" s="35" t="s">
        <v>57</v>
      </c>
      <c r="E209" s="40" t="s">
        <v>5</v>
      </c>
    </row>
    <row r="210" spans="1:5" ht="12.75">
      <c r="A210" t="s">
        <v>58</v>
      </c>
      <c r="E210" s="39" t="s">
        <v>5</v>
      </c>
    </row>
    <row r="211" spans="1:16" ht="12.75">
      <c r="A211" t="s">
        <v>50</v>
      </c>
      <c s="34" t="s">
        <v>419</v>
      </c>
      <c s="34" t="s">
        <v>1520</v>
      </c>
      <c s="35" t="s">
        <v>5</v>
      </c>
      <c s="6" t="s">
        <v>1521</v>
      </c>
      <c s="36" t="s">
        <v>1203</v>
      </c>
      <c s="37">
        <v>8.8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62</v>
      </c>
      <c>
        <f>(M211*21)/100</f>
      </c>
      <c t="s">
        <v>28</v>
      </c>
    </row>
    <row r="212" spans="1:5" ht="12.75">
      <c r="A212" s="35" t="s">
        <v>56</v>
      </c>
      <c r="E212" s="39" t="s">
        <v>1521</v>
      </c>
    </row>
    <row r="213" spans="1:5" ht="12.75">
      <c r="A213" s="35" t="s">
        <v>57</v>
      </c>
      <c r="E213" s="40" t="s">
        <v>5</v>
      </c>
    </row>
    <row r="214" spans="1:5" ht="12.75">
      <c r="A214" t="s">
        <v>58</v>
      </c>
      <c r="E214" s="39" t="s">
        <v>1522</v>
      </c>
    </row>
    <row r="215" spans="1:16" ht="38.25">
      <c r="A215" t="s">
        <v>50</v>
      </c>
      <c s="34" t="s">
        <v>422</v>
      </c>
      <c s="34" t="s">
        <v>1594</v>
      </c>
      <c s="35" t="s">
        <v>5</v>
      </c>
      <c s="6" t="s">
        <v>1688</v>
      </c>
      <c s="36" t="s">
        <v>102</v>
      </c>
      <c s="37">
        <v>446.64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62</v>
      </c>
      <c>
        <f>(M215*21)/100</f>
      </c>
      <c t="s">
        <v>28</v>
      </c>
    </row>
    <row r="216" spans="1:5" ht="51">
      <c r="A216" s="35" t="s">
        <v>56</v>
      </c>
      <c r="E216" s="39" t="s">
        <v>1689</v>
      </c>
    </row>
    <row r="217" spans="1:5" ht="12.75">
      <c r="A217" s="35" t="s">
        <v>57</v>
      </c>
      <c r="E217" s="40" t="s">
        <v>5</v>
      </c>
    </row>
    <row r="218" spans="1:5" ht="165.75">
      <c r="A218" t="s">
        <v>58</v>
      </c>
      <c r="E218" s="39" t="s">
        <v>1427</v>
      </c>
    </row>
    <row r="219" spans="1:13" ht="12.75">
      <c r="A219" t="s">
        <v>47</v>
      </c>
      <c r="C219" s="31" t="s">
        <v>80</v>
      </c>
      <c r="E219" s="33" t="s">
        <v>1269</v>
      </c>
      <c r="J219" s="32">
        <f>0</f>
      </c>
      <c s="32">
        <f>0</f>
      </c>
      <c s="32">
        <f>0+L220+L224+L228+L232+L236+L240+L244+L248+L252+L256+L260+L264</f>
      </c>
      <c s="32">
        <f>0+M220+M224+M228+M232+M236+M240+M244+M248+M252+M256+M260+M264</f>
      </c>
    </row>
    <row r="220" spans="1:16" ht="12.75">
      <c r="A220" t="s">
        <v>50</v>
      </c>
      <c s="34" t="s">
        <v>425</v>
      </c>
      <c s="34" t="s">
        <v>1523</v>
      </c>
      <c s="35" t="s">
        <v>5</v>
      </c>
      <c s="6" t="s">
        <v>1524</v>
      </c>
      <c s="36" t="s">
        <v>71</v>
      </c>
      <c s="37">
        <v>1</v>
      </c>
      <c s="36">
        <v>0.12422</v>
      </c>
      <c s="36">
        <f>ROUND(G220*H220,6)</f>
      </c>
      <c r="L220" s="38">
        <v>0</v>
      </c>
      <c s="32">
        <f>ROUND(ROUND(L220,2)*ROUND(G220,3),2)</f>
      </c>
      <c s="36" t="s">
        <v>55</v>
      </c>
      <c>
        <f>(M220*21)/100</f>
      </c>
      <c t="s">
        <v>28</v>
      </c>
    </row>
    <row r="221" spans="1:5" ht="12.75">
      <c r="A221" s="35" t="s">
        <v>56</v>
      </c>
      <c r="E221" s="39" t="s">
        <v>1524</v>
      </c>
    </row>
    <row r="222" spans="1:5" ht="12.75">
      <c r="A222" s="35" t="s">
        <v>57</v>
      </c>
      <c r="E222" s="40" t="s">
        <v>5</v>
      </c>
    </row>
    <row r="223" spans="1:5" ht="12.75">
      <c r="A223" t="s">
        <v>58</v>
      </c>
      <c r="E223" s="39" t="s">
        <v>5</v>
      </c>
    </row>
    <row r="224" spans="1:16" ht="12.75">
      <c r="A224" t="s">
        <v>50</v>
      </c>
      <c s="34" t="s">
        <v>428</v>
      </c>
      <c s="34" t="s">
        <v>1525</v>
      </c>
      <c s="35" t="s">
        <v>5</v>
      </c>
      <c s="6" t="s">
        <v>1526</v>
      </c>
      <c s="36" t="s">
        <v>71</v>
      </c>
      <c s="37">
        <v>2</v>
      </c>
      <c s="36">
        <v>0.02972</v>
      </c>
      <c s="36">
        <f>ROUND(G224*H224,6)</f>
      </c>
      <c r="L224" s="38">
        <v>0</v>
      </c>
      <c s="32">
        <f>ROUND(ROUND(L224,2)*ROUND(G224,3),2)</f>
      </c>
      <c s="36" t="s">
        <v>55</v>
      </c>
      <c>
        <f>(M224*21)/100</f>
      </c>
      <c t="s">
        <v>28</v>
      </c>
    </row>
    <row r="225" spans="1:5" ht="12.75">
      <c r="A225" s="35" t="s">
        <v>56</v>
      </c>
      <c r="E225" s="39" t="s">
        <v>1526</v>
      </c>
    </row>
    <row r="226" spans="1:5" ht="12.75">
      <c r="A226" s="35" t="s">
        <v>57</v>
      </c>
      <c r="E226" s="40" t="s">
        <v>5</v>
      </c>
    </row>
    <row r="227" spans="1:5" ht="12.75">
      <c r="A227" t="s">
        <v>58</v>
      </c>
      <c r="E227" s="39" t="s">
        <v>5</v>
      </c>
    </row>
    <row r="228" spans="1:16" ht="12.75">
      <c r="A228" t="s">
        <v>50</v>
      </c>
      <c s="34" t="s">
        <v>431</v>
      </c>
      <c s="34" t="s">
        <v>1527</v>
      </c>
      <c s="35" t="s">
        <v>5</v>
      </c>
      <c s="6" t="s">
        <v>1528</v>
      </c>
      <c s="36" t="s">
        <v>71</v>
      </c>
      <c s="37">
        <v>1</v>
      </c>
      <c s="36">
        <v>0.02972</v>
      </c>
      <c s="36">
        <f>ROUND(G228*H228,6)</f>
      </c>
      <c r="L228" s="38">
        <v>0</v>
      </c>
      <c s="32">
        <f>ROUND(ROUND(L228,2)*ROUND(G228,3),2)</f>
      </c>
      <c s="36" t="s">
        <v>55</v>
      </c>
      <c>
        <f>(M228*21)/100</f>
      </c>
      <c t="s">
        <v>28</v>
      </c>
    </row>
    <row r="229" spans="1:5" ht="12.75">
      <c r="A229" s="35" t="s">
        <v>56</v>
      </c>
      <c r="E229" s="39" t="s">
        <v>1528</v>
      </c>
    </row>
    <row r="230" spans="1:5" ht="12.75">
      <c r="A230" s="35" t="s">
        <v>57</v>
      </c>
      <c r="E230" s="40" t="s">
        <v>5</v>
      </c>
    </row>
    <row r="231" spans="1:5" ht="12.75">
      <c r="A231" t="s">
        <v>58</v>
      </c>
      <c r="E231" s="39" t="s">
        <v>5</v>
      </c>
    </row>
    <row r="232" spans="1:16" ht="12.75">
      <c r="A232" t="s">
        <v>50</v>
      </c>
      <c s="34" t="s">
        <v>434</v>
      </c>
      <c s="34" t="s">
        <v>1529</v>
      </c>
      <c s="35" t="s">
        <v>5</v>
      </c>
      <c s="6" t="s">
        <v>1530</v>
      </c>
      <c s="36" t="s">
        <v>71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62</v>
      </c>
      <c>
        <f>(M232*21)/100</f>
      </c>
      <c t="s">
        <v>28</v>
      </c>
    </row>
    <row r="233" spans="1:5" ht="12.75">
      <c r="A233" s="35" t="s">
        <v>56</v>
      </c>
      <c r="E233" s="39" t="s">
        <v>1530</v>
      </c>
    </row>
    <row r="234" spans="1:5" ht="12.75">
      <c r="A234" s="35" t="s">
        <v>57</v>
      </c>
      <c r="E234" s="40" t="s">
        <v>5</v>
      </c>
    </row>
    <row r="235" spans="1:5" ht="12.75">
      <c r="A235" t="s">
        <v>58</v>
      </c>
      <c r="E235" s="39" t="s">
        <v>5</v>
      </c>
    </row>
    <row r="236" spans="1:16" ht="12.75">
      <c r="A236" t="s">
        <v>50</v>
      </c>
      <c s="34" t="s">
        <v>437</v>
      </c>
      <c s="34" t="s">
        <v>1531</v>
      </c>
      <c s="35" t="s">
        <v>5</v>
      </c>
      <c s="6" t="s">
        <v>1532</v>
      </c>
      <c s="36" t="s">
        <v>71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62</v>
      </c>
      <c>
        <f>(M236*21)/100</f>
      </c>
      <c t="s">
        <v>28</v>
      </c>
    </row>
    <row r="237" spans="1:5" ht="12.75">
      <c r="A237" s="35" t="s">
        <v>56</v>
      </c>
      <c r="E237" s="39" t="s">
        <v>1532</v>
      </c>
    </row>
    <row r="238" spans="1:5" ht="12.75">
      <c r="A238" s="35" t="s">
        <v>57</v>
      </c>
      <c r="E238" s="40" t="s">
        <v>5</v>
      </c>
    </row>
    <row r="239" spans="1:5" ht="12.75">
      <c r="A239" t="s">
        <v>58</v>
      </c>
      <c r="E239" s="39" t="s">
        <v>5</v>
      </c>
    </row>
    <row r="240" spans="1:16" ht="12.75">
      <c r="A240" t="s">
        <v>50</v>
      </c>
      <c s="34" t="s">
        <v>440</v>
      </c>
      <c s="34" t="s">
        <v>1533</v>
      </c>
      <c s="35" t="s">
        <v>5</v>
      </c>
      <c s="6" t="s">
        <v>1534</v>
      </c>
      <c s="36" t="s">
        <v>71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62</v>
      </c>
      <c>
        <f>(M240*21)/100</f>
      </c>
      <c t="s">
        <v>28</v>
      </c>
    </row>
    <row r="241" spans="1:5" ht="12.75">
      <c r="A241" s="35" t="s">
        <v>56</v>
      </c>
      <c r="E241" s="39" t="s">
        <v>1534</v>
      </c>
    </row>
    <row r="242" spans="1:5" ht="12.75">
      <c r="A242" s="35" t="s">
        <v>57</v>
      </c>
      <c r="E242" s="40" t="s">
        <v>5</v>
      </c>
    </row>
    <row r="243" spans="1:5" ht="12.75">
      <c r="A243" t="s">
        <v>58</v>
      </c>
      <c r="E243" s="39" t="s">
        <v>5</v>
      </c>
    </row>
    <row r="244" spans="1:16" ht="12.75">
      <c r="A244" t="s">
        <v>50</v>
      </c>
      <c s="34" t="s">
        <v>443</v>
      </c>
      <c s="34" t="s">
        <v>1535</v>
      </c>
      <c s="35" t="s">
        <v>5</v>
      </c>
      <c s="6" t="s">
        <v>1536</v>
      </c>
      <c s="36" t="s">
        <v>71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62</v>
      </c>
      <c>
        <f>(M244*21)/100</f>
      </c>
      <c t="s">
        <v>28</v>
      </c>
    </row>
    <row r="245" spans="1:5" ht="12.75">
      <c r="A245" s="35" t="s">
        <v>56</v>
      </c>
      <c r="E245" s="39" t="s">
        <v>1536</v>
      </c>
    </row>
    <row r="246" spans="1:5" ht="12.75">
      <c r="A246" s="35" t="s">
        <v>57</v>
      </c>
      <c r="E246" s="40" t="s">
        <v>5</v>
      </c>
    </row>
    <row r="247" spans="1:5" ht="12.75">
      <c r="A247" t="s">
        <v>58</v>
      </c>
      <c r="E247" s="39" t="s">
        <v>5</v>
      </c>
    </row>
    <row r="248" spans="1:16" ht="12.75">
      <c r="A248" t="s">
        <v>50</v>
      </c>
      <c s="34" t="s">
        <v>446</v>
      </c>
      <c s="34" t="s">
        <v>1537</v>
      </c>
      <c s="35" t="s">
        <v>5</v>
      </c>
      <c s="6" t="s">
        <v>1538</v>
      </c>
      <c s="36" t="s">
        <v>71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62</v>
      </c>
      <c>
        <f>(M248*21)/100</f>
      </c>
      <c t="s">
        <v>28</v>
      </c>
    </row>
    <row r="249" spans="1:5" ht="12.75">
      <c r="A249" s="35" t="s">
        <v>56</v>
      </c>
      <c r="E249" s="39" t="s">
        <v>1538</v>
      </c>
    </row>
    <row r="250" spans="1:5" ht="12.75">
      <c r="A250" s="35" t="s">
        <v>57</v>
      </c>
      <c r="E250" s="40" t="s">
        <v>5</v>
      </c>
    </row>
    <row r="251" spans="1:5" ht="12.75">
      <c r="A251" t="s">
        <v>58</v>
      </c>
      <c r="E251" s="39" t="s">
        <v>5</v>
      </c>
    </row>
    <row r="252" spans="1:16" ht="12.75">
      <c r="A252" t="s">
        <v>50</v>
      </c>
      <c s="34" t="s">
        <v>449</v>
      </c>
      <c s="34" t="s">
        <v>1539</v>
      </c>
      <c s="35" t="s">
        <v>5</v>
      </c>
      <c s="6" t="s">
        <v>1540</v>
      </c>
      <c s="36" t="s">
        <v>71</v>
      </c>
      <c s="37">
        <v>1</v>
      </c>
      <c s="36">
        <v>0.21734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28</v>
      </c>
    </row>
    <row r="253" spans="1:5" ht="12.75">
      <c r="A253" s="35" t="s">
        <v>56</v>
      </c>
      <c r="E253" s="39" t="s">
        <v>1540</v>
      </c>
    </row>
    <row r="254" spans="1:5" ht="12.75">
      <c r="A254" s="35" t="s">
        <v>57</v>
      </c>
      <c r="E254" s="40" t="s">
        <v>5</v>
      </c>
    </row>
    <row r="255" spans="1:5" ht="12.75">
      <c r="A255" t="s">
        <v>58</v>
      </c>
      <c r="E255" s="39" t="s">
        <v>5</v>
      </c>
    </row>
    <row r="256" spans="1:16" ht="12.75">
      <c r="A256" t="s">
        <v>50</v>
      </c>
      <c s="34" t="s">
        <v>452</v>
      </c>
      <c s="34" t="s">
        <v>1541</v>
      </c>
      <c s="35" t="s">
        <v>5</v>
      </c>
      <c s="6" t="s">
        <v>1542</v>
      </c>
      <c s="36" t="s">
        <v>71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62</v>
      </c>
      <c>
        <f>(M256*21)/100</f>
      </c>
      <c t="s">
        <v>28</v>
      </c>
    </row>
    <row r="257" spans="1:5" ht="12.75">
      <c r="A257" s="35" t="s">
        <v>56</v>
      </c>
      <c r="E257" s="39" t="s">
        <v>1542</v>
      </c>
    </row>
    <row r="258" spans="1:5" ht="12.75">
      <c r="A258" s="35" t="s">
        <v>57</v>
      </c>
      <c r="E258" s="40" t="s">
        <v>5</v>
      </c>
    </row>
    <row r="259" spans="1:5" ht="12.75">
      <c r="A259" t="s">
        <v>58</v>
      </c>
      <c r="E259" s="39" t="s">
        <v>1543</v>
      </c>
    </row>
    <row r="260" spans="1:16" ht="12.75">
      <c r="A260" t="s">
        <v>50</v>
      </c>
      <c s="34" t="s">
        <v>456</v>
      </c>
      <c s="34" t="s">
        <v>1544</v>
      </c>
      <c s="35" t="s">
        <v>5</v>
      </c>
      <c s="6" t="s">
        <v>1545</v>
      </c>
      <c s="36" t="s">
        <v>71</v>
      </c>
      <c s="37">
        <v>4</v>
      </c>
      <c s="36">
        <v>0.4208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28</v>
      </c>
    </row>
    <row r="261" spans="1:5" ht="12.75">
      <c r="A261" s="35" t="s">
        <v>56</v>
      </c>
      <c r="E261" s="39" t="s">
        <v>1545</v>
      </c>
    </row>
    <row r="262" spans="1:5" ht="12.75">
      <c r="A262" s="35" t="s">
        <v>57</v>
      </c>
      <c r="E262" s="40" t="s">
        <v>5</v>
      </c>
    </row>
    <row r="263" spans="1:5" ht="12.75">
      <c r="A263" t="s">
        <v>58</v>
      </c>
      <c r="E263" s="39" t="s">
        <v>5</v>
      </c>
    </row>
    <row r="264" spans="1:16" ht="25.5">
      <c r="A264" t="s">
        <v>50</v>
      </c>
      <c s="34" t="s">
        <v>462</v>
      </c>
      <c s="34" t="s">
        <v>1546</v>
      </c>
      <c s="35" t="s">
        <v>5</v>
      </c>
      <c s="6" t="s">
        <v>1547</v>
      </c>
      <c s="36" t="s">
        <v>71</v>
      </c>
      <c s="37">
        <v>4</v>
      </c>
      <c s="36">
        <v>0.31108</v>
      </c>
      <c s="36">
        <f>ROUND(G264*H264,6)</f>
      </c>
      <c r="L264" s="38">
        <v>0</v>
      </c>
      <c s="32">
        <f>ROUND(ROUND(L264,2)*ROUND(G264,3),2)</f>
      </c>
      <c s="36" t="s">
        <v>55</v>
      </c>
      <c>
        <f>(M264*21)/100</f>
      </c>
      <c t="s">
        <v>28</v>
      </c>
    </row>
    <row r="265" spans="1:5" ht="25.5">
      <c r="A265" s="35" t="s">
        <v>56</v>
      </c>
      <c r="E265" s="39" t="s">
        <v>1547</v>
      </c>
    </row>
    <row r="266" spans="1:5" ht="12.75">
      <c r="A266" s="35" t="s">
        <v>57</v>
      </c>
      <c r="E266" s="40" t="s">
        <v>5</v>
      </c>
    </row>
    <row r="267" spans="1:5" ht="12.75">
      <c r="A267" t="s">
        <v>58</v>
      </c>
      <c r="E267" s="39" t="s">
        <v>5</v>
      </c>
    </row>
    <row r="268" spans="1:13" ht="12.75">
      <c r="A268" t="s">
        <v>47</v>
      </c>
      <c r="C268" s="31" t="s">
        <v>547</v>
      </c>
      <c r="E268" s="33" t="s">
        <v>1548</v>
      </c>
      <c r="J268" s="32">
        <f>0</f>
      </c>
      <c s="32">
        <f>0</f>
      </c>
      <c s="32">
        <f>0+L269+L273+L277+L281+L285+L289+L293+L297+L301+L305+L309+L313+L317+L321+L325+L329+L333+L337+L341+L345</f>
      </c>
      <c s="32">
        <f>0+M269+M273+M277+M281+M285+M289+M293+M297+M301+M305+M309+M313+M317+M321+M325+M329+M333+M337+M341+M345</f>
      </c>
    </row>
    <row r="269" spans="1:16" ht="12.75">
      <c r="A269" t="s">
        <v>50</v>
      </c>
      <c s="34" t="s">
        <v>465</v>
      </c>
      <c s="34" t="s">
        <v>1549</v>
      </c>
      <c s="35" t="s">
        <v>5</v>
      </c>
      <c s="6" t="s">
        <v>1550</v>
      </c>
      <c s="36" t="s">
        <v>71</v>
      </c>
      <c s="37">
        <v>10</v>
      </c>
      <c s="36">
        <v>0.006</v>
      </c>
      <c s="36">
        <f>ROUND(G269*H269,6)</f>
      </c>
      <c r="L269" s="38">
        <v>0</v>
      </c>
      <c s="32">
        <f>ROUND(ROUND(L269,2)*ROUND(G269,3),2)</f>
      </c>
      <c s="36" t="s">
        <v>55</v>
      </c>
      <c>
        <f>(M269*21)/100</f>
      </c>
      <c t="s">
        <v>28</v>
      </c>
    </row>
    <row r="270" spans="1:5" ht="12.75">
      <c r="A270" s="35" t="s">
        <v>56</v>
      </c>
      <c r="E270" s="39" t="s">
        <v>1550</v>
      </c>
    </row>
    <row r="271" spans="1:5" ht="12.75">
      <c r="A271" s="35" t="s">
        <v>57</v>
      </c>
      <c r="E271" s="40" t="s">
        <v>5</v>
      </c>
    </row>
    <row r="272" spans="1:5" ht="12.75">
      <c r="A272" t="s">
        <v>58</v>
      </c>
      <c r="E272" s="39" t="s">
        <v>5</v>
      </c>
    </row>
    <row r="273" spans="1:16" ht="12.75">
      <c r="A273" t="s">
        <v>50</v>
      </c>
      <c s="34" t="s">
        <v>467</v>
      </c>
      <c s="34" t="s">
        <v>1551</v>
      </c>
      <c s="35" t="s">
        <v>5</v>
      </c>
      <c s="6" t="s">
        <v>1552</v>
      </c>
      <c s="36" t="s">
        <v>71</v>
      </c>
      <c s="37">
        <v>10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62</v>
      </c>
      <c>
        <f>(M273*21)/100</f>
      </c>
      <c t="s">
        <v>28</v>
      </c>
    </row>
    <row r="274" spans="1:5" ht="12.75">
      <c r="A274" s="35" t="s">
        <v>56</v>
      </c>
      <c r="E274" s="39" t="s">
        <v>1552</v>
      </c>
    </row>
    <row r="275" spans="1:5" ht="12.75">
      <c r="A275" s="35" t="s">
        <v>57</v>
      </c>
      <c r="E275" s="40" t="s">
        <v>5</v>
      </c>
    </row>
    <row r="276" spans="1:5" ht="12.75">
      <c r="A276" t="s">
        <v>58</v>
      </c>
      <c r="E276" s="39" t="s">
        <v>1553</v>
      </c>
    </row>
    <row r="277" spans="1:16" ht="12.75">
      <c r="A277" t="s">
        <v>50</v>
      </c>
      <c s="34" t="s">
        <v>471</v>
      </c>
      <c s="34" t="s">
        <v>1554</v>
      </c>
      <c s="35" t="s">
        <v>5</v>
      </c>
      <c s="6" t="s">
        <v>1555</v>
      </c>
      <c s="36" t="s">
        <v>71</v>
      </c>
      <c s="37">
        <v>7</v>
      </c>
      <c s="36">
        <v>0.10941</v>
      </c>
      <c s="36">
        <f>ROUND(G277*H277,6)</f>
      </c>
      <c r="L277" s="38">
        <v>0</v>
      </c>
      <c s="32">
        <f>ROUND(ROUND(L277,2)*ROUND(G277,3),2)</f>
      </c>
      <c s="36" t="s">
        <v>55</v>
      </c>
      <c>
        <f>(M277*21)/100</f>
      </c>
      <c t="s">
        <v>28</v>
      </c>
    </row>
    <row r="278" spans="1:5" ht="12.75">
      <c r="A278" s="35" t="s">
        <v>56</v>
      </c>
      <c r="E278" s="39" t="s">
        <v>1555</v>
      </c>
    </row>
    <row r="279" spans="1:5" ht="12.75">
      <c r="A279" s="35" t="s">
        <v>57</v>
      </c>
      <c r="E279" s="40" t="s">
        <v>5</v>
      </c>
    </row>
    <row r="280" spans="1:5" ht="12.75">
      <c r="A280" t="s">
        <v>58</v>
      </c>
      <c r="E280" s="39" t="s">
        <v>5</v>
      </c>
    </row>
    <row r="281" spans="1:16" ht="12.75">
      <c r="A281" t="s">
        <v>50</v>
      </c>
      <c s="34" t="s">
        <v>474</v>
      </c>
      <c s="34" t="s">
        <v>1556</v>
      </c>
      <c s="35" t="s">
        <v>5</v>
      </c>
      <c s="6" t="s">
        <v>1557</v>
      </c>
      <c s="36" t="s">
        <v>71</v>
      </c>
      <c s="37">
        <v>7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62</v>
      </c>
      <c>
        <f>(M281*21)/100</f>
      </c>
      <c t="s">
        <v>28</v>
      </c>
    </row>
    <row r="282" spans="1:5" ht="12.75">
      <c r="A282" s="35" t="s">
        <v>56</v>
      </c>
      <c r="E282" s="39" t="s">
        <v>1557</v>
      </c>
    </row>
    <row r="283" spans="1:5" ht="12.75">
      <c r="A283" s="35" t="s">
        <v>57</v>
      </c>
      <c r="E283" s="40" t="s">
        <v>5</v>
      </c>
    </row>
    <row r="284" spans="1:5" ht="12.75">
      <c r="A284" t="s">
        <v>58</v>
      </c>
      <c r="E284" s="39" t="s">
        <v>5</v>
      </c>
    </row>
    <row r="285" spans="1:16" ht="12.75">
      <c r="A285" t="s">
        <v>50</v>
      </c>
      <c s="34" t="s">
        <v>479</v>
      </c>
      <c s="34" t="s">
        <v>1558</v>
      </c>
      <c s="35" t="s">
        <v>5</v>
      </c>
      <c s="6" t="s">
        <v>1559</v>
      </c>
      <c s="36" t="s">
        <v>71</v>
      </c>
      <c s="37">
        <v>7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62</v>
      </c>
      <c>
        <f>(M285*21)/100</f>
      </c>
      <c t="s">
        <v>28</v>
      </c>
    </row>
    <row r="286" spans="1:5" ht="12.75">
      <c r="A286" s="35" t="s">
        <v>56</v>
      </c>
      <c r="E286" s="39" t="s">
        <v>1559</v>
      </c>
    </row>
    <row r="287" spans="1:5" ht="12.75">
      <c r="A287" s="35" t="s">
        <v>57</v>
      </c>
      <c r="E287" s="40" t="s">
        <v>5</v>
      </c>
    </row>
    <row r="288" spans="1:5" ht="12.75">
      <c r="A288" t="s">
        <v>58</v>
      </c>
      <c r="E288" s="39" t="s">
        <v>5</v>
      </c>
    </row>
    <row r="289" spans="1:16" ht="12.75">
      <c r="A289" t="s">
        <v>50</v>
      </c>
      <c s="34" t="s">
        <v>482</v>
      </c>
      <c s="34" t="s">
        <v>1560</v>
      </c>
      <c s="35" t="s">
        <v>5</v>
      </c>
      <c s="6" t="s">
        <v>1561</v>
      </c>
      <c s="36" t="s">
        <v>71</v>
      </c>
      <c s="37">
        <v>32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62</v>
      </c>
      <c>
        <f>(M289*21)/100</f>
      </c>
      <c t="s">
        <v>28</v>
      </c>
    </row>
    <row r="290" spans="1:5" ht="12.75">
      <c r="A290" s="35" t="s">
        <v>56</v>
      </c>
      <c r="E290" s="39" t="s">
        <v>1561</v>
      </c>
    </row>
    <row r="291" spans="1:5" ht="12.75">
      <c r="A291" s="35" t="s">
        <v>57</v>
      </c>
      <c r="E291" s="40" t="s">
        <v>5</v>
      </c>
    </row>
    <row r="292" spans="1:5" ht="12.75">
      <c r="A292" t="s">
        <v>58</v>
      </c>
      <c r="E292" s="39" t="s">
        <v>5</v>
      </c>
    </row>
    <row r="293" spans="1:16" ht="25.5">
      <c r="A293" t="s">
        <v>50</v>
      </c>
      <c s="34" t="s">
        <v>485</v>
      </c>
      <c s="34" t="s">
        <v>1562</v>
      </c>
      <c s="35" t="s">
        <v>5</v>
      </c>
      <c s="6" t="s">
        <v>1563</v>
      </c>
      <c s="36" t="s">
        <v>71</v>
      </c>
      <c s="37">
        <v>16</v>
      </c>
      <c s="36">
        <v>0.0007</v>
      </c>
      <c s="36">
        <f>ROUND(G293*H293,6)</f>
      </c>
      <c r="L293" s="38">
        <v>0</v>
      </c>
      <c s="32">
        <f>ROUND(ROUND(L293,2)*ROUND(G293,3),2)</f>
      </c>
      <c s="36" t="s">
        <v>55</v>
      </c>
      <c>
        <f>(M293*21)/100</f>
      </c>
      <c t="s">
        <v>28</v>
      </c>
    </row>
    <row r="294" spans="1:5" ht="25.5">
      <c r="A294" s="35" t="s">
        <v>56</v>
      </c>
      <c r="E294" s="39" t="s">
        <v>1563</v>
      </c>
    </row>
    <row r="295" spans="1:5" ht="12.75">
      <c r="A295" s="35" t="s">
        <v>57</v>
      </c>
      <c r="E295" s="40" t="s">
        <v>5</v>
      </c>
    </row>
    <row r="296" spans="1:5" ht="12.75">
      <c r="A296" t="s">
        <v>58</v>
      </c>
      <c r="E296" s="39" t="s">
        <v>5</v>
      </c>
    </row>
    <row r="297" spans="1:16" ht="12.75">
      <c r="A297" t="s">
        <v>50</v>
      </c>
      <c s="34" t="s">
        <v>488</v>
      </c>
      <c s="34" t="s">
        <v>1564</v>
      </c>
      <c s="35" t="s">
        <v>5</v>
      </c>
      <c s="6" t="s">
        <v>1565</v>
      </c>
      <c s="36" t="s">
        <v>71</v>
      </c>
      <c s="37">
        <v>4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62</v>
      </c>
      <c>
        <f>(M297*21)/100</f>
      </c>
      <c t="s">
        <v>28</v>
      </c>
    </row>
    <row r="298" spans="1:5" ht="12.75">
      <c r="A298" s="35" t="s">
        <v>56</v>
      </c>
      <c r="E298" s="39" t="s">
        <v>1565</v>
      </c>
    </row>
    <row r="299" spans="1:5" ht="12.75">
      <c r="A299" s="35" t="s">
        <v>57</v>
      </c>
      <c r="E299" s="40" t="s">
        <v>5</v>
      </c>
    </row>
    <row r="300" spans="1:5" ht="12.75">
      <c r="A300" t="s">
        <v>58</v>
      </c>
      <c r="E300" s="39" t="s">
        <v>5</v>
      </c>
    </row>
    <row r="301" spans="1:16" ht="12.75">
      <c r="A301" t="s">
        <v>50</v>
      </c>
      <c s="34" t="s">
        <v>490</v>
      </c>
      <c s="34" t="s">
        <v>1566</v>
      </c>
      <c s="35" t="s">
        <v>5</v>
      </c>
      <c s="6" t="s">
        <v>1567</v>
      </c>
      <c s="36" t="s">
        <v>71</v>
      </c>
      <c s="37">
        <v>4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62</v>
      </c>
      <c>
        <f>(M301*21)/100</f>
      </c>
      <c t="s">
        <v>28</v>
      </c>
    </row>
    <row r="302" spans="1:5" ht="12.75">
      <c r="A302" s="35" t="s">
        <v>56</v>
      </c>
      <c r="E302" s="39" t="s">
        <v>1567</v>
      </c>
    </row>
    <row r="303" spans="1:5" ht="12.75">
      <c r="A303" s="35" t="s">
        <v>57</v>
      </c>
      <c r="E303" s="40" t="s">
        <v>5</v>
      </c>
    </row>
    <row r="304" spans="1:5" ht="12.75">
      <c r="A304" t="s">
        <v>58</v>
      </c>
      <c r="E304" s="39" t="s">
        <v>5</v>
      </c>
    </row>
    <row r="305" spans="1:16" ht="12.75">
      <c r="A305" t="s">
        <v>50</v>
      </c>
      <c s="34" t="s">
        <v>492</v>
      </c>
      <c s="34" t="s">
        <v>1690</v>
      </c>
      <c s="35" t="s">
        <v>5</v>
      </c>
      <c s="6" t="s">
        <v>1691</v>
      </c>
      <c s="36" t="s">
        <v>71</v>
      </c>
      <c s="37">
        <v>12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62</v>
      </c>
      <c>
        <f>(M305*21)/100</f>
      </c>
      <c t="s">
        <v>28</v>
      </c>
    </row>
    <row r="306" spans="1:5" ht="12.75">
      <c r="A306" s="35" t="s">
        <v>56</v>
      </c>
      <c r="E306" s="39" t="s">
        <v>1691</v>
      </c>
    </row>
    <row r="307" spans="1:5" ht="12.75">
      <c r="A307" s="35" t="s">
        <v>57</v>
      </c>
      <c r="E307" s="40" t="s">
        <v>5</v>
      </c>
    </row>
    <row r="308" spans="1:5" ht="12.75">
      <c r="A308" t="s">
        <v>58</v>
      </c>
      <c r="E308" s="39" t="s">
        <v>5</v>
      </c>
    </row>
    <row r="309" spans="1:16" ht="25.5">
      <c r="A309" t="s">
        <v>50</v>
      </c>
      <c s="34" t="s">
        <v>495</v>
      </c>
      <c s="34" t="s">
        <v>1568</v>
      </c>
      <c s="35" t="s">
        <v>5</v>
      </c>
      <c s="6" t="s">
        <v>1569</v>
      </c>
      <c s="36" t="s">
        <v>54</v>
      </c>
      <c s="37">
        <v>283</v>
      </c>
      <c s="36">
        <v>0.00033</v>
      </c>
      <c s="36">
        <f>ROUND(G309*H309,6)</f>
      </c>
      <c r="L309" s="38">
        <v>0</v>
      </c>
      <c s="32">
        <f>ROUND(ROUND(L309,2)*ROUND(G309,3),2)</f>
      </c>
      <c s="36" t="s">
        <v>55</v>
      </c>
      <c>
        <f>(M309*21)/100</f>
      </c>
      <c t="s">
        <v>28</v>
      </c>
    </row>
    <row r="310" spans="1:5" ht="25.5">
      <c r="A310" s="35" t="s">
        <v>56</v>
      </c>
      <c r="E310" s="39" t="s">
        <v>1569</v>
      </c>
    </row>
    <row r="311" spans="1:5" ht="12.75">
      <c r="A311" s="35" t="s">
        <v>57</v>
      </c>
      <c r="E311" s="40" t="s">
        <v>5</v>
      </c>
    </row>
    <row r="312" spans="1:5" ht="12.75">
      <c r="A312" t="s">
        <v>58</v>
      </c>
      <c r="E312" s="39" t="s">
        <v>5</v>
      </c>
    </row>
    <row r="313" spans="1:16" ht="25.5">
      <c r="A313" t="s">
        <v>50</v>
      </c>
      <c s="34" t="s">
        <v>498</v>
      </c>
      <c s="34" t="s">
        <v>1692</v>
      </c>
      <c s="35" t="s">
        <v>5</v>
      </c>
      <c s="6" t="s">
        <v>1693</v>
      </c>
      <c s="36" t="s">
        <v>54</v>
      </c>
      <c s="37">
        <v>12</v>
      </c>
      <c s="36">
        <v>0.00065</v>
      </c>
      <c s="36">
        <f>ROUND(G313*H313,6)</f>
      </c>
      <c r="L313" s="38">
        <v>0</v>
      </c>
      <c s="32">
        <f>ROUND(ROUND(L313,2)*ROUND(G313,3),2)</f>
      </c>
      <c s="36" t="s">
        <v>55</v>
      </c>
      <c>
        <f>(M313*21)/100</f>
      </c>
      <c t="s">
        <v>28</v>
      </c>
    </row>
    <row r="314" spans="1:5" ht="25.5">
      <c r="A314" s="35" t="s">
        <v>56</v>
      </c>
      <c r="E314" s="39" t="s">
        <v>1693</v>
      </c>
    </row>
    <row r="315" spans="1:5" ht="12.75">
      <c r="A315" s="35" t="s">
        <v>57</v>
      </c>
      <c r="E315" s="40" t="s">
        <v>5</v>
      </c>
    </row>
    <row r="316" spans="1:5" ht="12.75">
      <c r="A316" t="s">
        <v>58</v>
      </c>
      <c r="E316" s="39" t="s">
        <v>5</v>
      </c>
    </row>
    <row r="317" spans="1:16" ht="25.5">
      <c r="A317" t="s">
        <v>50</v>
      </c>
      <c s="34" t="s">
        <v>499</v>
      </c>
      <c s="34" t="s">
        <v>1570</v>
      </c>
      <c s="35" t="s">
        <v>5</v>
      </c>
      <c s="6" t="s">
        <v>1571</v>
      </c>
      <c s="36" t="s">
        <v>1203</v>
      </c>
      <c s="37">
        <v>13</v>
      </c>
      <c s="36">
        <v>0.0026</v>
      </c>
      <c s="36">
        <f>ROUND(G317*H317,6)</f>
      </c>
      <c r="L317" s="38">
        <v>0</v>
      </c>
      <c s="32">
        <f>ROUND(ROUND(L317,2)*ROUND(G317,3),2)</f>
      </c>
      <c s="36" t="s">
        <v>55</v>
      </c>
      <c>
        <f>(M317*21)/100</f>
      </c>
      <c t="s">
        <v>28</v>
      </c>
    </row>
    <row r="318" spans="1:5" ht="25.5">
      <c r="A318" s="35" t="s">
        <v>56</v>
      </c>
      <c r="E318" s="39" t="s">
        <v>1571</v>
      </c>
    </row>
    <row r="319" spans="1:5" ht="12.75">
      <c r="A319" s="35" t="s">
        <v>57</v>
      </c>
      <c r="E319" s="40" t="s">
        <v>5</v>
      </c>
    </row>
    <row r="320" spans="1:5" ht="12.75">
      <c r="A320" t="s">
        <v>58</v>
      </c>
      <c r="E320" s="39" t="s">
        <v>5</v>
      </c>
    </row>
    <row r="321" spans="1:16" ht="25.5">
      <c r="A321" t="s">
        <v>50</v>
      </c>
      <c s="34" t="s">
        <v>502</v>
      </c>
      <c s="34" t="s">
        <v>1572</v>
      </c>
      <c s="35" t="s">
        <v>5</v>
      </c>
      <c s="6" t="s">
        <v>1573</v>
      </c>
      <c s="36" t="s">
        <v>54</v>
      </c>
      <c s="37">
        <v>295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55</v>
      </c>
      <c>
        <f>(M321*21)/100</f>
      </c>
      <c t="s">
        <v>28</v>
      </c>
    </row>
    <row r="322" spans="1:5" ht="25.5">
      <c r="A322" s="35" t="s">
        <v>56</v>
      </c>
      <c r="E322" s="39" t="s">
        <v>1573</v>
      </c>
    </row>
    <row r="323" spans="1:5" ht="12.75">
      <c r="A323" s="35" t="s">
        <v>57</v>
      </c>
      <c r="E323" s="40" t="s">
        <v>5</v>
      </c>
    </row>
    <row r="324" spans="1:5" ht="12.75">
      <c r="A324" t="s">
        <v>58</v>
      </c>
      <c r="E324" s="39" t="s">
        <v>5</v>
      </c>
    </row>
    <row r="325" spans="1:16" ht="25.5">
      <c r="A325" t="s">
        <v>50</v>
      </c>
      <c s="34" t="s">
        <v>505</v>
      </c>
      <c s="34" t="s">
        <v>1574</v>
      </c>
      <c s="35" t="s">
        <v>5</v>
      </c>
      <c s="6" t="s">
        <v>1575</v>
      </c>
      <c s="36" t="s">
        <v>1203</v>
      </c>
      <c s="37">
        <v>13</v>
      </c>
      <c s="36">
        <v>1E-05</v>
      </c>
      <c s="36">
        <f>ROUND(G325*H325,6)</f>
      </c>
      <c r="L325" s="38">
        <v>0</v>
      </c>
      <c s="32">
        <f>ROUND(ROUND(L325,2)*ROUND(G325,3),2)</f>
      </c>
      <c s="36" t="s">
        <v>55</v>
      </c>
      <c>
        <f>(M325*21)/100</f>
      </c>
      <c t="s">
        <v>28</v>
      </c>
    </row>
    <row r="326" spans="1:5" ht="25.5">
      <c r="A326" s="35" t="s">
        <v>56</v>
      </c>
      <c r="E326" s="39" t="s">
        <v>1575</v>
      </c>
    </row>
    <row r="327" spans="1:5" ht="12.75">
      <c r="A327" s="35" t="s">
        <v>57</v>
      </c>
      <c r="E327" s="40" t="s">
        <v>5</v>
      </c>
    </row>
    <row r="328" spans="1:5" ht="12.75">
      <c r="A328" t="s">
        <v>58</v>
      </c>
      <c r="E328" s="39" t="s">
        <v>5</v>
      </c>
    </row>
    <row r="329" spans="1:16" ht="38.25">
      <c r="A329" t="s">
        <v>50</v>
      </c>
      <c s="34" t="s">
        <v>508</v>
      </c>
      <c s="34" t="s">
        <v>1576</v>
      </c>
      <c s="35" t="s">
        <v>5</v>
      </c>
      <c s="6" t="s">
        <v>1577</v>
      </c>
      <c s="36" t="s">
        <v>54</v>
      </c>
      <c s="37">
        <v>247</v>
      </c>
      <c s="36">
        <v>0.14067</v>
      </c>
      <c s="36">
        <f>ROUND(G329*H329,6)</f>
      </c>
      <c r="L329" s="38">
        <v>0</v>
      </c>
      <c s="32">
        <f>ROUND(ROUND(L329,2)*ROUND(G329,3),2)</f>
      </c>
      <c s="36" t="s">
        <v>55</v>
      </c>
      <c>
        <f>(M329*21)/100</f>
      </c>
      <c t="s">
        <v>28</v>
      </c>
    </row>
    <row r="330" spans="1:5" ht="38.25">
      <c r="A330" s="35" t="s">
        <v>56</v>
      </c>
      <c r="E330" s="39" t="s">
        <v>1578</v>
      </c>
    </row>
    <row r="331" spans="1:5" ht="12.75">
      <c r="A331" s="35" t="s">
        <v>57</v>
      </c>
      <c r="E331" s="40" t="s">
        <v>5</v>
      </c>
    </row>
    <row r="332" spans="1:5" ht="12.75">
      <c r="A332" t="s">
        <v>58</v>
      </c>
      <c r="E332" s="39" t="s">
        <v>5</v>
      </c>
    </row>
    <row r="333" spans="1:16" ht="12.75">
      <c r="A333" t="s">
        <v>50</v>
      </c>
      <c s="34" t="s">
        <v>511</v>
      </c>
      <c s="34" t="s">
        <v>1579</v>
      </c>
      <c s="35" t="s">
        <v>5</v>
      </c>
      <c s="6" t="s">
        <v>1580</v>
      </c>
      <c s="36" t="s">
        <v>54</v>
      </c>
      <c s="37">
        <v>252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62</v>
      </c>
      <c>
        <f>(M333*21)/100</f>
      </c>
      <c t="s">
        <v>28</v>
      </c>
    </row>
    <row r="334" spans="1:5" ht="12.75">
      <c r="A334" s="35" t="s">
        <v>56</v>
      </c>
      <c r="E334" s="39" t="s">
        <v>1580</v>
      </c>
    </row>
    <row r="335" spans="1:5" ht="12.75">
      <c r="A335" s="35" t="s">
        <v>57</v>
      </c>
      <c r="E335" s="40" t="s">
        <v>5</v>
      </c>
    </row>
    <row r="336" spans="1:5" ht="12.75">
      <c r="A336" t="s">
        <v>58</v>
      </c>
      <c r="E336" s="39" t="s">
        <v>5</v>
      </c>
    </row>
    <row r="337" spans="1:16" ht="38.25">
      <c r="A337" t="s">
        <v>50</v>
      </c>
      <c s="34" t="s">
        <v>514</v>
      </c>
      <c s="34" t="s">
        <v>1581</v>
      </c>
      <c s="35" t="s">
        <v>5</v>
      </c>
      <c s="6" t="s">
        <v>1582</v>
      </c>
      <c s="36" t="s">
        <v>54</v>
      </c>
      <c s="37">
        <v>35</v>
      </c>
      <c s="36">
        <v>0.1295</v>
      </c>
      <c s="36">
        <f>ROUND(G337*H337,6)</f>
      </c>
      <c r="L337" s="38">
        <v>0</v>
      </c>
      <c s="32">
        <f>ROUND(ROUND(L337,2)*ROUND(G337,3),2)</f>
      </c>
      <c s="36" t="s">
        <v>55</v>
      </c>
      <c>
        <f>(M337*21)/100</f>
      </c>
      <c t="s">
        <v>28</v>
      </c>
    </row>
    <row r="338" spans="1:5" ht="38.25">
      <c r="A338" s="35" t="s">
        <v>56</v>
      </c>
      <c r="E338" s="39" t="s">
        <v>1583</v>
      </c>
    </row>
    <row r="339" spans="1:5" ht="12.75">
      <c r="A339" s="35" t="s">
        <v>57</v>
      </c>
      <c r="E339" s="40" t="s">
        <v>5</v>
      </c>
    </row>
    <row r="340" spans="1:5" ht="12.75">
      <c r="A340" t="s">
        <v>58</v>
      </c>
      <c r="E340" s="39" t="s">
        <v>5</v>
      </c>
    </row>
    <row r="341" spans="1:16" ht="12.75">
      <c r="A341" t="s">
        <v>50</v>
      </c>
      <c s="34" t="s">
        <v>517</v>
      </c>
      <c s="34" t="s">
        <v>1584</v>
      </c>
      <c s="35" t="s">
        <v>5</v>
      </c>
      <c s="6" t="s">
        <v>1585</v>
      </c>
      <c s="36" t="s">
        <v>54</v>
      </c>
      <c s="37">
        <v>37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62</v>
      </c>
      <c>
        <f>(M341*21)/100</f>
      </c>
      <c t="s">
        <v>28</v>
      </c>
    </row>
    <row r="342" spans="1:5" ht="12.75">
      <c r="A342" s="35" t="s">
        <v>56</v>
      </c>
      <c r="E342" s="39" t="s">
        <v>1585</v>
      </c>
    </row>
    <row r="343" spans="1:5" ht="12.75">
      <c r="A343" s="35" t="s">
        <v>57</v>
      </c>
      <c r="E343" s="40" t="s">
        <v>5</v>
      </c>
    </row>
    <row r="344" spans="1:5" ht="12.75">
      <c r="A344" t="s">
        <v>58</v>
      </c>
      <c r="E344" s="39" t="s">
        <v>5</v>
      </c>
    </row>
    <row r="345" spans="1:16" ht="25.5">
      <c r="A345" t="s">
        <v>50</v>
      </c>
      <c s="34" t="s">
        <v>520</v>
      </c>
      <c s="34" t="s">
        <v>1660</v>
      </c>
      <c s="35" t="s">
        <v>5</v>
      </c>
      <c s="6" t="s">
        <v>1661</v>
      </c>
      <c s="36" t="s">
        <v>54</v>
      </c>
      <c s="37">
        <v>50</v>
      </c>
      <c s="36">
        <v>0.25565</v>
      </c>
      <c s="36">
        <f>ROUND(G345*H345,6)</f>
      </c>
      <c r="L345" s="38">
        <v>0</v>
      </c>
      <c s="32">
        <f>ROUND(ROUND(L345,2)*ROUND(G345,3),2)</f>
      </c>
      <c s="36" t="s">
        <v>55</v>
      </c>
      <c>
        <f>(M345*21)/100</f>
      </c>
      <c t="s">
        <v>28</v>
      </c>
    </row>
    <row r="346" spans="1:5" ht="25.5">
      <c r="A346" s="35" t="s">
        <v>56</v>
      </c>
      <c r="E346" s="39" t="s">
        <v>1661</v>
      </c>
    </row>
    <row r="347" spans="1:5" ht="12.75">
      <c r="A347" s="35" t="s">
        <v>57</v>
      </c>
      <c r="E347" s="40" t="s">
        <v>5</v>
      </c>
    </row>
    <row r="348" spans="1:5" ht="12.75">
      <c r="A348" t="s">
        <v>58</v>
      </c>
      <c r="E348" s="39" t="s">
        <v>1694</v>
      </c>
    </row>
    <row r="349" spans="1:13" ht="12.75">
      <c r="A349" t="s">
        <v>47</v>
      </c>
      <c r="C349" s="31" t="s">
        <v>1290</v>
      </c>
      <c r="E349" s="33" t="s">
        <v>1591</v>
      </c>
      <c r="J349" s="32">
        <f>0</f>
      </c>
      <c s="32">
        <f>0</f>
      </c>
      <c s="32">
        <f>0+L350+L354+L358</f>
      </c>
      <c s="32">
        <f>0+M350+M354+M358</f>
      </c>
    </row>
    <row r="350" spans="1:16" ht="12.75">
      <c r="A350" t="s">
        <v>50</v>
      </c>
      <c s="34" t="s">
        <v>523</v>
      </c>
      <c s="34" t="s">
        <v>1592</v>
      </c>
      <c s="35" t="s">
        <v>5</v>
      </c>
      <c s="6" t="s">
        <v>1593</v>
      </c>
      <c s="36" t="s">
        <v>102</v>
      </c>
      <c s="37">
        <v>1694.14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55</v>
      </c>
      <c>
        <f>(M350*21)/100</f>
      </c>
      <c t="s">
        <v>28</v>
      </c>
    </row>
    <row r="351" spans="1:5" ht="12.75">
      <c r="A351" s="35" t="s">
        <v>56</v>
      </c>
      <c r="E351" s="39" t="s">
        <v>1593</v>
      </c>
    </row>
    <row r="352" spans="1:5" ht="12.75">
      <c r="A352" s="35" t="s">
        <v>57</v>
      </c>
      <c r="E352" s="40" t="s">
        <v>5</v>
      </c>
    </row>
    <row r="353" spans="1:5" ht="12.75">
      <c r="A353" t="s">
        <v>58</v>
      </c>
      <c r="E353" s="39" t="s">
        <v>5</v>
      </c>
    </row>
    <row r="354" spans="1:16" ht="38.25">
      <c r="A354" t="s">
        <v>50</v>
      </c>
      <c s="34" t="s">
        <v>527</v>
      </c>
      <c s="34" t="s">
        <v>1597</v>
      </c>
      <c s="35" t="s">
        <v>5</v>
      </c>
      <c s="6" t="s">
        <v>1665</v>
      </c>
      <c s="36" t="s">
        <v>102</v>
      </c>
      <c s="37">
        <v>106.3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62</v>
      </c>
      <c>
        <f>(M354*21)/100</f>
      </c>
      <c t="s">
        <v>28</v>
      </c>
    </row>
    <row r="355" spans="1:5" ht="38.25">
      <c r="A355" s="35" t="s">
        <v>56</v>
      </c>
      <c r="E355" s="39" t="s">
        <v>1666</v>
      </c>
    </row>
    <row r="356" spans="1:5" ht="12.75">
      <c r="A356" s="35" t="s">
        <v>57</v>
      </c>
      <c r="E356" s="40" t="s">
        <v>5</v>
      </c>
    </row>
    <row r="357" spans="1:5" ht="165.75">
      <c r="A357" t="s">
        <v>58</v>
      </c>
      <c r="E357" s="39" t="s">
        <v>1427</v>
      </c>
    </row>
    <row r="358" spans="1:16" ht="38.25">
      <c r="A358" t="s">
        <v>50</v>
      </c>
      <c s="34" t="s">
        <v>530</v>
      </c>
      <c s="34" t="s">
        <v>1600</v>
      </c>
      <c s="35" t="s">
        <v>5</v>
      </c>
      <c s="6" t="s">
        <v>1695</v>
      </c>
      <c s="36" t="s">
        <v>102</v>
      </c>
      <c s="37">
        <v>6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62</v>
      </c>
      <c>
        <f>(M358*21)/100</f>
      </c>
      <c t="s">
        <v>28</v>
      </c>
    </row>
    <row r="359" spans="1:5" ht="38.25">
      <c r="A359" s="35" t="s">
        <v>56</v>
      </c>
      <c r="E359" s="39" t="s">
        <v>1696</v>
      </c>
    </row>
    <row r="360" spans="1:5" ht="12.75">
      <c r="A360" s="35" t="s">
        <v>57</v>
      </c>
      <c r="E360" s="40" t="s">
        <v>5</v>
      </c>
    </row>
    <row r="361" spans="1:5" ht="165.75">
      <c r="A361" t="s">
        <v>58</v>
      </c>
      <c r="E361" s="39" t="s">
        <v>1427</v>
      </c>
    </row>
    <row r="362" spans="1:13" ht="12.75">
      <c r="A362" t="s">
        <v>47</v>
      </c>
      <c r="C362" s="31" t="s">
        <v>1302</v>
      </c>
      <c r="E362" s="33" t="s">
        <v>1303</v>
      </c>
      <c r="J362" s="32">
        <f>0</f>
      </c>
      <c s="32">
        <f>0</f>
      </c>
      <c s="32">
        <f>0+L363+L367</f>
      </c>
      <c s="32">
        <f>0+M363+M367</f>
      </c>
    </row>
    <row r="363" spans="1:16" ht="25.5">
      <c r="A363" t="s">
        <v>50</v>
      </c>
      <c s="34" t="s">
        <v>533</v>
      </c>
      <c s="34" t="s">
        <v>1603</v>
      </c>
      <c s="35" t="s">
        <v>5</v>
      </c>
      <c s="6" t="s">
        <v>1604</v>
      </c>
      <c s="36" t="s">
        <v>102</v>
      </c>
      <c s="37">
        <v>82.64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55</v>
      </c>
      <c>
        <f>(M363*21)/100</f>
      </c>
      <c t="s">
        <v>28</v>
      </c>
    </row>
    <row r="364" spans="1:5" ht="25.5">
      <c r="A364" s="35" t="s">
        <v>56</v>
      </c>
      <c r="E364" s="39" t="s">
        <v>1604</v>
      </c>
    </row>
    <row r="365" spans="1:5" ht="12.75">
      <c r="A365" s="35" t="s">
        <v>57</v>
      </c>
      <c r="E365" s="40" t="s">
        <v>5</v>
      </c>
    </row>
    <row r="366" spans="1:5" ht="12.75">
      <c r="A366" t="s">
        <v>58</v>
      </c>
      <c r="E366" s="39" t="s">
        <v>5</v>
      </c>
    </row>
    <row r="367" spans="1:16" ht="25.5">
      <c r="A367" t="s">
        <v>50</v>
      </c>
      <c s="34" t="s">
        <v>536</v>
      </c>
      <c s="34" t="s">
        <v>1605</v>
      </c>
      <c s="35" t="s">
        <v>5</v>
      </c>
      <c s="6" t="s">
        <v>1606</v>
      </c>
      <c s="36" t="s">
        <v>102</v>
      </c>
      <c s="37">
        <v>1580.25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55</v>
      </c>
      <c>
        <f>(M367*21)/100</f>
      </c>
      <c t="s">
        <v>28</v>
      </c>
    </row>
    <row r="368" spans="1:5" ht="25.5">
      <c r="A368" s="35" t="s">
        <v>56</v>
      </c>
      <c r="E368" s="39" t="s">
        <v>1606</v>
      </c>
    </row>
    <row r="369" spans="1:5" ht="12.75">
      <c r="A369" s="35" t="s">
        <v>57</v>
      </c>
      <c r="E369" s="40" t="s">
        <v>5</v>
      </c>
    </row>
    <row r="370" spans="1:5" ht="12.75">
      <c r="A370" t="s">
        <v>58</v>
      </c>
      <c r="E370" s="39" t="s">
        <v>5</v>
      </c>
    </row>
    <row r="371" spans="1:13" ht="12.75">
      <c r="A371" t="s">
        <v>47</v>
      </c>
      <c r="C371" s="31" t="s">
        <v>1607</v>
      </c>
      <c r="E371" s="33" t="s">
        <v>1608</v>
      </c>
      <c r="J371" s="32">
        <f>0</f>
      </c>
      <c s="32">
        <f>0</f>
      </c>
      <c s="32">
        <f>0+L372</f>
      </c>
      <c s="32">
        <f>0+M372</f>
      </c>
    </row>
    <row r="372" spans="1:16" ht="25.5">
      <c r="A372" t="s">
        <v>50</v>
      </c>
      <c s="34" t="s">
        <v>539</v>
      </c>
      <c s="34" t="s">
        <v>1609</v>
      </c>
      <c s="35" t="s">
        <v>5</v>
      </c>
      <c s="6" t="s">
        <v>1610</v>
      </c>
      <c s="36" t="s">
        <v>54</v>
      </c>
      <c s="37">
        <v>304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55</v>
      </c>
      <c>
        <f>(M372*21)/100</f>
      </c>
      <c t="s">
        <v>28</v>
      </c>
    </row>
    <row r="373" spans="1:5" ht="25.5">
      <c r="A373" s="35" t="s">
        <v>56</v>
      </c>
      <c r="E373" s="39" t="s">
        <v>1610</v>
      </c>
    </row>
    <row r="374" spans="1:5" ht="12.75">
      <c r="A374" s="35" t="s">
        <v>57</v>
      </c>
      <c r="E374" s="40" t="s">
        <v>5</v>
      </c>
    </row>
    <row r="375" spans="1:5" ht="12.75">
      <c r="A375" t="s">
        <v>58</v>
      </c>
      <c r="E375" s="39" t="s">
        <v>5</v>
      </c>
    </row>
    <row r="376" spans="1:13" ht="12.75">
      <c r="A376" t="s">
        <v>47</v>
      </c>
      <c r="C376" s="31" t="s">
        <v>1611</v>
      </c>
      <c r="E376" s="33" t="s">
        <v>1612</v>
      </c>
      <c r="J376" s="32">
        <f>0</f>
      </c>
      <c s="32">
        <f>0</f>
      </c>
      <c s="32">
        <f>0+L377+L381+L385+L389+L393</f>
      </c>
      <c s="32">
        <f>0+M377+M381+M385+M389+M393</f>
      </c>
    </row>
    <row r="377" spans="1:16" ht="38.25">
      <c r="A377" t="s">
        <v>50</v>
      </c>
      <c s="34" t="s">
        <v>541</v>
      </c>
      <c s="34" t="s">
        <v>1613</v>
      </c>
      <c s="35" t="s">
        <v>5</v>
      </c>
      <c s="6" t="s">
        <v>1614</v>
      </c>
      <c s="36" t="s">
        <v>54</v>
      </c>
      <c s="37">
        <v>304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55</v>
      </c>
      <c>
        <f>(M377*21)/100</f>
      </c>
      <c t="s">
        <v>28</v>
      </c>
    </row>
    <row r="378" spans="1:5" ht="51">
      <c r="A378" s="35" t="s">
        <v>56</v>
      </c>
      <c r="E378" s="39" t="s">
        <v>1615</v>
      </c>
    </row>
    <row r="379" spans="1:5" ht="12.75">
      <c r="A379" s="35" t="s">
        <v>57</v>
      </c>
      <c r="E379" s="40" t="s">
        <v>5</v>
      </c>
    </row>
    <row r="380" spans="1:5" ht="12.75">
      <c r="A380" t="s">
        <v>58</v>
      </c>
      <c r="E380" s="39" t="s">
        <v>5</v>
      </c>
    </row>
    <row r="381" spans="1:16" ht="25.5">
      <c r="A381" t="s">
        <v>50</v>
      </c>
      <c s="34" t="s">
        <v>544</v>
      </c>
      <c s="34" t="s">
        <v>1616</v>
      </c>
      <c s="35" t="s">
        <v>5</v>
      </c>
      <c s="6" t="s">
        <v>1617</v>
      </c>
      <c s="36" t="s">
        <v>54</v>
      </c>
      <c s="37">
        <v>304</v>
      </c>
      <c s="36">
        <v>0.22346</v>
      </c>
      <c s="36">
        <f>ROUND(G381*H381,6)</f>
      </c>
      <c r="L381" s="38">
        <v>0</v>
      </c>
      <c s="32">
        <f>ROUND(ROUND(L381,2)*ROUND(G381,3),2)</f>
      </c>
      <c s="36" t="s">
        <v>55</v>
      </c>
      <c>
        <f>(M381*21)/100</f>
      </c>
      <c t="s">
        <v>28</v>
      </c>
    </row>
    <row r="382" spans="1:5" ht="25.5">
      <c r="A382" s="35" t="s">
        <v>56</v>
      </c>
      <c r="E382" s="39" t="s">
        <v>1617</v>
      </c>
    </row>
    <row r="383" spans="1:5" ht="12.75">
      <c r="A383" s="35" t="s">
        <v>57</v>
      </c>
      <c r="E383" s="40" t="s">
        <v>5</v>
      </c>
    </row>
    <row r="384" spans="1:5" ht="12.75">
      <c r="A384" t="s">
        <v>58</v>
      </c>
      <c r="E384" s="39" t="s">
        <v>5</v>
      </c>
    </row>
    <row r="385" spans="1:16" ht="25.5">
      <c r="A385" t="s">
        <v>50</v>
      </c>
      <c s="34" t="s">
        <v>547</v>
      </c>
      <c s="34" t="s">
        <v>1618</v>
      </c>
      <c s="35" t="s">
        <v>5</v>
      </c>
      <c s="6" t="s">
        <v>1619</v>
      </c>
      <c s="36" t="s">
        <v>54</v>
      </c>
      <c s="37">
        <v>304</v>
      </c>
      <c s="36">
        <v>9E-05</v>
      </c>
      <c s="36">
        <f>ROUND(G385*H385,6)</f>
      </c>
      <c r="L385" s="38">
        <v>0</v>
      </c>
      <c s="32">
        <f>ROUND(ROUND(L385,2)*ROUND(G385,3),2)</f>
      </c>
      <c s="36" t="s">
        <v>55</v>
      </c>
      <c>
        <f>(M385*21)/100</f>
      </c>
      <c t="s">
        <v>28</v>
      </c>
    </row>
    <row r="386" spans="1:5" ht="25.5">
      <c r="A386" s="35" t="s">
        <v>56</v>
      </c>
      <c r="E386" s="39" t="s">
        <v>1619</v>
      </c>
    </row>
    <row r="387" spans="1:5" ht="12.75">
      <c r="A387" s="35" t="s">
        <v>57</v>
      </c>
      <c r="E387" s="40" t="s">
        <v>5</v>
      </c>
    </row>
    <row r="388" spans="1:5" ht="12.75">
      <c r="A388" t="s">
        <v>58</v>
      </c>
      <c r="E388" s="39" t="s">
        <v>5</v>
      </c>
    </row>
    <row r="389" spans="1:16" ht="25.5">
      <c r="A389" t="s">
        <v>50</v>
      </c>
      <c s="34" t="s">
        <v>550</v>
      </c>
      <c s="34" t="s">
        <v>1620</v>
      </c>
      <c s="35" t="s">
        <v>5</v>
      </c>
      <c s="6" t="s">
        <v>1621</v>
      </c>
      <c s="36" t="s">
        <v>54</v>
      </c>
      <c s="37">
        <v>304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55</v>
      </c>
      <c>
        <f>(M389*21)/100</f>
      </c>
      <c t="s">
        <v>28</v>
      </c>
    </row>
    <row r="390" spans="1:5" ht="25.5">
      <c r="A390" s="35" t="s">
        <v>56</v>
      </c>
      <c r="E390" s="39" t="s">
        <v>1621</v>
      </c>
    </row>
    <row r="391" spans="1:5" ht="12.75">
      <c r="A391" s="35" t="s">
        <v>57</v>
      </c>
      <c r="E391" s="40" t="s">
        <v>5</v>
      </c>
    </row>
    <row r="392" spans="1:5" ht="12.75">
      <c r="A392" t="s">
        <v>58</v>
      </c>
      <c r="E392" s="39" t="s">
        <v>1623</v>
      </c>
    </row>
    <row r="393" spans="1:16" ht="38.25">
      <c r="A393" t="s">
        <v>50</v>
      </c>
      <c s="34" t="s">
        <v>553</v>
      </c>
      <c s="34" t="s">
        <v>1624</v>
      </c>
      <c s="35" t="s">
        <v>5</v>
      </c>
      <c s="6" t="s">
        <v>1625</v>
      </c>
      <c s="36" t="s">
        <v>54</v>
      </c>
      <c s="37">
        <v>304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55</v>
      </c>
      <c>
        <f>(M393*21)/100</f>
      </c>
      <c t="s">
        <v>28</v>
      </c>
    </row>
    <row r="394" spans="1:5" ht="38.25">
      <c r="A394" s="35" t="s">
        <v>56</v>
      </c>
      <c r="E394" s="39" t="s">
        <v>1626</v>
      </c>
    </row>
    <row r="395" spans="1:5" ht="12.75">
      <c r="A395" s="35" t="s">
        <v>57</v>
      </c>
      <c r="E395" s="40" t="s">
        <v>5</v>
      </c>
    </row>
    <row r="396" spans="1:5" ht="12.75">
      <c r="A396" t="s">
        <v>58</v>
      </c>
      <c r="E39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2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1697</v>
      </c>
      <c s="41">
        <f>Rekapitulace!C30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1697</v>
      </c>
      <c r="E4" s="26" t="s">
        <v>1698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COUNTIFS(L8:L282,"=0",A8:A282,"P")+COUNTIFS(L8:L282,"",A8:A282,"P")+SUM(Q8:Q282)</f>
      </c>
    </row>
    <row r="8" spans="1:13" ht="12.75">
      <c r="A8" t="s">
        <v>45</v>
      </c>
      <c r="C8" s="28" t="s">
        <v>1701</v>
      </c>
      <c r="E8" s="30" t="s">
        <v>1700</v>
      </c>
      <c r="J8" s="29">
        <f>0+J9+J54+J71+J80+J109+J118+J227+J268+J277</f>
      </c>
      <c s="29">
        <f>0+K9+K54+K71+K80+K109+K118+K227+K268+K277</f>
      </c>
      <c s="29">
        <f>0+L9+L54+L71+L80+L109+L118+L227+L268+L277</f>
      </c>
      <c s="29">
        <f>0+M9+M54+M71+M80+M109+M118+M227+M268+M277</f>
      </c>
    </row>
    <row r="9" spans="1:13" ht="12.75">
      <c r="A9" t="s">
        <v>47</v>
      </c>
      <c r="C9" s="31" t="s">
        <v>51</v>
      </c>
      <c r="E9" s="33" t="s">
        <v>1200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50</v>
      </c>
      <c s="34" t="s">
        <v>51</v>
      </c>
      <c s="34" t="s">
        <v>1201</v>
      </c>
      <c s="35" t="s">
        <v>5</v>
      </c>
      <c s="6" t="s">
        <v>1202</v>
      </c>
      <c s="36" t="s">
        <v>1203</v>
      </c>
      <c s="37">
        <v>100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51">
      <c r="A11" s="35" t="s">
        <v>56</v>
      </c>
      <c r="E11" s="39" t="s">
        <v>1205</v>
      </c>
    </row>
    <row r="12" spans="1:5" ht="38.25">
      <c r="A12" s="35" t="s">
        <v>57</v>
      </c>
      <c r="E12" s="42" t="s">
        <v>1702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1207</v>
      </c>
      <c s="35" t="s">
        <v>5</v>
      </c>
      <c s="6" t="s">
        <v>1208</v>
      </c>
      <c s="36" t="s">
        <v>1203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51">
      <c r="A15" s="35" t="s">
        <v>56</v>
      </c>
      <c r="E15" s="39" t="s">
        <v>1209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1703</v>
      </c>
      <c s="35" t="s">
        <v>5</v>
      </c>
      <c s="6" t="s">
        <v>1704</v>
      </c>
      <c s="36" t="s">
        <v>1088</v>
      </c>
      <c s="37">
        <v>371.887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25.5">
      <c r="A19" s="35" t="s">
        <v>56</v>
      </c>
      <c r="E19" s="39" t="s">
        <v>1704</v>
      </c>
    </row>
    <row r="20" spans="1:5" ht="76.5">
      <c r="A20" s="35" t="s">
        <v>57</v>
      </c>
      <c r="E20" s="42" t="s">
        <v>1705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65</v>
      </c>
      <c s="34" t="s">
        <v>1706</v>
      </c>
      <c s="35" t="s">
        <v>5</v>
      </c>
      <c s="6" t="s">
        <v>1707</v>
      </c>
      <c s="36" t="s">
        <v>1088</v>
      </c>
      <c s="37">
        <v>29.286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25.5">
      <c r="A23" s="35" t="s">
        <v>56</v>
      </c>
      <c r="E23" s="39" t="s">
        <v>1707</v>
      </c>
    </row>
    <row r="24" spans="1:5" ht="38.25">
      <c r="A24" s="35" t="s">
        <v>57</v>
      </c>
      <c r="E24" s="42" t="s">
        <v>1708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68</v>
      </c>
      <c s="34" t="s">
        <v>1211</v>
      </c>
      <c s="35" t="s">
        <v>5</v>
      </c>
      <c s="6" t="s">
        <v>1212</v>
      </c>
      <c s="36" t="s">
        <v>1088</v>
      </c>
      <c s="37">
        <v>499.24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1212</v>
      </c>
    </row>
    <row r="28" spans="1:5" ht="51">
      <c r="A28" s="35" t="s">
        <v>57</v>
      </c>
      <c r="E28" s="42" t="s">
        <v>1709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1710</v>
      </c>
      <c s="35" t="s">
        <v>5</v>
      </c>
      <c s="6" t="s">
        <v>1711</v>
      </c>
      <c s="36" t="s">
        <v>1203</v>
      </c>
      <c s="37">
        <v>301.834</v>
      </c>
      <c s="36">
        <v>0.00084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25.5">
      <c r="A31" s="35" t="s">
        <v>56</v>
      </c>
      <c r="E31" s="39" t="s">
        <v>1711</v>
      </c>
    </row>
    <row r="32" spans="1:5" ht="38.25">
      <c r="A32" s="35" t="s">
        <v>57</v>
      </c>
      <c r="E32" s="42" t="s">
        <v>1712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77</v>
      </c>
      <c s="34" t="s">
        <v>1713</v>
      </c>
      <c s="35" t="s">
        <v>5</v>
      </c>
      <c s="6" t="s">
        <v>1714</v>
      </c>
      <c s="36" t="s">
        <v>1203</v>
      </c>
      <c s="37">
        <v>301.834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25.5">
      <c r="A35" s="35" t="s">
        <v>56</v>
      </c>
      <c r="E35" s="39" t="s">
        <v>1714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80</v>
      </c>
      <c s="34" t="s">
        <v>1227</v>
      </c>
      <c s="35" t="s">
        <v>5</v>
      </c>
      <c s="6" t="s">
        <v>1228</v>
      </c>
      <c s="36" t="s">
        <v>1088</v>
      </c>
      <c s="37">
        <v>304.008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25.5">
      <c r="A39" s="35" t="s">
        <v>56</v>
      </c>
      <c r="E39" s="39" t="s">
        <v>1228</v>
      </c>
    </row>
    <row r="40" spans="1:5" ht="89.25">
      <c r="A40" s="35" t="s">
        <v>57</v>
      </c>
      <c r="E40" s="42" t="s">
        <v>1715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83</v>
      </c>
      <c s="34" t="s">
        <v>1230</v>
      </c>
      <c s="35" t="s">
        <v>5</v>
      </c>
      <c s="6" t="s">
        <v>1231</v>
      </c>
      <c s="36" t="s">
        <v>1088</v>
      </c>
      <c s="37">
        <v>212.564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38.25">
      <c r="A43" s="35" t="s">
        <v>56</v>
      </c>
      <c r="E43" s="39" t="s">
        <v>1232</v>
      </c>
    </row>
    <row r="44" spans="1:5" ht="76.5">
      <c r="A44" s="35" t="s">
        <v>57</v>
      </c>
      <c r="E44" s="42" t="s">
        <v>1716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87</v>
      </c>
      <c s="34" t="s">
        <v>1093</v>
      </c>
      <c s="35" t="s">
        <v>5</v>
      </c>
      <c s="6" t="s">
        <v>1094</v>
      </c>
      <c s="36" t="s">
        <v>102</v>
      </c>
      <c s="37">
        <v>387.62</v>
      </c>
      <c s="36">
        <v>1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12.75">
      <c r="A47" s="35" t="s">
        <v>56</v>
      </c>
      <c r="E47" s="39" t="s">
        <v>1094</v>
      </c>
    </row>
    <row r="48" spans="1:5" ht="25.5">
      <c r="A48" s="35" t="s">
        <v>57</v>
      </c>
      <c r="E48" s="40" t="s">
        <v>1717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90</v>
      </c>
      <c s="34" t="s">
        <v>1718</v>
      </c>
      <c s="35" t="s">
        <v>5</v>
      </c>
      <c s="6" t="s">
        <v>1719</v>
      </c>
      <c s="36" t="s">
        <v>71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62</v>
      </c>
      <c>
        <f>(M50*21)/100</f>
      </c>
      <c t="s">
        <v>28</v>
      </c>
    </row>
    <row r="51" spans="1:5" ht="25.5">
      <c r="A51" s="35" t="s">
        <v>56</v>
      </c>
      <c r="E51" s="39" t="s">
        <v>1719</v>
      </c>
    </row>
    <row r="52" spans="1:5" ht="38.25">
      <c r="A52" s="35" t="s">
        <v>57</v>
      </c>
      <c r="E52" s="42" t="s">
        <v>1238</v>
      </c>
    </row>
    <row r="53" spans="1:5" ht="12.75">
      <c r="A53" t="s">
        <v>58</v>
      </c>
      <c r="E53" s="39" t="s">
        <v>5</v>
      </c>
    </row>
    <row r="54" spans="1:13" ht="12.75">
      <c r="A54" t="s">
        <v>47</v>
      </c>
      <c r="C54" s="31" t="s">
        <v>28</v>
      </c>
      <c r="E54" s="33" t="s">
        <v>1720</v>
      </c>
      <c r="J54" s="32">
        <f>0</f>
      </c>
      <c s="32">
        <f>0</f>
      </c>
      <c s="32">
        <f>0+L55+L59+L63+L67</f>
      </c>
      <c s="32">
        <f>0+M55+M59+M63+M67</f>
      </c>
    </row>
    <row r="55" spans="1:16" ht="25.5">
      <c r="A55" t="s">
        <v>50</v>
      </c>
      <c s="34" t="s">
        <v>93</v>
      </c>
      <c s="34" t="s">
        <v>1721</v>
      </c>
      <c s="35" t="s">
        <v>5</v>
      </c>
      <c s="6" t="s">
        <v>1722</v>
      </c>
      <c s="36" t="s">
        <v>54</v>
      </c>
      <c s="37">
        <v>50</v>
      </c>
      <c s="36">
        <v>0.00017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25.5">
      <c r="A56" s="35" t="s">
        <v>56</v>
      </c>
      <c r="E56" s="39" t="s">
        <v>1722</v>
      </c>
    </row>
    <row r="57" spans="1:5" ht="63.75">
      <c r="A57" s="35" t="s">
        <v>57</v>
      </c>
      <c r="E57" s="42" t="s">
        <v>1723</v>
      </c>
    </row>
    <row r="58" spans="1:5" ht="12.75">
      <c r="A58" t="s">
        <v>58</v>
      </c>
      <c r="E58" s="39" t="s">
        <v>5</v>
      </c>
    </row>
    <row r="59" spans="1:16" ht="25.5">
      <c r="A59" t="s">
        <v>50</v>
      </c>
      <c s="34" t="s">
        <v>96</v>
      </c>
      <c s="34" t="s">
        <v>1724</v>
      </c>
      <c s="35" t="s">
        <v>5</v>
      </c>
      <c s="6" t="s">
        <v>1725</v>
      </c>
      <c s="36" t="s">
        <v>54</v>
      </c>
      <c s="37">
        <v>50</v>
      </c>
      <c s="36">
        <v>0.02464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28</v>
      </c>
    </row>
    <row r="60" spans="1:5" ht="25.5">
      <c r="A60" s="35" t="s">
        <v>56</v>
      </c>
      <c r="E60" s="39" t="s">
        <v>1725</v>
      </c>
    </row>
    <row r="61" spans="1:5" ht="63.75">
      <c r="A61" s="35" t="s">
        <v>57</v>
      </c>
      <c r="E61" s="42" t="s">
        <v>1723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99</v>
      </c>
      <c s="34" t="s">
        <v>1726</v>
      </c>
      <c s="35" t="s">
        <v>5</v>
      </c>
      <c s="6" t="s">
        <v>1727</v>
      </c>
      <c s="36" t="s">
        <v>71</v>
      </c>
      <c s="37">
        <v>50</v>
      </c>
      <c s="36">
        <v>0.79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28</v>
      </c>
    </row>
    <row r="64" spans="1:5" ht="12.75">
      <c r="A64" s="35" t="s">
        <v>56</v>
      </c>
      <c r="E64" s="39" t="s">
        <v>1727</v>
      </c>
    </row>
    <row r="65" spans="1:5" ht="12.75">
      <c r="A65" s="35" t="s">
        <v>57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25.5">
      <c r="A67" t="s">
        <v>50</v>
      </c>
      <c s="34" t="s">
        <v>105</v>
      </c>
      <c s="34" t="s">
        <v>1728</v>
      </c>
      <c s="35" t="s">
        <v>5</v>
      </c>
      <c s="6" t="s">
        <v>1729</v>
      </c>
      <c s="36" t="s">
        <v>1088</v>
      </c>
      <c s="37">
        <v>234.182</v>
      </c>
      <c s="36">
        <v>2.4777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28</v>
      </c>
    </row>
    <row r="68" spans="1:5" ht="25.5">
      <c r="A68" s="35" t="s">
        <v>56</v>
      </c>
      <c r="E68" s="39" t="s">
        <v>1729</v>
      </c>
    </row>
    <row r="69" spans="1:5" ht="89.25">
      <c r="A69" s="35" t="s">
        <v>57</v>
      </c>
      <c r="E69" s="42" t="s">
        <v>1730</v>
      </c>
    </row>
    <row r="70" spans="1:5" ht="12.75">
      <c r="A70" t="s">
        <v>58</v>
      </c>
      <c r="E70" s="39" t="s">
        <v>5</v>
      </c>
    </row>
    <row r="71" spans="1:13" ht="12.75">
      <c r="A71" t="s">
        <v>47</v>
      </c>
      <c r="C71" s="31" t="s">
        <v>26</v>
      </c>
      <c r="E71" s="33" t="s">
        <v>1235</v>
      </c>
      <c r="J71" s="32">
        <f>0</f>
      </c>
      <c s="32">
        <f>0</f>
      </c>
      <c s="32">
        <f>0+L72+L76</f>
      </c>
      <c s="32">
        <f>0+M72+M76</f>
      </c>
    </row>
    <row r="72" spans="1:16" ht="12.75">
      <c r="A72" t="s">
        <v>50</v>
      </c>
      <c s="34" t="s">
        <v>108</v>
      </c>
      <c s="34" t="s">
        <v>1731</v>
      </c>
      <c s="35" t="s">
        <v>5</v>
      </c>
      <c s="6" t="s">
        <v>1732</v>
      </c>
      <c s="36" t="s">
        <v>71</v>
      </c>
      <c s="37">
        <v>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28</v>
      </c>
    </row>
    <row r="73" spans="1:5" ht="12.75">
      <c r="A73" s="35" t="s">
        <v>56</v>
      </c>
      <c r="E73" s="39" t="s">
        <v>1732</v>
      </c>
    </row>
    <row r="74" spans="1:5" ht="38.25">
      <c r="A74" s="35" t="s">
        <v>57</v>
      </c>
      <c r="E74" s="42" t="s">
        <v>1733</v>
      </c>
    </row>
    <row r="75" spans="1:5" ht="12.75">
      <c r="A75" t="s">
        <v>58</v>
      </c>
      <c r="E75" s="39" t="s">
        <v>5</v>
      </c>
    </row>
    <row r="76" spans="1:16" ht="12.75">
      <c r="A76" t="s">
        <v>50</v>
      </c>
      <c s="34" t="s">
        <v>128</v>
      </c>
      <c s="34" t="s">
        <v>1734</v>
      </c>
      <c s="35" t="s">
        <v>5</v>
      </c>
      <c s="6" t="s">
        <v>1735</v>
      </c>
      <c s="36" t="s">
        <v>71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62</v>
      </c>
      <c>
        <f>(M76*21)/100</f>
      </c>
      <c t="s">
        <v>28</v>
      </c>
    </row>
    <row r="77" spans="1:5" ht="12.75">
      <c r="A77" s="35" t="s">
        <v>56</v>
      </c>
      <c r="E77" s="39" t="s">
        <v>1735</v>
      </c>
    </row>
    <row r="78" spans="1:5" ht="12.75">
      <c r="A78" s="35" t="s">
        <v>57</v>
      </c>
      <c r="E78" s="40" t="s">
        <v>5</v>
      </c>
    </row>
    <row r="79" spans="1:5" ht="12.75">
      <c r="A79" t="s">
        <v>58</v>
      </c>
      <c r="E79" s="39" t="s">
        <v>5</v>
      </c>
    </row>
    <row r="80" spans="1:13" ht="12.75">
      <c r="A80" t="s">
        <v>47</v>
      </c>
      <c r="C80" s="31" t="s">
        <v>65</v>
      </c>
      <c r="E80" s="33" t="s">
        <v>1241</v>
      </c>
      <c r="J80" s="32">
        <f>0</f>
      </c>
      <c s="32">
        <f>0</f>
      </c>
      <c s="32">
        <f>0+L81+L85+L89+L93+L97+L101+L105</f>
      </c>
      <c s="32">
        <f>0+M81+M85+M89+M93+M97+M101+M105</f>
      </c>
    </row>
    <row r="81" spans="1:16" ht="25.5">
      <c r="A81" t="s">
        <v>50</v>
      </c>
      <c s="34" t="s">
        <v>130</v>
      </c>
      <c s="34" t="s">
        <v>1242</v>
      </c>
      <c s="35" t="s">
        <v>5</v>
      </c>
      <c s="6" t="s">
        <v>1243</v>
      </c>
      <c s="36" t="s">
        <v>1088</v>
      </c>
      <c s="37">
        <v>40.6</v>
      </c>
      <c s="36">
        <v>1.89077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28</v>
      </c>
    </row>
    <row r="82" spans="1:5" ht="25.5">
      <c r="A82" s="35" t="s">
        <v>56</v>
      </c>
      <c r="E82" s="39" t="s">
        <v>1243</v>
      </c>
    </row>
    <row r="83" spans="1:5" ht="51">
      <c r="A83" s="35" t="s">
        <v>57</v>
      </c>
      <c r="E83" s="42" t="s">
        <v>1736</v>
      </c>
    </row>
    <row r="84" spans="1:5" ht="12.75">
      <c r="A84" t="s">
        <v>58</v>
      </c>
      <c r="E84" s="39" t="s">
        <v>5</v>
      </c>
    </row>
    <row r="85" spans="1:16" ht="25.5">
      <c r="A85" t="s">
        <v>50</v>
      </c>
      <c s="34" t="s">
        <v>132</v>
      </c>
      <c s="34" t="s">
        <v>1245</v>
      </c>
      <c s="35" t="s">
        <v>5</v>
      </c>
      <c s="6" t="s">
        <v>1246</v>
      </c>
      <c s="36" t="s">
        <v>1088</v>
      </c>
      <c s="37">
        <v>1.632</v>
      </c>
      <c s="36">
        <v>1.89077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28</v>
      </c>
    </row>
    <row r="86" spans="1:5" ht="25.5">
      <c r="A86" s="35" t="s">
        <v>56</v>
      </c>
      <c r="E86" s="39" t="s">
        <v>1246</v>
      </c>
    </row>
    <row r="87" spans="1:5" ht="38.25">
      <c r="A87" s="35" t="s">
        <v>57</v>
      </c>
      <c r="E87" s="42" t="s">
        <v>1737</v>
      </c>
    </row>
    <row r="88" spans="1:5" ht="12.75">
      <c r="A88" t="s">
        <v>58</v>
      </c>
      <c r="E88" s="39" t="s">
        <v>5</v>
      </c>
    </row>
    <row r="89" spans="1:16" ht="25.5">
      <c r="A89" t="s">
        <v>50</v>
      </c>
      <c s="34" t="s">
        <v>134</v>
      </c>
      <c s="34" t="s">
        <v>1738</v>
      </c>
      <c s="35" t="s">
        <v>5</v>
      </c>
      <c s="6" t="s">
        <v>1739</v>
      </c>
      <c s="36" t="s">
        <v>71</v>
      </c>
      <c s="37">
        <v>7</v>
      </c>
      <c s="36">
        <v>0.22394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28</v>
      </c>
    </row>
    <row r="90" spans="1:5" ht="25.5">
      <c r="A90" s="35" t="s">
        <v>56</v>
      </c>
      <c r="E90" s="39" t="s">
        <v>1739</v>
      </c>
    </row>
    <row r="91" spans="1:5" ht="38.25">
      <c r="A91" s="35" t="s">
        <v>57</v>
      </c>
      <c r="E91" s="42" t="s">
        <v>1740</v>
      </c>
    </row>
    <row r="92" spans="1:5" ht="12.75">
      <c r="A92" t="s">
        <v>58</v>
      </c>
      <c r="E92" s="39" t="s">
        <v>5</v>
      </c>
    </row>
    <row r="93" spans="1:16" ht="12.75">
      <c r="A93" t="s">
        <v>50</v>
      </c>
      <c s="34" t="s">
        <v>136</v>
      </c>
      <c s="34" t="s">
        <v>1741</v>
      </c>
      <c s="35" t="s">
        <v>5</v>
      </c>
      <c s="6" t="s">
        <v>1742</v>
      </c>
      <c s="36" t="s">
        <v>71</v>
      </c>
      <c s="37">
        <v>7</v>
      </c>
      <c s="36">
        <v>0.081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28</v>
      </c>
    </row>
    <row r="94" spans="1:5" ht="12.75">
      <c r="A94" s="35" t="s">
        <v>56</v>
      </c>
      <c r="E94" s="39" t="s">
        <v>1742</v>
      </c>
    </row>
    <row r="95" spans="1:5" ht="12.75">
      <c r="A95" s="35" t="s">
        <v>57</v>
      </c>
      <c r="E95" s="40" t="s">
        <v>5</v>
      </c>
    </row>
    <row r="96" spans="1:5" ht="12.75">
      <c r="A96" t="s">
        <v>58</v>
      </c>
      <c r="E96" s="39" t="s">
        <v>5</v>
      </c>
    </row>
    <row r="97" spans="1:16" ht="25.5">
      <c r="A97" t="s">
        <v>50</v>
      </c>
      <c s="34" t="s">
        <v>137</v>
      </c>
      <c s="34" t="s">
        <v>1248</v>
      </c>
      <c s="35" t="s">
        <v>5</v>
      </c>
      <c s="6" t="s">
        <v>1249</v>
      </c>
      <c s="36" t="s">
        <v>1088</v>
      </c>
      <c s="37">
        <v>7.888</v>
      </c>
      <c s="36">
        <v>2.50187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28</v>
      </c>
    </row>
    <row r="98" spans="1:5" ht="38.25">
      <c r="A98" s="35" t="s">
        <v>56</v>
      </c>
      <c r="E98" s="39" t="s">
        <v>1250</v>
      </c>
    </row>
    <row r="99" spans="1:5" ht="76.5">
      <c r="A99" s="35" t="s">
        <v>57</v>
      </c>
      <c r="E99" s="42" t="s">
        <v>1743</v>
      </c>
    </row>
    <row r="100" spans="1:5" ht="12.75">
      <c r="A100" t="s">
        <v>58</v>
      </c>
      <c r="E100" s="39" t="s">
        <v>5</v>
      </c>
    </row>
    <row r="101" spans="1:16" ht="25.5">
      <c r="A101" t="s">
        <v>50</v>
      </c>
      <c s="34" t="s">
        <v>141</v>
      </c>
      <c s="34" t="s">
        <v>1252</v>
      </c>
      <c s="35" t="s">
        <v>5</v>
      </c>
      <c s="6" t="s">
        <v>1253</v>
      </c>
      <c s="36" t="s">
        <v>1203</v>
      </c>
      <c s="37">
        <v>3.28</v>
      </c>
      <c s="36">
        <v>0.00632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28</v>
      </c>
    </row>
    <row r="102" spans="1:5" ht="25.5">
      <c r="A102" s="35" t="s">
        <v>56</v>
      </c>
      <c r="E102" s="39" t="s">
        <v>1253</v>
      </c>
    </row>
    <row r="103" spans="1:5" ht="38.25">
      <c r="A103" s="35" t="s">
        <v>57</v>
      </c>
      <c r="E103" s="42" t="s">
        <v>1744</v>
      </c>
    </row>
    <row r="104" spans="1:5" ht="12.75">
      <c r="A104" t="s">
        <v>58</v>
      </c>
      <c r="E104" s="39" t="s">
        <v>5</v>
      </c>
    </row>
    <row r="105" spans="1:16" ht="25.5">
      <c r="A105" t="s">
        <v>50</v>
      </c>
      <c s="34" t="s">
        <v>143</v>
      </c>
      <c s="34" t="s">
        <v>1255</v>
      </c>
      <c s="35" t="s">
        <v>5</v>
      </c>
      <c s="6" t="s">
        <v>1256</v>
      </c>
      <c s="36" t="s">
        <v>102</v>
      </c>
      <c s="37">
        <v>0.061</v>
      </c>
      <c s="36">
        <v>1.06277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28</v>
      </c>
    </row>
    <row r="106" spans="1:5" ht="25.5">
      <c r="A106" s="35" t="s">
        <v>56</v>
      </c>
      <c r="E106" s="39" t="s">
        <v>1256</v>
      </c>
    </row>
    <row r="107" spans="1:5" ht="38.25">
      <c r="A107" s="35" t="s">
        <v>57</v>
      </c>
      <c r="E107" s="42" t="s">
        <v>1745</v>
      </c>
    </row>
    <row r="108" spans="1:5" ht="12.75">
      <c r="A108" t="s">
        <v>58</v>
      </c>
      <c r="E108" s="39" t="s">
        <v>5</v>
      </c>
    </row>
    <row r="109" spans="1:13" ht="12.75">
      <c r="A109" t="s">
        <v>47</v>
      </c>
      <c r="C109" s="31" t="s">
        <v>68</v>
      </c>
      <c r="E109" s="33" t="s">
        <v>1258</v>
      </c>
      <c r="J109" s="32">
        <f>0</f>
      </c>
      <c s="32">
        <f>0</f>
      </c>
      <c s="32">
        <f>0+L110+L114</f>
      </c>
      <c s="32">
        <f>0+M110+M114</f>
      </c>
    </row>
    <row r="110" spans="1:16" ht="25.5">
      <c r="A110" t="s">
        <v>50</v>
      </c>
      <c s="34" t="s">
        <v>144</v>
      </c>
      <c s="34" t="s">
        <v>1259</v>
      </c>
      <c s="35" t="s">
        <v>5</v>
      </c>
      <c s="6" t="s">
        <v>1260</v>
      </c>
      <c s="36" t="s">
        <v>1203</v>
      </c>
      <c s="37">
        <v>200</v>
      </c>
      <c s="36">
        <v>0.345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28</v>
      </c>
    </row>
    <row r="111" spans="1:5" ht="25.5">
      <c r="A111" s="35" t="s">
        <v>56</v>
      </c>
      <c r="E111" s="39" t="s">
        <v>1260</v>
      </c>
    </row>
    <row r="112" spans="1:5" ht="12.75">
      <c r="A112" s="35" t="s">
        <v>57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25.5">
      <c r="A114" t="s">
        <v>50</v>
      </c>
      <c s="34" t="s">
        <v>147</v>
      </c>
      <c s="34" t="s">
        <v>1262</v>
      </c>
      <c s="35" t="s">
        <v>5</v>
      </c>
      <c s="6" t="s">
        <v>1263</v>
      </c>
      <c s="36" t="s">
        <v>1203</v>
      </c>
      <c s="37">
        <v>100</v>
      </c>
      <c s="36">
        <v>0.1837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28</v>
      </c>
    </row>
    <row r="115" spans="1:5" ht="38.25">
      <c r="A115" s="35" t="s">
        <v>56</v>
      </c>
      <c r="E115" s="39" t="s">
        <v>1264</v>
      </c>
    </row>
    <row r="116" spans="1:5" ht="12.75">
      <c r="A116" s="35" t="s">
        <v>57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3" ht="12.75">
      <c r="A118" t="s">
        <v>47</v>
      </c>
      <c r="C118" s="31" t="s">
        <v>80</v>
      </c>
      <c r="E118" s="33" t="s">
        <v>1269</v>
      </c>
      <c r="J118" s="32">
        <f>0</f>
      </c>
      <c s="32">
        <f>0</f>
      </c>
      <c s="32">
        <f>0+L119+L123+L127+L131+L135+L139+L143+L147+L151+L155+L159+L163+L167+L171+L175+L179+L183+L187+L191+L195+L199+L203+L207+L211+L215+L219+L223</f>
      </c>
      <c s="32">
        <f>0+M119+M123+M127+M131+M135+M139+M143+M147+M151+M155+M159+M163+M167+M171+M175+M179+M183+M187+M191+M195+M199+M203+M207+M211+M215+M219+M223</f>
      </c>
    </row>
    <row r="119" spans="1:16" ht="25.5">
      <c r="A119" t="s">
        <v>50</v>
      </c>
      <c s="34" t="s">
        <v>148</v>
      </c>
      <c s="34" t="s">
        <v>1746</v>
      </c>
      <c s="35" t="s">
        <v>5</v>
      </c>
      <c s="6" t="s">
        <v>1747</v>
      </c>
      <c s="36" t="s">
        <v>54</v>
      </c>
      <c s="37">
        <v>300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28</v>
      </c>
    </row>
    <row r="120" spans="1:5" ht="25.5">
      <c r="A120" s="35" t="s">
        <v>56</v>
      </c>
      <c r="E120" s="39" t="s">
        <v>1747</v>
      </c>
    </row>
    <row r="121" spans="1:5" ht="38.25">
      <c r="A121" s="35" t="s">
        <v>57</v>
      </c>
      <c r="E121" s="42" t="s">
        <v>1748</v>
      </c>
    </row>
    <row r="122" spans="1:5" ht="12.75">
      <c r="A122" t="s">
        <v>58</v>
      </c>
      <c r="E122" s="39" t="s">
        <v>5</v>
      </c>
    </row>
    <row r="123" spans="1:16" ht="38.25">
      <c r="A123" t="s">
        <v>50</v>
      </c>
      <c s="34" t="s">
        <v>150</v>
      </c>
      <c s="34" t="s">
        <v>1749</v>
      </c>
      <c s="35" t="s">
        <v>5</v>
      </c>
      <c s="6" t="s">
        <v>1750</v>
      </c>
      <c s="36" t="s">
        <v>54</v>
      </c>
      <c s="37">
        <v>70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38.25">
      <c r="A124" s="35" t="s">
        <v>56</v>
      </c>
      <c r="E124" s="39" t="s">
        <v>1750</v>
      </c>
    </row>
    <row r="125" spans="1:5" ht="38.25">
      <c r="A125" s="35" t="s">
        <v>57</v>
      </c>
      <c r="E125" s="42" t="s">
        <v>1272</v>
      </c>
    </row>
    <row r="126" spans="1:5" ht="12.75">
      <c r="A126" t="s">
        <v>58</v>
      </c>
      <c r="E126" s="39" t="s">
        <v>5</v>
      </c>
    </row>
    <row r="127" spans="1:16" ht="12.75">
      <c r="A127" t="s">
        <v>50</v>
      </c>
      <c s="34" t="s">
        <v>152</v>
      </c>
      <c s="34" t="s">
        <v>1751</v>
      </c>
      <c s="35" t="s">
        <v>5</v>
      </c>
      <c s="6" t="s">
        <v>1752</v>
      </c>
      <c s="36" t="s">
        <v>54</v>
      </c>
      <c s="37">
        <v>70</v>
      </c>
      <c s="36">
        <v>0.00027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28</v>
      </c>
    </row>
    <row r="128" spans="1:5" ht="12.75">
      <c r="A128" s="35" t="s">
        <v>56</v>
      </c>
      <c r="E128" s="39" t="s">
        <v>1752</v>
      </c>
    </row>
    <row r="129" spans="1:5" ht="12.75">
      <c r="A129" s="35" t="s">
        <v>57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25.5">
      <c r="A131" t="s">
        <v>50</v>
      </c>
      <c s="34" t="s">
        <v>154</v>
      </c>
      <c s="34" t="s">
        <v>1270</v>
      </c>
      <c s="35" t="s">
        <v>5</v>
      </c>
      <c s="6" t="s">
        <v>1271</v>
      </c>
      <c s="36" t="s">
        <v>54</v>
      </c>
      <c s="37">
        <v>455</v>
      </c>
      <c s="36">
        <v>0.0044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28</v>
      </c>
    </row>
    <row r="132" spans="1:5" ht="25.5">
      <c r="A132" s="35" t="s">
        <v>56</v>
      </c>
      <c r="E132" s="39" t="s">
        <v>1271</v>
      </c>
    </row>
    <row r="133" spans="1:5" ht="38.25">
      <c r="A133" s="35" t="s">
        <v>57</v>
      </c>
      <c r="E133" s="42" t="s">
        <v>1753</v>
      </c>
    </row>
    <row r="134" spans="1:5" ht="12.75">
      <c r="A134" t="s">
        <v>58</v>
      </c>
      <c r="E134" s="39" t="s">
        <v>5</v>
      </c>
    </row>
    <row r="135" spans="1:16" ht="25.5">
      <c r="A135" t="s">
        <v>50</v>
      </c>
      <c s="34" t="s">
        <v>156</v>
      </c>
      <c s="34" t="s">
        <v>1754</v>
      </c>
      <c s="35" t="s">
        <v>5</v>
      </c>
      <c s="6" t="s">
        <v>1755</v>
      </c>
      <c s="36" t="s">
        <v>71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28</v>
      </c>
    </row>
    <row r="136" spans="1:5" ht="25.5">
      <c r="A136" s="35" t="s">
        <v>56</v>
      </c>
      <c r="E136" s="39" t="s">
        <v>1755</v>
      </c>
    </row>
    <row r="137" spans="1:5" ht="12.75">
      <c r="A137" s="35" t="s">
        <v>57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157</v>
      </c>
      <c s="34" t="s">
        <v>1756</v>
      </c>
      <c s="35" t="s">
        <v>5</v>
      </c>
      <c s="6" t="s">
        <v>1757</v>
      </c>
      <c s="36" t="s">
        <v>71</v>
      </c>
      <c s="37">
        <v>2</v>
      </c>
      <c s="36">
        <v>5E-05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28</v>
      </c>
    </row>
    <row r="140" spans="1:5" ht="12.75">
      <c r="A140" s="35" t="s">
        <v>56</v>
      </c>
      <c r="E140" s="39" t="s">
        <v>1757</v>
      </c>
    </row>
    <row r="141" spans="1:5" ht="12.75">
      <c r="A141" s="35" t="s">
        <v>57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25.5">
      <c r="A143" t="s">
        <v>50</v>
      </c>
      <c s="34" t="s">
        <v>159</v>
      </c>
      <c s="34" t="s">
        <v>1758</v>
      </c>
      <c s="35" t="s">
        <v>5</v>
      </c>
      <c s="6" t="s">
        <v>1759</v>
      </c>
      <c s="36" t="s">
        <v>71</v>
      </c>
      <c s="37">
        <v>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28</v>
      </c>
    </row>
    <row r="144" spans="1:5" ht="25.5">
      <c r="A144" s="35" t="s">
        <v>56</v>
      </c>
      <c r="E144" s="39" t="s">
        <v>1759</v>
      </c>
    </row>
    <row r="145" spans="1:5" ht="12.75">
      <c r="A145" s="35" t="s">
        <v>57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160</v>
      </c>
      <c s="34" t="s">
        <v>1760</v>
      </c>
      <c s="35" t="s">
        <v>5</v>
      </c>
      <c s="6" t="s">
        <v>1761</v>
      </c>
      <c s="36" t="s">
        <v>71</v>
      </c>
      <c s="37">
        <v>3</v>
      </c>
      <c s="36">
        <v>8E-05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28</v>
      </c>
    </row>
    <row r="148" spans="1:5" ht="12.75">
      <c r="A148" s="35" t="s">
        <v>56</v>
      </c>
      <c r="E148" s="39" t="s">
        <v>1761</v>
      </c>
    </row>
    <row r="149" spans="1:5" ht="12.75">
      <c r="A149" s="35" t="s">
        <v>57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25.5">
      <c r="A151" t="s">
        <v>50</v>
      </c>
      <c s="34" t="s">
        <v>162</v>
      </c>
      <c s="34" t="s">
        <v>1762</v>
      </c>
      <c s="35" t="s">
        <v>5</v>
      </c>
      <c s="6" t="s">
        <v>1763</v>
      </c>
      <c s="36" t="s">
        <v>71</v>
      </c>
      <c s="37">
        <v>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28</v>
      </c>
    </row>
    <row r="152" spans="1:5" ht="25.5">
      <c r="A152" s="35" t="s">
        <v>56</v>
      </c>
      <c r="E152" s="39" t="s">
        <v>1763</v>
      </c>
    </row>
    <row r="153" spans="1:5" ht="12.75">
      <c r="A153" s="35" t="s">
        <v>57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6" ht="12.75">
      <c r="A155" t="s">
        <v>50</v>
      </c>
      <c s="34" t="s">
        <v>163</v>
      </c>
      <c s="34" t="s">
        <v>1764</v>
      </c>
      <c s="35" t="s">
        <v>5</v>
      </c>
      <c s="6" t="s">
        <v>1765</v>
      </c>
      <c s="36" t="s">
        <v>71</v>
      </c>
      <c s="37">
        <v>4</v>
      </c>
      <c s="36">
        <v>0.00011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28</v>
      </c>
    </row>
    <row r="156" spans="1:5" ht="12.75">
      <c r="A156" s="35" t="s">
        <v>56</v>
      </c>
      <c r="E156" s="39" t="s">
        <v>1765</v>
      </c>
    </row>
    <row r="157" spans="1:5" ht="12.75">
      <c r="A157" s="35" t="s">
        <v>57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12.75">
      <c r="A159" t="s">
        <v>50</v>
      </c>
      <c s="34" t="s">
        <v>381</v>
      </c>
      <c s="34" t="s">
        <v>1273</v>
      </c>
      <c s="35" t="s">
        <v>5</v>
      </c>
      <c s="6" t="s">
        <v>1274</v>
      </c>
      <c s="36" t="s">
        <v>1275</v>
      </c>
      <c s="37">
        <v>17</v>
      </c>
      <c s="36">
        <v>0.00018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28</v>
      </c>
    </row>
    <row r="160" spans="1:5" ht="12.75">
      <c r="A160" s="35" t="s">
        <v>56</v>
      </c>
      <c r="E160" s="39" t="s">
        <v>1274</v>
      </c>
    </row>
    <row r="161" spans="1:5" ht="25.5">
      <c r="A161" s="35" t="s">
        <v>57</v>
      </c>
      <c r="E161" s="40" t="s">
        <v>1766</v>
      </c>
    </row>
    <row r="162" spans="1:5" ht="12.75">
      <c r="A162" t="s">
        <v>58</v>
      </c>
      <c r="E162" s="39" t="s">
        <v>5</v>
      </c>
    </row>
    <row r="163" spans="1:16" ht="25.5">
      <c r="A163" t="s">
        <v>50</v>
      </c>
      <c s="34" t="s">
        <v>384</v>
      </c>
      <c s="34" t="s">
        <v>1277</v>
      </c>
      <c s="35" t="s">
        <v>5</v>
      </c>
      <c s="6" t="s">
        <v>1278</v>
      </c>
      <c s="36" t="s">
        <v>71</v>
      </c>
      <c s="37">
        <v>14</v>
      </c>
      <c s="36">
        <v>0.1865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28</v>
      </c>
    </row>
    <row r="164" spans="1:5" ht="25.5">
      <c r="A164" s="35" t="s">
        <v>56</v>
      </c>
      <c r="E164" s="39" t="s">
        <v>1278</v>
      </c>
    </row>
    <row r="165" spans="1:5" ht="38.25">
      <c r="A165" s="35" t="s">
        <v>57</v>
      </c>
      <c r="E165" s="42" t="s">
        <v>1767</v>
      </c>
    </row>
    <row r="166" spans="1:5" ht="12.75">
      <c r="A166" t="s">
        <v>58</v>
      </c>
      <c r="E166" s="39" t="s">
        <v>5</v>
      </c>
    </row>
    <row r="167" spans="1:16" ht="25.5">
      <c r="A167" t="s">
        <v>50</v>
      </c>
      <c s="34" t="s">
        <v>387</v>
      </c>
      <c s="34" t="s">
        <v>1768</v>
      </c>
      <c s="35" t="s">
        <v>5</v>
      </c>
      <c s="6" t="s">
        <v>1769</v>
      </c>
      <c s="36" t="s">
        <v>71</v>
      </c>
      <c s="37">
        <v>6</v>
      </c>
      <c s="36">
        <v>0.04479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28</v>
      </c>
    </row>
    <row r="168" spans="1:5" ht="25.5">
      <c r="A168" s="35" t="s">
        <v>56</v>
      </c>
      <c r="E168" s="39" t="s">
        <v>1769</v>
      </c>
    </row>
    <row r="169" spans="1:5" ht="38.25">
      <c r="A169" s="35" t="s">
        <v>57</v>
      </c>
      <c r="E169" s="42" t="s">
        <v>1770</v>
      </c>
    </row>
    <row r="170" spans="1:5" ht="12.75">
      <c r="A170" t="s">
        <v>58</v>
      </c>
      <c r="E170" s="39" t="s">
        <v>5</v>
      </c>
    </row>
    <row r="171" spans="1:16" ht="25.5">
      <c r="A171" t="s">
        <v>50</v>
      </c>
      <c s="34" t="s">
        <v>390</v>
      </c>
      <c s="34" t="s">
        <v>1771</v>
      </c>
      <c s="35" t="s">
        <v>5</v>
      </c>
      <c s="6" t="s">
        <v>1772</v>
      </c>
      <c s="36" t="s">
        <v>71</v>
      </c>
      <c s="37">
        <v>8</v>
      </c>
      <c s="36">
        <v>0.08231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28</v>
      </c>
    </row>
    <row r="172" spans="1:5" ht="25.5">
      <c r="A172" s="35" t="s">
        <v>56</v>
      </c>
      <c r="E172" s="39" t="s">
        <v>1772</v>
      </c>
    </row>
    <row r="173" spans="1:5" ht="38.25">
      <c r="A173" s="35" t="s">
        <v>57</v>
      </c>
      <c r="E173" s="42" t="s">
        <v>1773</v>
      </c>
    </row>
    <row r="174" spans="1:5" ht="12.75">
      <c r="A174" t="s">
        <v>58</v>
      </c>
      <c r="E174" s="39" t="s">
        <v>5</v>
      </c>
    </row>
    <row r="175" spans="1:16" ht="25.5">
      <c r="A175" t="s">
        <v>50</v>
      </c>
      <c s="34" t="s">
        <v>393</v>
      </c>
      <c s="34" t="s">
        <v>1281</v>
      </c>
      <c s="35" t="s">
        <v>5</v>
      </c>
      <c s="6" t="s">
        <v>1282</v>
      </c>
      <c s="36" t="s">
        <v>71</v>
      </c>
      <c s="37">
        <v>14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55</v>
      </c>
      <c>
        <f>(M175*21)/100</f>
      </c>
      <c t="s">
        <v>28</v>
      </c>
    </row>
    <row r="176" spans="1:5" ht="25.5">
      <c r="A176" s="35" t="s">
        <v>56</v>
      </c>
      <c r="E176" s="39" t="s">
        <v>1282</v>
      </c>
    </row>
    <row r="177" spans="1:5" ht="38.25">
      <c r="A177" s="35" t="s">
        <v>57</v>
      </c>
      <c r="E177" s="42" t="s">
        <v>1774</v>
      </c>
    </row>
    <row r="178" spans="1:5" ht="12.75">
      <c r="A178" t="s">
        <v>58</v>
      </c>
      <c r="E178" s="39" t="s">
        <v>5</v>
      </c>
    </row>
    <row r="179" spans="1:16" ht="25.5">
      <c r="A179" t="s">
        <v>50</v>
      </c>
      <c s="34" t="s">
        <v>396</v>
      </c>
      <c s="34" t="s">
        <v>1283</v>
      </c>
      <c s="35" t="s">
        <v>5</v>
      </c>
      <c s="6" t="s">
        <v>1284</v>
      </c>
      <c s="36" t="s">
        <v>71</v>
      </c>
      <c s="37">
        <v>14</v>
      </c>
      <c s="36">
        <v>0.44742</v>
      </c>
      <c s="36">
        <f>ROUND(G179*H179,6)</f>
      </c>
      <c r="L179" s="38">
        <v>0</v>
      </c>
      <c s="32">
        <f>ROUND(ROUND(L179,2)*ROUND(G179,3),2)</f>
      </c>
      <c s="36" t="s">
        <v>55</v>
      </c>
      <c>
        <f>(M179*21)/100</f>
      </c>
      <c t="s">
        <v>28</v>
      </c>
    </row>
    <row r="180" spans="1:5" ht="25.5">
      <c r="A180" s="35" t="s">
        <v>56</v>
      </c>
      <c r="E180" s="39" t="s">
        <v>1284</v>
      </c>
    </row>
    <row r="181" spans="1:5" ht="38.25">
      <c r="A181" s="35" t="s">
        <v>57</v>
      </c>
      <c r="E181" s="42" t="s">
        <v>1774</v>
      </c>
    </row>
    <row r="182" spans="1:5" ht="12.75">
      <c r="A182" t="s">
        <v>58</v>
      </c>
      <c r="E182" s="39" t="s">
        <v>5</v>
      </c>
    </row>
    <row r="183" spans="1:16" ht="12.75">
      <c r="A183" t="s">
        <v>50</v>
      </c>
      <c s="34" t="s">
        <v>399</v>
      </c>
      <c s="34" t="s">
        <v>1523</v>
      </c>
      <c s="35" t="s">
        <v>5</v>
      </c>
      <c s="6" t="s">
        <v>1524</v>
      </c>
      <c s="36" t="s">
        <v>71</v>
      </c>
      <c s="37">
        <v>7</v>
      </c>
      <c s="36">
        <v>0.12422</v>
      </c>
      <c s="36">
        <f>ROUND(G183*H183,6)</f>
      </c>
      <c r="L183" s="38">
        <v>0</v>
      </c>
      <c s="32">
        <f>ROUND(ROUND(L183,2)*ROUND(G183,3),2)</f>
      </c>
      <c s="36" t="s">
        <v>55</v>
      </c>
      <c>
        <f>(M183*21)/100</f>
      </c>
      <c t="s">
        <v>28</v>
      </c>
    </row>
    <row r="184" spans="1:5" ht="12.75">
      <c r="A184" s="35" t="s">
        <v>56</v>
      </c>
      <c r="E184" s="39" t="s">
        <v>1524</v>
      </c>
    </row>
    <row r="185" spans="1:5" ht="38.25">
      <c r="A185" s="35" t="s">
        <v>57</v>
      </c>
      <c r="E185" s="42" t="s">
        <v>1740</v>
      </c>
    </row>
    <row r="186" spans="1:5" ht="12.75">
      <c r="A186" t="s">
        <v>58</v>
      </c>
      <c r="E186" s="39" t="s">
        <v>5</v>
      </c>
    </row>
    <row r="187" spans="1:16" ht="12.75">
      <c r="A187" t="s">
        <v>50</v>
      </c>
      <c s="34" t="s">
        <v>402</v>
      </c>
      <c s="34" t="s">
        <v>1775</v>
      </c>
      <c s="35" t="s">
        <v>5</v>
      </c>
      <c s="6" t="s">
        <v>1776</v>
      </c>
      <c s="36" t="s">
        <v>71</v>
      </c>
      <c s="37">
        <v>7</v>
      </c>
      <c s="36">
        <v>0.097</v>
      </c>
      <c s="36">
        <f>ROUND(G187*H187,6)</f>
      </c>
      <c r="L187" s="38">
        <v>0</v>
      </c>
      <c s="32">
        <f>ROUND(ROUND(L187,2)*ROUND(G187,3),2)</f>
      </c>
      <c s="36" t="s">
        <v>55</v>
      </c>
      <c>
        <f>(M187*21)/100</f>
      </c>
      <c t="s">
        <v>28</v>
      </c>
    </row>
    <row r="188" spans="1:5" ht="12.75">
      <c r="A188" s="35" t="s">
        <v>56</v>
      </c>
      <c r="E188" s="39" t="s">
        <v>1776</v>
      </c>
    </row>
    <row r="189" spans="1:5" ht="12.75">
      <c r="A189" s="35" t="s">
        <v>57</v>
      </c>
      <c r="E189" s="40" t="s">
        <v>5</v>
      </c>
    </row>
    <row r="190" spans="1:5" ht="12.75">
      <c r="A190" t="s">
        <v>58</v>
      </c>
      <c r="E190" s="39" t="s">
        <v>5</v>
      </c>
    </row>
    <row r="191" spans="1:16" ht="12.75">
      <c r="A191" t="s">
        <v>50</v>
      </c>
      <c s="34" t="s">
        <v>405</v>
      </c>
      <c s="34" t="s">
        <v>1527</v>
      </c>
      <c s="35" t="s">
        <v>5</v>
      </c>
      <c s="6" t="s">
        <v>1528</v>
      </c>
      <c s="36" t="s">
        <v>71</v>
      </c>
      <c s="37">
        <v>14</v>
      </c>
      <c s="36">
        <v>0.02972</v>
      </c>
      <c s="36">
        <f>ROUND(G191*H191,6)</f>
      </c>
      <c r="L191" s="38">
        <v>0</v>
      </c>
      <c s="32">
        <f>ROUND(ROUND(L191,2)*ROUND(G191,3),2)</f>
      </c>
      <c s="36" t="s">
        <v>55</v>
      </c>
      <c>
        <f>(M191*21)/100</f>
      </c>
      <c t="s">
        <v>28</v>
      </c>
    </row>
    <row r="192" spans="1:5" ht="12.75">
      <c r="A192" s="35" t="s">
        <v>56</v>
      </c>
      <c r="E192" s="39" t="s">
        <v>1528</v>
      </c>
    </row>
    <row r="193" spans="1:5" ht="12.75">
      <c r="A193" s="35" t="s">
        <v>57</v>
      </c>
      <c r="E193" s="40" t="s">
        <v>5</v>
      </c>
    </row>
    <row r="194" spans="1:5" ht="12.75">
      <c r="A194" t="s">
        <v>58</v>
      </c>
      <c r="E194" s="39" t="s">
        <v>5</v>
      </c>
    </row>
    <row r="195" spans="1:16" ht="12.75">
      <c r="A195" t="s">
        <v>50</v>
      </c>
      <c s="34" t="s">
        <v>408</v>
      </c>
      <c s="34" t="s">
        <v>1777</v>
      </c>
      <c s="35" t="s">
        <v>5</v>
      </c>
      <c s="6" t="s">
        <v>1778</v>
      </c>
      <c s="36" t="s">
        <v>71</v>
      </c>
      <c s="37">
        <v>14</v>
      </c>
      <c s="36">
        <v>0.11</v>
      </c>
      <c s="36">
        <f>ROUND(G195*H195,6)</f>
      </c>
      <c r="L195" s="38">
        <v>0</v>
      </c>
      <c s="32">
        <f>ROUND(ROUND(L195,2)*ROUND(G195,3),2)</f>
      </c>
      <c s="36" t="s">
        <v>55</v>
      </c>
      <c>
        <f>(M195*21)/100</f>
      </c>
      <c t="s">
        <v>28</v>
      </c>
    </row>
    <row r="196" spans="1:5" ht="12.75">
      <c r="A196" s="35" t="s">
        <v>56</v>
      </c>
      <c r="E196" s="39" t="s">
        <v>1778</v>
      </c>
    </row>
    <row r="197" spans="1:5" ht="12.75">
      <c r="A197" s="35" t="s">
        <v>57</v>
      </c>
      <c r="E197" s="40" t="s">
        <v>5</v>
      </c>
    </row>
    <row r="198" spans="1:5" ht="12.75">
      <c r="A198" t="s">
        <v>58</v>
      </c>
      <c r="E198" s="39" t="s">
        <v>5</v>
      </c>
    </row>
    <row r="199" spans="1:16" ht="25.5">
      <c r="A199" t="s">
        <v>50</v>
      </c>
      <c s="34" t="s">
        <v>413</v>
      </c>
      <c s="34" t="s">
        <v>1779</v>
      </c>
      <c s="35" t="s">
        <v>5</v>
      </c>
      <c s="6" t="s">
        <v>1780</v>
      </c>
      <c s="36" t="s">
        <v>71</v>
      </c>
      <c s="37">
        <v>3</v>
      </c>
      <c s="36">
        <v>0.0585</v>
      </c>
      <c s="36">
        <f>ROUND(G199*H199,6)</f>
      </c>
      <c r="L199" s="38">
        <v>0</v>
      </c>
      <c s="32">
        <f>ROUND(ROUND(L199,2)*ROUND(G199,3),2)</f>
      </c>
      <c s="36" t="s">
        <v>55</v>
      </c>
      <c>
        <f>(M199*21)/100</f>
      </c>
      <c t="s">
        <v>28</v>
      </c>
    </row>
    <row r="200" spans="1:5" ht="25.5">
      <c r="A200" s="35" t="s">
        <v>56</v>
      </c>
      <c r="E200" s="39" t="s">
        <v>1780</v>
      </c>
    </row>
    <row r="201" spans="1:5" ht="63.75">
      <c r="A201" s="35" t="s">
        <v>57</v>
      </c>
      <c r="E201" s="42" t="s">
        <v>1781</v>
      </c>
    </row>
    <row r="202" spans="1:5" ht="12.75">
      <c r="A202" t="s">
        <v>58</v>
      </c>
      <c r="E202" s="39" t="s">
        <v>5</v>
      </c>
    </row>
    <row r="203" spans="1:16" ht="12.75">
      <c r="A203" t="s">
        <v>50</v>
      </c>
      <c s="34" t="s">
        <v>416</v>
      </c>
      <c s="34" t="s">
        <v>1539</v>
      </c>
      <c s="35" t="s">
        <v>5</v>
      </c>
      <c s="6" t="s">
        <v>1540</v>
      </c>
      <c s="36" t="s">
        <v>71</v>
      </c>
      <c s="37">
        <v>7</v>
      </c>
      <c s="36">
        <v>0.21734</v>
      </c>
      <c s="36">
        <f>ROUND(G203*H203,6)</f>
      </c>
      <c r="L203" s="38">
        <v>0</v>
      </c>
      <c s="32">
        <f>ROUND(ROUND(L203,2)*ROUND(G203,3),2)</f>
      </c>
      <c s="36" t="s">
        <v>55</v>
      </c>
      <c>
        <f>(M203*21)/100</f>
      </c>
      <c t="s">
        <v>28</v>
      </c>
    </row>
    <row r="204" spans="1:5" ht="12.75">
      <c r="A204" s="35" t="s">
        <v>56</v>
      </c>
      <c r="E204" s="39" t="s">
        <v>1540</v>
      </c>
    </row>
    <row r="205" spans="1:5" ht="12.75">
      <c r="A205" s="35" t="s">
        <v>57</v>
      </c>
      <c r="E205" s="40" t="s">
        <v>5</v>
      </c>
    </row>
    <row r="206" spans="1:5" ht="12.75">
      <c r="A206" t="s">
        <v>58</v>
      </c>
      <c r="E206" s="39" t="s">
        <v>5</v>
      </c>
    </row>
    <row r="207" spans="1:16" ht="12.75">
      <c r="A207" t="s">
        <v>50</v>
      </c>
      <c s="34" t="s">
        <v>419</v>
      </c>
      <c s="34" t="s">
        <v>1782</v>
      </c>
      <c s="35" t="s">
        <v>5</v>
      </c>
      <c s="6" t="s">
        <v>1783</v>
      </c>
      <c s="36" t="s">
        <v>71</v>
      </c>
      <c s="37">
        <v>7</v>
      </c>
      <c s="36">
        <v>0.0072</v>
      </c>
      <c s="36">
        <f>ROUND(G207*H207,6)</f>
      </c>
      <c r="L207" s="38">
        <v>0</v>
      </c>
      <c s="32">
        <f>ROUND(ROUND(L207,2)*ROUND(G207,3),2)</f>
      </c>
      <c s="36" t="s">
        <v>55</v>
      </c>
      <c>
        <f>(M207*21)/100</f>
      </c>
      <c t="s">
        <v>28</v>
      </c>
    </row>
    <row r="208" spans="1:5" ht="12.75">
      <c r="A208" s="35" t="s">
        <v>56</v>
      </c>
      <c r="E208" s="39" t="s">
        <v>1783</v>
      </c>
    </row>
    <row r="209" spans="1:5" ht="12.75">
      <c r="A209" s="35" t="s">
        <v>57</v>
      </c>
      <c r="E209" s="40" t="s">
        <v>5</v>
      </c>
    </row>
    <row r="210" spans="1:5" ht="12.75">
      <c r="A210" t="s">
        <v>58</v>
      </c>
      <c r="E210" s="39" t="s">
        <v>5</v>
      </c>
    </row>
    <row r="211" spans="1:16" ht="12.75">
      <c r="A211" t="s">
        <v>50</v>
      </c>
      <c s="34" t="s">
        <v>422</v>
      </c>
      <c s="34" t="s">
        <v>1784</v>
      </c>
      <c s="35" t="s">
        <v>5</v>
      </c>
      <c s="6" t="s">
        <v>1785</v>
      </c>
      <c s="36" t="s">
        <v>71</v>
      </c>
      <c s="37">
        <v>7</v>
      </c>
      <c s="36">
        <v>0.0553</v>
      </c>
      <c s="36">
        <f>ROUND(G211*H211,6)</f>
      </c>
      <c r="L211" s="38">
        <v>0</v>
      </c>
      <c s="32">
        <f>ROUND(ROUND(L211,2)*ROUND(G211,3),2)</f>
      </c>
      <c s="36" t="s">
        <v>55</v>
      </c>
      <c>
        <f>(M211*21)/100</f>
      </c>
      <c t="s">
        <v>28</v>
      </c>
    </row>
    <row r="212" spans="1:5" ht="12.75">
      <c r="A212" s="35" t="s">
        <v>56</v>
      </c>
      <c r="E212" s="39" t="s">
        <v>1785</v>
      </c>
    </row>
    <row r="213" spans="1:5" ht="12.75">
      <c r="A213" s="35" t="s">
        <v>57</v>
      </c>
      <c r="E213" s="40" t="s">
        <v>5</v>
      </c>
    </row>
    <row r="214" spans="1:5" ht="12.75">
      <c r="A214" t="s">
        <v>58</v>
      </c>
      <c r="E214" s="39" t="s">
        <v>5</v>
      </c>
    </row>
    <row r="215" spans="1:16" ht="12.75">
      <c r="A215" t="s">
        <v>50</v>
      </c>
      <c s="34" t="s">
        <v>425</v>
      </c>
      <c s="34" t="s">
        <v>1285</v>
      </c>
      <c s="35" t="s">
        <v>5</v>
      </c>
      <c s="6" t="s">
        <v>1286</v>
      </c>
      <c s="36" t="s">
        <v>54</v>
      </c>
      <c s="37">
        <v>525</v>
      </c>
      <c s="36">
        <v>0.00013</v>
      </c>
      <c s="36">
        <f>ROUND(G215*H215,6)</f>
      </c>
      <c r="L215" s="38">
        <v>0</v>
      </c>
      <c s="32">
        <f>ROUND(ROUND(L215,2)*ROUND(G215,3),2)</f>
      </c>
      <c s="36" t="s">
        <v>55</v>
      </c>
      <c>
        <f>(M215*21)/100</f>
      </c>
      <c t="s">
        <v>28</v>
      </c>
    </row>
    <row r="216" spans="1:5" ht="12.75">
      <c r="A216" s="35" t="s">
        <v>56</v>
      </c>
      <c r="E216" s="39" t="s">
        <v>1286</v>
      </c>
    </row>
    <row r="217" spans="1:5" ht="38.25">
      <c r="A217" s="35" t="s">
        <v>57</v>
      </c>
      <c r="E217" s="42" t="s">
        <v>1786</v>
      </c>
    </row>
    <row r="218" spans="1:5" ht="12.75">
      <c r="A218" t="s">
        <v>58</v>
      </c>
      <c r="E218" s="39" t="s">
        <v>5</v>
      </c>
    </row>
    <row r="219" spans="1:16" ht="25.5">
      <c r="A219" t="s">
        <v>50</v>
      </c>
      <c s="34" t="s">
        <v>428</v>
      </c>
      <c s="34" t="s">
        <v>1787</v>
      </c>
      <c s="35" t="s">
        <v>5</v>
      </c>
      <c s="6" t="s">
        <v>1788</v>
      </c>
      <c s="36" t="s">
        <v>1088</v>
      </c>
      <c s="37">
        <v>19.89</v>
      </c>
      <c s="36">
        <v>0.05743</v>
      </c>
      <c s="36">
        <f>ROUND(G219*H219,6)</f>
      </c>
      <c r="L219" s="38">
        <v>0</v>
      </c>
      <c s="32">
        <f>ROUND(ROUND(L219,2)*ROUND(G219,3),2)</f>
      </c>
      <c s="36" t="s">
        <v>55</v>
      </c>
      <c>
        <f>(M219*21)/100</f>
      </c>
      <c t="s">
        <v>28</v>
      </c>
    </row>
    <row r="220" spans="1:5" ht="25.5">
      <c r="A220" s="35" t="s">
        <v>56</v>
      </c>
      <c r="E220" s="39" t="s">
        <v>1788</v>
      </c>
    </row>
    <row r="221" spans="1:5" ht="38.25">
      <c r="A221" s="35" t="s">
        <v>57</v>
      </c>
      <c r="E221" s="42" t="s">
        <v>1789</v>
      </c>
    </row>
    <row r="222" spans="1:5" ht="12.75">
      <c r="A222" t="s">
        <v>58</v>
      </c>
      <c r="E222" s="39" t="s">
        <v>5</v>
      </c>
    </row>
    <row r="223" spans="1:16" ht="25.5">
      <c r="A223" t="s">
        <v>50</v>
      </c>
      <c s="34" t="s">
        <v>431</v>
      </c>
      <c s="34" t="s">
        <v>1790</v>
      </c>
      <c s="35" t="s">
        <v>5</v>
      </c>
      <c s="6" t="s">
        <v>1791</v>
      </c>
      <c s="36" t="s">
        <v>1088</v>
      </c>
      <c s="37">
        <v>196.56</v>
      </c>
      <c s="36">
        <v>0.05512</v>
      </c>
      <c s="36">
        <f>ROUND(G223*H223,6)</f>
      </c>
      <c r="L223" s="38">
        <v>0</v>
      </c>
      <c s="32">
        <f>ROUND(ROUND(L223,2)*ROUND(G223,3),2)</f>
      </c>
      <c s="36" t="s">
        <v>55</v>
      </c>
      <c>
        <f>(M223*21)/100</f>
      </c>
      <c t="s">
        <v>28</v>
      </c>
    </row>
    <row r="224" spans="1:5" ht="25.5">
      <c r="A224" s="35" t="s">
        <v>56</v>
      </c>
      <c r="E224" s="39" t="s">
        <v>1791</v>
      </c>
    </row>
    <row r="225" spans="1:5" ht="38.25">
      <c r="A225" s="35" t="s">
        <v>57</v>
      </c>
      <c r="E225" s="42" t="s">
        <v>1792</v>
      </c>
    </row>
    <row r="226" spans="1:5" ht="12.75">
      <c r="A226" t="s">
        <v>58</v>
      </c>
      <c r="E226" s="39" t="s">
        <v>5</v>
      </c>
    </row>
    <row r="227" spans="1:13" ht="12.75">
      <c r="A227" t="s">
        <v>47</v>
      </c>
      <c r="C227" s="31" t="s">
        <v>83</v>
      </c>
      <c r="E227" s="33" t="s">
        <v>282</v>
      </c>
      <c r="J227" s="32">
        <f>0</f>
      </c>
      <c s="32">
        <f>0</f>
      </c>
      <c s="32">
        <f>0+L228+L232+L236+L240+L244+L248+L252+L256+L260+L264</f>
      </c>
      <c s="32">
        <f>0+M228+M232+M236+M240+M244+M248+M252+M256+M260+M264</f>
      </c>
    </row>
    <row r="228" spans="1:16" ht="25.5">
      <c r="A228" t="s">
        <v>50</v>
      </c>
      <c s="34" t="s">
        <v>434</v>
      </c>
      <c s="34" t="s">
        <v>1793</v>
      </c>
      <c s="35" t="s">
        <v>5</v>
      </c>
      <c s="6" t="s">
        <v>1794</v>
      </c>
      <c s="36" t="s">
        <v>1203</v>
      </c>
      <c s="37">
        <v>384.25</v>
      </c>
      <c s="36">
        <v>0.00069</v>
      </c>
      <c s="36">
        <f>ROUND(G228*H228,6)</f>
      </c>
      <c r="L228" s="38">
        <v>0</v>
      </c>
      <c s="32">
        <f>ROUND(ROUND(L228,2)*ROUND(G228,3),2)</f>
      </c>
      <c s="36" t="s">
        <v>55</v>
      </c>
      <c>
        <f>(M228*21)/100</f>
      </c>
      <c t="s">
        <v>28</v>
      </c>
    </row>
    <row r="229" spans="1:5" ht="25.5">
      <c r="A229" s="35" t="s">
        <v>56</v>
      </c>
      <c r="E229" s="39" t="s">
        <v>1794</v>
      </c>
    </row>
    <row r="230" spans="1:5" ht="63.75">
      <c r="A230" s="35" t="s">
        <v>57</v>
      </c>
      <c r="E230" s="42" t="s">
        <v>1795</v>
      </c>
    </row>
    <row r="231" spans="1:5" ht="12.75">
      <c r="A231" t="s">
        <v>58</v>
      </c>
      <c r="E231" s="39" t="s">
        <v>5</v>
      </c>
    </row>
    <row r="232" spans="1:16" ht="12.75">
      <c r="A232" t="s">
        <v>50</v>
      </c>
      <c s="34" t="s">
        <v>437</v>
      </c>
      <c s="34" t="s">
        <v>1586</v>
      </c>
      <c s="35" t="s">
        <v>5</v>
      </c>
      <c s="6" t="s">
        <v>1587</v>
      </c>
      <c s="36" t="s">
        <v>54</v>
      </c>
      <c s="37">
        <v>85</v>
      </c>
      <c s="36">
        <v>0.29221</v>
      </c>
      <c s="36">
        <f>ROUND(G232*H232,6)</f>
      </c>
      <c r="L232" s="38">
        <v>0</v>
      </c>
      <c s="32">
        <f>ROUND(ROUND(L232,2)*ROUND(G232,3),2)</f>
      </c>
      <c s="36" t="s">
        <v>55</v>
      </c>
      <c>
        <f>(M232*21)/100</f>
      </c>
      <c t="s">
        <v>28</v>
      </c>
    </row>
    <row r="233" spans="1:5" ht="12.75">
      <c r="A233" s="35" t="s">
        <v>56</v>
      </c>
      <c r="E233" s="39" t="s">
        <v>1587</v>
      </c>
    </row>
    <row r="234" spans="1:5" ht="38.25">
      <c r="A234" s="35" t="s">
        <v>57</v>
      </c>
      <c r="E234" s="42" t="s">
        <v>1796</v>
      </c>
    </row>
    <row r="235" spans="1:5" ht="12.75">
      <c r="A235" t="s">
        <v>58</v>
      </c>
      <c r="E235" s="39" t="s">
        <v>5</v>
      </c>
    </row>
    <row r="236" spans="1:16" ht="12.75">
      <c r="A236" t="s">
        <v>50</v>
      </c>
      <c s="34" t="s">
        <v>440</v>
      </c>
      <c s="34" t="s">
        <v>1797</v>
      </c>
      <c s="35" t="s">
        <v>5</v>
      </c>
      <c s="6" t="s">
        <v>1798</v>
      </c>
      <c s="36" t="s">
        <v>54</v>
      </c>
      <c s="37">
        <v>85</v>
      </c>
      <c s="36">
        <v>0.072</v>
      </c>
      <c s="36">
        <f>ROUND(G236*H236,6)</f>
      </c>
      <c r="L236" s="38">
        <v>0</v>
      </c>
      <c s="32">
        <f>ROUND(ROUND(L236,2)*ROUND(G236,3),2)</f>
      </c>
      <c s="36" t="s">
        <v>55</v>
      </c>
      <c>
        <f>(M236*21)/100</f>
      </c>
      <c t="s">
        <v>28</v>
      </c>
    </row>
    <row r="237" spans="1:5" ht="12.75">
      <c r="A237" s="35" t="s">
        <v>56</v>
      </c>
      <c r="E237" s="39" t="s">
        <v>1798</v>
      </c>
    </row>
    <row r="238" spans="1:5" ht="12.75">
      <c r="A238" s="35" t="s">
        <v>57</v>
      </c>
      <c r="E238" s="40" t="s">
        <v>5</v>
      </c>
    </row>
    <row r="239" spans="1:5" ht="12.75">
      <c r="A239" t="s">
        <v>58</v>
      </c>
      <c r="E239" s="39" t="s">
        <v>5</v>
      </c>
    </row>
    <row r="240" spans="1:16" ht="12.75">
      <c r="A240" t="s">
        <v>50</v>
      </c>
      <c s="34" t="s">
        <v>443</v>
      </c>
      <c s="34" t="s">
        <v>1799</v>
      </c>
      <c s="35" t="s">
        <v>5</v>
      </c>
      <c s="6" t="s">
        <v>1800</v>
      </c>
      <c s="36" t="s">
        <v>71</v>
      </c>
      <c s="37">
        <v>9</v>
      </c>
      <c s="36">
        <v>0.0004</v>
      </c>
      <c s="36">
        <f>ROUND(G240*H240,6)</f>
      </c>
      <c r="L240" s="38">
        <v>0</v>
      </c>
      <c s="32">
        <f>ROUND(ROUND(L240,2)*ROUND(G240,3),2)</f>
      </c>
      <c s="36" t="s">
        <v>55</v>
      </c>
      <c>
        <f>(M240*21)/100</f>
      </c>
      <c t="s">
        <v>28</v>
      </c>
    </row>
    <row r="241" spans="1:5" ht="12.75">
      <c r="A241" s="35" t="s">
        <v>56</v>
      </c>
      <c r="E241" s="39" t="s">
        <v>1800</v>
      </c>
    </row>
    <row r="242" spans="1:5" ht="12.75">
      <c r="A242" s="35" t="s">
        <v>57</v>
      </c>
      <c r="E242" s="40" t="s">
        <v>5</v>
      </c>
    </row>
    <row r="243" spans="1:5" ht="12.75">
      <c r="A243" t="s">
        <v>58</v>
      </c>
      <c r="E243" s="39" t="s">
        <v>5</v>
      </c>
    </row>
    <row r="244" spans="1:16" ht="12.75">
      <c r="A244" t="s">
        <v>50</v>
      </c>
      <c s="34" t="s">
        <v>446</v>
      </c>
      <c s="34" t="s">
        <v>1801</v>
      </c>
      <c s="35" t="s">
        <v>5</v>
      </c>
      <c s="6" t="s">
        <v>1802</v>
      </c>
      <c s="36" t="s">
        <v>71</v>
      </c>
      <c s="37">
        <v>9</v>
      </c>
      <c s="36">
        <v>0.00014</v>
      </c>
      <c s="36">
        <f>ROUND(G244*H244,6)</f>
      </c>
      <c r="L244" s="38">
        <v>0</v>
      </c>
      <c s="32">
        <f>ROUND(ROUND(L244,2)*ROUND(G244,3),2)</f>
      </c>
      <c s="36" t="s">
        <v>55</v>
      </c>
      <c>
        <f>(M244*21)/100</f>
      </c>
      <c t="s">
        <v>28</v>
      </c>
    </row>
    <row r="245" spans="1:5" ht="12.75">
      <c r="A245" s="35" t="s">
        <v>56</v>
      </c>
      <c r="E245" s="39" t="s">
        <v>1802</v>
      </c>
    </row>
    <row r="246" spans="1:5" ht="12.75">
      <c r="A246" s="35" t="s">
        <v>57</v>
      </c>
      <c r="E246" s="40" t="s">
        <v>5</v>
      </c>
    </row>
    <row r="247" spans="1:5" ht="12.75">
      <c r="A247" t="s">
        <v>58</v>
      </c>
      <c r="E247" s="39" t="s">
        <v>5</v>
      </c>
    </row>
    <row r="248" spans="1:16" ht="25.5">
      <c r="A248" t="s">
        <v>50</v>
      </c>
      <c s="34" t="s">
        <v>449</v>
      </c>
      <c s="34" t="s">
        <v>1803</v>
      </c>
      <c s="35" t="s">
        <v>5</v>
      </c>
      <c s="6" t="s">
        <v>1804</v>
      </c>
      <c s="36" t="s">
        <v>71</v>
      </c>
      <c s="37">
        <v>8</v>
      </c>
      <c s="36">
        <v>0.0036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28</v>
      </c>
    </row>
    <row r="249" spans="1:5" ht="25.5">
      <c r="A249" s="35" t="s">
        <v>56</v>
      </c>
      <c r="E249" s="39" t="s">
        <v>1804</v>
      </c>
    </row>
    <row r="250" spans="1:5" ht="12.75">
      <c r="A250" s="35" t="s">
        <v>57</v>
      </c>
      <c r="E250" s="40" t="s">
        <v>5</v>
      </c>
    </row>
    <row r="251" spans="1:5" ht="12.75">
      <c r="A251" t="s">
        <v>58</v>
      </c>
      <c r="E251" s="39" t="s">
        <v>5</v>
      </c>
    </row>
    <row r="252" spans="1:16" ht="12.75">
      <c r="A252" t="s">
        <v>50</v>
      </c>
      <c s="34" t="s">
        <v>452</v>
      </c>
      <c s="34" t="s">
        <v>1805</v>
      </c>
      <c s="35" t="s">
        <v>5</v>
      </c>
      <c s="6" t="s">
        <v>1806</v>
      </c>
      <c s="36" t="s">
        <v>54</v>
      </c>
      <c s="37">
        <v>85</v>
      </c>
      <c s="36">
        <v>0.0169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28</v>
      </c>
    </row>
    <row r="253" spans="1:5" ht="12.75">
      <c r="A253" s="35" t="s">
        <v>56</v>
      </c>
      <c r="E253" s="39" t="s">
        <v>1806</v>
      </c>
    </row>
    <row r="254" spans="1:5" ht="12.75">
      <c r="A254" s="35" t="s">
        <v>57</v>
      </c>
      <c r="E254" s="40" t="s">
        <v>5</v>
      </c>
    </row>
    <row r="255" spans="1:5" ht="12.75">
      <c r="A255" t="s">
        <v>58</v>
      </c>
      <c r="E255" s="39" t="s">
        <v>5</v>
      </c>
    </row>
    <row r="256" spans="1:16" ht="12.75">
      <c r="A256" t="s">
        <v>50</v>
      </c>
      <c s="34" t="s">
        <v>456</v>
      </c>
      <c s="34" t="s">
        <v>1807</v>
      </c>
      <c s="35" t="s">
        <v>5</v>
      </c>
      <c s="6" t="s">
        <v>1808</v>
      </c>
      <c s="36" t="s">
        <v>71</v>
      </c>
      <c s="37">
        <v>9</v>
      </c>
      <c s="36">
        <v>0.27205</v>
      </c>
      <c s="36">
        <f>ROUND(G256*H256,6)</f>
      </c>
      <c r="L256" s="38">
        <v>0</v>
      </c>
      <c s="32">
        <f>ROUND(ROUND(L256,2)*ROUND(G256,3),2)</f>
      </c>
      <c s="36" t="s">
        <v>55</v>
      </c>
      <c>
        <f>(M256*21)/100</f>
      </c>
      <c t="s">
        <v>28</v>
      </c>
    </row>
    <row r="257" spans="1:5" ht="12.75">
      <c r="A257" s="35" t="s">
        <v>56</v>
      </c>
      <c r="E257" s="39" t="s">
        <v>1808</v>
      </c>
    </row>
    <row r="258" spans="1:5" ht="12.75">
      <c r="A258" s="35" t="s">
        <v>57</v>
      </c>
      <c r="E258" s="40" t="s">
        <v>5</v>
      </c>
    </row>
    <row r="259" spans="1:5" ht="12.75">
      <c r="A259" t="s">
        <v>58</v>
      </c>
      <c r="E259" s="39" t="s">
        <v>5</v>
      </c>
    </row>
    <row r="260" spans="1:16" ht="25.5">
      <c r="A260" t="s">
        <v>50</v>
      </c>
      <c s="34" t="s">
        <v>462</v>
      </c>
      <c s="34" t="s">
        <v>1809</v>
      </c>
      <c s="35" t="s">
        <v>5</v>
      </c>
      <c s="6" t="s">
        <v>1810</v>
      </c>
      <c s="36" t="s">
        <v>71</v>
      </c>
      <c s="37">
        <v>9</v>
      </c>
      <c s="36">
        <v>0.035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28</v>
      </c>
    </row>
    <row r="261" spans="1:5" ht="25.5">
      <c r="A261" s="35" t="s">
        <v>56</v>
      </c>
      <c r="E261" s="39" t="s">
        <v>1810</v>
      </c>
    </row>
    <row r="262" spans="1:5" ht="12.75">
      <c r="A262" s="35" t="s">
        <v>57</v>
      </c>
      <c r="E262" s="40" t="s">
        <v>5</v>
      </c>
    </row>
    <row r="263" spans="1:5" ht="12.75">
      <c r="A263" t="s">
        <v>58</v>
      </c>
      <c r="E263" s="39" t="s">
        <v>5</v>
      </c>
    </row>
    <row r="264" spans="1:16" ht="38.25">
      <c r="A264" t="s">
        <v>50</v>
      </c>
      <c s="34" t="s">
        <v>465</v>
      </c>
      <c s="34" t="s">
        <v>1287</v>
      </c>
      <c s="35" t="s">
        <v>5</v>
      </c>
      <c s="6" t="s">
        <v>1288</v>
      </c>
      <c s="36" t="s">
        <v>1203</v>
      </c>
      <c s="37">
        <v>100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55</v>
      </c>
      <c>
        <f>(M264*21)/100</f>
      </c>
      <c t="s">
        <v>28</v>
      </c>
    </row>
    <row r="265" spans="1:5" ht="51">
      <c r="A265" s="35" t="s">
        <v>56</v>
      </c>
      <c r="E265" s="39" t="s">
        <v>1289</v>
      </c>
    </row>
    <row r="266" spans="1:5" ht="12.75">
      <c r="A266" s="35" t="s">
        <v>57</v>
      </c>
      <c r="E266" s="40" t="s">
        <v>5</v>
      </c>
    </row>
    <row r="267" spans="1:5" ht="12.75">
      <c r="A267" t="s">
        <v>58</v>
      </c>
      <c r="E267" s="39" t="s">
        <v>5</v>
      </c>
    </row>
    <row r="268" spans="1:13" ht="12.75">
      <c r="A268" t="s">
        <v>47</v>
      </c>
      <c r="C268" s="31" t="s">
        <v>1290</v>
      </c>
      <c r="E268" s="33" t="s">
        <v>1291</v>
      </c>
      <c r="J268" s="32">
        <f>0</f>
      </c>
      <c s="32">
        <f>0</f>
      </c>
      <c s="32">
        <f>0+L269+L273</f>
      </c>
      <c s="32">
        <f>0+M269+M273</f>
      </c>
    </row>
    <row r="269" spans="1:16" ht="38.25">
      <c r="A269" t="s">
        <v>50</v>
      </c>
      <c s="34" t="s">
        <v>467</v>
      </c>
      <c s="34" t="s">
        <v>1298</v>
      </c>
      <c s="35" t="s">
        <v>5</v>
      </c>
      <c s="6" t="s">
        <v>1424</v>
      </c>
      <c s="36" t="s">
        <v>102</v>
      </c>
      <c s="37">
        <v>1175.43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62</v>
      </c>
      <c>
        <f>(M269*21)/100</f>
      </c>
      <c t="s">
        <v>28</v>
      </c>
    </row>
    <row r="270" spans="1:5" ht="51">
      <c r="A270" s="35" t="s">
        <v>56</v>
      </c>
      <c r="E270" s="39" t="s">
        <v>1425</v>
      </c>
    </row>
    <row r="271" spans="1:5" ht="140.25">
      <c r="A271" s="35" t="s">
        <v>57</v>
      </c>
      <c r="E271" s="42" t="s">
        <v>1811</v>
      </c>
    </row>
    <row r="272" spans="1:5" ht="127.5">
      <c r="A272" t="s">
        <v>58</v>
      </c>
      <c r="E272" s="39" t="s">
        <v>1301</v>
      </c>
    </row>
    <row r="273" spans="1:16" ht="38.25">
      <c r="A273" t="s">
        <v>50</v>
      </c>
      <c s="34" t="s">
        <v>471</v>
      </c>
      <c s="34" t="s">
        <v>1597</v>
      </c>
      <c s="35" t="s">
        <v>5</v>
      </c>
      <c s="6" t="s">
        <v>1812</v>
      </c>
      <c s="36" t="s">
        <v>102</v>
      </c>
      <c s="37">
        <v>19.5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62</v>
      </c>
      <c>
        <f>(M273*21)/100</f>
      </c>
      <c t="s">
        <v>28</v>
      </c>
    </row>
    <row r="274" spans="1:5" ht="38.25">
      <c r="A274" s="35" t="s">
        <v>56</v>
      </c>
      <c r="E274" s="39" t="s">
        <v>1813</v>
      </c>
    </row>
    <row r="275" spans="1:5" ht="12.75">
      <c r="A275" s="35" t="s">
        <v>57</v>
      </c>
      <c r="E275" s="40" t="s">
        <v>5</v>
      </c>
    </row>
    <row r="276" spans="1:5" ht="127.5">
      <c r="A276" t="s">
        <v>58</v>
      </c>
      <c r="E276" s="39" t="s">
        <v>1301</v>
      </c>
    </row>
    <row r="277" spans="1:13" ht="12.75">
      <c r="A277" t="s">
        <v>47</v>
      </c>
      <c r="C277" s="31" t="s">
        <v>1302</v>
      </c>
      <c r="E277" s="33" t="s">
        <v>1303</v>
      </c>
      <c r="J277" s="32">
        <f>0</f>
      </c>
      <c s="32">
        <f>0</f>
      </c>
      <c s="32">
        <f>0+L278+L282</f>
      </c>
      <c s="32">
        <f>0+M278+M282</f>
      </c>
    </row>
    <row r="278" spans="1:16" ht="38.25">
      <c r="A278" t="s">
        <v>50</v>
      </c>
      <c s="34" t="s">
        <v>474</v>
      </c>
      <c s="34" t="s">
        <v>1304</v>
      </c>
      <c s="35" t="s">
        <v>5</v>
      </c>
      <c s="6" t="s">
        <v>1305</v>
      </c>
      <c s="36" t="s">
        <v>102</v>
      </c>
      <c s="37">
        <v>1172.528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55</v>
      </c>
      <c>
        <f>(M278*21)/100</f>
      </c>
      <c t="s">
        <v>28</v>
      </c>
    </row>
    <row r="279" spans="1:5" ht="38.25">
      <c r="A279" s="35" t="s">
        <v>56</v>
      </c>
      <c r="E279" s="39" t="s">
        <v>1306</v>
      </c>
    </row>
    <row r="280" spans="1:5" ht="12.75">
      <c r="A280" s="35" t="s">
        <v>57</v>
      </c>
      <c r="E280" s="40" t="s">
        <v>5</v>
      </c>
    </row>
    <row r="281" spans="1:5" ht="12.75">
      <c r="A281" t="s">
        <v>58</v>
      </c>
      <c r="E281" s="39" t="s">
        <v>5</v>
      </c>
    </row>
    <row r="282" spans="1:16" ht="38.25">
      <c r="A282" t="s">
        <v>50</v>
      </c>
      <c s="34" t="s">
        <v>479</v>
      </c>
      <c s="34" t="s">
        <v>1307</v>
      </c>
      <c s="35" t="s">
        <v>5</v>
      </c>
      <c s="6" t="s">
        <v>1308</v>
      </c>
      <c s="36" t="s">
        <v>102</v>
      </c>
      <c s="37">
        <v>1172.528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55</v>
      </c>
      <c>
        <f>(M282*21)/100</f>
      </c>
      <c t="s">
        <v>28</v>
      </c>
    </row>
    <row r="283" spans="1:5" ht="38.25">
      <c r="A283" s="35" t="s">
        <v>56</v>
      </c>
      <c r="E283" s="39" t="s">
        <v>1309</v>
      </c>
    </row>
    <row r="284" spans="1:5" ht="12.75">
      <c r="A284" s="35" t="s">
        <v>57</v>
      </c>
      <c r="E284" s="40" t="s">
        <v>5</v>
      </c>
    </row>
    <row r="285" spans="1:5" ht="12.75">
      <c r="A285" t="s">
        <v>58</v>
      </c>
      <c r="E2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COUNTIFS(L8:L72,"=0",A8:A72,"P")+COUNTIFS(L8:L72,"",A8:A72,"P")+SUM(Q8:Q72)</f>
      </c>
    </row>
    <row r="8" spans="1:13" ht="12.75">
      <c r="A8" t="s">
        <v>45</v>
      </c>
      <c r="C8" s="28" t="s">
        <v>46</v>
      </c>
      <c r="E8" s="30" t="s">
        <v>17</v>
      </c>
      <c r="J8" s="29">
        <f>0+J9+J30+J67</f>
      </c>
      <c s="29">
        <f>0+K9+K30+K67</f>
      </c>
      <c s="29">
        <f>0+L9+L30+L67</f>
      </c>
      <c s="29">
        <f>0+M9+M30+M67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50</v>
      </c>
      <c s="34" t="s">
        <v>51</v>
      </c>
      <c s="34" t="s">
        <v>52</v>
      </c>
      <c s="35" t="s">
        <v>5</v>
      </c>
      <c s="6" t="s">
        <v>53</v>
      </c>
      <c s="36" t="s">
        <v>54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53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59</v>
      </c>
      <c s="35" t="s">
        <v>5</v>
      </c>
      <c s="6" t="s">
        <v>60</v>
      </c>
      <c s="36" t="s">
        <v>61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62</v>
      </c>
      <c>
        <f>(M14*21)/100</f>
      </c>
      <c t="s">
        <v>28</v>
      </c>
    </row>
    <row r="15" spans="1:5" ht="12.75">
      <c r="A15" s="35" t="s">
        <v>56</v>
      </c>
      <c r="E15" s="39" t="s">
        <v>60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63</v>
      </c>
      <c s="35" t="s">
        <v>5</v>
      </c>
      <c s="6" t="s">
        <v>64</v>
      </c>
      <c s="36" t="s">
        <v>61</v>
      </c>
      <c s="37">
        <v>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62</v>
      </c>
      <c>
        <f>(M18*21)/100</f>
      </c>
      <c t="s">
        <v>28</v>
      </c>
    </row>
    <row r="19" spans="1:5" ht="12.75">
      <c r="A19" s="35" t="s">
        <v>56</v>
      </c>
      <c r="E19" s="39" t="s">
        <v>64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65</v>
      </c>
      <c s="34" t="s">
        <v>66</v>
      </c>
      <c s="35" t="s">
        <v>5</v>
      </c>
      <c s="6" t="s">
        <v>67</v>
      </c>
      <c s="36" t="s">
        <v>54</v>
      </c>
      <c s="37">
        <v>65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25.5">
      <c r="A23" s="35" t="s">
        <v>56</v>
      </c>
      <c r="E23" s="39" t="s">
        <v>67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68</v>
      </c>
      <c s="34" t="s">
        <v>69</v>
      </c>
      <c s="35" t="s">
        <v>5</v>
      </c>
      <c s="6" t="s">
        <v>70</v>
      </c>
      <c s="36" t="s">
        <v>71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70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3" ht="12.75">
      <c r="A30" t="s">
        <v>47</v>
      </c>
      <c r="C30" s="31" t="s">
        <v>72</v>
      </c>
      <c r="E30" s="33" t="s">
        <v>73</v>
      </c>
      <c r="J30" s="32">
        <f>0</f>
      </c>
      <c s="32">
        <f>0</f>
      </c>
      <c s="32">
        <f>0+L31+L35+L39+L43+L47+L51+L55+L59+L63</f>
      </c>
      <c s="32">
        <f>0+M31+M35+M39+M43+M47+M51+M55+M59+M63</f>
      </c>
    </row>
    <row r="31" spans="1:16" ht="25.5">
      <c r="A31" t="s">
        <v>50</v>
      </c>
      <c s="34" t="s">
        <v>27</v>
      </c>
      <c s="34" t="s">
        <v>74</v>
      </c>
      <c s="35" t="s">
        <v>5</v>
      </c>
      <c s="6" t="s">
        <v>75</v>
      </c>
      <c s="36" t="s">
        <v>61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62</v>
      </c>
      <c>
        <f>(M31*21)/100</f>
      </c>
      <c t="s">
        <v>28</v>
      </c>
    </row>
    <row r="32" spans="1:5" ht="38.25">
      <c r="A32" s="35" t="s">
        <v>56</v>
      </c>
      <c r="E32" s="39" t="s">
        <v>76</v>
      </c>
    </row>
    <row r="33" spans="1:5" ht="12.75">
      <c r="A33" s="35" t="s">
        <v>57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25.5">
      <c r="A35" t="s">
        <v>50</v>
      </c>
      <c s="34" t="s">
        <v>77</v>
      </c>
      <c s="34" t="s">
        <v>78</v>
      </c>
      <c s="35" t="s">
        <v>5</v>
      </c>
      <c s="6" t="s">
        <v>79</v>
      </c>
      <c s="36" t="s">
        <v>54</v>
      </c>
      <c s="37">
        <v>120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28</v>
      </c>
    </row>
    <row r="36" spans="1:5" ht="25.5">
      <c r="A36" s="35" t="s">
        <v>56</v>
      </c>
      <c r="E36" s="39" t="s">
        <v>79</v>
      </c>
    </row>
    <row r="37" spans="1:5" ht="12.75">
      <c r="A37" s="35" t="s">
        <v>57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25.5">
      <c r="A39" t="s">
        <v>50</v>
      </c>
      <c s="34" t="s">
        <v>80</v>
      </c>
      <c s="34" t="s">
        <v>81</v>
      </c>
      <c s="35" t="s">
        <v>5</v>
      </c>
      <c s="6" t="s">
        <v>82</v>
      </c>
      <c s="36" t="s">
        <v>71</v>
      </c>
      <c s="37">
        <v>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25.5">
      <c r="A40" s="35" t="s">
        <v>56</v>
      </c>
      <c r="E40" s="39" t="s">
        <v>82</v>
      </c>
    </row>
    <row r="41" spans="1:5" ht="12.75">
      <c r="A41" s="35" t="s">
        <v>57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83</v>
      </c>
      <c s="34" t="s">
        <v>84</v>
      </c>
      <c s="35" t="s">
        <v>5</v>
      </c>
      <c s="6" t="s">
        <v>85</v>
      </c>
      <c s="36" t="s">
        <v>86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62</v>
      </c>
      <c>
        <f>(M43*21)/100</f>
      </c>
      <c t="s">
        <v>28</v>
      </c>
    </row>
    <row r="44" spans="1:5" ht="12.75">
      <c r="A44" s="35" t="s">
        <v>56</v>
      </c>
      <c r="E44" s="39" t="s">
        <v>85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87</v>
      </c>
      <c s="34" t="s">
        <v>88</v>
      </c>
      <c s="35" t="s">
        <v>5</v>
      </c>
      <c s="6" t="s">
        <v>89</v>
      </c>
      <c s="36" t="s">
        <v>71</v>
      </c>
      <c s="37">
        <v>150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12.75">
      <c r="A48" s="35" t="s">
        <v>56</v>
      </c>
      <c r="E48" s="39" t="s">
        <v>89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90</v>
      </c>
      <c s="34" t="s">
        <v>91</v>
      </c>
      <c s="35" t="s">
        <v>5</v>
      </c>
      <c s="6" t="s">
        <v>92</v>
      </c>
      <c s="36" t="s">
        <v>54</v>
      </c>
      <c s="37">
        <v>120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62</v>
      </c>
      <c>
        <f>(M51*21)/100</f>
      </c>
      <c t="s">
        <v>28</v>
      </c>
    </row>
    <row r="52" spans="1:5" ht="12.75">
      <c r="A52" s="35" t="s">
        <v>56</v>
      </c>
      <c r="E52" s="39" t="s">
        <v>92</v>
      </c>
    </row>
    <row r="53" spans="1:5" ht="12.75">
      <c r="A53" s="35" t="s">
        <v>57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93</v>
      </c>
      <c s="34" t="s">
        <v>94</v>
      </c>
      <c s="35" t="s">
        <v>5</v>
      </c>
      <c s="6" t="s">
        <v>95</v>
      </c>
      <c s="36" t="s">
        <v>71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12.75">
      <c r="A56" s="35" t="s">
        <v>56</v>
      </c>
      <c r="E56" s="39" t="s">
        <v>95</v>
      </c>
    </row>
    <row r="57" spans="1:5" ht="12.75">
      <c r="A57" s="35" t="s">
        <v>57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96</v>
      </c>
      <c s="34" t="s">
        <v>97</v>
      </c>
      <c s="35" t="s">
        <v>5</v>
      </c>
      <c s="6" t="s">
        <v>98</v>
      </c>
      <c s="36" t="s">
        <v>61</v>
      </c>
      <c s="37">
        <v>150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62</v>
      </c>
      <c>
        <f>(M59*21)/100</f>
      </c>
      <c t="s">
        <v>28</v>
      </c>
    </row>
    <row r="60" spans="1:5" ht="12.75">
      <c r="A60" s="35" t="s">
        <v>56</v>
      </c>
      <c r="E60" s="39" t="s">
        <v>98</v>
      </c>
    </row>
    <row r="61" spans="1:5" ht="12.75">
      <c r="A61" s="35" t="s">
        <v>57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25.5">
      <c r="A63" t="s">
        <v>50</v>
      </c>
      <c s="34" t="s">
        <v>99</v>
      </c>
      <c s="34" t="s">
        <v>100</v>
      </c>
      <c s="35" t="s">
        <v>5</v>
      </c>
      <c s="6" t="s">
        <v>101</v>
      </c>
      <c s="36" t="s">
        <v>102</v>
      </c>
      <c s="37">
        <v>0.163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28</v>
      </c>
    </row>
    <row r="64" spans="1:5" ht="25.5">
      <c r="A64" s="35" t="s">
        <v>56</v>
      </c>
      <c r="E64" s="39" t="s">
        <v>101</v>
      </c>
    </row>
    <row r="65" spans="1:5" ht="12.75">
      <c r="A65" s="35" t="s">
        <v>57</v>
      </c>
      <c r="E65" s="40" t="s">
        <v>5</v>
      </c>
    </row>
    <row r="66" spans="1:5" ht="12.75">
      <c r="A66" t="s">
        <v>58</v>
      </c>
      <c r="E66" s="39" t="s">
        <v>5</v>
      </c>
    </row>
    <row r="67" spans="1:13" ht="12.75">
      <c r="A67" t="s">
        <v>47</v>
      </c>
      <c r="C67" s="31" t="s">
        <v>103</v>
      </c>
      <c r="E67" s="33" t="s">
        <v>104</v>
      </c>
      <c r="J67" s="32">
        <f>0</f>
      </c>
      <c s="32">
        <f>0</f>
      </c>
      <c s="32">
        <f>0+L68+L72</f>
      </c>
      <c s="32">
        <f>0+M68+M72</f>
      </c>
    </row>
    <row r="68" spans="1:16" ht="12.75">
      <c r="A68" t="s">
        <v>50</v>
      </c>
      <c s="34" t="s">
        <v>105</v>
      </c>
      <c s="34" t="s">
        <v>106</v>
      </c>
      <c s="35" t="s">
        <v>5</v>
      </c>
      <c s="6" t="s">
        <v>107</v>
      </c>
      <c s="36" t="s">
        <v>86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62</v>
      </c>
      <c>
        <f>(M68*21)/100</f>
      </c>
      <c t="s">
        <v>28</v>
      </c>
    </row>
    <row r="69" spans="1:5" ht="12.75">
      <c r="A69" s="35" t="s">
        <v>56</v>
      </c>
      <c r="E69" s="39" t="s">
        <v>107</v>
      </c>
    </row>
    <row r="70" spans="1:5" ht="12.75">
      <c r="A70" s="35" t="s">
        <v>57</v>
      </c>
      <c r="E70" s="40" t="s">
        <v>5</v>
      </c>
    </row>
    <row r="71" spans="1:5" ht="12.75">
      <c r="A71" t="s">
        <v>58</v>
      </c>
      <c r="E71" s="39" t="s">
        <v>5</v>
      </c>
    </row>
    <row r="72" spans="1:16" ht="12.75">
      <c r="A72" t="s">
        <v>50</v>
      </c>
      <c s="34" t="s">
        <v>108</v>
      </c>
      <c s="34" t="s">
        <v>109</v>
      </c>
      <c s="35" t="s">
        <v>5</v>
      </c>
      <c s="6" t="s">
        <v>110</v>
      </c>
      <c s="36" t="s">
        <v>86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62</v>
      </c>
      <c>
        <f>(M72*21)/100</f>
      </c>
      <c t="s">
        <v>28</v>
      </c>
    </row>
    <row r="73" spans="1:5" ht="12.75">
      <c r="A73" s="35" t="s">
        <v>56</v>
      </c>
      <c r="E73" s="39" t="s">
        <v>110</v>
      </c>
    </row>
    <row r="74" spans="1:5" ht="12.75">
      <c r="A74" s="35" t="s">
        <v>57</v>
      </c>
      <c r="E74" s="40" t="s">
        <v>5</v>
      </c>
    </row>
    <row r="75" spans="1:5" ht="12.75">
      <c r="A75" t="s">
        <v>58</v>
      </c>
      <c r="E75" s="39" t="s">
        <v>111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38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1697</v>
      </c>
      <c s="41">
        <f>Rekapitulace!C30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1697</v>
      </c>
      <c r="E4" s="26" t="s">
        <v>1698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COUNTIFS(L8:L3873,"=0",A8:A3873,"P")+COUNTIFS(L8:L3873,"",A8:A3873,"P")+SUM(Q8:Q3873)</f>
      </c>
    </row>
    <row r="8" spans="1:13" ht="12.75">
      <c r="A8" t="s">
        <v>45</v>
      </c>
      <c r="C8" s="28" t="s">
        <v>1816</v>
      </c>
      <c r="E8" s="30" t="s">
        <v>1815</v>
      </c>
      <c r="J8" s="29">
        <f>0+J9+J34+J127+J296+J361+J374+J947+J992+J1013+J1054+J1071+J1156+J1181+J1222+J1251+J1264+J1293+J1374+J1527+J1736+J2449+J2514+J2539+J2588+J2621+J2638+J2671+J2684+J2701+J3322+J3355+J3360+J3381+J3394+J3443+J3524+J3593+J3658+J3687+J3716+J3753+J3794+J3843+J3852</f>
      </c>
      <c s="29">
        <f>0+K9+K34+K127+K296+K361+K374+K947+K992+K1013+K1054+K1071+K1156+K1181+K1222+K1251+K1264+K1293+K1374+K1527+K1736+K2449+K2514+K2539+K2588+K2621+K2638+K2671+K2684+K2701+K3322+K3355+K3360+K3381+K3394+K3443+K3524+K3593+K3658+K3687+K3716+K3753+K3794+K3843+K3852</f>
      </c>
      <c s="29">
        <f>0+L9+L34+L127+L296+L361+L374+L947+L992+L1013+L1054+L1071+L1156+L1181+L1222+L1251+L1264+L1293+L1374+L1527+L1736+L2449+L2514+L2539+L2588+L2621+L2638+L2671+L2684+L2701+L3322+L3355+L3360+L3381+L3394+L3443+L3524+L3593+L3658+L3687+L3716+L3753+L3794+L3843+L3852</f>
      </c>
      <c s="29">
        <f>0+M9+M34+M127+M296+M361+M374+M947+M992+M1013+M1054+M1071+M1156+M1181+M1222+M1251+M1264+M1293+M1374+M1527+M1736+M2449+M2514+M2539+M2588+M2621+M2638+M2671+M2684+M2701+M3322+M3355+M3360+M3381+M3394+M3443+M3524+M3593+M3658+M3687+M3716+M3753+M3794+M3843+M3852</f>
      </c>
    </row>
    <row r="9" spans="1:13" ht="12.75">
      <c r="A9" t="s">
        <v>47</v>
      </c>
      <c r="C9" s="31" t="s">
        <v>51</v>
      </c>
      <c r="E9" s="33" t="s">
        <v>1200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51</v>
      </c>
      <c s="34" t="s">
        <v>1817</v>
      </c>
      <c s="35" t="s">
        <v>5</v>
      </c>
      <c s="6" t="s">
        <v>1818</v>
      </c>
      <c s="36" t="s">
        <v>1088</v>
      </c>
      <c s="37">
        <v>211.219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1818</v>
      </c>
    </row>
    <row r="12" spans="1:5" ht="63.75">
      <c r="A12" s="35" t="s">
        <v>57</v>
      </c>
      <c r="E12" s="40" t="s">
        <v>1819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1820</v>
      </c>
      <c s="35" t="s">
        <v>5</v>
      </c>
      <c s="6" t="s">
        <v>1821</v>
      </c>
      <c s="36" t="s">
        <v>1088</v>
      </c>
      <c s="37">
        <v>9.504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25.5">
      <c r="A15" s="35" t="s">
        <v>56</v>
      </c>
      <c r="E15" s="39" t="s">
        <v>1822</v>
      </c>
    </row>
    <row r="16" spans="1:5" ht="38.25">
      <c r="A16" s="35" t="s">
        <v>57</v>
      </c>
      <c r="E16" s="40" t="s">
        <v>1823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1824</v>
      </c>
      <c s="35" t="s">
        <v>5</v>
      </c>
      <c s="6" t="s">
        <v>1825</v>
      </c>
      <c s="36" t="s">
        <v>1088</v>
      </c>
      <c s="37">
        <v>302.01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38.25">
      <c r="A19" s="35" t="s">
        <v>56</v>
      </c>
      <c r="E19" s="39" t="s">
        <v>1826</v>
      </c>
    </row>
    <row r="20" spans="1:5" ht="76.5">
      <c r="A20" s="35" t="s">
        <v>57</v>
      </c>
      <c r="E20" s="40" t="s">
        <v>1827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65</v>
      </c>
      <c s="34" t="s">
        <v>1090</v>
      </c>
      <c s="35" t="s">
        <v>5</v>
      </c>
      <c s="6" t="s">
        <v>1091</v>
      </c>
      <c s="36" t="s">
        <v>1088</v>
      </c>
      <c s="37">
        <v>412.809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25.5">
      <c r="A23" s="35" t="s">
        <v>56</v>
      </c>
      <c r="E23" s="39" t="s">
        <v>1091</v>
      </c>
    </row>
    <row r="24" spans="1:5" ht="153">
      <c r="A24" s="35" t="s">
        <v>57</v>
      </c>
      <c r="E24" s="40" t="s">
        <v>1828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68</v>
      </c>
      <c s="34" t="s">
        <v>1829</v>
      </c>
      <c s="35" t="s">
        <v>5</v>
      </c>
      <c s="6" t="s">
        <v>1830</v>
      </c>
      <c s="36" t="s">
        <v>1088</v>
      </c>
      <c s="37">
        <v>47.204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1830</v>
      </c>
    </row>
    <row r="28" spans="1:5" ht="38.25">
      <c r="A28" s="35" t="s">
        <v>57</v>
      </c>
      <c r="E28" s="40" t="s">
        <v>1831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1832</v>
      </c>
      <c s="35" t="s">
        <v>5</v>
      </c>
      <c s="6" t="s">
        <v>1833</v>
      </c>
      <c s="36" t="s">
        <v>102</v>
      </c>
      <c s="37">
        <v>408.35</v>
      </c>
      <c s="36">
        <v>1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12.75">
      <c r="A31" s="35" t="s">
        <v>56</v>
      </c>
      <c r="E31" s="39" t="s">
        <v>1833</v>
      </c>
    </row>
    <row r="32" spans="1:5" ht="63.75">
      <c r="A32" s="35" t="s">
        <v>57</v>
      </c>
      <c r="E32" s="40" t="s">
        <v>1834</v>
      </c>
    </row>
    <row r="33" spans="1:5" ht="12.75">
      <c r="A33" t="s">
        <v>58</v>
      </c>
      <c r="E33" s="39" t="s">
        <v>5</v>
      </c>
    </row>
    <row r="34" spans="1:13" ht="12.75">
      <c r="A34" t="s">
        <v>47</v>
      </c>
      <c r="C34" s="31" t="s">
        <v>28</v>
      </c>
      <c r="E34" s="33" t="s">
        <v>1720</v>
      </c>
      <c r="J34" s="32">
        <f>0</f>
      </c>
      <c s="32">
        <f>0</f>
      </c>
      <c s="32">
        <f>0+L35+L39+L43+L47+L51+L55+L59+L63+L67+L71+L75+L79+L83+L87+L91+L95+L99+L103+L107+L111+L115+L119+L123</f>
      </c>
      <c s="32">
        <f>0+M35+M39+M43+M47+M51+M55+M59+M63+M67+M71+M75+M79+M83+M87+M91+M95+M99+M103+M107+M111+M115+M119+M123</f>
      </c>
    </row>
    <row r="35" spans="1:16" ht="25.5">
      <c r="A35" t="s">
        <v>50</v>
      </c>
      <c s="34" t="s">
        <v>77</v>
      </c>
      <c s="34" t="s">
        <v>1446</v>
      </c>
      <c s="35" t="s">
        <v>5</v>
      </c>
      <c s="6" t="s">
        <v>1447</v>
      </c>
      <c s="36" t="s">
        <v>1203</v>
      </c>
      <c s="37">
        <v>9.576</v>
      </c>
      <c s="36">
        <v>0.00017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28</v>
      </c>
    </row>
    <row r="36" spans="1:5" ht="25.5">
      <c r="A36" s="35" t="s">
        <v>56</v>
      </c>
      <c r="E36" s="39" t="s">
        <v>1447</v>
      </c>
    </row>
    <row r="37" spans="1:5" ht="12.75">
      <c r="A37" s="35" t="s">
        <v>57</v>
      </c>
      <c r="E37" s="40" t="s">
        <v>1835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80</v>
      </c>
      <c s="34" t="s">
        <v>1836</v>
      </c>
      <c s="35" t="s">
        <v>5</v>
      </c>
      <c s="6" t="s">
        <v>1837</v>
      </c>
      <c s="36" t="s">
        <v>1203</v>
      </c>
      <c s="37">
        <v>11.343</v>
      </c>
      <c s="36">
        <v>0.0002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1837</v>
      </c>
    </row>
    <row r="41" spans="1:5" ht="12.75">
      <c r="A41" s="35" t="s">
        <v>57</v>
      </c>
      <c r="E41" s="40" t="s">
        <v>1838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83</v>
      </c>
      <c s="34" t="s">
        <v>1839</v>
      </c>
      <c s="35" t="s">
        <v>5</v>
      </c>
      <c s="6" t="s">
        <v>1840</v>
      </c>
      <c s="36" t="s">
        <v>1088</v>
      </c>
      <c s="37">
        <v>4.052</v>
      </c>
      <c s="36">
        <v>1.92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12.75">
      <c r="A44" s="35" t="s">
        <v>56</v>
      </c>
      <c r="E44" s="39" t="s">
        <v>1840</v>
      </c>
    </row>
    <row r="45" spans="1:5" ht="12.75">
      <c r="A45" s="35" t="s">
        <v>57</v>
      </c>
      <c r="E45" s="40" t="s">
        <v>1841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87</v>
      </c>
      <c s="34" t="s">
        <v>1842</v>
      </c>
      <c s="35" t="s">
        <v>5</v>
      </c>
      <c s="6" t="s">
        <v>1843</v>
      </c>
      <c s="36" t="s">
        <v>54</v>
      </c>
      <c s="37">
        <v>9.576</v>
      </c>
      <c s="36">
        <v>0.00016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12.75">
      <c r="A48" s="35" t="s">
        <v>56</v>
      </c>
      <c r="E48" s="39" t="s">
        <v>1843</v>
      </c>
    </row>
    <row r="49" spans="1:5" ht="12.75">
      <c r="A49" s="35" t="s">
        <v>57</v>
      </c>
      <c r="E49" s="40" t="s">
        <v>1835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90</v>
      </c>
      <c s="34" t="s">
        <v>1844</v>
      </c>
      <c s="35" t="s">
        <v>5</v>
      </c>
      <c s="6" t="s">
        <v>1845</v>
      </c>
      <c s="36" t="s">
        <v>1088</v>
      </c>
      <c s="37">
        <v>13.319</v>
      </c>
      <c s="36">
        <v>2.30102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28</v>
      </c>
    </row>
    <row r="52" spans="1:5" ht="12.75">
      <c r="A52" s="35" t="s">
        <v>56</v>
      </c>
      <c r="E52" s="39" t="s">
        <v>1845</v>
      </c>
    </row>
    <row r="53" spans="1:5" ht="165.75">
      <c r="A53" s="35" t="s">
        <v>57</v>
      </c>
      <c r="E53" s="40" t="s">
        <v>1846</v>
      </c>
    </row>
    <row r="54" spans="1:5" ht="12.75">
      <c r="A54" t="s">
        <v>58</v>
      </c>
      <c r="E54" s="39" t="s">
        <v>5</v>
      </c>
    </row>
    <row r="55" spans="1:16" ht="25.5">
      <c r="A55" t="s">
        <v>50</v>
      </c>
      <c s="34" t="s">
        <v>93</v>
      </c>
      <c s="34" t="s">
        <v>1847</v>
      </c>
      <c s="35" t="s">
        <v>5</v>
      </c>
      <c s="6" t="s">
        <v>1848</v>
      </c>
      <c s="36" t="s">
        <v>1088</v>
      </c>
      <c s="37">
        <v>66.741</v>
      </c>
      <c s="36">
        <v>2.50187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25.5">
      <c r="A56" s="35" t="s">
        <v>56</v>
      </c>
      <c r="E56" s="39" t="s">
        <v>1848</v>
      </c>
    </row>
    <row r="57" spans="1:5" ht="51">
      <c r="A57" s="35" t="s">
        <v>57</v>
      </c>
      <c r="E57" s="40" t="s">
        <v>1849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96</v>
      </c>
      <c s="34" t="s">
        <v>1850</v>
      </c>
      <c s="35" t="s">
        <v>5</v>
      </c>
      <c s="6" t="s">
        <v>1851</v>
      </c>
      <c s="36" t="s">
        <v>1203</v>
      </c>
      <c s="37">
        <v>762</v>
      </c>
      <c s="36">
        <v>0.00303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28</v>
      </c>
    </row>
    <row r="60" spans="1:5" ht="12.75">
      <c r="A60" s="35" t="s">
        <v>56</v>
      </c>
      <c r="E60" s="39" t="s">
        <v>1851</v>
      </c>
    </row>
    <row r="61" spans="1:5" ht="51">
      <c r="A61" s="35" t="s">
        <v>57</v>
      </c>
      <c r="E61" s="42" t="s">
        <v>1852</v>
      </c>
    </row>
    <row r="62" spans="1:5" ht="12.75">
      <c r="A62" t="s">
        <v>58</v>
      </c>
      <c r="E62" s="39" t="s">
        <v>5</v>
      </c>
    </row>
    <row r="63" spans="1:16" ht="25.5">
      <c r="A63" t="s">
        <v>50</v>
      </c>
      <c s="34" t="s">
        <v>99</v>
      </c>
      <c s="34" t="s">
        <v>1853</v>
      </c>
      <c s="35" t="s">
        <v>5</v>
      </c>
      <c s="6" t="s">
        <v>1854</v>
      </c>
      <c s="36" t="s">
        <v>1088</v>
      </c>
      <c s="37">
        <v>47.76</v>
      </c>
      <c s="36">
        <v>2.50187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28</v>
      </c>
    </row>
    <row r="64" spans="1:5" ht="25.5">
      <c r="A64" s="35" t="s">
        <v>56</v>
      </c>
      <c r="E64" s="39" t="s">
        <v>1854</v>
      </c>
    </row>
    <row r="65" spans="1:5" ht="409.5">
      <c r="A65" s="35" t="s">
        <v>57</v>
      </c>
      <c r="E65" s="42" t="s">
        <v>1855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105</v>
      </c>
      <c s="34" t="s">
        <v>1856</v>
      </c>
      <c s="35" t="s">
        <v>5</v>
      </c>
      <c s="6" t="s">
        <v>1857</v>
      </c>
      <c s="36" t="s">
        <v>1203</v>
      </c>
      <c s="37">
        <v>171.456</v>
      </c>
      <c s="36">
        <v>0.00541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28</v>
      </c>
    </row>
    <row r="68" spans="1:5" ht="12.75">
      <c r="A68" s="35" t="s">
        <v>56</v>
      </c>
      <c r="E68" s="39" t="s">
        <v>1857</v>
      </c>
    </row>
    <row r="69" spans="1:5" ht="357">
      <c r="A69" s="35" t="s">
        <v>57</v>
      </c>
      <c r="E69" s="42" t="s">
        <v>1858</v>
      </c>
    </row>
    <row r="70" spans="1:5" ht="12.75">
      <c r="A70" t="s">
        <v>58</v>
      </c>
      <c r="E70" s="39" t="s">
        <v>5</v>
      </c>
    </row>
    <row r="71" spans="1:16" ht="12.75">
      <c r="A71" t="s">
        <v>50</v>
      </c>
      <c s="34" t="s">
        <v>108</v>
      </c>
      <c s="34" t="s">
        <v>1859</v>
      </c>
      <c s="35" t="s">
        <v>5</v>
      </c>
      <c s="6" t="s">
        <v>1860</v>
      </c>
      <c s="36" t="s">
        <v>1203</v>
      </c>
      <c s="37">
        <v>25.468</v>
      </c>
      <c s="36">
        <v>0.00787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28</v>
      </c>
    </row>
    <row r="72" spans="1:5" ht="12.75">
      <c r="A72" s="35" t="s">
        <v>56</v>
      </c>
      <c r="E72" s="39" t="s">
        <v>1860</v>
      </c>
    </row>
    <row r="73" spans="1:5" ht="12.75">
      <c r="A73" s="35" t="s">
        <v>57</v>
      </c>
      <c r="E73" s="40" t="s">
        <v>1861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128</v>
      </c>
      <c s="34" t="s">
        <v>1862</v>
      </c>
      <c s="35" t="s">
        <v>5</v>
      </c>
      <c s="6" t="s">
        <v>1863</v>
      </c>
      <c s="36" t="s">
        <v>1203</v>
      </c>
      <c s="37">
        <v>10.35</v>
      </c>
      <c s="36">
        <v>0.00247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28</v>
      </c>
    </row>
    <row r="76" spans="1:5" ht="12.75">
      <c r="A76" s="35" t="s">
        <v>56</v>
      </c>
      <c r="E76" s="39" t="s">
        <v>1863</v>
      </c>
    </row>
    <row r="77" spans="1:5" ht="51">
      <c r="A77" s="35" t="s">
        <v>57</v>
      </c>
      <c r="E77" s="40" t="s">
        <v>1864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130</v>
      </c>
      <c s="34" t="s">
        <v>1865</v>
      </c>
      <c s="35" t="s">
        <v>5</v>
      </c>
      <c s="6" t="s">
        <v>1866</v>
      </c>
      <c s="36" t="s">
        <v>1203</v>
      </c>
      <c s="37">
        <v>10.35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28</v>
      </c>
    </row>
    <row r="80" spans="1:5" ht="12.75">
      <c r="A80" s="35" t="s">
        <v>56</v>
      </c>
      <c r="E80" s="39" t="s">
        <v>1866</v>
      </c>
    </row>
    <row r="81" spans="1:5" ht="51">
      <c r="A81" s="35" t="s">
        <v>57</v>
      </c>
      <c r="E81" s="40" t="s">
        <v>1864</v>
      </c>
    </row>
    <row r="82" spans="1:5" ht="12.75">
      <c r="A82" t="s">
        <v>58</v>
      </c>
      <c r="E82" s="39" t="s">
        <v>5</v>
      </c>
    </row>
    <row r="83" spans="1:16" ht="12.75">
      <c r="A83" t="s">
        <v>50</v>
      </c>
      <c s="34" t="s">
        <v>132</v>
      </c>
      <c s="34" t="s">
        <v>1867</v>
      </c>
      <c s="35" t="s">
        <v>5</v>
      </c>
      <c s="6" t="s">
        <v>1868</v>
      </c>
      <c s="36" t="s">
        <v>1088</v>
      </c>
      <c s="37">
        <v>31.431</v>
      </c>
      <c s="36">
        <v>2.30102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28</v>
      </c>
    </row>
    <row r="84" spans="1:5" ht="12.75">
      <c r="A84" s="35" t="s">
        <v>56</v>
      </c>
      <c r="E84" s="39" t="s">
        <v>1868</v>
      </c>
    </row>
    <row r="85" spans="1:5" ht="63.75">
      <c r="A85" s="35" t="s">
        <v>57</v>
      </c>
      <c r="E85" s="40" t="s">
        <v>1869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134</v>
      </c>
      <c s="34" t="s">
        <v>1870</v>
      </c>
      <c s="35" t="s">
        <v>5</v>
      </c>
      <c s="6" t="s">
        <v>1871</v>
      </c>
      <c s="36" t="s">
        <v>1088</v>
      </c>
      <c s="37">
        <v>9.504</v>
      </c>
      <c s="36">
        <v>2.50187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28</v>
      </c>
    </row>
    <row r="88" spans="1:5" ht="12.75">
      <c r="A88" s="35" t="s">
        <v>56</v>
      </c>
      <c r="E88" s="39" t="s">
        <v>1871</v>
      </c>
    </row>
    <row r="89" spans="1:5" ht="25.5">
      <c r="A89" s="35" t="s">
        <v>57</v>
      </c>
      <c r="E89" s="40" t="s">
        <v>1872</v>
      </c>
    </row>
    <row r="90" spans="1:5" ht="12.75">
      <c r="A90" t="s">
        <v>58</v>
      </c>
      <c r="E90" s="39" t="s">
        <v>5</v>
      </c>
    </row>
    <row r="91" spans="1:16" ht="25.5">
      <c r="A91" t="s">
        <v>50</v>
      </c>
      <c s="34" t="s">
        <v>136</v>
      </c>
      <c s="34" t="s">
        <v>1873</v>
      </c>
      <c s="35" t="s">
        <v>5</v>
      </c>
      <c s="6" t="s">
        <v>1874</v>
      </c>
      <c s="36" t="s">
        <v>1088</v>
      </c>
      <c s="37">
        <v>5.381</v>
      </c>
      <c s="36">
        <v>2.50187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28</v>
      </c>
    </row>
    <row r="92" spans="1:5" ht="25.5">
      <c r="A92" s="35" t="s">
        <v>56</v>
      </c>
      <c r="E92" s="39" t="s">
        <v>1874</v>
      </c>
    </row>
    <row r="93" spans="1:5" ht="12.75">
      <c r="A93" s="35" t="s">
        <v>57</v>
      </c>
      <c r="E93" s="40" t="s">
        <v>1875</v>
      </c>
    </row>
    <row r="94" spans="1:5" ht="12.75">
      <c r="A94" t="s">
        <v>58</v>
      </c>
      <c r="E94" s="39" t="s">
        <v>5</v>
      </c>
    </row>
    <row r="95" spans="1:16" ht="12.75">
      <c r="A95" t="s">
        <v>50</v>
      </c>
      <c s="34" t="s">
        <v>137</v>
      </c>
      <c s="34" t="s">
        <v>1876</v>
      </c>
      <c s="35" t="s">
        <v>5</v>
      </c>
      <c s="6" t="s">
        <v>1877</v>
      </c>
      <c s="36" t="s">
        <v>1203</v>
      </c>
      <c s="37">
        <v>31.2</v>
      </c>
      <c s="36">
        <v>0.00269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28</v>
      </c>
    </row>
    <row r="96" spans="1:5" ht="12.75">
      <c r="A96" s="35" t="s">
        <v>56</v>
      </c>
      <c r="E96" s="39" t="s">
        <v>1877</v>
      </c>
    </row>
    <row r="97" spans="1:5" ht="25.5">
      <c r="A97" s="35" t="s">
        <v>57</v>
      </c>
      <c r="E97" s="40" t="s">
        <v>1878</v>
      </c>
    </row>
    <row r="98" spans="1:5" ht="12.75">
      <c r="A98" t="s">
        <v>58</v>
      </c>
      <c r="E98" s="39" t="s">
        <v>5</v>
      </c>
    </row>
    <row r="99" spans="1:16" ht="12.75">
      <c r="A99" t="s">
        <v>50</v>
      </c>
      <c s="34" t="s">
        <v>141</v>
      </c>
      <c s="34" t="s">
        <v>1879</v>
      </c>
      <c s="35" t="s">
        <v>5</v>
      </c>
      <c s="6" t="s">
        <v>1880</v>
      </c>
      <c s="36" t="s">
        <v>1203</v>
      </c>
      <c s="37">
        <v>9.504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28</v>
      </c>
    </row>
    <row r="100" spans="1:5" ht="12.75">
      <c r="A100" s="35" t="s">
        <v>56</v>
      </c>
      <c r="E100" s="39" t="s">
        <v>1880</v>
      </c>
    </row>
    <row r="101" spans="1:5" ht="12.75">
      <c r="A101" s="35" t="s">
        <v>57</v>
      </c>
      <c r="E101" s="40" t="s">
        <v>1881</v>
      </c>
    </row>
    <row r="102" spans="1:5" ht="12.75">
      <c r="A102" t="s">
        <v>58</v>
      </c>
      <c r="E102" s="39" t="s">
        <v>5</v>
      </c>
    </row>
    <row r="103" spans="1:16" ht="25.5">
      <c r="A103" t="s">
        <v>50</v>
      </c>
      <c s="34" t="s">
        <v>143</v>
      </c>
      <c s="34" t="s">
        <v>1882</v>
      </c>
      <c s="35" t="s">
        <v>5</v>
      </c>
      <c s="6" t="s">
        <v>1883</v>
      </c>
      <c s="36" t="s">
        <v>1088</v>
      </c>
      <c s="37">
        <v>18</v>
      </c>
      <c s="36">
        <v>2.50187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28</v>
      </c>
    </row>
    <row r="104" spans="1:5" ht="25.5">
      <c r="A104" s="35" t="s">
        <v>56</v>
      </c>
      <c r="E104" s="39" t="s">
        <v>1883</v>
      </c>
    </row>
    <row r="105" spans="1:5" ht="25.5">
      <c r="A105" s="35" t="s">
        <v>57</v>
      </c>
      <c r="E105" s="40" t="s">
        <v>1884</v>
      </c>
    </row>
    <row r="106" spans="1:5" ht="12.75">
      <c r="A106" t="s">
        <v>58</v>
      </c>
      <c r="E106" s="39" t="s">
        <v>5</v>
      </c>
    </row>
    <row r="107" spans="1:16" ht="12.75">
      <c r="A107" t="s">
        <v>50</v>
      </c>
      <c s="34" t="s">
        <v>144</v>
      </c>
      <c s="34" t="s">
        <v>1885</v>
      </c>
      <c s="35" t="s">
        <v>5</v>
      </c>
      <c s="6" t="s">
        <v>1886</v>
      </c>
      <c s="36" t="s">
        <v>1203</v>
      </c>
      <c s="37">
        <v>30</v>
      </c>
      <c s="36">
        <v>0.00264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28</v>
      </c>
    </row>
    <row r="108" spans="1:5" ht="12.75">
      <c r="A108" s="35" t="s">
        <v>56</v>
      </c>
      <c r="E108" s="39" t="s">
        <v>1886</v>
      </c>
    </row>
    <row r="109" spans="1:5" ht="25.5">
      <c r="A109" s="35" t="s">
        <v>57</v>
      </c>
      <c r="E109" s="40" t="s">
        <v>1887</v>
      </c>
    </row>
    <row r="110" spans="1:5" ht="12.75">
      <c r="A110" t="s">
        <v>58</v>
      </c>
      <c r="E110" s="39" t="s">
        <v>5</v>
      </c>
    </row>
    <row r="111" spans="1:16" ht="12.75">
      <c r="A111" t="s">
        <v>50</v>
      </c>
      <c s="34" t="s">
        <v>147</v>
      </c>
      <c s="34" t="s">
        <v>1888</v>
      </c>
      <c s="35" t="s">
        <v>5</v>
      </c>
      <c s="6" t="s">
        <v>1889</v>
      </c>
      <c s="36" t="s">
        <v>1203</v>
      </c>
      <c s="37">
        <v>30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28</v>
      </c>
    </row>
    <row r="112" spans="1:5" ht="12.75">
      <c r="A112" s="35" t="s">
        <v>56</v>
      </c>
      <c r="E112" s="39" t="s">
        <v>1889</v>
      </c>
    </row>
    <row r="113" spans="1:5" ht="25.5">
      <c r="A113" s="35" t="s">
        <v>57</v>
      </c>
      <c r="E113" s="40" t="s">
        <v>1887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148</v>
      </c>
      <c s="34" t="s">
        <v>1890</v>
      </c>
      <c s="35" t="s">
        <v>5</v>
      </c>
      <c s="6" t="s">
        <v>1891</v>
      </c>
      <c s="36" t="s">
        <v>102</v>
      </c>
      <c s="37">
        <v>0.839</v>
      </c>
      <c s="36">
        <v>1.06062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28</v>
      </c>
    </row>
    <row r="116" spans="1:5" ht="12.75">
      <c r="A116" s="35" t="s">
        <v>56</v>
      </c>
      <c r="E116" s="39" t="s">
        <v>1891</v>
      </c>
    </row>
    <row r="117" spans="1:5" ht="25.5">
      <c r="A117" s="35" t="s">
        <v>57</v>
      </c>
      <c r="E117" s="40" t="s">
        <v>1892</v>
      </c>
    </row>
    <row r="118" spans="1:5" ht="12.75">
      <c r="A118" t="s">
        <v>58</v>
      </c>
      <c r="E118" s="39" t="s">
        <v>5</v>
      </c>
    </row>
    <row r="119" spans="1:16" ht="12.75">
      <c r="A119" t="s">
        <v>50</v>
      </c>
      <c s="34" t="s">
        <v>150</v>
      </c>
      <c s="34" t="s">
        <v>1893</v>
      </c>
      <c s="35" t="s">
        <v>5</v>
      </c>
      <c s="6" t="s">
        <v>1894</v>
      </c>
      <c s="36" t="s">
        <v>54</v>
      </c>
      <c s="37">
        <v>31.25</v>
      </c>
      <c s="36">
        <v>0.00123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28</v>
      </c>
    </row>
    <row r="120" spans="1:5" ht="12.75">
      <c r="A120" s="35" t="s">
        <v>56</v>
      </c>
      <c r="E120" s="39" t="s">
        <v>1894</v>
      </c>
    </row>
    <row r="121" spans="1:5" ht="12.75">
      <c r="A121" s="35" t="s">
        <v>57</v>
      </c>
      <c r="E121" s="40" t="s">
        <v>1895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152</v>
      </c>
      <c s="34" t="s">
        <v>1896</v>
      </c>
      <c s="35" t="s">
        <v>5</v>
      </c>
      <c s="6" t="s">
        <v>1897</v>
      </c>
      <c s="36" t="s">
        <v>102</v>
      </c>
      <c s="37">
        <v>26.4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62</v>
      </c>
      <c>
        <f>(M123*21)/100</f>
      </c>
      <c t="s">
        <v>28</v>
      </c>
    </row>
    <row r="124" spans="1:5" ht="12.75">
      <c r="A124" s="35" t="s">
        <v>56</v>
      </c>
      <c r="E124" s="39" t="s">
        <v>1897</v>
      </c>
    </row>
    <row r="125" spans="1:5" ht="12.75">
      <c r="A125" s="35" t="s">
        <v>57</v>
      </c>
      <c r="E125" s="40" t="s">
        <v>1898</v>
      </c>
    </row>
    <row r="126" spans="1:5" ht="12.75">
      <c r="A126" t="s">
        <v>58</v>
      </c>
      <c r="E126" s="39" t="s">
        <v>5</v>
      </c>
    </row>
    <row r="127" spans="1:13" ht="12.75">
      <c r="A127" t="s">
        <v>47</v>
      </c>
      <c r="C127" s="31" t="s">
        <v>26</v>
      </c>
      <c r="E127" s="33" t="s">
        <v>1235</v>
      </c>
      <c r="J127" s="32">
        <f>0</f>
      </c>
      <c s="32">
        <f>0</f>
      </c>
      <c s="32">
        <f>0+L128+L132+L136+L140+L144+L148+L152+L156+L160+L164+L168+L172+L176+L180+L184+L188+L192+L196+L200+L204+L208+L212+L216+L220+L224+L228+L232+L236+L240+L244+L248+L252+L256+L260+L264+L268+L272+L276+L280+L284+L288+L292</f>
      </c>
      <c s="32">
        <f>0+M128+M132+M136+M140+M144+M148+M152+M156+M160+M164+M168+M172+M176+M180+M184+M188+M192+M196+M200+M204+M208+M212+M216+M220+M224+M228+M232+M236+M240+M244+M248+M252+M256+M260+M264+M268+M272+M276+M280+M284+M288+M292</f>
      </c>
    </row>
    <row r="128" spans="1:16" ht="25.5">
      <c r="A128" t="s">
        <v>50</v>
      </c>
      <c s="34" t="s">
        <v>154</v>
      </c>
      <c s="34" t="s">
        <v>1899</v>
      </c>
      <c s="35" t="s">
        <v>5</v>
      </c>
      <c s="6" t="s">
        <v>1900</v>
      </c>
      <c s="36" t="s">
        <v>1088</v>
      </c>
      <c s="37">
        <v>6.601</v>
      </c>
      <c s="36">
        <v>1.8775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28</v>
      </c>
    </row>
    <row r="129" spans="1:5" ht="25.5">
      <c r="A129" s="35" t="s">
        <v>56</v>
      </c>
      <c r="E129" s="39" t="s">
        <v>1900</v>
      </c>
    </row>
    <row r="130" spans="1:5" ht="51">
      <c r="A130" s="35" t="s">
        <v>57</v>
      </c>
      <c r="E130" s="40" t="s">
        <v>1901</v>
      </c>
    </row>
    <row r="131" spans="1:5" ht="12.75">
      <c r="A131" t="s">
        <v>58</v>
      </c>
      <c r="E131" s="39" t="s">
        <v>5</v>
      </c>
    </row>
    <row r="132" spans="1:16" ht="25.5">
      <c r="A132" t="s">
        <v>50</v>
      </c>
      <c s="34" t="s">
        <v>156</v>
      </c>
      <c s="34" t="s">
        <v>1902</v>
      </c>
      <c s="35" t="s">
        <v>5</v>
      </c>
      <c s="6" t="s">
        <v>1903</v>
      </c>
      <c s="36" t="s">
        <v>1088</v>
      </c>
      <c s="37">
        <v>35.637</v>
      </c>
      <c s="36">
        <v>1.8775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28</v>
      </c>
    </row>
    <row r="133" spans="1:5" ht="25.5">
      <c r="A133" s="35" t="s">
        <v>56</v>
      </c>
      <c r="E133" s="39" t="s">
        <v>1903</v>
      </c>
    </row>
    <row r="134" spans="1:5" ht="409.5">
      <c r="A134" s="35" t="s">
        <v>57</v>
      </c>
      <c r="E134" s="40" t="s">
        <v>1904</v>
      </c>
    </row>
    <row r="135" spans="1:5" ht="12.75">
      <c r="A135" t="s">
        <v>58</v>
      </c>
      <c r="E135" s="39" t="s">
        <v>5</v>
      </c>
    </row>
    <row r="136" spans="1:16" ht="12.75">
      <c r="A136" t="s">
        <v>50</v>
      </c>
      <c s="34" t="s">
        <v>157</v>
      </c>
      <c s="34" t="s">
        <v>1905</v>
      </c>
      <c s="35" t="s">
        <v>5</v>
      </c>
      <c s="6" t="s">
        <v>1906</v>
      </c>
      <c s="36" t="s">
        <v>1088</v>
      </c>
      <c s="37">
        <v>9.866</v>
      </c>
      <c s="36">
        <v>1.80972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28</v>
      </c>
    </row>
    <row r="137" spans="1:5" ht="12.75">
      <c r="A137" s="35" t="s">
        <v>56</v>
      </c>
      <c r="E137" s="39" t="s">
        <v>1906</v>
      </c>
    </row>
    <row r="138" spans="1:5" ht="204">
      <c r="A138" s="35" t="s">
        <v>57</v>
      </c>
      <c r="E138" s="40" t="s">
        <v>1907</v>
      </c>
    </row>
    <row r="139" spans="1:5" ht="12.75">
      <c r="A139" t="s">
        <v>58</v>
      </c>
      <c r="E139" s="39" t="s">
        <v>5</v>
      </c>
    </row>
    <row r="140" spans="1:16" ht="25.5">
      <c r="A140" t="s">
        <v>50</v>
      </c>
      <c s="34" t="s">
        <v>159</v>
      </c>
      <c s="34" t="s">
        <v>1908</v>
      </c>
      <c s="35" t="s">
        <v>5</v>
      </c>
      <c s="6" t="s">
        <v>1909</v>
      </c>
      <c s="36" t="s">
        <v>1203</v>
      </c>
      <c s="37">
        <v>64.89</v>
      </c>
      <c s="36">
        <v>0.04795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28</v>
      </c>
    </row>
    <row r="141" spans="1:5" ht="25.5">
      <c r="A141" s="35" t="s">
        <v>56</v>
      </c>
      <c r="E141" s="39" t="s">
        <v>1909</v>
      </c>
    </row>
    <row r="142" spans="1:5" ht="25.5">
      <c r="A142" s="35" t="s">
        <v>57</v>
      </c>
      <c r="E142" s="40" t="s">
        <v>1910</v>
      </c>
    </row>
    <row r="143" spans="1:5" ht="12.75">
      <c r="A143" t="s">
        <v>58</v>
      </c>
      <c r="E143" s="39" t="s">
        <v>5</v>
      </c>
    </row>
    <row r="144" spans="1:16" ht="25.5">
      <c r="A144" t="s">
        <v>50</v>
      </c>
      <c s="34" t="s">
        <v>160</v>
      </c>
      <c s="34" t="s">
        <v>1911</v>
      </c>
      <c s="35" t="s">
        <v>5</v>
      </c>
      <c s="6" t="s">
        <v>1912</v>
      </c>
      <c s="36" t="s">
        <v>1203</v>
      </c>
      <c s="37">
        <v>53.455</v>
      </c>
      <c s="36">
        <v>0.5496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28</v>
      </c>
    </row>
    <row r="145" spans="1:5" ht="25.5">
      <c r="A145" s="35" t="s">
        <v>56</v>
      </c>
      <c r="E145" s="39" t="s">
        <v>1912</v>
      </c>
    </row>
    <row r="146" spans="1:5" ht="63.75">
      <c r="A146" s="35" t="s">
        <v>57</v>
      </c>
      <c r="E146" s="40" t="s">
        <v>1913</v>
      </c>
    </row>
    <row r="147" spans="1:5" ht="12.75">
      <c r="A147" t="s">
        <v>58</v>
      </c>
      <c r="E147" s="39" t="s">
        <v>5</v>
      </c>
    </row>
    <row r="148" spans="1:16" ht="25.5">
      <c r="A148" t="s">
        <v>50</v>
      </c>
      <c s="34" t="s">
        <v>162</v>
      </c>
      <c s="34" t="s">
        <v>1914</v>
      </c>
      <c s="35" t="s">
        <v>5</v>
      </c>
      <c s="6" t="s">
        <v>1915</v>
      </c>
      <c s="36" t="s">
        <v>1203</v>
      </c>
      <c s="37">
        <v>21.383</v>
      </c>
      <c s="36">
        <v>0.71546</v>
      </c>
      <c s="36">
        <f>ROUND(G148*H148,6)</f>
      </c>
      <c r="L148" s="38">
        <v>0</v>
      </c>
      <c s="32">
        <f>ROUND(ROUND(L148,2)*ROUND(G148,3),2)</f>
      </c>
      <c s="36" t="s">
        <v>62</v>
      </c>
      <c>
        <f>(M148*21)/100</f>
      </c>
      <c t="s">
        <v>28</v>
      </c>
    </row>
    <row r="149" spans="1:5" ht="25.5">
      <c r="A149" s="35" t="s">
        <v>56</v>
      </c>
      <c r="E149" s="39" t="s">
        <v>1915</v>
      </c>
    </row>
    <row r="150" spans="1:5" ht="12.75">
      <c r="A150" s="35" t="s">
        <v>57</v>
      </c>
      <c r="E150" s="40" t="s">
        <v>1916</v>
      </c>
    </row>
    <row r="151" spans="1:5" ht="12.75">
      <c r="A151" t="s">
        <v>58</v>
      </c>
      <c r="E151" s="39" t="s">
        <v>5</v>
      </c>
    </row>
    <row r="152" spans="1:16" ht="25.5">
      <c r="A152" t="s">
        <v>50</v>
      </c>
      <c s="34" t="s">
        <v>163</v>
      </c>
      <c s="34" t="s">
        <v>1917</v>
      </c>
      <c s="35" t="s">
        <v>5</v>
      </c>
      <c s="6" t="s">
        <v>1918</v>
      </c>
      <c s="36" t="s">
        <v>1203</v>
      </c>
      <c s="37">
        <v>5.776</v>
      </c>
      <c s="36">
        <v>0.00142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28</v>
      </c>
    </row>
    <row r="153" spans="1:5" ht="25.5">
      <c r="A153" s="35" t="s">
        <v>56</v>
      </c>
      <c r="E153" s="39" t="s">
        <v>1918</v>
      </c>
    </row>
    <row r="154" spans="1:5" ht="25.5">
      <c r="A154" s="35" t="s">
        <v>57</v>
      </c>
      <c r="E154" s="40" t="s">
        <v>1919</v>
      </c>
    </row>
    <row r="155" spans="1:5" ht="12.75">
      <c r="A155" t="s">
        <v>58</v>
      </c>
      <c r="E155" s="39" t="s">
        <v>5</v>
      </c>
    </row>
    <row r="156" spans="1:16" ht="25.5">
      <c r="A156" t="s">
        <v>50</v>
      </c>
      <c s="34" t="s">
        <v>381</v>
      </c>
      <c s="34" t="s">
        <v>1920</v>
      </c>
      <c s="35" t="s">
        <v>5</v>
      </c>
      <c s="6" t="s">
        <v>1921</v>
      </c>
      <c s="36" t="s">
        <v>1203</v>
      </c>
      <c s="37">
        <v>5.776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28</v>
      </c>
    </row>
    <row r="157" spans="1:5" ht="25.5">
      <c r="A157" s="35" t="s">
        <v>56</v>
      </c>
      <c r="E157" s="39" t="s">
        <v>1921</v>
      </c>
    </row>
    <row r="158" spans="1:5" ht="25.5">
      <c r="A158" s="35" t="s">
        <v>57</v>
      </c>
      <c r="E158" s="40" t="s">
        <v>1919</v>
      </c>
    </row>
    <row r="159" spans="1:5" ht="12.75">
      <c r="A159" t="s">
        <v>58</v>
      </c>
      <c r="E159" s="39" t="s">
        <v>5</v>
      </c>
    </row>
    <row r="160" spans="1:16" ht="25.5">
      <c r="A160" t="s">
        <v>50</v>
      </c>
      <c s="34" t="s">
        <v>384</v>
      </c>
      <c s="34" t="s">
        <v>1922</v>
      </c>
      <c s="35" t="s">
        <v>5</v>
      </c>
      <c s="6" t="s">
        <v>1923</v>
      </c>
      <c s="36" t="s">
        <v>1203</v>
      </c>
      <c s="37">
        <v>16.9</v>
      </c>
      <c s="36">
        <v>0.73404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28</v>
      </c>
    </row>
    <row r="161" spans="1:5" ht="25.5">
      <c r="A161" s="35" t="s">
        <v>56</v>
      </c>
      <c r="E161" s="39" t="s">
        <v>1923</v>
      </c>
    </row>
    <row r="162" spans="1:5" ht="12.75">
      <c r="A162" s="35" t="s">
        <v>57</v>
      </c>
      <c r="E162" s="40" t="s">
        <v>1924</v>
      </c>
    </row>
    <row r="163" spans="1:5" ht="12.75">
      <c r="A163" t="s">
        <v>58</v>
      </c>
      <c r="E163" s="39" t="s">
        <v>5</v>
      </c>
    </row>
    <row r="164" spans="1:16" ht="25.5">
      <c r="A164" t="s">
        <v>50</v>
      </c>
      <c s="34" t="s">
        <v>387</v>
      </c>
      <c s="34" t="s">
        <v>1925</v>
      </c>
      <c s="35" t="s">
        <v>5</v>
      </c>
      <c s="6" t="s">
        <v>1926</v>
      </c>
      <c s="36" t="s">
        <v>1088</v>
      </c>
      <c s="37">
        <v>1.74</v>
      </c>
      <c s="36">
        <v>2.50195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28</v>
      </c>
    </row>
    <row r="165" spans="1:5" ht="25.5">
      <c r="A165" s="35" t="s">
        <v>56</v>
      </c>
      <c r="E165" s="39" t="s">
        <v>1926</v>
      </c>
    </row>
    <row r="166" spans="1:5" ht="25.5">
      <c r="A166" s="35" t="s">
        <v>57</v>
      </c>
      <c r="E166" s="42" t="s">
        <v>1927</v>
      </c>
    </row>
    <row r="167" spans="1:5" ht="12.75">
      <c r="A167" t="s">
        <v>58</v>
      </c>
      <c r="E167" s="39" t="s">
        <v>5</v>
      </c>
    </row>
    <row r="168" spans="1:16" ht="12.75">
      <c r="A168" t="s">
        <v>50</v>
      </c>
      <c s="34" t="s">
        <v>390</v>
      </c>
      <c s="34" t="s">
        <v>1928</v>
      </c>
      <c s="35" t="s">
        <v>5</v>
      </c>
      <c s="6" t="s">
        <v>1929</v>
      </c>
      <c s="36" t="s">
        <v>54</v>
      </c>
      <c s="37">
        <v>19.2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62</v>
      </c>
      <c>
        <f>(M168*21)/100</f>
      </c>
      <c t="s">
        <v>28</v>
      </c>
    </row>
    <row r="169" spans="1:5" ht="12.75">
      <c r="A169" s="35" t="s">
        <v>56</v>
      </c>
      <c r="E169" s="39" t="s">
        <v>1929</v>
      </c>
    </row>
    <row r="170" spans="1:5" ht="12.75">
      <c r="A170" s="35" t="s">
        <v>57</v>
      </c>
      <c r="E170" s="40" t="s">
        <v>1930</v>
      </c>
    </row>
    <row r="171" spans="1:5" ht="12.75">
      <c r="A171" t="s">
        <v>58</v>
      </c>
      <c r="E171" s="39" t="s">
        <v>5</v>
      </c>
    </row>
    <row r="172" spans="1:16" ht="25.5">
      <c r="A172" t="s">
        <v>50</v>
      </c>
      <c s="34" t="s">
        <v>393</v>
      </c>
      <c s="34" t="s">
        <v>1931</v>
      </c>
      <c s="35" t="s">
        <v>5</v>
      </c>
      <c s="6" t="s">
        <v>1932</v>
      </c>
      <c s="36" t="s">
        <v>1203</v>
      </c>
      <c s="37">
        <v>3.418</v>
      </c>
      <c s="36">
        <v>0.00658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28</v>
      </c>
    </row>
    <row r="173" spans="1:5" ht="25.5">
      <c r="A173" s="35" t="s">
        <v>56</v>
      </c>
      <c r="E173" s="39" t="s">
        <v>1932</v>
      </c>
    </row>
    <row r="174" spans="1:5" ht="25.5">
      <c r="A174" s="35" t="s">
        <v>57</v>
      </c>
      <c r="E174" s="42" t="s">
        <v>1933</v>
      </c>
    </row>
    <row r="175" spans="1:5" ht="12.75">
      <c r="A175" t="s">
        <v>58</v>
      </c>
      <c r="E175" s="39" t="s">
        <v>5</v>
      </c>
    </row>
    <row r="176" spans="1:16" ht="25.5">
      <c r="A176" t="s">
        <v>50</v>
      </c>
      <c s="34" t="s">
        <v>396</v>
      </c>
      <c s="34" t="s">
        <v>1934</v>
      </c>
      <c s="35" t="s">
        <v>5</v>
      </c>
      <c s="6" t="s">
        <v>1935</v>
      </c>
      <c s="36" t="s">
        <v>1203</v>
      </c>
      <c s="37">
        <v>3.418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28</v>
      </c>
    </row>
    <row r="177" spans="1:5" ht="25.5">
      <c r="A177" s="35" t="s">
        <v>56</v>
      </c>
      <c r="E177" s="39" t="s">
        <v>1935</v>
      </c>
    </row>
    <row r="178" spans="1:5" ht="25.5">
      <c r="A178" s="35" t="s">
        <v>57</v>
      </c>
      <c r="E178" s="42" t="s">
        <v>1933</v>
      </c>
    </row>
    <row r="179" spans="1:5" ht="12.75">
      <c r="A179" t="s">
        <v>58</v>
      </c>
      <c r="E179" s="39" t="s">
        <v>5</v>
      </c>
    </row>
    <row r="180" spans="1:16" ht="25.5">
      <c r="A180" t="s">
        <v>50</v>
      </c>
      <c s="34" t="s">
        <v>399</v>
      </c>
      <c s="34" t="s">
        <v>1936</v>
      </c>
      <c s="35" t="s">
        <v>5</v>
      </c>
      <c s="6" t="s">
        <v>1937</v>
      </c>
      <c s="36" t="s">
        <v>102</v>
      </c>
      <c s="37">
        <v>5.385</v>
      </c>
      <c s="36">
        <v>1.04922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28</v>
      </c>
    </row>
    <row r="181" spans="1:5" ht="25.5">
      <c r="A181" s="35" t="s">
        <v>56</v>
      </c>
      <c r="E181" s="39" t="s">
        <v>1937</v>
      </c>
    </row>
    <row r="182" spans="1:5" ht="127.5">
      <c r="A182" s="35" t="s">
        <v>57</v>
      </c>
      <c r="E182" s="42" t="s">
        <v>1938</v>
      </c>
    </row>
    <row r="183" spans="1:5" ht="12.75">
      <c r="A183" t="s">
        <v>58</v>
      </c>
      <c r="E183" s="39" t="s">
        <v>5</v>
      </c>
    </row>
    <row r="184" spans="1:16" ht="12.75">
      <c r="A184" t="s">
        <v>50</v>
      </c>
      <c s="34" t="s">
        <v>402</v>
      </c>
      <c s="34" t="s">
        <v>1939</v>
      </c>
      <c s="35" t="s">
        <v>5</v>
      </c>
      <c s="6" t="s">
        <v>1940</v>
      </c>
      <c s="36" t="s">
        <v>1088</v>
      </c>
      <c s="37">
        <v>42.097</v>
      </c>
      <c s="36">
        <v>2.50188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28</v>
      </c>
    </row>
    <row r="185" spans="1:5" ht="12.75">
      <c r="A185" s="35" t="s">
        <v>56</v>
      </c>
      <c r="E185" s="39" t="s">
        <v>1940</v>
      </c>
    </row>
    <row r="186" spans="1:5" ht="165.75">
      <c r="A186" s="35" t="s">
        <v>57</v>
      </c>
      <c r="E186" s="42" t="s">
        <v>1941</v>
      </c>
    </row>
    <row r="187" spans="1:5" ht="12.75">
      <c r="A187" t="s">
        <v>58</v>
      </c>
      <c r="E187" s="39" t="s">
        <v>5</v>
      </c>
    </row>
    <row r="188" spans="1:16" ht="12.75">
      <c r="A188" t="s">
        <v>50</v>
      </c>
      <c s="34" t="s">
        <v>405</v>
      </c>
      <c s="34" t="s">
        <v>1942</v>
      </c>
      <c s="35" t="s">
        <v>5</v>
      </c>
      <c s="6" t="s">
        <v>1943</v>
      </c>
      <c s="36" t="s">
        <v>1088</v>
      </c>
      <c s="37">
        <v>2.5</v>
      </c>
      <c s="36">
        <v>2.50188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28</v>
      </c>
    </row>
    <row r="189" spans="1:5" ht="12.75">
      <c r="A189" s="35" t="s">
        <v>56</v>
      </c>
      <c r="E189" s="39" t="s">
        <v>1943</v>
      </c>
    </row>
    <row r="190" spans="1:5" ht="25.5">
      <c r="A190" s="35" t="s">
        <v>57</v>
      </c>
      <c r="E190" s="40" t="s">
        <v>1944</v>
      </c>
    </row>
    <row r="191" spans="1:5" ht="12.75">
      <c r="A191" t="s">
        <v>58</v>
      </c>
      <c r="E191" s="39" t="s">
        <v>5</v>
      </c>
    </row>
    <row r="192" spans="1:16" ht="12.75">
      <c r="A192" t="s">
        <v>50</v>
      </c>
      <c s="34" t="s">
        <v>408</v>
      </c>
      <c s="34" t="s">
        <v>1945</v>
      </c>
      <c s="35" t="s">
        <v>5</v>
      </c>
      <c s="6" t="s">
        <v>1946</v>
      </c>
      <c s="36" t="s">
        <v>1203</v>
      </c>
      <c s="37">
        <v>223.628</v>
      </c>
      <c s="36">
        <v>0.00275</v>
      </c>
      <c s="36">
        <f>ROUND(G192*H192,6)</f>
      </c>
      <c r="L192" s="38">
        <v>0</v>
      </c>
      <c s="32">
        <f>ROUND(ROUND(L192,2)*ROUND(G192,3),2)</f>
      </c>
      <c s="36" t="s">
        <v>55</v>
      </c>
      <c>
        <f>(M192*21)/100</f>
      </c>
      <c t="s">
        <v>28</v>
      </c>
    </row>
    <row r="193" spans="1:5" ht="12.75">
      <c r="A193" s="35" t="s">
        <v>56</v>
      </c>
      <c r="E193" s="39" t="s">
        <v>1946</v>
      </c>
    </row>
    <row r="194" spans="1:5" ht="204">
      <c r="A194" s="35" t="s">
        <v>57</v>
      </c>
      <c r="E194" s="42" t="s">
        <v>1947</v>
      </c>
    </row>
    <row r="195" spans="1:5" ht="12.75">
      <c r="A195" t="s">
        <v>58</v>
      </c>
      <c r="E195" s="39" t="s">
        <v>5</v>
      </c>
    </row>
    <row r="196" spans="1:16" ht="12.75">
      <c r="A196" t="s">
        <v>50</v>
      </c>
      <c s="34" t="s">
        <v>413</v>
      </c>
      <c s="34" t="s">
        <v>1948</v>
      </c>
      <c s="35" t="s">
        <v>5</v>
      </c>
      <c s="6" t="s">
        <v>1949</v>
      </c>
      <c s="36" t="s">
        <v>1203</v>
      </c>
      <c s="37">
        <v>153.64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28</v>
      </c>
    </row>
    <row r="197" spans="1:5" ht="12.75">
      <c r="A197" s="35" t="s">
        <v>56</v>
      </c>
      <c r="E197" s="39" t="s">
        <v>1949</v>
      </c>
    </row>
    <row r="198" spans="1:5" ht="165.75">
      <c r="A198" s="35" t="s">
        <v>57</v>
      </c>
      <c r="E198" s="40" t="s">
        <v>1950</v>
      </c>
    </row>
    <row r="199" spans="1:5" ht="12.75">
      <c r="A199" t="s">
        <v>58</v>
      </c>
      <c r="E199" s="39" t="s">
        <v>5</v>
      </c>
    </row>
    <row r="200" spans="1:16" ht="12.75">
      <c r="A200" t="s">
        <v>50</v>
      </c>
      <c s="34" t="s">
        <v>416</v>
      </c>
      <c s="34" t="s">
        <v>1951</v>
      </c>
      <c s="35" t="s">
        <v>5</v>
      </c>
      <c s="6" t="s">
        <v>1952</v>
      </c>
      <c s="36" t="s">
        <v>1203</v>
      </c>
      <c s="37">
        <v>51.03</v>
      </c>
      <c s="36">
        <v>0.00346</v>
      </c>
      <c s="36">
        <f>ROUND(G200*H200,6)</f>
      </c>
      <c r="L200" s="38">
        <v>0</v>
      </c>
      <c s="32">
        <f>ROUND(ROUND(L200,2)*ROUND(G200,3),2)</f>
      </c>
      <c s="36" t="s">
        <v>55</v>
      </c>
      <c>
        <f>(M200*21)/100</f>
      </c>
      <c t="s">
        <v>28</v>
      </c>
    </row>
    <row r="201" spans="1:5" ht="12.75">
      <c r="A201" s="35" t="s">
        <v>56</v>
      </c>
      <c r="E201" s="39" t="s">
        <v>1952</v>
      </c>
    </row>
    <row r="202" spans="1:5" ht="25.5">
      <c r="A202" s="35" t="s">
        <v>57</v>
      </c>
      <c r="E202" s="40" t="s">
        <v>1953</v>
      </c>
    </row>
    <row r="203" spans="1:5" ht="12.75">
      <c r="A203" t="s">
        <v>58</v>
      </c>
      <c r="E203" s="39" t="s">
        <v>5</v>
      </c>
    </row>
    <row r="204" spans="1:16" ht="12.75">
      <c r="A204" t="s">
        <v>50</v>
      </c>
      <c s="34" t="s">
        <v>419</v>
      </c>
      <c s="34" t="s">
        <v>1954</v>
      </c>
      <c s="35" t="s">
        <v>5</v>
      </c>
      <c s="6" t="s">
        <v>1955</v>
      </c>
      <c s="36" t="s">
        <v>1203</v>
      </c>
      <c s="37">
        <v>51.03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55</v>
      </c>
      <c>
        <f>(M204*21)/100</f>
      </c>
      <c t="s">
        <v>28</v>
      </c>
    </row>
    <row r="205" spans="1:5" ht="12.75">
      <c r="A205" s="35" t="s">
        <v>56</v>
      </c>
      <c r="E205" s="39" t="s">
        <v>1955</v>
      </c>
    </row>
    <row r="206" spans="1:5" ht="25.5">
      <c r="A206" s="35" t="s">
        <v>57</v>
      </c>
      <c r="E206" s="40" t="s">
        <v>1953</v>
      </c>
    </row>
    <row r="207" spans="1:5" ht="12.75">
      <c r="A207" t="s">
        <v>58</v>
      </c>
      <c r="E207" s="39" t="s">
        <v>5</v>
      </c>
    </row>
    <row r="208" spans="1:16" ht="25.5">
      <c r="A208" t="s">
        <v>50</v>
      </c>
      <c s="34" t="s">
        <v>422</v>
      </c>
      <c s="34" t="s">
        <v>1956</v>
      </c>
      <c s="35" t="s">
        <v>5</v>
      </c>
      <c s="6" t="s">
        <v>1957</v>
      </c>
      <c s="36" t="s">
        <v>102</v>
      </c>
      <c s="37">
        <v>8.413</v>
      </c>
      <c s="36">
        <v>1.04632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28</v>
      </c>
    </row>
    <row r="209" spans="1:5" ht="25.5">
      <c r="A209" s="35" t="s">
        <v>56</v>
      </c>
      <c r="E209" s="39" t="s">
        <v>1957</v>
      </c>
    </row>
    <row r="210" spans="1:5" ht="114.75">
      <c r="A210" s="35" t="s">
        <v>57</v>
      </c>
      <c r="E210" s="42" t="s">
        <v>1958</v>
      </c>
    </row>
    <row r="211" spans="1:5" ht="12.75">
      <c r="A211" t="s">
        <v>58</v>
      </c>
      <c r="E211" s="39" t="s">
        <v>5</v>
      </c>
    </row>
    <row r="212" spans="1:16" ht="25.5">
      <c r="A212" t="s">
        <v>50</v>
      </c>
      <c s="34" t="s">
        <v>425</v>
      </c>
      <c s="34" t="s">
        <v>1959</v>
      </c>
      <c s="35" t="s">
        <v>5</v>
      </c>
      <c s="6" t="s">
        <v>1960</v>
      </c>
      <c s="36" t="s">
        <v>1203</v>
      </c>
      <c s="37">
        <v>23.75</v>
      </c>
      <c s="36">
        <v>0.18587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28</v>
      </c>
    </row>
    <row r="213" spans="1:5" ht="25.5">
      <c r="A213" s="35" t="s">
        <v>56</v>
      </c>
      <c r="E213" s="39" t="s">
        <v>1960</v>
      </c>
    </row>
    <row r="214" spans="1:5" ht="51">
      <c r="A214" s="35" t="s">
        <v>57</v>
      </c>
      <c r="E214" s="40" t="s">
        <v>1961</v>
      </c>
    </row>
    <row r="215" spans="1:5" ht="12.75">
      <c r="A215" t="s">
        <v>58</v>
      </c>
      <c r="E215" s="39" t="s">
        <v>5</v>
      </c>
    </row>
    <row r="216" spans="1:16" ht="25.5">
      <c r="A216" t="s">
        <v>50</v>
      </c>
      <c s="34" t="s">
        <v>428</v>
      </c>
      <c s="34" t="s">
        <v>1962</v>
      </c>
      <c s="35" t="s">
        <v>5</v>
      </c>
      <c s="6" t="s">
        <v>1963</v>
      </c>
      <c s="36" t="s">
        <v>71</v>
      </c>
      <c s="37">
        <v>3</v>
      </c>
      <c s="36">
        <v>0.06355</v>
      </c>
      <c s="36">
        <f>ROUND(G216*H216,6)</f>
      </c>
      <c r="L216" s="38">
        <v>0</v>
      </c>
      <c s="32">
        <f>ROUND(ROUND(L216,2)*ROUND(G216,3),2)</f>
      </c>
      <c s="36" t="s">
        <v>55</v>
      </c>
      <c>
        <f>(M216*21)/100</f>
      </c>
      <c t="s">
        <v>28</v>
      </c>
    </row>
    <row r="217" spans="1:5" ht="25.5">
      <c r="A217" s="35" t="s">
        <v>56</v>
      </c>
      <c r="E217" s="39" t="s">
        <v>1963</v>
      </c>
    </row>
    <row r="218" spans="1:5" ht="12.75">
      <c r="A218" s="35" t="s">
        <v>57</v>
      </c>
      <c r="E218" s="40" t="s">
        <v>1964</v>
      </c>
    </row>
    <row r="219" spans="1:5" ht="12.75">
      <c r="A219" t="s">
        <v>58</v>
      </c>
      <c r="E219" s="39" t="s">
        <v>5</v>
      </c>
    </row>
    <row r="220" spans="1:16" ht="25.5">
      <c r="A220" t="s">
        <v>50</v>
      </c>
      <c s="34" t="s">
        <v>431</v>
      </c>
      <c s="34" t="s">
        <v>1965</v>
      </c>
      <c s="35" t="s">
        <v>5</v>
      </c>
      <c s="6" t="s">
        <v>1966</v>
      </c>
      <c s="36" t="s">
        <v>71</v>
      </c>
      <c s="37">
        <v>2</v>
      </c>
      <c s="36">
        <v>0.02278</v>
      </c>
      <c s="36">
        <f>ROUND(G220*H220,6)</f>
      </c>
      <c r="L220" s="38">
        <v>0</v>
      </c>
      <c s="32">
        <f>ROUND(ROUND(L220,2)*ROUND(G220,3),2)</f>
      </c>
      <c s="36" t="s">
        <v>55</v>
      </c>
      <c>
        <f>(M220*21)/100</f>
      </c>
      <c t="s">
        <v>28</v>
      </c>
    </row>
    <row r="221" spans="1:5" ht="25.5">
      <c r="A221" s="35" t="s">
        <v>56</v>
      </c>
      <c r="E221" s="39" t="s">
        <v>1966</v>
      </c>
    </row>
    <row r="222" spans="1:5" ht="38.25">
      <c r="A222" s="35" t="s">
        <v>57</v>
      </c>
      <c r="E222" s="40" t="s">
        <v>1967</v>
      </c>
    </row>
    <row r="223" spans="1:5" ht="12.75">
      <c r="A223" t="s">
        <v>58</v>
      </c>
      <c r="E223" s="39" t="s">
        <v>5</v>
      </c>
    </row>
    <row r="224" spans="1:16" ht="25.5">
      <c r="A224" t="s">
        <v>50</v>
      </c>
      <c s="34" t="s">
        <v>434</v>
      </c>
      <c s="34" t="s">
        <v>1968</v>
      </c>
      <c s="35" t="s">
        <v>5</v>
      </c>
      <c s="6" t="s">
        <v>1969</v>
      </c>
      <c s="36" t="s">
        <v>71</v>
      </c>
      <c s="37">
        <v>56</v>
      </c>
      <c s="36">
        <v>0.02693</v>
      </c>
      <c s="36">
        <f>ROUND(G224*H224,6)</f>
      </c>
      <c r="L224" s="38">
        <v>0</v>
      </c>
      <c s="32">
        <f>ROUND(ROUND(L224,2)*ROUND(G224,3),2)</f>
      </c>
      <c s="36" t="s">
        <v>55</v>
      </c>
      <c>
        <f>(M224*21)/100</f>
      </c>
      <c t="s">
        <v>28</v>
      </c>
    </row>
    <row r="225" spans="1:5" ht="25.5">
      <c r="A225" s="35" t="s">
        <v>56</v>
      </c>
      <c r="E225" s="39" t="s">
        <v>1969</v>
      </c>
    </row>
    <row r="226" spans="1:5" ht="38.25">
      <c r="A226" s="35" t="s">
        <v>57</v>
      </c>
      <c r="E226" s="40" t="s">
        <v>1970</v>
      </c>
    </row>
    <row r="227" spans="1:5" ht="12.75">
      <c r="A227" t="s">
        <v>58</v>
      </c>
      <c r="E227" s="39" t="s">
        <v>5</v>
      </c>
    </row>
    <row r="228" spans="1:16" ht="25.5">
      <c r="A228" t="s">
        <v>50</v>
      </c>
      <c s="34" t="s">
        <v>437</v>
      </c>
      <c s="34" t="s">
        <v>1971</v>
      </c>
      <c s="35" t="s">
        <v>5</v>
      </c>
      <c s="6" t="s">
        <v>1972</v>
      </c>
      <c s="36" t="s">
        <v>71</v>
      </c>
      <c s="37">
        <v>5</v>
      </c>
      <c s="36">
        <v>0.03195</v>
      </c>
      <c s="36">
        <f>ROUND(G228*H228,6)</f>
      </c>
      <c r="L228" s="38">
        <v>0</v>
      </c>
      <c s="32">
        <f>ROUND(ROUND(L228,2)*ROUND(G228,3),2)</f>
      </c>
      <c s="36" t="s">
        <v>55</v>
      </c>
      <c>
        <f>(M228*21)/100</f>
      </c>
      <c t="s">
        <v>28</v>
      </c>
    </row>
    <row r="229" spans="1:5" ht="25.5">
      <c r="A229" s="35" t="s">
        <v>56</v>
      </c>
      <c r="E229" s="39" t="s">
        <v>1972</v>
      </c>
    </row>
    <row r="230" spans="1:5" ht="38.25">
      <c r="A230" s="35" t="s">
        <v>57</v>
      </c>
      <c r="E230" s="40" t="s">
        <v>1973</v>
      </c>
    </row>
    <row r="231" spans="1:5" ht="12.75">
      <c r="A231" t="s">
        <v>58</v>
      </c>
      <c r="E231" s="39" t="s">
        <v>5</v>
      </c>
    </row>
    <row r="232" spans="1:16" ht="25.5">
      <c r="A232" t="s">
        <v>50</v>
      </c>
      <c s="34" t="s">
        <v>440</v>
      </c>
      <c s="34" t="s">
        <v>1974</v>
      </c>
      <c s="35" t="s">
        <v>5</v>
      </c>
      <c s="6" t="s">
        <v>1975</v>
      </c>
      <c s="36" t="s">
        <v>71</v>
      </c>
      <c s="37">
        <v>2</v>
      </c>
      <c s="36">
        <v>0.03698</v>
      </c>
      <c s="36">
        <f>ROUND(G232*H232,6)</f>
      </c>
      <c r="L232" s="38">
        <v>0</v>
      </c>
      <c s="32">
        <f>ROUND(ROUND(L232,2)*ROUND(G232,3),2)</f>
      </c>
      <c s="36" t="s">
        <v>55</v>
      </c>
      <c>
        <f>(M232*21)/100</f>
      </c>
      <c t="s">
        <v>28</v>
      </c>
    </row>
    <row r="233" spans="1:5" ht="25.5">
      <c r="A233" s="35" t="s">
        <v>56</v>
      </c>
      <c r="E233" s="39" t="s">
        <v>1975</v>
      </c>
    </row>
    <row r="234" spans="1:5" ht="12.75">
      <c r="A234" s="35" t="s">
        <v>57</v>
      </c>
      <c r="E234" s="40" t="s">
        <v>1976</v>
      </c>
    </row>
    <row r="235" spans="1:5" ht="12.75">
      <c r="A235" t="s">
        <v>58</v>
      </c>
      <c r="E235" s="39" t="s">
        <v>5</v>
      </c>
    </row>
    <row r="236" spans="1:16" ht="25.5">
      <c r="A236" t="s">
        <v>50</v>
      </c>
      <c s="34" t="s">
        <v>443</v>
      </c>
      <c s="34" t="s">
        <v>1977</v>
      </c>
      <c s="35" t="s">
        <v>5</v>
      </c>
      <c s="6" t="s">
        <v>1978</v>
      </c>
      <c s="36" t="s">
        <v>71</v>
      </c>
      <c s="37">
        <v>4</v>
      </c>
      <c s="36">
        <v>0.02721</v>
      </c>
      <c s="36">
        <f>ROUND(G236*H236,6)</f>
      </c>
      <c r="L236" s="38">
        <v>0</v>
      </c>
      <c s="32">
        <f>ROUND(ROUND(L236,2)*ROUND(G236,3),2)</f>
      </c>
      <c s="36" t="s">
        <v>55</v>
      </c>
      <c>
        <f>(M236*21)/100</f>
      </c>
      <c t="s">
        <v>28</v>
      </c>
    </row>
    <row r="237" spans="1:5" ht="25.5">
      <c r="A237" s="35" t="s">
        <v>56</v>
      </c>
      <c r="E237" s="39" t="s">
        <v>1978</v>
      </c>
    </row>
    <row r="238" spans="1:5" ht="12.75">
      <c r="A238" s="35" t="s">
        <v>57</v>
      </c>
      <c r="E238" s="40" t="s">
        <v>1979</v>
      </c>
    </row>
    <row r="239" spans="1:5" ht="12.75">
      <c r="A239" t="s">
        <v>58</v>
      </c>
      <c r="E239" s="39" t="s">
        <v>5</v>
      </c>
    </row>
    <row r="240" spans="1:16" ht="25.5">
      <c r="A240" t="s">
        <v>50</v>
      </c>
      <c s="34" t="s">
        <v>446</v>
      </c>
      <c s="34" t="s">
        <v>1980</v>
      </c>
      <c s="35" t="s">
        <v>5</v>
      </c>
      <c s="6" t="s">
        <v>1981</v>
      </c>
      <c s="36" t="s">
        <v>71</v>
      </c>
      <c s="37">
        <v>2</v>
      </c>
      <c s="36">
        <v>0.03225</v>
      </c>
      <c s="36">
        <f>ROUND(G240*H240,6)</f>
      </c>
      <c r="L240" s="38">
        <v>0</v>
      </c>
      <c s="32">
        <f>ROUND(ROUND(L240,2)*ROUND(G240,3),2)</f>
      </c>
      <c s="36" t="s">
        <v>55</v>
      </c>
      <c>
        <f>(M240*21)/100</f>
      </c>
      <c t="s">
        <v>28</v>
      </c>
    </row>
    <row r="241" spans="1:5" ht="25.5">
      <c r="A241" s="35" t="s">
        <v>56</v>
      </c>
      <c r="E241" s="39" t="s">
        <v>1981</v>
      </c>
    </row>
    <row r="242" spans="1:5" ht="12.75">
      <c r="A242" s="35" t="s">
        <v>57</v>
      </c>
      <c r="E242" s="40" t="s">
        <v>1982</v>
      </c>
    </row>
    <row r="243" spans="1:5" ht="12.75">
      <c r="A243" t="s">
        <v>58</v>
      </c>
      <c r="E243" s="39" t="s">
        <v>5</v>
      </c>
    </row>
    <row r="244" spans="1:16" ht="25.5">
      <c r="A244" t="s">
        <v>50</v>
      </c>
      <c s="34" t="s">
        <v>449</v>
      </c>
      <c s="34" t="s">
        <v>1983</v>
      </c>
      <c s="35" t="s">
        <v>5</v>
      </c>
      <c s="6" t="s">
        <v>1984</v>
      </c>
      <c s="36" t="s">
        <v>102</v>
      </c>
      <c s="37">
        <v>0.113</v>
      </c>
      <c s="36">
        <v>0.01954</v>
      </c>
      <c s="36">
        <f>ROUND(G244*H244,6)</f>
      </c>
      <c r="L244" s="38">
        <v>0</v>
      </c>
      <c s="32">
        <f>ROUND(ROUND(L244,2)*ROUND(G244,3),2)</f>
      </c>
      <c s="36" t="s">
        <v>55</v>
      </c>
      <c>
        <f>(M244*21)/100</f>
      </c>
      <c t="s">
        <v>28</v>
      </c>
    </row>
    <row r="245" spans="1:5" ht="25.5">
      <c r="A245" s="35" t="s">
        <v>56</v>
      </c>
      <c r="E245" s="39" t="s">
        <v>1984</v>
      </c>
    </row>
    <row r="246" spans="1:5" ht="25.5">
      <c r="A246" s="35" t="s">
        <v>57</v>
      </c>
      <c r="E246" s="42" t="s">
        <v>1985</v>
      </c>
    </row>
    <row r="247" spans="1:5" ht="12.75">
      <c r="A247" t="s">
        <v>58</v>
      </c>
      <c r="E247" s="39" t="s">
        <v>5</v>
      </c>
    </row>
    <row r="248" spans="1:16" ht="12.75">
      <c r="A248" t="s">
        <v>50</v>
      </c>
      <c s="34" t="s">
        <v>452</v>
      </c>
      <c s="34" t="s">
        <v>1986</v>
      </c>
      <c s="35" t="s">
        <v>5</v>
      </c>
      <c s="6" t="s">
        <v>1987</v>
      </c>
      <c s="36" t="s">
        <v>102</v>
      </c>
      <c s="37">
        <v>0.125</v>
      </c>
      <c s="36">
        <v>1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28</v>
      </c>
    </row>
    <row r="249" spans="1:5" ht="12.75">
      <c r="A249" s="35" t="s">
        <v>56</v>
      </c>
      <c r="E249" s="39" t="s">
        <v>1987</v>
      </c>
    </row>
    <row r="250" spans="1:5" ht="25.5">
      <c r="A250" s="35" t="s">
        <v>57</v>
      </c>
      <c r="E250" s="42" t="s">
        <v>1988</v>
      </c>
    </row>
    <row r="251" spans="1:5" ht="12.75">
      <c r="A251" t="s">
        <v>58</v>
      </c>
      <c r="E251" s="39" t="s">
        <v>1989</v>
      </c>
    </row>
    <row r="252" spans="1:16" ht="25.5">
      <c r="A252" t="s">
        <v>50</v>
      </c>
      <c s="34" t="s">
        <v>456</v>
      </c>
      <c s="34" t="s">
        <v>1990</v>
      </c>
      <c s="35" t="s">
        <v>5</v>
      </c>
      <c s="6" t="s">
        <v>1991</v>
      </c>
      <c s="36" t="s">
        <v>102</v>
      </c>
      <c s="37">
        <v>3.747</v>
      </c>
      <c s="36">
        <v>0.01709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28</v>
      </c>
    </row>
    <row r="253" spans="1:5" ht="25.5">
      <c r="A253" s="35" t="s">
        <v>56</v>
      </c>
      <c r="E253" s="39" t="s">
        <v>1991</v>
      </c>
    </row>
    <row r="254" spans="1:5" ht="63.75">
      <c r="A254" s="35" t="s">
        <v>57</v>
      </c>
      <c r="E254" s="42" t="s">
        <v>1992</v>
      </c>
    </row>
    <row r="255" spans="1:5" ht="12.75">
      <c r="A255" t="s">
        <v>58</v>
      </c>
      <c r="E255" s="39" t="s">
        <v>5</v>
      </c>
    </row>
    <row r="256" spans="1:16" ht="12.75">
      <c r="A256" t="s">
        <v>50</v>
      </c>
      <c s="34" t="s">
        <v>462</v>
      </c>
      <c s="34" t="s">
        <v>1993</v>
      </c>
      <c s="35" t="s">
        <v>5</v>
      </c>
      <c s="6" t="s">
        <v>1994</v>
      </c>
      <c s="36" t="s">
        <v>102</v>
      </c>
      <c s="37">
        <v>4.677</v>
      </c>
      <c s="36">
        <v>1</v>
      </c>
      <c s="36">
        <f>ROUND(G256*H256,6)</f>
      </c>
      <c r="L256" s="38">
        <v>0</v>
      </c>
      <c s="32">
        <f>ROUND(ROUND(L256,2)*ROUND(G256,3),2)</f>
      </c>
      <c s="36" t="s">
        <v>55</v>
      </c>
      <c>
        <f>(M256*21)/100</f>
      </c>
      <c t="s">
        <v>28</v>
      </c>
    </row>
    <row r="257" spans="1:5" ht="12.75">
      <c r="A257" s="35" t="s">
        <v>56</v>
      </c>
      <c r="E257" s="39" t="s">
        <v>1994</v>
      </c>
    </row>
    <row r="258" spans="1:5" ht="63.75">
      <c r="A258" s="35" t="s">
        <v>57</v>
      </c>
      <c r="E258" s="42" t="s">
        <v>1995</v>
      </c>
    </row>
    <row r="259" spans="1:5" ht="12.75">
      <c r="A259" t="s">
        <v>58</v>
      </c>
      <c r="E259" s="39" t="s">
        <v>1996</v>
      </c>
    </row>
    <row r="260" spans="1:16" ht="12.75">
      <c r="A260" t="s">
        <v>50</v>
      </c>
      <c s="34" t="s">
        <v>465</v>
      </c>
      <c s="34" t="s">
        <v>1997</v>
      </c>
      <c s="35" t="s">
        <v>5</v>
      </c>
      <c s="6" t="s">
        <v>1998</v>
      </c>
      <c s="36" t="s">
        <v>102</v>
      </c>
      <c s="37">
        <v>0.584</v>
      </c>
      <c s="36">
        <v>1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28</v>
      </c>
    </row>
    <row r="261" spans="1:5" ht="12.75">
      <c r="A261" s="35" t="s">
        <v>56</v>
      </c>
      <c r="E261" s="39" t="s">
        <v>1998</v>
      </c>
    </row>
    <row r="262" spans="1:5" ht="51">
      <c r="A262" s="35" t="s">
        <v>57</v>
      </c>
      <c r="E262" s="40" t="s">
        <v>1999</v>
      </c>
    </row>
    <row r="263" spans="1:5" ht="12.75">
      <c r="A263" t="s">
        <v>58</v>
      </c>
      <c r="E263" s="39" t="s">
        <v>2000</v>
      </c>
    </row>
    <row r="264" spans="1:16" ht="12.75">
      <c r="A264" t="s">
        <v>50</v>
      </c>
      <c s="34" t="s">
        <v>467</v>
      </c>
      <c s="34" t="s">
        <v>2001</v>
      </c>
      <c s="35" t="s">
        <v>5</v>
      </c>
      <c s="6" t="s">
        <v>2002</v>
      </c>
      <c s="36" t="s">
        <v>102</v>
      </c>
      <c s="37">
        <v>1.711</v>
      </c>
      <c s="36">
        <v>1</v>
      </c>
      <c s="36">
        <f>ROUND(G264*H264,6)</f>
      </c>
      <c r="L264" s="38">
        <v>0</v>
      </c>
      <c s="32">
        <f>ROUND(ROUND(L264,2)*ROUND(G264,3),2)</f>
      </c>
      <c s="36" t="s">
        <v>55</v>
      </c>
      <c>
        <f>(M264*21)/100</f>
      </c>
      <c t="s">
        <v>28</v>
      </c>
    </row>
    <row r="265" spans="1:5" ht="12.75">
      <c r="A265" s="35" t="s">
        <v>56</v>
      </c>
      <c r="E265" s="39" t="s">
        <v>2002</v>
      </c>
    </row>
    <row r="266" spans="1:5" ht="12.75">
      <c r="A266" s="35" t="s">
        <v>57</v>
      </c>
      <c r="E266" s="40" t="s">
        <v>2003</v>
      </c>
    </row>
    <row r="267" spans="1:5" ht="12.75">
      <c r="A267" t="s">
        <v>58</v>
      </c>
      <c r="E267" s="39" t="s">
        <v>2004</v>
      </c>
    </row>
    <row r="268" spans="1:16" ht="25.5">
      <c r="A268" t="s">
        <v>50</v>
      </c>
      <c s="34" t="s">
        <v>471</v>
      </c>
      <c s="34" t="s">
        <v>2005</v>
      </c>
      <c s="35" t="s">
        <v>5</v>
      </c>
      <c s="6" t="s">
        <v>2006</v>
      </c>
      <c s="36" t="s">
        <v>102</v>
      </c>
      <c s="37">
        <v>0.155</v>
      </c>
      <c s="36">
        <v>0.01221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28</v>
      </c>
    </row>
    <row r="269" spans="1:5" ht="25.5">
      <c r="A269" s="35" t="s">
        <v>56</v>
      </c>
      <c r="E269" s="39" t="s">
        <v>2006</v>
      </c>
    </row>
    <row r="270" spans="1:5" ht="25.5">
      <c r="A270" s="35" t="s">
        <v>57</v>
      </c>
      <c r="E270" s="42" t="s">
        <v>2007</v>
      </c>
    </row>
    <row r="271" spans="1:5" ht="12.75">
      <c r="A271" t="s">
        <v>58</v>
      </c>
      <c r="E271" s="39" t="s">
        <v>5</v>
      </c>
    </row>
    <row r="272" spans="1:16" ht="12.75">
      <c r="A272" t="s">
        <v>50</v>
      </c>
      <c s="34" t="s">
        <v>474</v>
      </c>
      <c s="34" t="s">
        <v>2008</v>
      </c>
      <c s="35" t="s">
        <v>5</v>
      </c>
      <c s="6" t="s">
        <v>2009</v>
      </c>
      <c s="36" t="s">
        <v>102</v>
      </c>
      <c s="37">
        <v>0.171</v>
      </c>
      <c s="36">
        <v>1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28</v>
      </c>
    </row>
    <row r="273" spans="1:5" ht="12.75">
      <c r="A273" s="35" t="s">
        <v>56</v>
      </c>
      <c r="E273" s="39" t="s">
        <v>2009</v>
      </c>
    </row>
    <row r="274" spans="1:5" ht="25.5">
      <c r="A274" s="35" t="s">
        <v>57</v>
      </c>
      <c r="E274" s="42" t="s">
        <v>2010</v>
      </c>
    </row>
    <row r="275" spans="1:5" ht="12.75">
      <c r="A275" t="s">
        <v>58</v>
      </c>
      <c r="E275" s="39" t="s">
        <v>2011</v>
      </c>
    </row>
    <row r="276" spans="1:16" ht="25.5">
      <c r="A276" t="s">
        <v>50</v>
      </c>
      <c s="34" t="s">
        <v>479</v>
      </c>
      <c s="34" t="s">
        <v>2012</v>
      </c>
      <c s="35" t="s">
        <v>5</v>
      </c>
      <c s="6" t="s">
        <v>2013</v>
      </c>
      <c s="36" t="s">
        <v>1203</v>
      </c>
      <c s="37">
        <v>3.3</v>
      </c>
      <c s="36">
        <v>0.01244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28</v>
      </c>
    </row>
    <row r="277" spans="1:5" ht="25.5">
      <c r="A277" s="35" t="s">
        <v>56</v>
      </c>
      <c r="E277" s="39" t="s">
        <v>2013</v>
      </c>
    </row>
    <row r="278" spans="1:5" ht="12.75">
      <c r="A278" s="35" t="s">
        <v>57</v>
      </c>
      <c r="E278" s="40" t="s">
        <v>2014</v>
      </c>
    </row>
    <row r="279" spans="1:5" ht="12.75">
      <c r="A279" t="s">
        <v>58</v>
      </c>
      <c r="E279" s="39" t="s">
        <v>5</v>
      </c>
    </row>
    <row r="280" spans="1:16" ht="12.75">
      <c r="A280" t="s">
        <v>50</v>
      </c>
      <c s="34" t="s">
        <v>482</v>
      </c>
      <c s="34" t="s">
        <v>2015</v>
      </c>
      <c s="35" t="s">
        <v>5</v>
      </c>
      <c s="6" t="s">
        <v>2016</v>
      </c>
      <c s="36" t="s">
        <v>1203</v>
      </c>
      <c s="37">
        <v>0.546</v>
      </c>
      <c s="36">
        <v>0.12335</v>
      </c>
      <c s="36">
        <f>ROUND(G280*H280,6)</f>
      </c>
      <c r="L280" s="38">
        <v>0</v>
      </c>
      <c s="32">
        <f>ROUND(ROUND(L280,2)*ROUND(G280,3),2)</f>
      </c>
      <c s="36" t="s">
        <v>55</v>
      </c>
      <c>
        <f>(M280*21)/100</f>
      </c>
      <c t="s">
        <v>28</v>
      </c>
    </row>
    <row r="281" spans="1:5" ht="12.75">
      <c r="A281" s="35" t="s">
        <v>56</v>
      </c>
      <c r="E281" s="39" t="s">
        <v>2016</v>
      </c>
    </row>
    <row r="282" spans="1:5" ht="12.75">
      <c r="A282" s="35" t="s">
        <v>57</v>
      </c>
      <c r="E282" s="40" t="s">
        <v>2017</v>
      </c>
    </row>
    <row r="283" spans="1:5" ht="12.75">
      <c r="A283" t="s">
        <v>58</v>
      </c>
      <c r="E283" s="39" t="s">
        <v>5</v>
      </c>
    </row>
    <row r="284" spans="1:16" ht="25.5">
      <c r="A284" t="s">
        <v>50</v>
      </c>
      <c s="34" t="s">
        <v>485</v>
      </c>
      <c s="34" t="s">
        <v>2018</v>
      </c>
      <c s="35" t="s">
        <v>5</v>
      </c>
      <c s="6" t="s">
        <v>2019</v>
      </c>
      <c s="36" t="s">
        <v>1203</v>
      </c>
      <c s="37">
        <v>5.482</v>
      </c>
      <c s="36">
        <v>0.17818</v>
      </c>
      <c s="36">
        <f>ROUND(G284*H284,6)</f>
      </c>
      <c r="L284" s="38">
        <v>0</v>
      </c>
      <c s="32">
        <f>ROUND(ROUND(L284,2)*ROUND(G284,3),2)</f>
      </c>
      <c s="36" t="s">
        <v>55</v>
      </c>
      <c>
        <f>(M284*21)/100</f>
      </c>
      <c t="s">
        <v>28</v>
      </c>
    </row>
    <row r="285" spans="1:5" ht="25.5">
      <c r="A285" s="35" t="s">
        <v>56</v>
      </c>
      <c r="E285" s="39" t="s">
        <v>2019</v>
      </c>
    </row>
    <row r="286" spans="1:5" ht="102">
      <c r="A286" s="35" t="s">
        <v>57</v>
      </c>
      <c r="E286" s="40" t="s">
        <v>2020</v>
      </c>
    </row>
    <row r="287" spans="1:5" ht="12.75">
      <c r="A287" t="s">
        <v>58</v>
      </c>
      <c r="E287" s="39" t="s">
        <v>5</v>
      </c>
    </row>
    <row r="288" spans="1:16" ht="25.5">
      <c r="A288" t="s">
        <v>50</v>
      </c>
      <c s="34" t="s">
        <v>488</v>
      </c>
      <c s="34" t="s">
        <v>2021</v>
      </c>
      <c s="35" t="s">
        <v>5</v>
      </c>
      <c s="6" t="s">
        <v>2022</v>
      </c>
      <c s="36" t="s">
        <v>1203</v>
      </c>
      <c s="37">
        <v>91.331</v>
      </c>
      <c s="36">
        <v>0.04567</v>
      </c>
      <c s="36">
        <f>ROUND(G288*H288,6)</f>
      </c>
      <c r="L288" s="38">
        <v>0</v>
      </c>
      <c s="32">
        <f>ROUND(ROUND(L288,2)*ROUND(G288,3),2)</f>
      </c>
      <c s="36" t="s">
        <v>55</v>
      </c>
      <c>
        <f>(M288*21)/100</f>
      </c>
      <c t="s">
        <v>28</v>
      </c>
    </row>
    <row r="289" spans="1:5" ht="25.5">
      <c r="A289" s="35" t="s">
        <v>56</v>
      </c>
      <c r="E289" s="39" t="s">
        <v>2022</v>
      </c>
    </row>
    <row r="290" spans="1:5" ht="63.75">
      <c r="A290" s="35" t="s">
        <v>57</v>
      </c>
      <c r="E290" s="40" t="s">
        <v>2023</v>
      </c>
    </row>
    <row r="291" spans="1:5" ht="12.75">
      <c r="A291" t="s">
        <v>58</v>
      </c>
      <c r="E291" s="39" t="s">
        <v>5</v>
      </c>
    </row>
    <row r="292" spans="1:16" ht="25.5">
      <c r="A292" t="s">
        <v>50</v>
      </c>
      <c s="34" t="s">
        <v>490</v>
      </c>
      <c s="34" t="s">
        <v>2024</v>
      </c>
      <c s="35" t="s">
        <v>5</v>
      </c>
      <c s="6" t="s">
        <v>2025</v>
      </c>
      <c s="36" t="s">
        <v>1203</v>
      </c>
      <c s="37">
        <v>6.481</v>
      </c>
      <c s="36">
        <v>0.06452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28</v>
      </c>
    </row>
    <row r="293" spans="1:5" ht="25.5">
      <c r="A293" s="35" t="s">
        <v>56</v>
      </c>
      <c r="E293" s="39" t="s">
        <v>2025</v>
      </c>
    </row>
    <row r="294" spans="1:5" ht="38.25">
      <c r="A294" s="35" t="s">
        <v>57</v>
      </c>
      <c r="E294" s="40" t="s">
        <v>2026</v>
      </c>
    </row>
    <row r="295" spans="1:5" ht="12.75">
      <c r="A295" t="s">
        <v>58</v>
      </c>
      <c r="E295" s="39" t="s">
        <v>5</v>
      </c>
    </row>
    <row r="296" spans="1:13" ht="12.75">
      <c r="A296" t="s">
        <v>47</v>
      </c>
      <c r="C296" s="31" t="s">
        <v>65</v>
      </c>
      <c r="E296" s="33" t="s">
        <v>1241</v>
      </c>
      <c r="J296" s="32">
        <f>0</f>
      </c>
      <c s="32">
        <f>0</f>
      </c>
      <c s="32">
        <f>0+L297+L301+L305+L309+L313+L317+L321+L325+L329+L333+L337+L341+L345+L349+L353+L357</f>
      </c>
      <c s="32">
        <f>0+M297+M301+M305+M309+M313+M317+M321+M325+M329+M333+M337+M341+M345+M349+M353+M357</f>
      </c>
    </row>
    <row r="297" spans="1:16" ht="25.5">
      <c r="A297" t="s">
        <v>50</v>
      </c>
      <c s="34" t="s">
        <v>492</v>
      </c>
      <c s="34" t="s">
        <v>2027</v>
      </c>
      <c s="35" t="s">
        <v>5</v>
      </c>
      <c s="6" t="s">
        <v>2028</v>
      </c>
      <c s="36" t="s">
        <v>71</v>
      </c>
      <c s="37">
        <v>2</v>
      </c>
      <c s="36">
        <v>0.08772</v>
      </c>
      <c s="36">
        <f>ROUND(G297*H297,6)</f>
      </c>
      <c r="L297" s="38">
        <v>0</v>
      </c>
      <c s="32">
        <f>ROUND(ROUND(L297,2)*ROUND(G297,3),2)</f>
      </c>
      <c s="36" t="s">
        <v>55</v>
      </c>
      <c>
        <f>(M297*21)/100</f>
      </c>
      <c t="s">
        <v>28</v>
      </c>
    </row>
    <row r="298" spans="1:5" ht="38.25">
      <c r="A298" s="35" t="s">
        <v>56</v>
      </c>
      <c r="E298" s="39" t="s">
        <v>2029</v>
      </c>
    </row>
    <row r="299" spans="1:5" ht="12.75">
      <c r="A299" s="35" t="s">
        <v>57</v>
      </c>
      <c r="E299" s="40" t="s">
        <v>2030</v>
      </c>
    </row>
    <row r="300" spans="1:5" ht="12.75">
      <c r="A300" t="s">
        <v>58</v>
      </c>
      <c r="E300" s="39" t="s">
        <v>5</v>
      </c>
    </row>
    <row r="301" spans="1:16" ht="12.75">
      <c r="A301" t="s">
        <v>50</v>
      </c>
      <c s="34" t="s">
        <v>495</v>
      </c>
      <c s="34" t="s">
        <v>2031</v>
      </c>
      <c s="35" t="s">
        <v>5</v>
      </c>
      <c s="6" t="s">
        <v>2032</v>
      </c>
      <c s="36" t="s">
        <v>71</v>
      </c>
      <c s="37">
        <v>2</v>
      </c>
      <c s="36">
        <v>0.575</v>
      </c>
      <c s="36">
        <f>ROUND(G301*H301,6)</f>
      </c>
      <c r="L301" s="38">
        <v>0</v>
      </c>
      <c s="32">
        <f>ROUND(ROUND(L301,2)*ROUND(G301,3),2)</f>
      </c>
      <c s="36" t="s">
        <v>62</v>
      </c>
      <c>
        <f>(M301*21)/100</f>
      </c>
      <c t="s">
        <v>28</v>
      </c>
    </row>
    <row r="302" spans="1:5" ht="12.75">
      <c r="A302" s="35" t="s">
        <v>56</v>
      </c>
      <c r="E302" s="39" t="s">
        <v>2032</v>
      </c>
    </row>
    <row r="303" spans="1:5" ht="12.75">
      <c r="A303" s="35" t="s">
        <v>57</v>
      </c>
      <c r="E303" s="40" t="s">
        <v>2030</v>
      </c>
    </row>
    <row r="304" spans="1:5" ht="12.75">
      <c r="A304" t="s">
        <v>58</v>
      </c>
      <c r="E304" s="39" t="s">
        <v>5</v>
      </c>
    </row>
    <row r="305" spans="1:16" ht="25.5">
      <c r="A305" t="s">
        <v>50</v>
      </c>
      <c s="34" t="s">
        <v>498</v>
      </c>
      <c s="34" t="s">
        <v>2033</v>
      </c>
      <c s="35" t="s">
        <v>5</v>
      </c>
      <c s="6" t="s">
        <v>2034</v>
      </c>
      <c s="36" t="s">
        <v>1088</v>
      </c>
      <c s="37">
        <v>22.503</v>
      </c>
      <c s="36">
        <v>2.50201</v>
      </c>
      <c s="36">
        <f>ROUND(G305*H305,6)</f>
      </c>
      <c r="L305" s="38">
        <v>0</v>
      </c>
      <c s="32">
        <f>ROUND(ROUND(L305,2)*ROUND(G305,3),2)</f>
      </c>
      <c s="36" t="s">
        <v>55</v>
      </c>
      <c>
        <f>(M305*21)/100</f>
      </c>
      <c t="s">
        <v>28</v>
      </c>
    </row>
    <row r="306" spans="1:5" ht="25.5">
      <c r="A306" s="35" t="s">
        <v>56</v>
      </c>
      <c r="E306" s="39" t="s">
        <v>2034</v>
      </c>
    </row>
    <row r="307" spans="1:5" ht="89.25">
      <c r="A307" s="35" t="s">
        <v>57</v>
      </c>
      <c r="E307" s="40" t="s">
        <v>2035</v>
      </c>
    </row>
    <row r="308" spans="1:5" ht="12.75">
      <c r="A308" t="s">
        <v>58</v>
      </c>
      <c r="E308" s="39" t="s">
        <v>5</v>
      </c>
    </row>
    <row r="309" spans="1:16" ht="25.5">
      <c r="A309" t="s">
        <v>50</v>
      </c>
      <c s="34" t="s">
        <v>499</v>
      </c>
      <c s="34" t="s">
        <v>2036</v>
      </c>
      <c s="35" t="s">
        <v>5</v>
      </c>
      <c s="6" t="s">
        <v>2037</v>
      </c>
      <c s="36" t="s">
        <v>1203</v>
      </c>
      <c s="37">
        <v>8.687</v>
      </c>
      <c s="36">
        <v>0.00552</v>
      </c>
      <c s="36">
        <f>ROUND(G309*H309,6)</f>
      </c>
      <c r="L309" s="38">
        <v>0</v>
      </c>
      <c s="32">
        <f>ROUND(ROUND(L309,2)*ROUND(G309,3),2)</f>
      </c>
      <c s="36" t="s">
        <v>55</v>
      </c>
      <c>
        <f>(M309*21)/100</f>
      </c>
      <c t="s">
        <v>28</v>
      </c>
    </row>
    <row r="310" spans="1:5" ht="25.5">
      <c r="A310" s="35" t="s">
        <v>56</v>
      </c>
      <c r="E310" s="39" t="s">
        <v>2037</v>
      </c>
    </row>
    <row r="311" spans="1:5" ht="12.75">
      <c r="A311" s="35" t="s">
        <v>57</v>
      </c>
      <c r="E311" s="40" t="s">
        <v>2038</v>
      </c>
    </row>
    <row r="312" spans="1:5" ht="12.75">
      <c r="A312" t="s">
        <v>58</v>
      </c>
      <c r="E312" s="39" t="s">
        <v>5</v>
      </c>
    </row>
    <row r="313" spans="1:16" ht="25.5">
      <c r="A313" t="s">
        <v>50</v>
      </c>
      <c s="34" t="s">
        <v>502</v>
      </c>
      <c s="34" t="s">
        <v>2039</v>
      </c>
      <c s="35" t="s">
        <v>5</v>
      </c>
      <c s="6" t="s">
        <v>2040</v>
      </c>
      <c s="36" t="s">
        <v>1203</v>
      </c>
      <c s="37">
        <v>8.687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55</v>
      </c>
      <c>
        <f>(M313*21)/100</f>
      </c>
      <c t="s">
        <v>28</v>
      </c>
    </row>
    <row r="314" spans="1:5" ht="25.5">
      <c r="A314" s="35" t="s">
        <v>56</v>
      </c>
      <c r="E314" s="39" t="s">
        <v>2040</v>
      </c>
    </row>
    <row r="315" spans="1:5" ht="12.75">
      <c r="A315" s="35" t="s">
        <v>57</v>
      </c>
      <c r="E315" s="40" t="s">
        <v>2038</v>
      </c>
    </row>
    <row r="316" spans="1:5" ht="12.75">
      <c r="A316" t="s">
        <v>58</v>
      </c>
      <c r="E316" s="39" t="s">
        <v>5</v>
      </c>
    </row>
    <row r="317" spans="1:16" ht="25.5">
      <c r="A317" t="s">
        <v>50</v>
      </c>
      <c s="34" t="s">
        <v>505</v>
      </c>
      <c s="34" t="s">
        <v>2041</v>
      </c>
      <c s="35" t="s">
        <v>5</v>
      </c>
      <c s="6" t="s">
        <v>2042</v>
      </c>
      <c s="36" t="s">
        <v>1203</v>
      </c>
      <c s="37">
        <v>27.832</v>
      </c>
      <c s="36">
        <v>0.00812</v>
      </c>
      <c s="36">
        <f>ROUND(G317*H317,6)</f>
      </c>
      <c r="L317" s="38">
        <v>0</v>
      </c>
      <c s="32">
        <f>ROUND(ROUND(L317,2)*ROUND(G317,3),2)</f>
      </c>
      <c s="36" t="s">
        <v>55</v>
      </c>
      <c>
        <f>(M317*21)/100</f>
      </c>
      <c t="s">
        <v>28</v>
      </c>
    </row>
    <row r="318" spans="1:5" ht="63.75">
      <c r="A318" s="35" t="s">
        <v>56</v>
      </c>
      <c r="E318" s="39" t="s">
        <v>2043</v>
      </c>
    </row>
    <row r="319" spans="1:5" ht="38.25">
      <c r="A319" s="35" t="s">
        <v>57</v>
      </c>
      <c r="E319" s="40" t="s">
        <v>2044</v>
      </c>
    </row>
    <row r="320" spans="1:5" ht="12.75">
      <c r="A320" t="s">
        <v>58</v>
      </c>
      <c r="E320" s="39" t="s">
        <v>5</v>
      </c>
    </row>
    <row r="321" spans="1:16" ht="25.5">
      <c r="A321" t="s">
        <v>50</v>
      </c>
      <c s="34" t="s">
        <v>508</v>
      </c>
      <c s="34" t="s">
        <v>2045</v>
      </c>
      <c s="35" t="s">
        <v>5</v>
      </c>
      <c s="6" t="s">
        <v>2046</v>
      </c>
      <c s="36" t="s">
        <v>1203</v>
      </c>
      <c s="37">
        <v>8.687</v>
      </c>
      <c s="36">
        <v>0.001</v>
      </c>
      <c s="36">
        <f>ROUND(G321*H321,6)</f>
      </c>
      <c r="L321" s="38">
        <v>0</v>
      </c>
      <c s="32">
        <f>ROUND(ROUND(L321,2)*ROUND(G321,3),2)</f>
      </c>
      <c s="36" t="s">
        <v>55</v>
      </c>
      <c>
        <f>(M321*21)/100</f>
      </c>
      <c t="s">
        <v>28</v>
      </c>
    </row>
    <row r="322" spans="1:5" ht="25.5">
      <c r="A322" s="35" t="s">
        <v>56</v>
      </c>
      <c r="E322" s="39" t="s">
        <v>2046</v>
      </c>
    </row>
    <row r="323" spans="1:5" ht="12.75">
      <c r="A323" s="35" t="s">
        <v>57</v>
      </c>
      <c r="E323" s="40" t="s">
        <v>2038</v>
      </c>
    </row>
    <row r="324" spans="1:5" ht="12.75">
      <c r="A324" t="s">
        <v>58</v>
      </c>
      <c r="E324" s="39" t="s">
        <v>5</v>
      </c>
    </row>
    <row r="325" spans="1:16" ht="25.5">
      <c r="A325" t="s">
        <v>50</v>
      </c>
      <c s="34" t="s">
        <v>511</v>
      </c>
      <c s="34" t="s">
        <v>2047</v>
      </c>
      <c s="35" t="s">
        <v>5</v>
      </c>
      <c s="6" t="s">
        <v>2048</v>
      </c>
      <c s="36" t="s">
        <v>1203</v>
      </c>
      <c s="37">
        <v>8.687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55</v>
      </c>
      <c>
        <f>(M325*21)/100</f>
      </c>
      <c t="s">
        <v>28</v>
      </c>
    </row>
    <row r="326" spans="1:5" ht="25.5">
      <c r="A326" s="35" t="s">
        <v>56</v>
      </c>
      <c r="E326" s="39" t="s">
        <v>2048</v>
      </c>
    </row>
    <row r="327" spans="1:5" ht="12.75">
      <c r="A327" s="35" t="s">
        <v>57</v>
      </c>
      <c r="E327" s="40" t="s">
        <v>2038</v>
      </c>
    </row>
    <row r="328" spans="1:5" ht="12.75">
      <c r="A328" t="s">
        <v>58</v>
      </c>
      <c r="E328" s="39" t="s">
        <v>5</v>
      </c>
    </row>
    <row r="329" spans="1:16" ht="25.5">
      <c r="A329" t="s">
        <v>50</v>
      </c>
      <c s="34" t="s">
        <v>514</v>
      </c>
      <c s="34" t="s">
        <v>2049</v>
      </c>
      <c s="35" t="s">
        <v>5</v>
      </c>
      <c s="6" t="s">
        <v>2050</v>
      </c>
      <c s="36" t="s">
        <v>1203</v>
      </c>
      <c s="37">
        <v>40.513</v>
      </c>
      <c s="36">
        <v>0.00533</v>
      </c>
      <c s="36">
        <f>ROUND(G329*H329,6)</f>
      </c>
      <c r="L329" s="38">
        <v>0</v>
      </c>
      <c s="32">
        <f>ROUND(ROUND(L329,2)*ROUND(G329,3),2)</f>
      </c>
      <c s="36" t="s">
        <v>55</v>
      </c>
      <c>
        <f>(M329*21)/100</f>
      </c>
      <c t="s">
        <v>28</v>
      </c>
    </row>
    <row r="330" spans="1:5" ht="25.5">
      <c r="A330" s="35" t="s">
        <v>56</v>
      </c>
      <c r="E330" s="39" t="s">
        <v>2050</v>
      </c>
    </row>
    <row r="331" spans="1:5" ht="12.75">
      <c r="A331" s="35" t="s">
        <v>57</v>
      </c>
      <c r="E331" s="40" t="s">
        <v>2051</v>
      </c>
    </row>
    <row r="332" spans="1:5" ht="12.75">
      <c r="A332" t="s">
        <v>58</v>
      </c>
      <c r="E332" s="39" t="s">
        <v>5</v>
      </c>
    </row>
    <row r="333" spans="1:16" ht="25.5">
      <c r="A333" t="s">
        <v>50</v>
      </c>
      <c s="34" t="s">
        <v>517</v>
      </c>
      <c s="34" t="s">
        <v>2052</v>
      </c>
      <c s="35" t="s">
        <v>5</v>
      </c>
      <c s="6" t="s">
        <v>2053</v>
      </c>
      <c s="36" t="s">
        <v>1203</v>
      </c>
      <c s="37">
        <v>40.513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55</v>
      </c>
      <c>
        <f>(M333*21)/100</f>
      </c>
      <c t="s">
        <v>28</v>
      </c>
    </row>
    <row r="334" spans="1:5" ht="25.5">
      <c r="A334" s="35" t="s">
        <v>56</v>
      </c>
      <c r="E334" s="39" t="s">
        <v>2053</v>
      </c>
    </row>
    <row r="335" spans="1:5" ht="12.75">
      <c r="A335" s="35" t="s">
        <v>57</v>
      </c>
      <c r="E335" s="40" t="s">
        <v>2051</v>
      </c>
    </row>
    <row r="336" spans="1:5" ht="12.75">
      <c r="A336" t="s">
        <v>58</v>
      </c>
      <c r="E336" s="39" t="s">
        <v>5</v>
      </c>
    </row>
    <row r="337" spans="1:16" ht="25.5">
      <c r="A337" t="s">
        <v>50</v>
      </c>
      <c s="34" t="s">
        <v>520</v>
      </c>
      <c s="34" t="s">
        <v>2054</v>
      </c>
      <c s="35" t="s">
        <v>5</v>
      </c>
      <c s="6" t="s">
        <v>2055</v>
      </c>
      <c s="36" t="s">
        <v>1203</v>
      </c>
      <c s="37">
        <v>90.513</v>
      </c>
      <c s="36">
        <v>0.00092</v>
      </c>
      <c s="36">
        <f>ROUND(G337*H337,6)</f>
      </c>
      <c r="L337" s="38">
        <v>0</v>
      </c>
      <c s="32">
        <f>ROUND(ROUND(L337,2)*ROUND(G337,3),2)</f>
      </c>
      <c s="36" t="s">
        <v>55</v>
      </c>
      <c>
        <f>(M337*21)/100</f>
      </c>
      <c t="s">
        <v>28</v>
      </c>
    </row>
    <row r="338" spans="1:5" ht="25.5">
      <c r="A338" s="35" t="s">
        <v>56</v>
      </c>
      <c r="E338" s="39" t="s">
        <v>2055</v>
      </c>
    </row>
    <row r="339" spans="1:5" ht="38.25">
      <c r="A339" s="35" t="s">
        <v>57</v>
      </c>
      <c r="E339" s="40" t="s">
        <v>2056</v>
      </c>
    </row>
    <row r="340" spans="1:5" ht="12.75">
      <c r="A340" t="s">
        <v>58</v>
      </c>
      <c r="E340" s="39" t="s">
        <v>5</v>
      </c>
    </row>
    <row r="341" spans="1:16" ht="25.5">
      <c r="A341" t="s">
        <v>50</v>
      </c>
      <c s="34" t="s">
        <v>523</v>
      </c>
      <c s="34" t="s">
        <v>2057</v>
      </c>
      <c s="35" t="s">
        <v>5</v>
      </c>
      <c s="6" t="s">
        <v>2058</v>
      </c>
      <c s="36" t="s">
        <v>1203</v>
      </c>
      <c s="37">
        <v>90.513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55</v>
      </c>
      <c>
        <f>(M341*21)/100</f>
      </c>
      <c t="s">
        <v>28</v>
      </c>
    </row>
    <row r="342" spans="1:5" ht="25.5">
      <c r="A342" s="35" t="s">
        <v>56</v>
      </c>
      <c r="E342" s="39" t="s">
        <v>2058</v>
      </c>
    </row>
    <row r="343" spans="1:5" ht="38.25">
      <c r="A343" s="35" t="s">
        <v>57</v>
      </c>
      <c r="E343" s="40" t="s">
        <v>2059</v>
      </c>
    </row>
    <row r="344" spans="1:5" ht="12.75">
      <c r="A344" t="s">
        <v>58</v>
      </c>
      <c r="E344" s="39" t="s">
        <v>5</v>
      </c>
    </row>
    <row r="345" spans="1:16" ht="38.25">
      <c r="A345" t="s">
        <v>50</v>
      </c>
      <c s="34" t="s">
        <v>527</v>
      </c>
      <c s="34" t="s">
        <v>2060</v>
      </c>
      <c s="35" t="s">
        <v>5</v>
      </c>
      <c s="6" t="s">
        <v>2061</v>
      </c>
      <c s="36" t="s">
        <v>102</v>
      </c>
      <c s="37">
        <v>1.3</v>
      </c>
      <c s="36">
        <v>1.05555</v>
      </c>
      <c s="36">
        <f>ROUND(G345*H345,6)</f>
      </c>
      <c r="L345" s="38">
        <v>0</v>
      </c>
      <c s="32">
        <f>ROUND(ROUND(L345,2)*ROUND(G345,3),2)</f>
      </c>
      <c s="36" t="s">
        <v>55</v>
      </c>
      <c>
        <f>(M345*21)/100</f>
      </c>
      <c t="s">
        <v>28</v>
      </c>
    </row>
    <row r="346" spans="1:5" ht="51">
      <c r="A346" s="35" t="s">
        <v>56</v>
      </c>
      <c r="E346" s="39" t="s">
        <v>2062</v>
      </c>
    </row>
    <row r="347" spans="1:5" ht="38.25">
      <c r="A347" s="35" t="s">
        <v>57</v>
      </c>
      <c r="E347" s="40" t="s">
        <v>2063</v>
      </c>
    </row>
    <row r="348" spans="1:5" ht="12.75">
      <c r="A348" t="s">
        <v>58</v>
      </c>
      <c r="E348" s="39" t="s">
        <v>5</v>
      </c>
    </row>
    <row r="349" spans="1:16" ht="38.25">
      <c r="A349" t="s">
        <v>50</v>
      </c>
      <c s="34" t="s">
        <v>530</v>
      </c>
      <c s="34" t="s">
        <v>2064</v>
      </c>
      <c s="35" t="s">
        <v>5</v>
      </c>
      <c s="6" t="s">
        <v>2061</v>
      </c>
      <c s="36" t="s">
        <v>102</v>
      </c>
      <c s="37">
        <v>0.442</v>
      </c>
      <c s="36">
        <v>1.06277</v>
      </c>
      <c s="36">
        <f>ROUND(G349*H349,6)</f>
      </c>
      <c r="L349" s="38">
        <v>0</v>
      </c>
      <c s="32">
        <f>ROUND(ROUND(L349,2)*ROUND(G349,3),2)</f>
      </c>
      <c s="36" t="s">
        <v>55</v>
      </c>
      <c>
        <f>(M349*21)/100</f>
      </c>
      <c t="s">
        <v>28</v>
      </c>
    </row>
    <row r="350" spans="1:5" ht="51">
      <c r="A350" s="35" t="s">
        <v>56</v>
      </c>
      <c r="E350" s="39" t="s">
        <v>2065</v>
      </c>
    </row>
    <row r="351" spans="1:5" ht="25.5">
      <c r="A351" s="35" t="s">
        <v>57</v>
      </c>
      <c r="E351" s="40" t="s">
        <v>2066</v>
      </c>
    </row>
    <row r="352" spans="1:5" ht="12.75">
      <c r="A352" t="s">
        <v>58</v>
      </c>
      <c r="E352" s="39" t="s">
        <v>5</v>
      </c>
    </row>
    <row r="353" spans="1:16" ht="25.5">
      <c r="A353" t="s">
        <v>50</v>
      </c>
      <c s="34" t="s">
        <v>533</v>
      </c>
      <c s="34" t="s">
        <v>2067</v>
      </c>
      <c s="35" t="s">
        <v>5</v>
      </c>
      <c s="6" t="s">
        <v>2068</v>
      </c>
      <c s="36" t="s">
        <v>1203</v>
      </c>
      <c s="37">
        <v>55.056</v>
      </c>
      <c s="36">
        <v>0.00378</v>
      </c>
      <c s="36">
        <f>ROUND(G353*H353,6)</f>
      </c>
      <c r="L353" s="38">
        <v>0</v>
      </c>
      <c s="32">
        <f>ROUND(ROUND(L353,2)*ROUND(G353,3),2)</f>
      </c>
      <c s="36" t="s">
        <v>55</v>
      </c>
      <c>
        <f>(M353*21)/100</f>
      </c>
      <c t="s">
        <v>28</v>
      </c>
    </row>
    <row r="354" spans="1:5" ht="25.5">
      <c r="A354" s="35" t="s">
        <v>56</v>
      </c>
      <c r="E354" s="39" t="s">
        <v>2068</v>
      </c>
    </row>
    <row r="355" spans="1:5" ht="25.5">
      <c r="A355" s="35" t="s">
        <v>57</v>
      </c>
      <c r="E355" s="40" t="s">
        <v>2069</v>
      </c>
    </row>
    <row r="356" spans="1:5" ht="12.75">
      <c r="A356" t="s">
        <v>58</v>
      </c>
      <c r="E356" s="39" t="s">
        <v>5</v>
      </c>
    </row>
    <row r="357" spans="1:16" ht="12.75">
      <c r="A357" t="s">
        <v>50</v>
      </c>
      <c s="34" t="s">
        <v>536</v>
      </c>
      <c s="34" t="s">
        <v>2070</v>
      </c>
      <c s="35" t="s">
        <v>5</v>
      </c>
      <c s="6" t="s">
        <v>2071</v>
      </c>
      <c s="36" t="s">
        <v>1203</v>
      </c>
      <c s="37">
        <v>55.056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62</v>
      </c>
      <c>
        <f>(M357*21)/100</f>
      </c>
      <c t="s">
        <v>28</v>
      </c>
    </row>
    <row r="358" spans="1:5" ht="12.75">
      <c r="A358" s="35" t="s">
        <v>56</v>
      </c>
      <c r="E358" s="39" t="s">
        <v>2071</v>
      </c>
    </row>
    <row r="359" spans="1:5" ht="25.5">
      <c r="A359" s="35" t="s">
        <v>57</v>
      </c>
      <c r="E359" s="40" t="s">
        <v>2069</v>
      </c>
    </row>
    <row r="360" spans="1:5" ht="12.75">
      <c r="A360" t="s">
        <v>58</v>
      </c>
      <c r="E360" s="39" t="s">
        <v>5</v>
      </c>
    </row>
    <row r="361" spans="1:13" ht="12.75">
      <c r="A361" t="s">
        <v>47</v>
      </c>
      <c r="C361" s="31" t="s">
        <v>68</v>
      </c>
      <c r="E361" s="33" t="s">
        <v>1258</v>
      </c>
      <c r="J361" s="32">
        <f>0</f>
      </c>
      <c s="32">
        <f>0</f>
      </c>
      <c s="32">
        <f>0+L362+L366+L370</f>
      </c>
      <c s="32">
        <f>0+M362+M366+M370</f>
      </c>
    </row>
    <row r="362" spans="1:16" ht="25.5">
      <c r="A362" t="s">
        <v>50</v>
      </c>
      <c s="34" t="s">
        <v>539</v>
      </c>
      <c s="34" t="s">
        <v>1506</v>
      </c>
      <c s="35" t="s">
        <v>5</v>
      </c>
      <c s="6" t="s">
        <v>1507</v>
      </c>
      <c s="36" t="s">
        <v>1203</v>
      </c>
      <c s="37">
        <v>121.5</v>
      </c>
      <c s="36">
        <v>0.46</v>
      </c>
      <c s="36">
        <f>ROUND(G362*H362,6)</f>
      </c>
      <c r="L362" s="38">
        <v>0</v>
      </c>
      <c s="32">
        <f>ROUND(ROUND(L362,2)*ROUND(G362,3),2)</f>
      </c>
      <c s="36" t="s">
        <v>55</v>
      </c>
      <c>
        <f>(M362*21)/100</f>
      </c>
      <c t="s">
        <v>28</v>
      </c>
    </row>
    <row r="363" spans="1:5" ht="25.5">
      <c r="A363" s="35" t="s">
        <v>56</v>
      </c>
      <c r="E363" s="39" t="s">
        <v>1507</v>
      </c>
    </row>
    <row r="364" spans="1:5" ht="12.75">
      <c r="A364" s="35" t="s">
        <v>57</v>
      </c>
      <c r="E364" s="40" t="s">
        <v>2072</v>
      </c>
    </row>
    <row r="365" spans="1:5" ht="12.75">
      <c r="A365" t="s">
        <v>58</v>
      </c>
      <c r="E365" s="39" t="s">
        <v>5</v>
      </c>
    </row>
    <row r="366" spans="1:16" ht="25.5">
      <c r="A366" t="s">
        <v>50</v>
      </c>
      <c s="34" t="s">
        <v>541</v>
      </c>
      <c s="34" t="s">
        <v>1491</v>
      </c>
      <c s="35" t="s">
        <v>5</v>
      </c>
      <c s="6" t="s">
        <v>1492</v>
      </c>
      <c s="36" t="s">
        <v>1203</v>
      </c>
      <c s="37">
        <v>121.5</v>
      </c>
      <c s="36">
        <v>0.09062</v>
      </c>
      <c s="36">
        <f>ROUND(G366*H366,6)</f>
      </c>
      <c r="L366" s="38">
        <v>0</v>
      </c>
      <c s="32">
        <f>ROUND(ROUND(L366,2)*ROUND(G366,3),2)</f>
      </c>
      <c s="36" t="s">
        <v>55</v>
      </c>
      <c>
        <f>(M366*21)/100</f>
      </c>
      <c t="s">
        <v>28</v>
      </c>
    </row>
    <row r="367" spans="1:5" ht="51">
      <c r="A367" s="35" t="s">
        <v>56</v>
      </c>
      <c r="E367" s="39" t="s">
        <v>1493</v>
      </c>
    </row>
    <row r="368" spans="1:5" ht="12.75">
      <c r="A368" s="35" t="s">
        <v>57</v>
      </c>
      <c r="E368" s="40" t="s">
        <v>2073</v>
      </c>
    </row>
    <row r="369" spans="1:5" ht="12.75">
      <c r="A369" t="s">
        <v>58</v>
      </c>
      <c r="E369" s="39" t="s">
        <v>5</v>
      </c>
    </row>
    <row r="370" spans="1:16" ht="12.75">
      <c r="A370" t="s">
        <v>50</v>
      </c>
      <c s="34" t="s">
        <v>544</v>
      </c>
      <c s="34" t="s">
        <v>2074</v>
      </c>
      <c s="35" t="s">
        <v>5</v>
      </c>
      <c s="6" t="s">
        <v>2075</v>
      </c>
      <c s="36" t="s">
        <v>1203</v>
      </c>
      <c s="37">
        <v>125.145</v>
      </c>
      <c s="36">
        <v>0.18</v>
      </c>
      <c s="36">
        <f>ROUND(G370*H370,6)</f>
      </c>
      <c r="L370" s="38">
        <v>0</v>
      </c>
      <c s="32">
        <f>ROUND(ROUND(L370,2)*ROUND(G370,3),2)</f>
      </c>
      <c s="36" t="s">
        <v>55</v>
      </c>
      <c>
        <f>(M370*21)/100</f>
      </c>
      <c t="s">
        <v>28</v>
      </c>
    </row>
    <row r="371" spans="1:5" ht="12.75">
      <c r="A371" s="35" t="s">
        <v>56</v>
      </c>
      <c r="E371" s="39" t="s">
        <v>2075</v>
      </c>
    </row>
    <row r="372" spans="1:5" ht="12.75">
      <c r="A372" s="35" t="s">
        <v>57</v>
      </c>
      <c r="E372" s="40" t="s">
        <v>2076</v>
      </c>
    </row>
    <row r="373" spans="1:5" ht="12.75">
      <c r="A373" t="s">
        <v>58</v>
      </c>
      <c r="E373" s="39" t="s">
        <v>2077</v>
      </c>
    </row>
    <row r="374" spans="1:13" ht="12.75">
      <c r="A374" t="s">
        <v>47</v>
      </c>
      <c r="C374" s="31" t="s">
        <v>27</v>
      </c>
      <c r="E374" s="33" t="s">
        <v>2078</v>
      </c>
      <c r="J374" s="32">
        <f>0</f>
      </c>
      <c s="32">
        <f>0</f>
      </c>
      <c s="32">
        <f>0+L375+L379+L383+L387+L391+L395+L399+L403+L407+L411+L415+L419+L423+L427+L431+L435+L439+L443+L447+L451+L455+L459+L463+L467+L471+L475+L479+L483+L487+L491+L495+L499+L503+L507+L511+L515+L519+L523+L527+L531+L535+L539+L543+L547+L551+L555+L559+L563+L567+L571+L575+L579+L583+L587+L591+L595+L599+L603+L607+L611+L615+L619+L623+L627+L631+L635+L639+L643+L647+L651+L655+L659+L663+L667+L671+L675+L679+L683+L687+L691+L695+L699+L703+L707+L711+L715+L719+L723+L727+L731+L735+L739+L743+L747+L751+L755+L759+L763+L767+L771+L775+L779+L783+L787+L791+L795+L799+L803+L807+L811+L815+L819+L823+L827+L831+L835+L839+L843+L847+L851+L855+L859+L863+L867+L871+L875+L879+L883+L887+L891+L895+L899+L903+L907+L911+L915+L919+L923+L927+L931+L935+L939+L943</f>
      </c>
      <c s="32">
        <f>0+M375+M379+M383+M387+M391+M395+M399+M403+M407+M411+M415+M419+M423+M427+M431+M435+M439+M443+M447+M451+M455+M459+M463+M467+M471+M475+M479+M483+M487+M491+M495+M499+M503+M507+M511+M515+M519+M523+M527+M531+M535+M539+M543+M547+M551+M555+M559+M563+M567+M571+M575+M579+M583+M587+M591+M595+M599+M603+M607+M611+M615+M619+M623+M627+M631+M635+M639+M643+M647+M651+M655+M659+M663+M667+M671+M675+M679+M683+M687+M691+M695+M699+M703+M707+M711+M715+M719+M723+M727+M731+M735+M739+M743+M747+M751+M755+M759+M763+M767+M771+M775+M779+M783+M787+M791+M795+M799+M803+M807+M811+M815+M819+M823+M827+M831+M835+M839+M843+M847+M851+M855+M859+M863+M867+M871+M875+M879+M883+M887+M891+M895+M899+M903+M907+M911+M915+M919+M923+M927+M931+M935+M939+M943</f>
      </c>
    </row>
    <row r="375" spans="1:16" ht="25.5">
      <c r="A375" t="s">
        <v>50</v>
      </c>
      <c s="34" t="s">
        <v>547</v>
      </c>
      <c s="34" t="s">
        <v>2079</v>
      </c>
      <c s="35" t="s">
        <v>5</v>
      </c>
      <c s="6" t="s">
        <v>2080</v>
      </c>
      <c s="36" t="s">
        <v>54</v>
      </c>
      <c s="37">
        <v>1023.21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55</v>
      </c>
      <c>
        <f>(M375*21)/100</f>
      </c>
      <c t="s">
        <v>28</v>
      </c>
    </row>
    <row r="376" spans="1:5" ht="25.5">
      <c r="A376" s="35" t="s">
        <v>56</v>
      </c>
      <c r="E376" s="39" t="s">
        <v>2080</v>
      </c>
    </row>
    <row r="377" spans="1:5" ht="12.75">
      <c r="A377" s="35" t="s">
        <v>57</v>
      </c>
      <c r="E377" s="40" t="s">
        <v>2081</v>
      </c>
    </row>
    <row r="378" spans="1:5" ht="12.75">
      <c r="A378" t="s">
        <v>58</v>
      </c>
      <c r="E378" s="39" t="s">
        <v>5</v>
      </c>
    </row>
    <row r="379" spans="1:16" ht="12.75">
      <c r="A379" t="s">
        <v>50</v>
      </c>
      <c s="34" t="s">
        <v>550</v>
      </c>
      <c s="34" t="s">
        <v>2082</v>
      </c>
      <c s="35" t="s">
        <v>5</v>
      </c>
      <c s="6" t="s">
        <v>2083</v>
      </c>
      <c s="36" t="s">
        <v>54</v>
      </c>
      <c s="37">
        <v>1280.85</v>
      </c>
      <c s="36">
        <v>0.0015</v>
      </c>
      <c s="36">
        <f>ROUND(G379*H379,6)</f>
      </c>
      <c r="L379" s="38">
        <v>0</v>
      </c>
      <c s="32">
        <f>ROUND(ROUND(L379,2)*ROUND(G379,3),2)</f>
      </c>
      <c s="36" t="s">
        <v>55</v>
      </c>
      <c>
        <f>(M379*21)/100</f>
      </c>
      <c t="s">
        <v>28</v>
      </c>
    </row>
    <row r="380" spans="1:5" ht="12.75">
      <c r="A380" s="35" t="s">
        <v>56</v>
      </c>
      <c r="E380" s="39" t="s">
        <v>2083</v>
      </c>
    </row>
    <row r="381" spans="1:5" ht="25.5">
      <c r="A381" s="35" t="s">
        <v>57</v>
      </c>
      <c r="E381" s="40" t="s">
        <v>2084</v>
      </c>
    </row>
    <row r="382" spans="1:5" ht="12.75">
      <c r="A382" t="s">
        <v>58</v>
      </c>
      <c r="E382" s="39" t="s">
        <v>5</v>
      </c>
    </row>
    <row r="383" spans="1:16" ht="25.5">
      <c r="A383" t="s">
        <v>50</v>
      </c>
      <c s="34" t="s">
        <v>553</v>
      </c>
      <c s="34" t="s">
        <v>2085</v>
      </c>
      <c s="35" t="s">
        <v>5</v>
      </c>
      <c s="6" t="s">
        <v>2086</v>
      </c>
      <c s="36" t="s">
        <v>1203</v>
      </c>
      <c s="37">
        <v>508.59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55</v>
      </c>
      <c>
        <f>(M383*21)/100</f>
      </c>
      <c t="s">
        <v>28</v>
      </c>
    </row>
    <row r="384" spans="1:5" ht="25.5">
      <c r="A384" s="35" t="s">
        <v>56</v>
      </c>
      <c r="E384" s="39" t="s">
        <v>2086</v>
      </c>
    </row>
    <row r="385" spans="1:5" ht="12.75">
      <c r="A385" s="35" t="s">
        <v>57</v>
      </c>
      <c r="E385" s="40" t="s">
        <v>2087</v>
      </c>
    </row>
    <row r="386" spans="1:5" ht="12.75">
      <c r="A386" t="s">
        <v>58</v>
      </c>
      <c r="E386" s="39" t="s">
        <v>5</v>
      </c>
    </row>
    <row r="387" spans="1:16" ht="25.5">
      <c r="A387" t="s">
        <v>50</v>
      </c>
      <c s="34" t="s">
        <v>556</v>
      </c>
      <c s="34" t="s">
        <v>2088</v>
      </c>
      <c s="35" t="s">
        <v>5</v>
      </c>
      <c s="6" t="s">
        <v>2089</v>
      </c>
      <c s="36" t="s">
        <v>1203</v>
      </c>
      <c s="37">
        <v>2563.03</v>
      </c>
      <c s="36">
        <v>0.01899</v>
      </c>
      <c s="36">
        <f>ROUND(G387*H387,6)</f>
      </c>
      <c r="L387" s="38">
        <v>0</v>
      </c>
      <c s="32">
        <f>ROUND(ROUND(L387,2)*ROUND(G387,3),2)</f>
      </c>
      <c s="36" t="s">
        <v>55</v>
      </c>
      <c>
        <f>(M387*21)/100</f>
      </c>
      <c t="s">
        <v>28</v>
      </c>
    </row>
    <row r="388" spans="1:5" ht="25.5">
      <c r="A388" s="35" t="s">
        <v>56</v>
      </c>
      <c r="E388" s="39" t="s">
        <v>2089</v>
      </c>
    </row>
    <row r="389" spans="1:5" ht="25.5">
      <c r="A389" s="35" t="s">
        <v>57</v>
      </c>
      <c r="E389" s="40" t="s">
        <v>2090</v>
      </c>
    </row>
    <row r="390" spans="1:5" ht="12.75">
      <c r="A390" t="s">
        <v>58</v>
      </c>
      <c r="E390" s="39" t="s">
        <v>5</v>
      </c>
    </row>
    <row r="391" spans="1:16" ht="25.5">
      <c r="A391" t="s">
        <v>50</v>
      </c>
      <c s="34" t="s">
        <v>559</v>
      </c>
      <c s="34" t="s">
        <v>2091</v>
      </c>
      <c s="35" t="s">
        <v>5</v>
      </c>
      <c s="6" t="s">
        <v>2092</v>
      </c>
      <c s="36" t="s">
        <v>1203</v>
      </c>
      <c s="37">
        <v>71.3</v>
      </c>
      <c s="36">
        <v>0.0136</v>
      </c>
      <c s="36">
        <f>ROUND(G391*H391,6)</f>
      </c>
      <c r="L391" s="38">
        <v>0</v>
      </c>
      <c s="32">
        <f>ROUND(ROUND(L391,2)*ROUND(G391,3),2)</f>
      </c>
      <c s="36" t="s">
        <v>62</v>
      </c>
      <c>
        <f>(M391*21)/100</f>
      </c>
      <c t="s">
        <v>28</v>
      </c>
    </row>
    <row r="392" spans="1:5" ht="25.5">
      <c r="A392" s="35" t="s">
        <v>56</v>
      </c>
      <c r="E392" s="39" t="s">
        <v>2092</v>
      </c>
    </row>
    <row r="393" spans="1:5" ht="63.75">
      <c r="A393" s="35" t="s">
        <v>57</v>
      </c>
      <c r="E393" s="42" t="s">
        <v>2093</v>
      </c>
    </row>
    <row r="394" spans="1:5" ht="12.75">
      <c r="A394" t="s">
        <v>58</v>
      </c>
      <c r="E394" s="39" t="s">
        <v>5</v>
      </c>
    </row>
    <row r="395" spans="1:16" ht="25.5">
      <c r="A395" t="s">
        <v>50</v>
      </c>
      <c s="34" t="s">
        <v>562</v>
      </c>
      <c s="34" t="s">
        <v>2094</v>
      </c>
      <c s="35" t="s">
        <v>5</v>
      </c>
      <c s="6" t="s">
        <v>2095</v>
      </c>
      <c s="36" t="s">
        <v>1203</v>
      </c>
      <c s="37">
        <v>9.134</v>
      </c>
      <c s="36">
        <v>0.00085</v>
      </c>
      <c s="36">
        <f>ROUND(G395*H395,6)</f>
      </c>
      <c r="L395" s="38">
        <v>0</v>
      </c>
      <c s="32">
        <f>ROUND(ROUND(L395,2)*ROUND(G395,3),2)</f>
      </c>
      <c s="36" t="s">
        <v>55</v>
      </c>
      <c>
        <f>(M395*21)/100</f>
      </c>
      <c t="s">
        <v>28</v>
      </c>
    </row>
    <row r="396" spans="1:5" ht="25.5">
      <c r="A396" s="35" t="s">
        <v>56</v>
      </c>
      <c r="E396" s="39" t="s">
        <v>2095</v>
      </c>
    </row>
    <row r="397" spans="1:5" ht="102">
      <c r="A397" s="35" t="s">
        <v>57</v>
      </c>
      <c r="E397" s="40" t="s">
        <v>2096</v>
      </c>
    </row>
    <row r="398" spans="1:5" ht="12.75">
      <c r="A398" t="s">
        <v>58</v>
      </c>
      <c r="E398" s="39" t="s">
        <v>5</v>
      </c>
    </row>
    <row r="399" spans="1:16" ht="12.75">
      <c r="A399" t="s">
        <v>50</v>
      </c>
      <c s="34" t="s">
        <v>565</v>
      </c>
      <c s="34" t="s">
        <v>2097</v>
      </c>
      <c s="35" t="s">
        <v>5</v>
      </c>
      <c s="6" t="s">
        <v>2098</v>
      </c>
      <c s="36" t="s">
        <v>1088</v>
      </c>
      <c s="37">
        <v>0.197</v>
      </c>
      <c s="36">
        <v>1.94302</v>
      </c>
      <c s="36">
        <f>ROUND(G399*H399,6)</f>
      </c>
      <c r="L399" s="38">
        <v>0</v>
      </c>
      <c s="32">
        <f>ROUND(ROUND(L399,2)*ROUND(G399,3),2)</f>
      </c>
      <c s="36" t="s">
        <v>55</v>
      </c>
      <c>
        <f>(M399*21)/100</f>
      </c>
      <c t="s">
        <v>28</v>
      </c>
    </row>
    <row r="400" spans="1:5" ht="12.75">
      <c r="A400" s="35" t="s">
        <v>56</v>
      </c>
      <c r="E400" s="39" t="s">
        <v>2098</v>
      </c>
    </row>
    <row r="401" spans="1:5" ht="102">
      <c r="A401" s="35" t="s">
        <v>57</v>
      </c>
      <c r="E401" s="40" t="s">
        <v>2099</v>
      </c>
    </row>
    <row r="402" spans="1:5" ht="12.75">
      <c r="A402" t="s">
        <v>58</v>
      </c>
      <c r="E402" s="39" t="s">
        <v>5</v>
      </c>
    </row>
    <row r="403" spans="1:16" ht="25.5">
      <c r="A403" t="s">
        <v>50</v>
      </c>
      <c s="34" t="s">
        <v>567</v>
      </c>
      <c s="34" t="s">
        <v>2100</v>
      </c>
      <c s="35" t="s">
        <v>5</v>
      </c>
      <c s="6" t="s">
        <v>2101</v>
      </c>
      <c s="36" t="s">
        <v>1203</v>
      </c>
      <c s="37">
        <v>9.134</v>
      </c>
      <c s="36">
        <v>0.00735</v>
      </c>
      <c s="36">
        <f>ROUND(G403*H403,6)</f>
      </c>
      <c r="L403" s="38">
        <v>0</v>
      </c>
      <c s="32">
        <f>ROUND(ROUND(L403,2)*ROUND(G403,3),2)</f>
      </c>
      <c s="36" t="s">
        <v>55</v>
      </c>
      <c>
        <f>(M403*21)/100</f>
      </c>
      <c t="s">
        <v>28</v>
      </c>
    </row>
    <row r="404" spans="1:5" ht="25.5">
      <c r="A404" s="35" t="s">
        <v>56</v>
      </c>
      <c r="E404" s="39" t="s">
        <v>2101</v>
      </c>
    </row>
    <row r="405" spans="1:5" ht="102">
      <c r="A405" s="35" t="s">
        <v>57</v>
      </c>
      <c r="E405" s="40" t="s">
        <v>2096</v>
      </c>
    </row>
    <row r="406" spans="1:5" ht="12.75">
      <c r="A406" t="s">
        <v>58</v>
      </c>
      <c r="E406" s="39" t="s">
        <v>5</v>
      </c>
    </row>
    <row r="407" spans="1:16" ht="12.75">
      <c r="A407" t="s">
        <v>50</v>
      </c>
      <c s="34" t="s">
        <v>568</v>
      </c>
      <c s="34" t="s">
        <v>2102</v>
      </c>
      <c s="35" t="s">
        <v>5</v>
      </c>
      <c s="6" t="s">
        <v>2103</v>
      </c>
      <c s="36" t="s">
        <v>1203</v>
      </c>
      <c s="37">
        <v>866.79</v>
      </c>
      <c s="36">
        <v>0.11</v>
      </c>
      <c s="36">
        <f>ROUND(G407*H407,6)</f>
      </c>
      <c r="L407" s="38">
        <v>0</v>
      </c>
      <c s="32">
        <f>ROUND(ROUND(L407,2)*ROUND(G407,3),2)</f>
      </c>
      <c s="36" t="s">
        <v>55</v>
      </c>
      <c>
        <f>(M407*21)/100</f>
      </c>
      <c t="s">
        <v>28</v>
      </c>
    </row>
    <row r="408" spans="1:5" ht="12.75">
      <c r="A408" s="35" t="s">
        <v>56</v>
      </c>
      <c r="E408" s="39" t="s">
        <v>2103</v>
      </c>
    </row>
    <row r="409" spans="1:5" ht="12.75">
      <c r="A409" s="35" t="s">
        <v>57</v>
      </c>
      <c r="E409" s="40" t="s">
        <v>5</v>
      </c>
    </row>
    <row r="410" spans="1:5" ht="12.75">
      <c r="A410" t="s">
        <v>58</v>
      </c>
      <c r="E410" s="39" t="s">
        <v>5</v>
      </c>
    </row>
    <row r="411" spans="1:16" ht="25.5">
      <c r="A411" t="s">
        <v>50</v>
      </c>
      <c s="34" t="s">
        <v>571</v>
      </c>
      <c s="34" t="s">
        <v>2104</v>
      </c>
      <c s="35" t="s">
        <v>5</v>
      </c>
      <c s="6" t="s">
        <v>2105</v>
      </c>
      <c s="36" t="s">
        <v>1203</v>
      </c>
      <c s="37">
        <v>2187.18</v>
      </c>
      <c s="36">
        <v>0.011</v>
      </c>
      <c s="36">
        <f>ROUND(G411*H411,6)</f>
      </c>
      <c r="L411" s="38">
        <v>0</v>
      </c>
      <c s="32">
        <f>ROUND(ROUND(L411,2)*ROUND(G411,3),2)</f>
      </c>
      <c s="36" t="s">
        <v>55</v>
      </c>
      <c>
        <f>(M411*21)/100</f>
      </c>
      <c t="s">
        <v>28</v>
      </c>
    </row>
    <row r="412" spans="1:5" ht="25.5">
      <c r="A412" s="35" t="s">
        <v>56</v>
      </c>
      <c r="E412" s="39" t="s">
        <v>2105</v>
      </c>
    </row>
    <row r="413" spans="1:5" ht="12.75">
      <c r="A413" s="35" t="s">
        <v>57</v>
      </c>
      <c r="E413" s="40" t="s">
        <v>5</v>
      </c>
    </row>
    <row r="414" spans="1:5" ht="12.75">
      <c r="A414" t="s">
        <v>58</v>
      </c>
      <c r="E414" s="39" t="s">
        <v>5</v>
      </c>
    </row>
    <row r="415" spans="1:16" ht="12.75">
      <c r="A415" t="s">
        <v>50</v>
      </c>
      <c s="34" t="s">
        <v>971</v>
      </c>
      <c s="34" t="s">
        <v>1850</v>
      </c>
      <c s="35" t="s">
        <v>5</v>
      </c>
      <c s="6" t="s">
        <v>1851</v>
      </c>
      <c s="36" t="s">
        <v>1203</v>
      </c>
      <c s="37">
        <v>953.469</v>
      </c>
      <c s="36">
        <v>0.00303</v>
      </c>
      <c s="36">
        <f>ROUND(G415*H415,6)</f>
      </c>
      <c r="L415" s="38">
        <v>0</v>
      </c>
      <c s="32">
        <f>ROUND(ROUND(L415,2)*ROUND(G415,3),2)</f>
      </c>
      <c s="36" t="s">
        <v>55</v>
      </c>
      <c>
        <f>(M415*21)/100</f>
      </c>
      <c t="s">
        <v>28</v>
      </c>
    </row>
    <row r="416" spans="1:5" ht="12.75">
      <c r="A416" s="35" t="s">
        <v>56</v>
      </c>
      <c r="E416" s="39" t="s">
        <v>1851</v>
      </c>
    </row>
    <row r="417" spans="1:5" ht="409.5">
      <c r="A417" s="35" t="s">
        <v>57</v>
      </c>
      <c r="E417" s="42" t="s">
        <v>2106</v>
      </c>
    </row>
    <row r="418" spans="1:5" ht="12.75">
      <c r="A418" t="s">
        <v>58</v>
      </c>
      <c r="E418" s="39" t="s">
        <v>5</v>
      </c>
    </row>
    <row r="419" spans="1:16" ht="25.5">
      <c r="A419" t="s">
        <v>50</v>
      </c>
      <c s="34" t="s">
        <v>972</v>
      </c>
      <c s="34" t="s">
        <v>2107</v>
      </c>
      <c s="35" t="s">
        <v>5</v>
      </c>
      <c s="6" t="s">
        <v>2108</v>
      </c>
      <c s="36" t="s">
        <v>1203</v>
      </c>
      <c s="37">
        <v>1168.472</v>
      </c>
      <c s="36">
        <v>0.04868</v>
      </c>
      <c s="36">
        <f>ROUND(G419*H419,6)</f>
      </c>
      <c r="L419" s="38">
        <v>0</v>
      </c>
      <c s="32">
        <f>ROUND(ROUND(L419,2)*ROUND(G419,3),2)</f>
      </c>
      <c s="36" t="s">
        <v>55</v>
      </c>
      <c>
        <f>(M419*21)/100</f>
      </c>
      <c t="s">
        <v>28</v>
      </c>
    </row>
    <row r="420" spans="1:5" ht="38.25">
      <c r="A420" s="35" t="s">
        <v>56</v>
      </c>
      <c r="E420" s="39" t="s">
        <v>2109</v>
      </c>
    </row>
    <row r="421" spans="1:5" ht="409.5">
      <c r="A421" s="35" t="s">
        <v>57</v>
      </c>
      <c r="E421" s="42" t="s">
        <v>2110</v>
      </c>
    </row>
    <row r="422" spans="1:5" ht="12.75">
      <c r="A422" t="s">
        <v>58</v>
      </c>
      <c r="E422" s="39" t="s">
        <v>5</v>
      </c>
    </row>
    <row r="423" spans="1:16" ht="25.5">
      <c r="A423" t="s">
        <v>50</v>
      </c>
      <c s="34" t="s">
        <v>973</v>
      </c>
      <c s="34" t="s">
        <v>2111</v>
      </c>
      <c s="35" t="s">
        <v>5</v>
      </c>
      <c s="6" t="s">
        <v>2112</v>
      </c>
      <c s="36" t="s">
        <v>71</v>
      </c>
      <c s="37">
        <v>100</v>
      </c>
      <c s="36">
        <v>0.01777</v>
      </c>
      <c s="36">
        <f>ROUND(G423*H423,6)</f>
      </c>
      <c r="L423" s="38">
        <v>0</v>
      </c>
      <c s="32">
        <f>ROUND(ROUND(L423,2)*ROUND(G423,3),2)</f>
      </c>
      <c s="36" t="s">
        <v>55</v>
      </c>
      <c>
        <f>(M423*21)/100</f>
      </c>
      <c t="s">
        <v>28</v>
      </c>
    </row>
    <row r="424" spans="1:5" ht="25.5">
      <c r="A424" s="35" t="s">
        <v>56</v>
      </c>
      <c r="E424" s="39" t="s">
        <v>2112</v>
      </c>
    </row>
    <row r="425" spans="1:5" ht="63.75">
      <c r="A425" s="35" t="s">
        <v>57</v>
      </c>
      <c r="E425" s="40" t="s">
        <v>2113</v>
      </c>
    </row>
    <row r="426" spans="1:5" ht="12.75">
      <c r="A426" t="s">
        <v>58</v>
      </c>
      <c r="E426" s="39" t="s">
        <v>5</v>
      </c>
    </row>
    <row r="427" spans="1:16" ht="25.5">
      <c r="A427" t="s">
        <v>50</v>
      </c>
      <c s="34" t="s">
        <v>974</v>
      </c>
      <c s="34" t="s">
        <v>2114</v>
      </c>
      <c s="35" t="s">
        <v>5</v>
      </c>
      <c s="6" t="s">
        <v>2115</v>
      </c>
      <c s="36" t="s">
        <v>71</v>
      </c>
      <c s="37">
        <v>4</v>
      </c>
      <c s="36">
        <v>0.03532</v>
      </c>
      <c s="36">
        <f>ROUND(G427*H427,6)</f>
      </c>
      <c r="L427" s="38">
        <v>0</v>
      </c>
      <c s="32">
        <f>ROUND(ROUND(L427,2)*ROUND(G427,3),2)</f>
      </c>
      <c s="36" t="s">
        <v>55</v>
      </c>
      <c>
        <f>(M427*21)/100</f>
      </c>
      <c t="s">
        <v>28</v>
      </c>
    </row>
    <row r="428" spans="1:5" ht="25.5">
      <c r="A428" s="35" t="s">
        <v>56</v>
      </c>
      <c r="E428" s="39" t="s">
        <v>2115</v>
      </c>
    </row>
    <row r="429" spans="1:5" ht="12.75">
      <c r="A429" s="35" t="s">
        <v>57</v>
      </c>
      <c r="E429" s="40" t="s">
        <v>1276</v>
      </c>
    </row>
    <row r="430" spans="1:5" ht="12.75">
      <c r="A430" t="s">
        <v>58</v>
      </c>
      <c r="E430" s="39" t="s">
        <v>5</v>
      </c>
    </row>
    <row r="431" spans="1:16" ht="25.5">
      <c r="A431" t="s">
        <v>50</v>
      </c>
      <c s="34" t="s">
        <v>977</v>
      </c>
      <c s="34" t="s">
        <v>2116</v>
      </c>
      <c s="35" t="s">
        <v>5</v>
      </c>
      <c s="6" t="s">
        <v>2117</v>
      </c>
      <c s="36" t="s">
        <v>71</v>
      </c>
      <c s="37">
        <v>10</v>
      </c>
      <c s="36">
        <v>0.01489</v>
      </c>
      <c s="36">
        <f>ROUND(G431*H431,6)</f>
      </c>
      <c r="L431" s="38">
        <v>0</v>
      </c>
      <c s="32">
        <f>ROUND(ROUND(L431,2)*ROUND(G431,3),2)</f>
      </c>
      <c s="36" t="s">
        <v>55</v>
      </c>
      <c>
        <f>(M431*21)/100</f>
      </c>
      <c t="s">
        <v>28</v>
      </c>
    </row>
    <row r="432" spans="1:5" ht="25.5">
      <c r="A432" s="35" t="s">
        <v>56</v>
      </c>
      <c r="E432" s="39" t="s">
        <v>2117</v>
      </c>
    </row>
    <row r="433" spans="1:5" ht="12.75">
      <c r="A433" s="35" t="s">
        <v>57</v>
      </c>
      <c r="E433" s="40" t="s">
        <v>2118</v>
      </c>
    </row>
    <row r="434" spans="1:5" ht="12.75">
      <c r="A434" t="s">
        <v>58</v>
      </c>
      <c r="E434" s="39" t="s">
        <v>2119</v>
      </c>
    </row>
    <row r="435" spans="1:16" ht="25.5">
      <c r="A435" t="s">
        <v>50</v>
      </c>
      <c s="34" t="s">
        <v>978</v>
      </c>
      <c s="34" t="s">
        <v>2120</v>
      </c>
      <c s="35" t="s">
        <v>5</v>
      </c>
      <c s="6" t="s">
        <v>2117</v>
      </c>
      <c s="36" t="s">
        <v>71</v>
      </c>
      <c s="37">
        <v>1</v>
      </c>
      <c s="36">
        <v>0.01489</v>
      </c>
      <c s="36">
        <f>ROUND(G435*H435,6)</f>
      </c>
      <c r="L435" s="38">
        <v>0</v>
      </c>
      <c s="32">
        <f>ROUND(ROUND(L435,2)*ROUND(G435,3),2)</f>
      </c>
      <c s="36" t="s">
        <v>55</v>
      </c>
      <c>
        <f>(M435*21)/100</f>
      </c>
      <c t="s">
        <v>28</v>
      </c>
    </row>
    <row r="436" spans="1:5" ht="25.5">
      <c r="A436" s="35" t="s">
        <v>56</v>
      </c>
      <c r="E436" s="39" t="s">
        <v>2117</v>
      </c>
    </row>
    <row r="437" spans="1:5" ht="12.75">
      <c r="A437" s="35" t="s">
        <v>57</v>
      </c>
      <c r="E437" s="40" t="s">
        <v>2121</v>
      </c>
    </row>
    <row r="438" spans="1:5" ht="25.5">
      <c r="A438" t="s">
        <v>58</v>
      </c>
      <c r="E438" s="39" t="s">
        <v>2122</v>
      </c>
    </row>
    <row r="439" spans="1:16" ht="25.5">
      <c r="A439" t="s">
        <v>50</v>
      </c>
      <c s="34" t="s">
        <v>979</v>
      </c>
      <c s="34" t="s">
        <v>2123</v>
      </c>
      <c s="35" t="s">
        <v>5</v>
      </c>
      <c s="6" t="s">
        <v>2124</v>
      </c>
      <c s="36" t="s">
        <v>71</v>
      </c>
      <c s="37">
        <v>6</v>
      </c>
      <c s="36">
        <v>0.01793</v>
      </c>
      <c s="36">
        <f>ROUND(G439*H439,6)</f>
      </c>
      <c r="L439" s="38">
        <v>0</v>
      </c>
      <c s="32">
        <f>ROUND(ROUND(L439,2)*ROUND(G439,3),2)</f>
      </c>
      <c s="36" t="s">
        <v>55</v>
      </c>
      <c>
        <f>(M439*21)/100</f>
      </c>
      <c t="s">
        <v>28</v>
      </c>
    </row>
    <row r="440" spans="1:5" ht="25.5">
      <c r="A440" s="35" t="s">
        <v>56</v>
      </c>
      <c r="E440" s="39" t="s">
        <v>2124</v>
      </c>
    </row>
    <row r="441" spans="1:5" ht="12.75">
      <c r="A441" s="35" t="s">
        <v>57</v>
      </c>
      <c r="E441" s="40" t="s">
        <v>2125</v>
      </c>
    </row>
    <row r="442" spans="1:5" ht="12.75">
      <c r="A442" t="s">
        <v>58</v>
      </c>
      <c r="E442" s="39" t="s">
        <v>2126</v>
      </c>
    </row>
    <row r="443" spans="1:16" ht="25.5">
      <c r="A443" t="s">
        <v>50</v>
      </c>
      <c s="34" t="s">
        <v>980</v>
      </c>
      <c s="34" t="s">
        <v>2127</v>
      </c>
      <c s="35" t="s">
        <v>5</v>
      </c>
      <c s="6" t="s">
        <v>2128</v>
      </c>
      <c s="36" t="s">
        <v>71</v>
      </c>
      <c s="37">
        <v>48</v>
      </c>
      <c s="36">
        <v>0.01521</v>
      </c>
      <c s="36">
        <f>ROUND(G443*H443,6)</f>
      </c>
      <c r="L443" s="38">
        <v>0</v>
      </c>
      <c s="32">
        <f>ROUND(ROUND(L443,2)*ROUND(G443,3),2)</f>
      </c>
      <c s="36" t="s">
        <v>55</v>
      </c>
      <c>
        <f>(M443*21)/100</f>
      </c>
      <c t="s">
        <v>28</v>
      </c>
    </row>
    <row r="444" spans="1:5" ht="25.5">
      <c r="A444" s="35" t="s">
        <v>56</v>
      </c>
      <c r="E444" s="39" t="s">
        <v>2128</v>
      </c>
    </row>
    <row r="445" spans="1:5" ht="12.75">
      <c r="A445" s="35" t="s">
        <v>57</v>
      </c>
      <c r="E445" s="40" t="s">
        <v>2129</v>
      </c>
    </row>
    <row r="446" spans="1:5" ht="25.5">
      <c r="A446" t="s">
        <v>58</v>
      </c>
      <c r="E446" s="39" t="s">
        <v>2130</v>
      </c>
    </row>
    <row r="447" spans="1:16" ht="25.5">
      <c r="A447" t="s">
        <v>50</v>
      </c>
      <c s="34" t="s">
        <v>982</v>
      </c>
      <c s="34" t="s">
        <v>2131</v>
      </c>
      <c s="35" t="s">
        <v>5</v>
      </c>
      <c s="6" t="s">
        <v>2128</v>
      </c>
      <c s="36" t="s">
        <v>71</v>
      </c>
      <c s="37">
        <v>9</v>
      </c>
      <c s="36">
        <v>0.01521</v>
      </c>
      <c s="36">
        <f>ROUND(G447*H447,6)</f>
      </c>
      <c r="L447" s="38">
        <v>0</v>
      </c>
      <c s="32">
        <f>ROUND(ROUND(L447,2)*ROUND(G447,3),2)</f>
      </c>
      <c s="36" t="s">
        <v>55</v>
      </c>
      <c>
        <f>(M447*21)/100</f>
      </c>
      <c t="s">
        <v>28</v>
      </c>
    </row>
    <row r="448" spans="1:5" ht="25.5">
      <c r="A448" s="35" t="s">
        <v>56</v>
      </c>
      <c r="E448" s="39" t="s">
        <v>2128</v>
      </c>
    </row>
    <row r="449" spans="1:5" ht="12.75">
      <c r="A449" s="35" t="s">
        <v>57</v>
      </c>
      <c r="E449" s="40" t="s">
        <v>2132</v>
      </c>
    </row>
    <row r="450" spans="1:5" ht="25.5">
      <c r="A450" t="s">
        <v>58</v>
      </c>
      <c r="E450" s="39" t="s">
        <v>2133</v>
      </c>
    </row>
    <row r="451" spans="1:16" ht="25.5">
      <c r="A451" t="s">
        <v>50</v>
      </c>
      <c s="34" t="s">
        <v>984</v>
      </c>
      <c s="34" t="s">
        <v>2134</v>
      </c>
      <c s="35" t="s">
        <v>5</v>
      </c>
      <c s="6" t="s">
        <v>2135</v>
      </c>
      <c s="36" t="s">
        <v>71</v>
      </c>
      <c s="37">
        <v>1</v>
      </c>
      <c s="36">
        <v>0.01793</v>
      </c>
      <c s="36">
        <f>ROUND(G451*H451,6)</f>
      </c>
      <c r="L451" s="38">
        <v>0</v>
      </c>
      <c s="32">
        <f>ROUND(ROUND(L451,2)*ROUND(G451,3),2)</f>
      </c>
      <c s="36" t="s">
        <v>55</v>
      </c>
      <c>
        <f>(M451*21)/100</f>
      </c>
      <c t="s">
        <v>28</v>
      </c>
    </row>
    <row r="452" spans="1:5" ht="25.5">
      <c r="A452" s="35" t="s">
        <v>56</v>
      </c>
      <c r="E452" s="39" t="s">
        <v>2135</v>
      </c>
    </row>
    <row r="453" spans="1:5" ht="12.75">
      <c r="A453" s="35" t="s">
        <v>57</v>
      </c>
      <c r="E453" s="40" t="s">
        <v>2121</v>
      </c>
    </row>
    <row r="454" spans="1:5" ht="12.75">
      <c r="A454" t="s">
        <v>58</v>
      </c>
      <c r="E454" s="39" t="s">
        <v>2126</v>
      </c>
    </row>
    <row r="455" spans="1:16" ht="25.5">
      <c r="A455" t="s">
        <v>50</v>
      </c>
      <c s="34" t="s">
        <v>985</v>
      </c>
      <c s="34" t="s">
        <v>2136</v>
      </c>
      <c s="35" t="s">
        <v>5</v>
      </c>
      <c s="6" t="s">
        <v>2135</v>
      </c>
      <c s="36" t="s">
        <v>71</v>
      </c>
      <c s="37">
        <v>1</v>
      </c>
      <c s="36">
        <v>0.01793</v>
      </c>
      <c s="36">
        <f>ROUND(G455*H455,6)</f>
      </c>
      <c r="L455" s="38">
        <v>0</v>
      </c>
      <c s="32">
        <f>ROUND(ROUND(L455,2)*ROUND(G455,3),2)</f>
      </c>
      <c s="36" t="s">
        <v>55</v>
      </c>
      <c>
        <f>(M455*21)/100</f>
      </c>
      <c t="s">
        <v>28</v>
      </c>
    </row>
    <row r="456" spans="1:5" ht="25.5">
      <c r="A456" s="35" t="s">
        <v>56</v>
      </c>
      <c r="E456" s="39" t="s">
        <v>2135</v>
      </c>
    </row>
    <row r="457" spans="1:5" ht="12.75">
      <c r="A457" s="35" t="s">
        <v>57</v>
      </c>
      <c r="E457" s="40" t="s">
        <v>2121</v>
      </c>
    </row>
    <row r="458" spans="1:5" ht="25.5">
      <c r="A458" t="s">
        <v>58</v>
      </c>
      <c r="E458" s="39" t="s">
        <v>2137</v>
      </c>
    </row>
    <row r="459" spans="1:16" ht="25.5">
      <c r="A459" t="s">
        <v>50</v>
      </c>
      <c s="34" t="s">
        <v>987</v>
      </c>
      <c s="34" t="s">
        <v>2138</v>
      </c>
      <c s="35" t="s">
        <v>5</v>
      </c>
      <c s="6" t="s">
        <v>2135</v>
      </c>
      <c s="36" t="s">
        <v>71</v>
      </c>
      <c s="37">
        <v>3</v>
      </c>
      <c s="36">
        <v>0.01793</v>
      </c>
      <c s="36">
        <f>ROUND(G459*H459,6)</f>
      </c>
      <c r="L459" s="38">
        <v>0</v>
      </c>
      <c s="32">
        <f>ROUND(ROUND(L459,2)*ROUND(G459,3),2)</f>
      </c>
      <c s="36" t="s">
        <v>55</v>
      </c>
      <c>
        <f>(M459*21)/100</f>
      </c>
      <c t="s">
        <v>28</v>
      </c>
    </row>
    <row r="460" spans="1:5" ht="25.5">
      <c r="A460" s="35" t="s">
        <v>56</v>
      </c>
      <c r="E460" s="39" t="s">
        <v>2135</v>
      </c>
    </row>
    <row r="461" spans="1:5" ht="12.75">
      <c r="A461" s="35" t="s">
        <v>57</v>
      </c>
      <c r="E461" s="40" t="s">
        <v>2139</v>
      </c>
    </row>
    <row r="462" spans="1:5" ht="25.5">
      <c r="A462" t="s">
        <v>58</v>
      </c>
      <c r="E462" s="39" t="s">
        <v>2140</v>
      </c>
    </row>
    <row r="463" spans="1:16" ht="25.5">
      <c r="A463" t="s">
        <v>50</v>
      </c>
      <c s="34" t="s">
        <v>988</v>
      </c>
      <c s="34" t="s">
        <v>2141</v>
      </c>
      <c s="35" t="s">
        <v>5</v>
      </c>
      <c s="6" t="s">
        <v>2142</v>
      </c>
      <c s="36" t="s">
        <v>71</v>
      </c>
      <c s="37">
        <v>2</v>
      </c>
      <c s="36">
        <v>0.01834</v>
      </c>
      <c s="36">
        <f>ROUND(G463*H463,6)</f>
      </c>
      <c r="L463" s="38">
        <v>0</v>
      </c>
      <c s="32">
        <f>ROUND(ROUND(L463,2)*ROUND(G463,3),2)</f>
      </c>
      <c s="36" t="s">
        <v>55</v>
      </c>
      <c>
        <f>(M463*21)/100</f>
      </c>
      <c t="s">
        <v>28</v>
      </c>
    </row>
    <row r="464" spans="1:5" ht="25.5">
      <c r="A464" s="35" t="s">
        <v>56</v>
      </c>
      <c r="E464" s="39" t="s">
        <v>2142</v>
      </c>
    </row>
    <row r="465" spans="1:5" ht="12.75">
      <c r="A465" s="35" t="s">
        <v>57</v>
      </c>
      <c r="E465" s="40" t="s">
        <v>2143</v>
      </c>
    </row>
    <row r="466" spans="1:5" ht="12.75">
      <c r="A466" t="s">
        <v>58</v>
      </c>
      <c r="E466" s="39" t="s">
        <v>2126</v>
      </c>
    </row>
    <row r="467" spans="1:16" ht="25.5">
      <c r="A467" t="s">
        <v>50</v>
      </c>
      <c s="34" t="s">
        <v>989</v>
      </c>
      <c s="34" t="s">
        <v>2144</v>
      </c>
      <c s="35" t="s">
        <v>5</v>
      </c>
      <c s="6" t="s">
        <v>2145</v>
      </c>
      <c s="36" t="s">
        <v>71</v>
      </c>
      <c s="37">
        <v>13</v>
      </c>
      <c s="36">
        <v>0.01553</v>
      </c>
      <c s="36">
        <f>ROUND(G467*H467,6)</f>
      </c>
      <c r="L467" s="38">
        <v>0</v>
      </c>
      <c s="32">
        <f>ROUND(ROUND(L467,2)*ROUND(G467,3),2)</f>
      </c>
      <c s="36" t="s">
        <v>55</v>
      </c>
      <c>
        <f>(M467*21)/100</f>
      </c>
      <c t="s">
        <v>28</v>
      </c>
    </row>
    <row r="468" spans="1:5" ht="25.5">
      <c r="A468" s="35" t="s">
        <v>56</v>
      </c>
      <c r="E468" s="39" t="s">
        <v>2145</v>
      </c>
    </row>
    <row r="469" spans="1:5" ht="12.75">
      <c r="A469" s="35" t="s">
        <v>57</v>
      </c>
      <c r="E469" s="40" t="s">
        <v>2146</v>
      </c>
    </row>
    <row r="470" spans="1:5" ht="12.75">
      <c r="A470" t="s">
        <v>58</v>
      </c>
      <c r="E470" s="39" t="s">
        <v>2119</v>
      </c>
    </row>
    <row r="471" spans="1:16" ht="25.5">
      <c r="A471" t="s">
        <v>50</v>
      </c>
      <c s="34" t="s">
        <v>992</v>
      </c>
      <c s="34" t="s">
        <v>2147</v>
      </c>
      <c s="35" t="s">
        <v>5</v>
      </c>
      <c s="6" t="s">
        <v>2148</v>
      </c>
      <c s="36" t="s">
        <v>71</v>
      </c>
      <c s="37">
        <v>3</v>
      </c>
      <c s="36">
        <v>0.01834</v>
      </c>
      <c s="36">
        <f>ROUND(G471*H471,6)</f>
      </c>
      <c r="L471" s="38">
        <v>0</v>
      </c>
      <c s="32">
        <f>ROUND(ROUND(L471,2)*ROUND(G471,3),2)</f>
      </c>
      <c s="36" t="s">
        <v>55</v>
      </c>
      <c>
        <f>(M471*21)/100</f>
      </c>
      <c t="s">
        <v>28</v>
      </c>
    </row>
    <row r="472" spans="1:5" ht="25.5">
      <c r="A472" s="35" t="s">
        <v>56</v>
      </c>
      <c r="E472" s="39" t="s">
        <v>2148</v>
      </c>
    </row>
    <row r="473" spans="1:5" ht="12.75">
      <c r="A473" s="35" t="s">
        <v>57</v>
      </c>
      <c r="E473" s="40" t="s">
        <v>2149</v>
      </c>
    </row>
    <row r="474" spans="1:5" ht="12.75">
      <c r="A474" t="s">
        <v>58</v>
      </c>
      <c r="E474" s="39" t="s">
        <v>2126</v>
      </c>
    </row>
    <row r="475" spans="1:16" ht="25.5">
      <c r="A475" t="s">
        <v>50</v>
      </c>
      <c s="34" t="s">
        <v>995</v>
      </c>
      <c s="34" t="s">
        <v>2150</v>
      </c>
      <c s="35" t="s">
        <v>5</v>
      </c>
      <c s="6" t="s">
        <v>2151</v>
      </c>
      <c s="36" t="s">
        <v>71</v>
      </c>
      <c s="37">
        <v>2</v>
      </c>
      <c s="36">
        <v>0.01834</v>
      </c>
      <c s="36">
        <f>ROUND(G475*H475,6)</f>
      </c>
      <c r="L475" s="38">
        <v>0</v>
      </c>
      <c s="32">
        <f>ROUND(ROUND(L475,2)*ROUND(G475,3),2)</f>
      </c>
      <c s="36" t="s">
        <v>55</v>
      </c>
      <c>
        <f>(M475*21)/100</f>
      </c>
      <c t="s">
        <v>28</v>
      </c>
    </row>
    <row r="476" spans="1:5" ht="25.5">
      <c r="A476" s="35" t="s">
        <v>56</v>
      </c>
      <c r="E476" s="39" t="s">
        <v>2151</v>
      </c>
    </row>
    <row r="477" spans="1:5" ht="12.75">
      <c r="A477" s="35" t="s">
        <v>57</v>
      </c>
      <c r="E477" s="40" t="s">
        <v>2152</v>
      </c>
    </row>
    <row r="478" spans="1:5" ht="12.75">
      <c r="A478" t="s">
        <v>58</v>
      </c>
      <c r="E478" s="39" t="s">
        <v>2153</v>
      </c>
    </row>
    <row r="479" spans="1:16" ht="25.5">
      <c r="A479" t="s">
        <v>50</v>
      </c>
      <c s="34" t="s">
        <v>996</v>
      </c>
      <c s="34" t="s">
        <v>2154</v>
      </c>
      <c s="35" t="s">
        <v>5</v>
      </c>
      <c s="6" t="s">
        <v>2155</v>
      </c>
      <c s="36" t="s">
        <v>71</v>
      </c>
      <c s="37">
        <v>1</v>
      </c>
      <c s="36">
        <v>0.01786</v>
      </c>
      <c s="36">
        <f>ROUND(G479*H479,6)</f>
      </c>
      <c r="L479" s="38">
        <v>0</v>
      </c>
      <c s="32">
        <f>ROUND(ROUND(L479,2)*ROUND(G479,3),2)</f>
      </c>
      <c s="36" t="s">
        <v>55</v>
      </c>
      <c>
        <f>(M479*21)/100</f>
      </c>
      <c t="s">
        <v>28</v>
      </c>
    </row>
    <row r="480" spans="1:5" ht="25.5">
      <c r="A480" s="35" t="s">
        <v>56</v>
      </c>
      <c r="E480" s="39" t="s">
        <v>2155</v>
      </c>
    </row>
    <row r="481" spans="1:5" ht="12.75">
      <c r="A481" s="35" t="s">
        <v>57</v>
      </c>
      <c r="E481" s="40" t="s">
        <v>2156</v>
      </c>
    </row>
    <row r="482" spans="1:5" ht="12.75">
      <c r="A482" t="s">
        <v>58</v>
      </c>
      <c r="E482" s="39" t="s">
        <v>2119</v>
      </c>
    </row>
    <row r="483" spans="1:16" ht="25.5">
      <c r="A483" t="s">
        <v>50</v>
      </c>
      <c s="34" t="s">
        <v>999</v>
      </c>
      <c s="34" t="s">
        <v>2157</v>
      </c>
      <c s="35" t="s">
        <v>5</v>
      </c>
      <c s="6" t="s">
        <v>2151</v>
      </c>
      <c s="36" t="s">
        <v>71</v>
      </c>
      <c s="37">
        <v>1</v>
      </c>
      <c s="36">
        <v>0.01834</v>
      </c>
      <c s="36">
        <f>ROUND(G483*H483,6)</f>
      </c>
      <c r="L483" s="38">
        <v>0</v>
      </c>
      <c s="32">
        <f>ROUND(ROUND(L483,2)*ROUND(G483,3),2)</f>
      </c>
      <c s="36" t="s">
        <v>55</v>
      </c>
      <c>
        <f>(M483*21)/100</f>
      </c>
      <c t="s">
        <v>28</v>
      </c>
    </row>
    <row r="484" spans="1:5" ht="25.5">
      <c r="A484" s="35" t="s">
        <v>56</v>
      </c>
      <c r="E484" s="39" t="s">
        <v>2151</v>
      </c>
    </row>
    <row r="485" spans="1:5" ht="12.75">
      <c r="A485" s="35" t="s">
        <v>57</v>
      </c>
      <c r="E485" s="40" t="s">
        <v>2156</v>
      </c>
    </row>
    <row r="486" spans="1:5" ht="12.75">
      <c r="A486" t="s">
        <v>58</v>
      </c>
      <c r="E486" s="39" t="s">
        <v>5</v>
      </c>
    </row>
    <row r="487" spans="1:16" ht="25.5">
      <c r="A487" t="s">
        <v>50</v>
      </c>
      <c s="34" t="s">
        <v>1000</v>
      </c>
      <c s="34" t="s">
        <v>2158</v>
      </c>
      <c s="35" t="s">
        <v>5</v>
      </c>
      <c s="6" t="s">
        <v>2159</v>
      </c>
      <c s="36" t="s">
        <v>71</v>
      </c>
      <c s="37">
        <v>1</v>
      </c>
      <c s="36">
        <v>0.01868</v>
      </c>
      <c s="36">
        <f>ROUND(G487*H487,6)</f>
      </c>
      <c r="L487" s="38">
        <v>0</v>
      </c>
      <c s="32">
        <f>ROUND(ROUND(L487,2)*ROUND(G487,3),2)</f>
      </c>
      <c s="36" t="s">
        <v>55</v>
      </c>
      <c>
        <f>(M487*21)/100</f>
      </c>
      <c t="s">
        <v>28</v>
      </c>
    </row>
    <row r="488" spans="1:5" ht="25.5">
      <c r="A488" s="35" t="s">
        <v>56</v>
      </c>
      <c r="E488" s="39" t="s">
        <v>2159</v>
      </c>
    </row>
    <row r="489" spans="1:5" ht="12.75">
      <c r="A489" s="35" t="s">
        <v>57</v>
      </c>
      <c r="E489" s="40" t="s">
        <v>5</v>
      </c>
    </row>
    <row r="490" spans="1:5" ht="12.75">
      <c r="A490" t="s">
        <v>58</v>
      </c>
      <c r="E490" s="39" t="s">
        <v>2160</v>
      </c>
    </row>
    <row r="491" spans="1:16" ht="25.5">
      <c r="A491" t="s">
        <v>50</v>
      </c>
      <c s="34" t="s">
        <v>1003</v>
      </c>
      <c s="34" t="s">
        <v>2161</v>
      </c>
      <c s="35" t="s">
        <v>5</v>
      </c>
      <c s="6" t="s">
        <v>2162</v>
      </c>
      <c s="36" t="s">
        <v>71</v>
      </c>
      <c s="37">
        <v>1</v>
      </c>
      <c s="36">
        <v>0.01786</v>
      </c>
      <c s="36">
        <f>ROUND(G491*H491,6)</f>
      </c>
      <c r="L491" s="38">
        <v>0</v>
      </c>
      <c s="32">
        <f>ROUND(ROUND(L491,2)*ROUND(G491,3),2)</f>
      </c>
      <c s="36" t="s">
        <v>55</v>
      </c>
      <c>
        <f>(M491*21)/100</f>
      </c>
      <c t="s">
        <v>28</v>
      </c>
    </row>
    <row r="492" spans="1:5" ht="25.5">
      <c r="A492" s="35" t="s">
        <v>56</v>
      </c>
      <c r="E492" s="39" t="s">
        <v>2162</v>
      </c>
    </row>
    <row r="493" spans="1:5" ht="12.75">
      <c r="A493" s="35" t="s">
        <v>57</v>
      </c>
      <c r="E493" s="40" t="s">
        <v>2163</v>
      </c>
    </row>
    <row r="494" spans="1:5" ht="25.5">
      <c r="A494" t="s">
        <v>58</v>
      </c>
      <c r="E494" s="39" t="s">
        <v>2164</v>
      </c>
    </row>
    <row r="495" spans="1:16" ht="25.5">
      <c r="A495" t="s">
        <v>50</v>
      </c>
      <c s="34" t="s">
        <v>1006</v>
      </c>
      <c s="34" t="s">
        <v>2165</v>
      </c>
      <c s="35" t="s">
        <v>5</v>
      </c>
      <c s="6" t="s">
        <v>2166</v>
      </c>
      <c s="36" t="s">
        <v>71</v>
      </c>
      <c s="37">
        <v>1</v>
      </c>
      <c s="36">
        <v>0.01458</v>
      </c>
      <c s="36">
        <f>ROUND(G495*H495,6)</f>
      </c>
      <c r="L495" s="38">
        <v>0</v>
      </c>
      <c s="32">
        <f>ROUND(ROUND(L495,2)*ROUND(G495,3),2)</f>
      </c>
      <c s="36" t="s">
        <v>55</v>
      </c>
      <c>
        <f>(M495*21)/100</f>
      </c>
      <c t="s">
        <v>28</v>
      </c>
    </row>
    <row r="496" spans="1:5" ht="25.5">
      <c r="A496" s="35" t="s">
        <v>56</v>
      </c>
      <c r="E496" s="39" t="s">
        <v>2166</v>
      </c>
    </row>
    <row r="497" spans="1:5" ht="12.75">
      <c r="A497" s="35" t="s">
        <v>57</v>
      </c>
      <c r="E497" s="40" t="s">
        <v>2156</v>
      </c>
    </row>
    <row r="498" spans="1:5" ht="25.5">
      <c r="A498" t="s">
        <v>58</v>
      </c>
      <c r="E498" s="39" t="s">
        <v>2167</v>
      </c>
    </row>
    <row r="499" spans="1:16" ht="25.5">
      <c r="A499" t="s">
        <v>50</v>
      </c>
      <c s="34" t="s">
        <v>1007</v>
      </c>
      <c s="34" t="s">
        <v>2168</v>
      </c>
      <c s="35" t="s">
        <v>5</v>
      </c>
      <c s="6" t="s">
        <v>2169</v>
      </c>
      <c s="36" t="s">
        <v>71</v>
      </c>
      <c s="37">
        <v>44</v>
      </c>
      <c s="36">
        <v>0.00048</v>
      </c>
      <c s="36">
        <f>ROUND(G499*H499,6)</f>
      </c>
      <c r="L499" s="38">
        <v>0</v>
      </c>
      <c s="32">
        <f>ROUND(ROUND(L499,2)*ROUND(G499,3),2)</f>
      </c>
      <c s="36" t="s">
        <v>55</v>
      </c>
      <c>
        <f>(M499*21)/100</f>
      </c>
      <c t="s">
        <v>28</v>
      </c>
    </row>
    <row r="500" spans="1:5" ht="25.5">
      <c r="A500" s="35" t="s">
        <v>56</v>
      </c>
      <c r="E500" s="39" t="s">
        <v>2169</v>
      </c>
    </row>
    <row r="501" spans="1:5" ht="38.25">
      <c r="A501" s="35" t="s">
        <v>57</v>
      </c>
      <c r="E501" s="40" t="s">
        <v>2170</v>
      </c>
    </row>
    <row r="502" spans="1:5" ht="12.75">
      <c r="A502" t="s">
        <v>58</v>
      </c>
      <c r="E502" s="39" t="s">
        <v>5</v>
      </c>
    </row>
    <row r="503" spans="1:16" ht="25.5">
      <c r="A503" t="s">
        <v>50</v>
      </c>
      <c s="34" t="s">
        <v>1010</v>
      </c>
      <c s="34" t="s">
        <v>2171</v>
      </c>
      <c s="35" t="s">
        <v>5</v>
      </c>
      <c s="6" t="s">
        <v>2172</v>
      </c>
      <c s="36" t="s">
        <v>71</v>
      </c>
      <c s="37">
        <v>21</v>
      </c>
      <c s="36">
        <v>0.00096</v>
      </c>
      <c s="36">
        <f>ROUND(G503*H503,6)</f>
      </c>
      <c r="L503" s="38">
        <v>0</v>
      </c>
      <c s="32">
        <f>ROUND(ROUND(L503,2)*ROUND(G503,3),2)</f>
      </c>
      <c s="36" t="s">
        <v>55</v>
      </c>
      <c>
        <f>(M503*21)/100</f>
      </c>
      <c t="s">
        <v>28</v>
      </c>
    </row>
    <row r="504" spans="1:5" ht="25.5">
      <c r="A504" s="35" t="s">
        <v>56</v>
      </c>
      <c r="E504" s="39" t="s">
        <v>2172</v>
      </c>
    </row>
    <row r="505" spans="1:5" ht="89.25">
      <c r="A505" s="35" t="s">
        <v>57</v>
      </c>
      <c r="E505" s="40" t="s">
        <v>2173</v>
      </c>
    </row>
    <row r="506" spans="1:5" ht="12.75">
      <c r="A506" t="s">
        <v>58</v>
      </c>
      <c r="E506" s="39" t="s">
        <v>5</v>
      </c>
    </row>
    <row r="507" spans="1:16" ht="25.5">
      <c r="A507" t="s">
        <v>50</v>
      </c>
      <c s="34" t="s">
        <v>1013</v>
      </c>
      <c s="34" t="s">
        <v>2174</v>
      </c>
      <c s="35" t="s">
        <v>5</v>
      </c>
      <c s="6" t="s">
        <v>2175</v>
      </c>
      <c s="36" t="s">
        <v>71</v>
      </c>
      <c s="37">
        <v>34</v>
      </c>
      <c s="36">
        <v>0.01521</v>
      </c>
      <c s="36">
        <f>ROUND(G507*H507,6)</f>
      </c>
      <c r="L507" s="38">
        <v>0</v>
      </c>
      <c s="32">
        <f>ROUND(ROUND(L507,2)*ROUND(G507,3),2)</f>
      </c>
      <c s="36" t="s">
        <v>55</v>
      </c>
      <c>
        <f>(M507*21)/100</f>
      </c>
      <c t="s">
        <v>28</v>
      </c>
    </row>
    <row r="508" spans="1:5" ht="25.5">
      <c r="A508" s="35" t="s">
        <v>56</v>
      </c>
      <c r="E508" s="39" t="s">
        <v>2175</v>
      </c>
    </row>
    <row r="509" spans="1:5" ht="12.75">
      <c r="A509" s="35" t="s">
        <v>57</v>
      </c>
      <c r="E509" s="40" t="s">
        <v>2176</v>
      </c>
    </row>
    <row r="510" spans="1:5" ht="12.75">
      <c r="A510" t="s">
        <v>58</v>
      </c>
      <c r="E510" s="39" t="s">
        <v>2177</v>
      </c>
    </row>
    <row r="511" spans="1:16" ht="25.5">
      <c r="A511" t="s">
        <v>50</v>
      </c>
      <c s="34" t="s">
        <v>1016</v>
      </c>
      <c s="34" t="s">
        <v>2178</v>
      </c>
      <c s="35" t="s">
        <v>5</v>
      </c>
      <c s="6" t="s">
        <v>2179</v>
      </c>
      <c s="36" t="s">
        <v>71</v>
      </c>
      <c s="37">
        <v>5</v>
      </c>
      <c s="36">
        <v>0.01834</v>
      </c>
      <c s="36">
        <f>ROUND(G511*H511,6)</f>
      </c>
      <c r="L511" s="38">
        <v>0</v>
      </c>
      <c s="32">
        <f>ROUND(ROUND(L511,2)*ROUND(G511,3),2)</f>
      </c>
      <c s="36" t="s">
        <v>55</v>
      </c>
      <c>
        <f>(M511*21)/100</f>
      </c>
      <c t="s">
        <v>28</v>
      </c>
    </row>
    <row r="512" spans="1:5" ht="25.5">
      <c r="A512" s="35" t="s">
        <v>56</v>
      </c>
      <c r="E512" s="39" t="s">
        <v>2179</v>
      </c>
    </row>
    <row r="513" spans="1:5" ht="12.75">
      <c r="A513" s="35" t="s">
        <v>57</v>
      </c>
      <c r="E513" s="40" t="s">
        <v>2180</v>
      </c>
    </row>
    <row r="514" spans="1:5" ht="12.75">
      <c r="A514" t="s">
        <v>58</v>
      </c>
      <c r="E514" s="39" t="s">
        <v>2177</v>
      </c>
    </row>
    <row r="515" spans="1:16" ht="25.5">
      <c r="A515" t="s">
        <v>50</v>
      </c>
      <c s="34" t="s">
        <v>1018</v>
      </c>
      <c s="34" t="s">
        <v>2181</v>
      </c>
      <c s="35" t="s">
        <v>5</v>
      </c>
      <c s="6" t="s">
        <v>2175</v>
      </c>
      <c s="36" t="s">
        <v>71</v>
      </c>
      <c s="37">
        <v>2</v>
      </c>
      <c s="36">
        <v>0.01521</v>
      </c>
      <c s="36">
        <f>ROUND(G515*H515,6)</f>
      </c>
      <c r="L515" s="38">
        <v>0</v>
      </c>
      <c s="32">
        <f>ROUND(ROUND(L515,2)*ROUND(G515,3),2)</f>
      </c>
      <c s="36" t="s">
        <v>62</v>
      </c>
      <c>
        <f>(M515*21)/100</f>
      </c>
      <c t="s">
        <v>28</v>
      </c>
    </row>
    <row r="516" spans="1:5" ht="25.5">
      <c r="A516" s="35" t="s">
        <v>56</v>
      </c>
      <c r="E516" s="39" t="s">
        <v>2175</v>
      </c>
    </row>
    <row r="517" spans="1:5" ht="12.75">
      <c r="A517" s="35" t="s">
        <v>57</v>
      </c>
      <c r="E517" s="40" t="s">
        <v>2182</v>
      </c>
    </row>
    <row r="518" spans="1:5" ht="12.75">
      <c r="A518" t="s">
        <v>58</v>
      </c>
      <c r="E518" s="39" t="s">
        <v>2177</v>
      </c>
    </row>
    <row r="519" spans="1:16" ht="25.5">
      <c r="A519" t="s">
        <v>50</v>
      </c>
      <c s="34" t="s">
        <v>1021</v>
      </c>
      <c s="34" t="s">
        <v>2183</v>
      </c>
      <c s="35" t="s">
        <v>5</v>
      </c>
      <c s="6" t="s">
        <v>2135</v>
      </c>
      <c s="36" t="s">
        <v>71</v>
      </c>
      <c s="37">
        <v>1</v>
      </c>
      <c s="36">
        <v>0.01793</v>
      </c>
      <c s="36">
        <f>ROUND(G519*H519,6)</f>
      </c>
      <c r="L519" s="38">
        <v>0</v>
      </c>
      <c s="32">
        <f>ROUND(ROUND(L519,2)*ROUND(G519,3),2)</f>
      </c>
      <c s="36" t="s">
        <v>62</v>
      </c>
      <c>
        <f>(M519*21)/100</f>
      </c>
      <c t="s">
        <v>28</v>
      </c>
    </row>
    <row r="520" spans="1:5" ht="25.5">
      <c r="A520" s="35" t="s">
        <v>56</v>
      </c>
      <c r="E520" s="39" t="s">
        <v>2135</v>
      </c>
    </row>
    <row r="521" spans="1:5" ht="12.75">
      <c r="A521" s="35" t="s">
        <v>57</v>
      </c>
      <c r="E521" s="40" t="s">
        <v>2121</v>
      </c>
    </row>
    <row r="522" spans="1:5" ht="25.5">
      <c r="A522" t="s">
        <v>58</v>
      </c>
      <c r="E522" s="39" t="s">
        <v>2140</v>
      </c>
    </row>
    <row r="523" spans="1:16" ht="12.75">
      <c r="A523" t="s">
        <v>50</v>
      </c>
      <c s="34" t="s">
        <v>1023</v>
      </c>
      <c s="34" t="s">
        <v>2184</v>
      </c>
      <c s="35" t="s">
        <v>5</v>
      </c>
      <c s="6" t="s">
        <v>2185</v>
      </c>
      <c s="36" t="s">
        <v>71</v>
      </c>
      <c s="37">
        <v>2</v>
      </c>
      <c s="36">
        <v>0.01553</v>
      </c>
      <c s="36">
        <f>ROUND(G523*H523,6)</f>
      </c>
      <c r="L523" s="38">
        <v>0</v>
      </c>
      <c s="32">
        <f>ROUND(ROUND(L523,2)*ROUND(G523,3),2)</f>
      </c>
      <c s="36" t="s">
        <v>62</v>
      </c>
      <c>
        <f>(M523*21)/100</f>
      </c>
      <c t="s">
        <v>28</v>
      </c>
    </row>
    <row r="524" spans="1:5" ht="12.75">
      <c r="A524" s="35" t="s">
        <v>56</v>
      </c>
      <c r="E524" s="39" t="s">
        <v>2185</v>
      </c>
    </row>
    <row r="525" spans="1:5" ht="12.75">
      <c r="A525" s="35" t="s">
        <v>57</v>
      </c>
      <c r="E525" s="40" t="s">
        <v>2152</v>
      </c>
    </row>
    <row r="526" spans="1:5" ht="12.75">
      <c r="A526" t="s">
        <v>58</v>
      </c>
      <c r="E526" s="39" t="s">
        <v>5</v>
      </c>
    </row>
    <row r="527" spans="1:16" ht="25.5">
      <c r="A527" t="s">
        <v>50</v>
      </c>
      <c s="34" t="s">
        <v>1026</v>
      </c>
      <c s="34" t="s">
        <v>2186</v>
      </c>
      <c s="35" t="s">
        <v>5</v>
      </c>
      <c s="6" t="s">
        <v>2187</v>
      </c>
      <c s="36" t="s">
        <v>71</v>
      </c>
      <c s="37">
        <v>1</v>
      </c>
      <c s="36">
        <v>0.01524</v>
      </c>
      <c s="36">
        <f>ROUND(G527*H527,6)</f>
      </c>
      <c r="L527" s="38">
        <v>0</v>
      </c>
      <c s="32">
        <f>ROUND(ROUND(L527,2)*ROUND(G527,3),2)</f>
      </c>
      <c s="36" t="s">
        <v>55</v>
      </c>
      <c>
        <f>(M527*21)/100</f>
      </c>
      <c t="s">
        <v>28</v>
      </c>
    </row>
    <row r="528" spans="1:5" ht="25.5">
      <c r="A528" s="35" t="s">
        <v>56</v>
      </c>
      <c r="E528" s="39" t="s">
        <v>2187</v>
      </c>
    </row>
    <row r="529" spans="1:5" ht="12.75">
      <c r="A529" s="35" t="s">
        <v>57</v>
      </c>
      <c r="E529" s="40" t="s">
        <v>5</v>
      </c>
    </row>
    <row r="530" spans="1:5" ht="12.75">
      <c r="A530" t="s">
        <v>58</v>
      </c>
      <c r="E530" s="39" t="s">
        <v>2160</v>
      </c>
    </row>
    <row r="531" spans="1:16" ht="25.5">
      <c r="A531" t="s">
        <v>50</v>
      </c>
      <c s="34" t="s">
        <v>1029</v>
      </c>
      <c s="34" t="s">
        <v>2188</v>
      </c>
      <c s="35" t="s">
        <v>5</v>
      </c>
      <c s="6" t="s">
        <v>2166</v>
      </c>
      <c s="36" t="s">
        <v>71</v>
      </c>
      <c s="37">
        <v>1</v>
      </c>
      <c s="36">
        <v>0.01458</v>
      </c>
      <c s="36">
        <f>ROUND(G531*H531,6)</f>
      </c>
      <c r="L531" s="38">
        <v>0</v>
      </c>
      <c s="32">
        <f>ROUND(ROUND(L531,2)*ROUND(G531,3),2)</f>
      </c>
      <c s="36" t="s">
        <v>55</v>
      </c>
      <c>
        <f>(M531*21)/100</f>
      </c>
      <c t="s">
        <v>28</v>
      </c>
    </row>
    <row r="532" spans="1:5" ht="25.5">
      <c r="A532" s="35" t="s">
        <v>56</v>
      </c>
      <c r="E532" s="39" t="s">
        <v>2166</v>
      </c>
    </row>
    <row r="533" spans="1:5" ht="12.75">
      <c r="A533" s="35" t="s">
        <v>57</v>
      </c>
      <c r="E533" s="40" t="s">
        <v>5</v>
      </c>
    </row>
    <row r="534" spans="1:5" ht="12.75">
      <c r="A534" t="s">
        <v>58</v>
      </c>
      <c r="E534" s="39" t="s">
        <v>2160</v>
      </c>
    </row>
    <row r="535" spans="1:16" ht="12.75">
      <c r="A535" t="s">
        <v>50</v>
      </c>
      <c s="34" t="s">
        <v>1032</v>
      </c>
      <c s="34" t="s">
        <v>2189</v>
      </c>
      <c s="35" t="s">
        <v>5</v>
      </c>
      <c s="6" t="s">
        <v>2190</v>
      </c>
      <c s="36" t="s">
        <v>71</v>
      </c>
      <c s="37">
        <v>1</v>
      </c>
      <c s="36">
        <v>0.01868</v>
      </c>
      <c s="36">
        <f>ROUND(G535*H535,6)</f>
      </c>
      <c r="L535" s="38">
        <v>0</v>
      </c>
      <c s="32">
        <f>ROUND(ROUND(L535,2)*ROUND(G535,3),2)</f>
      </c>
      <c s="36" t="s">
        <v>62</v>
      </c>
      <c>
        <f>(M535*21)/100</f>
      </c>
      <c t="s">
        <v>28</v>
      </c>
    </row>
    <row r="536" spans="1:5" ht="12.75">
      <c r="A536" s="35" t="s">
        <v>56</v>
      </c>
      <c r="E536" s="39" t="s">
        <v>2190</v>
      </c>
    </row>
    <row r="537" spans="1:5" ht="12.75">
      <c r="A537" s="35" t="s">
        <v>57</v>
      </c>
      <c r="E537" s="40" t="s">
        <v>2156</v>
      </c>
    </row>
    <row r="538" spans="1:5" ht="12.75">
      <c r="A538" t="s">
        <v>58</v>
      </c>
      <c r="E538" s="39" t="s">
        <v>2177</v>
      </c>
    </row>
    <row r="539" spans="1:16" ht="25.5">
      <c r="A539" t="s">
        <v>50</v>
      </c>
      <c s="34" t="s">
        <v>1035</v>
      </c>
      <c s="34" t="s">
        <v>2191</v>
      </c>
      <c s="35" t="s">
        <v>5</v>
      </c>
      <c s="6" t="s">
        <v>2192</v>
      </c>
      <c s="36" t="s">
        <v>71</v>
      </c>
      <c s="37">
        <v>1</v>
      </c>
      <c s="36">
        <v>0.02212</v>
      </c>
      <c s="36">
        <f>ROUND(G539*H539,6)</f>
      </c>
      <c r="L539" s="38">
        <v>0</v>
      </c>
      <c s="32">
        <f>ROUND(ROUND(L539,2)*ROUND(G539,3),2)</f>
      </c>
      <c s="36" t="s">
        <v>62</v>
      </c>
      <c>
        <f>(M539*21)/100</f>
      </c>
      <c t="s">
        <v>28</v>
      </c>
    </row>
    <row r="540" spans="1:5" ht="25.5">
      <c r="A540" s="35" t="s">
        <v>56</v>
      </c>
      <c r="E540" s="39" t="s">
        <v>2192</v>
      </c>
    </row>
    <row r="541" spans="1:5" ht="12.75">
      <c r="A541" s="35" t="s">
        <v>57</v>
      </c>
      <c r="E541" s="40" t="s">
        <v>2156</v>
      </c>
    </row>
    <row r="542" spans="1:5" ht="25.5">
      <c r="A542" t="s">
        <v>58</v>
      </c>
      <c r="E542" s="39" t="s">
        <v>2193</v>
      </c>
    </row>
    <row r="543" spans="1:16" ht="25.5">
      <c r="A543" t="s">
        <v>50</v>
      </c>
      <c s="34" t="s">
        <v>1038</v>
      </c>
      <c s="34" t="s">
        <v>2194</v>
      </c>
      <c s="35" t="s">
        <v>5</v>
      </c>
      <c s="6" t="s">
        <v>2192</v>
      </c>
      <c s="36" t="s">
        <v>71</v>
      </c>
      <c s="37">
        <v>1</v>
      </c>
      <c s="36">
        <v>0.02212</v>
      </c>
      <c s="36">
        <f>ROUND(G543*H543,6)</f>
      </c>
      <c r="L543" s="38">
        <v>0</v>
      </c>
      <c s="32">
        <f>ROUND(ROUND(L543,2)*ROUND(G543,3),2)</f>
      </c>
      <c s="36" t="s">
        <v>62</v>
      </c>
      <c>
        <f>(M543*21)/100</f>
      </c>
      <c t="s">
        <v>28</v>
      </c>
    </row>
    <row r="544" spans="1:5" ht="25.5">
      <c r="A544" s="35" t="s">
        <v>56</v>
      </c>
      <c r="E544" s="39" t="s">
        <v>2192</v>
      </c>
    </row>
    <row r="545" spans="1:5" ht="12.75">
      <c r="A545" s="35" t="s">
        <v>57</v>
      </c>
      <c r="E545" s="40" t="s">
        <v>2156</v>
      </c>
    </row>
    <row r="546" spans="1:5" ht="25.5">
      <c r="A546" t="s">
        <v>58</v>
      </c>
      <c r="E546" s="39" t="s">
        <v>2193</v>
      </c>
    </row>
    <row r="547" spans="1:16" ht="25.5">
      <c r="A547" t="s">
        <v>50</v>
      </c>
      <c s="34" t="s">
        <v>1041</v>
      </c>
      <c s="34" t="s">
        <v>2195</v>
      </c>
      <c s="35" t="s">
        <v>5</v>
      </c>
      <c s="6" t="s">
        <v>2192</v>
      </c>
      <c s="36" t="s">
        <v>71</v>
      </c>
      <c s="37">
        <v>2</v>
      </c>
      <c s="36">
        <v>0.02212</v>
      </c>
      <c s="36">
        <f>ROUND(G547*H547,6)</f>
      </c>
      <c r="L547" s="38">
        <v>0</v>
      </c>
      <c s="32">
        <f>ROUND(ROUND(L547,2)*ROUND(G547,3),2)</f>
      </c>
      <c s="36" t="s">
        <v>62</v>
      </c>
      <c>
        <f>(M547*21)/100</f>
      </c>
      <c t="s">
        <v>28</v>
      </c>
    </row>
    <row r="548" spans="1:5" ht="25.5">
      <c r="A548" s="35" t="s">
        <v>56</v>
      </c>
      <c r="E548" s="39" t="s">
        <v>2192</v>
      </c>
    </row>
    <row r="549" spans="1:5" ht="12.75">
      <c r="A549" s="35" t="s">
        <v>57</v>
      </c>
      <c r="E549" s="40" t="s">
        <v>5</v>
      </c>
    </row>
    <row r="550" spans="1:5" ht="38.25">
      <c r="A550" t="s">
        <v>58</v>
      </c>
      <c r="E550" s="39" t="s">
        <v>2196</v>
      </c>
    </row>
    <row r="551" spans="1:16" ht="25.5">
      <c r="A551" t="s">
        <v>50</v>
      </c>
      <c s="34" t="s">
        <v>1044</v>
      </c>
      <c s="34" t="s">
        <v>2197</v>
      </c>
      <c s="35" t="s">
        <v>5</v>
      </c>
      <c s="6" t="s">
        <v>2198</v>
      </c>
      <c s="36" t="s">
        <v>71</v>
      </c>
      <c s="37">
        <v>1</v>
      </c>
      <c s="36">
        <v>0.02556</v>
      </c>
      <c s="36">
        <f>ROUND(G551*H551,6)</f>
      </c>
      <c r="L551" s="38">
        <v>0</v>
      </c>
      <c s="32">
        <f>ROUND(ROUND(L551,2)*ROUND(G551,3),2)</f>
      </c>
      <c s="36" t="s">
        <v>62</v>
      </c>
      <c>
        <f>(M551*21)/100</f>
      </c>
      <c t="s">
        <v>28</v>
      </c>
    </row>
    <row r="552" spans="1:5" ht="25.5">
      <c r="A552" s="35" t="s">
        <v>56</v>
      </c>
      <c r="E552" s="39" t="s">
        <v>2198</v>
      </c>
    </row>
    <row r="553" spans="1:5" ht="12.75">
      <c r="A553" s="35" t="s">
        <v>57</v>
      </c>
      <c r="E553" s="40" t="s">
        <v>2156</v>
      </c>
    </row>
    <row r="554" spans="1:5" ht="25.5">
      <c r="A554" t="s">
        <v>58</v>
      </c>
      <c r="E554" s="39" t="s">
        <v>2199</v>
      </c>
    </row>
    <row r="555" spans="1:16" ht="25.5">
      <c r="A555" t="s">
        <v>50</v>
      </c>
      <c s="34" t="s">
        <v>1047</v>
      </c>
      <c s="34" t="s">
        <v>2200</v>
      </c>
      <c s="35" t="s">
        <v>5</v>
      </c>
      <c s="6" t="s">
        <v>2198</v>
      </c>
      <c s="36" t="s">
        <v>71</v>
      </c>
      <c s="37">
        <v>1</v>
      </c>
      <c s="36">
        <v>0.02556</v>
      </c>
      <c s="36">
        <f>ROUND(G555*H555,6)</f>
      </c>
      <c r="L555" s="38">
        <v>0</v>
      </c>
      <c s="32">
        <f>ROUND(ROUND(L555,2)*ROUND(G555,3),2)</f>
      </c>
      <c s="36" t="s">
        <v>62</v>
      </c>
      <c>
        <f>(M555*21)/100</f>
      </c>
      <c t="s">
        <v>28</v>
      </c>
    </row>
    <row r="556" spans="1:5" ht="25.5">
      <c r="A556" s="35" t="s">
        <v>56</v>
      </c>
      <c r="E556" s="39" t="s">
        <v>2198</v>
      </c>
    </row>
    <row r="557" spans="1:5" ht="12.75">
      <c r="A557" s="35" t="s">
        <v>57</v>
      </c>
      <c r="E557" s="40" t="s">
        <v>2156</v>
      </c>
    </row>
    <row r="558" spans="1:5" ht="12.75">
      <c r="A558" t="s">
        <v>58</v>
      </c>
      <c r="E558" s="39" t="s">
        <v>2177</v>
      </c>
    </row>
    <row r="559" spans="1:16" ht="12.75">
      <c r="A559" t="s">
        <v>50</v>
      </c>
      <c s="34" t="s">
        <v>1050</v>
      </c>
      <c s="34" t="s">
        <v>2201</v>
      </c>
      <c s="35" t="s">
        <v>5</v>
      </c>
      <c s="6" t="s">
        <v>2202</v>
      </c>
      <c s="36" t="s">
        <v>71</v>
      </c>
      <c s="37">
        <v>3</v>
      </c>
      <c s="36">
        <v>0.02212</v>
      </c>
      <c s="36">
        <f>ROUND(G559*H559,6)</f>
      </c>
      <c r="L559" s="38">
        <v>0</v>
      </c>
      <c s="32">
        <f>ROUND(ROUND(L559,2)*ROUND(G559,3),2)</f>
      </c>
      <c s="36" t="s">
        <v>62</v>
      </c>
      <c>
        <f>(M559*21)/100</f>
      </c>
      <c t="s">
        <v>28</v>
      </c>
    </row>
    <row r="560" spans="1:5" ht="12.75">
      <c r="A560" s="35" t="s">
        <v>56</v>
      </c>
      <c r="E560" s="39" t="s">
        <v>2202</v>
      </c>
    </row>
    <row r="561" spans="1:5" ht="12.75">
      <c r="A561" s="35" t="s">
        <v>57</v>
      </c>
      <c r="E561" s="40" t="s">
        <v>2149</v>
      </c>
    </row>
    <row r="562" spans="1:5" ht="38.25">
      <c r="A562" t="s">
        <v>58</v>
      </c>
      <c r="E562" s="39" t="s">
        <v>2203</v>
      </c>
    </row>
    <row r="563" spans="1:16" ht="12.75">
      <c r="A563" t="s">
        <v>50</v>
      </c>
      <c s="34" t="s">
        <v>1053</v>
      </c>
      <c s="34" t="s">
        <v>2204</v>
      </c>
      <c s="35" t="s">
        <v>5</v>
      </c>
      <c s="6" t="s">
        <v>2202</v>
      </c>
      <c s="36" t="s">
        <v>71</v>
      </c>
      <c s="37">
        <v>1</v>
      </c>
      <c s="36">
        <v>0.02212</v>
      </c>
      <c s="36">
        <f>ROUND(G563*H563,6)</f>
      </c>
      <c r="L563" s="38">
        <v>0</v>
      </c>
      <c s="32">
        <f>ROUND(ROUND(L563,2)*ROUND(G563,3),2)</f>
      </c>
      <c s="36" t="s">
        <v>62</v>
      </c>
      <c>
        <f>(M563*21)/100</f>
      </c>
      <c t="s">
        <v>28</v>
      </c>
    </row>
    <row r="564" spans="1:5" ht="12.75">
      <c r="A564" s="35" t="s">
        <v>56</v>
      </c>
      <c r="E564" s="39" t="s">
        <v>2202</v>
      </c>
    </row>
    <row r="565" spans="1:5" ht="12.75">
      <c r="A565" s="35" t="s">
        <v>57</v>
      </c>
      <c r="E565" s="40" t="s">
        <v>2156</v>
      </c>
    </row>
    <row r="566" spans="1:5" ht="25.5">
      <c r="A566" t="s">
        <v>58</v>
      </c>
      <c r="E566" s="39" t="s">
        <v>2167</v>
      </c>
    </row>
    <row r="567" spans="1:16" ht="12.75">
      <c r="A567" t="s">
        <v>50</v>
      </c>
      <c s="34" t="s">
        <v>1056</v>
      </c>
      <c s="34" t="s">
        <v>2205</v>
      </c>
      <c s="35" t="s">
        <v>5</v>
      </c>
      <c s="6" t="s">
        <v>2202</v>
      </c>
      <c s="36" t="s">
        <v>71</v>
      </c>
      <c s="37">
        <v>4</v>
      </c>
      <c s="36">
        <v>0.02212</v>
      </c>
      <c s="36">
        <f>ROUND(G567*H567,6)</f>
      </c>
      <c r="L567" s="38">
        <v>0</v>
      </c>
      <c s="32">
        <f>ROUND(ROUND(L567,2)*ROUND(G567,3),2)</f>
      </c>
      <c s="36" t="s">
        <v>62</v>
      </c>
      <c>
        <f>(M567*21)/100</f>
      </c>
      <c t="s">
        <v>28</v>
      </c>
    </row>
    <row r="568" spans="1:5" ht="12.75">
      <c r="A568" s="35" t="s">
        <v>56</v>
      </c>
      <c r="E568" s="39" t="s">
        <v>2202</v>
      </c>
    </row>
    <row r="569" spans="1:5" ht="12.75">
      <c r="A569" s="35" t="s">
        <v>57</v>
      </c>
      <c r="E569" s="40" t="s">
        <v>1276</v>
      </c>
    </row>
    <row r="570" spans="1:5" ht="25.5">
      <c r="A570" t="s">
        <v>58</v>
      </c>
      <c r="E570" s="39" t="s">
        <v>2167</v>
      </c>
    </row>
    <row r="571" spans="1:16" ht="25.5">
      <c r="A571" t="s">
        <v>50</v>
      </c>
      <c s="34" t="s">
        <v>1057</v>
      </c>
      <c s="34" t="s">
        <v>2158</v>
      </c>
      <c s="35" t="s">
        <v>51</v>
      </c>
      <c s="6" t="s">
        <v>2159</v>
      </c>
      <c s="36" t="s">
        <v>71</v>
      </c>
      <c s="37">
        <v>2</v>
      </c>
      <c s="36">
        <v>0.01868</v>
      </c>
      <c s="36">
        <f>ROUND(G571*H571,6)</f>
      </c>
      <c r="L571" s="38">
        <v>0</v>
      </c>
      <c s="32">
        <f>ROUND(ROUND(L571,2)*ROUND(G571,3),2)</f>
      </c>
      <c s="36" t="s">
        <v>55</v>
      </c>
      <c>
        <f>(M571*21)/100</f>
      </c>
      <c t="s">
        <v>28</v>
      </c>
    </row>
    <row r="572" spans="1:5" ht="25.5">
      <c r="A572" s="35" t="s">
        <v>56</v>
      </c>
      <c r="E572" s="39" t="s">
        <v>2159</v>
      </c>
    </row>
    <row r="573" spans="1:5" ht="12.75">
      <c r="A573" s="35" t="s">
        <v>57</v>
      </c>
      <c r="E573" s="40" t="s">
        <v>2152</v>
      </c>
    </row>
    <row r="574" spans="1:5" ht="12.75">
      <c r="A574" t="s">
        <v>58</v>
      </c>
      <c r="E574" s="39" t="s">
        <v>2160</v>
      </c>
    </row>
    <row r="575" spans="1:16" ht="25.5">
      <c r="A575" t="s">
        <v>50</v>
      </c>
      <c s="34" t="s">
        <v>1059</v>
      </c>
      <c s="34" t="s">
        <v>2206</v>
      </c>
      <c s="35" t="s">
        <v>5</v>
      </c>
      <c s="6" t="s">
        <v>2207</v>
      </c>
      <c s="36" t="s">
        <v>71</v>
      </c>
      <c s="37">
        <v>1</v>
      </c>
      <c s="36">
        <v>0.0195</v>
      </c>
      <c s="36">
        <f>ROUND(G575*H575,6)</f>
      </c>
      <c r="L575" s="38">
        <v>0</v>
      </c>
      <c s="32">
        <f>ROUND(ROUND(L575,2)*ROUND(G575,3),2)</f>
      </c>
      <c s="36" t="s">
        <v>55</v>
      </c>
      <c>
        <f>(M575*21)/100</f>
      </c>
      <c t="s">
        <v>28</v>
      </c>
    </row>
    <row r="576" spans="1:5" ht="25.5">
      <c r="A576" s="35" t="s">
        <v>56</v>
      </c>
      <c r="E576" s="39" t="s">
        <v>2207</v>
      </c>
    </row>
    <row r="577" spans="1:5" ht="12.75">
      <c r="A577" s="35" t="s">
        <v>57</v>
      </c>
      <c r="E577" s="40" t="s">
        <v>2156</v>
      </c>
    </row>
    <row r="578" spans="1:5" ht="12.75">
      <c r="A578" t="s">
        <v>58</v>
      </c>
      <c r="E578" s="39" t="s">
        <v>5</v>
      </c>
    </row>
    <row r="579" spans="1:16" ht="12.75">
      <c r="A579" t="s">
        <v>50</v>
      </c>
      <c s="34" t="s">
        <v>1060</v>
      </c>
      <c s="34" t="s">
        <v>2208</v>
      </c>
      <c s="35" t="s">
        <v>5</v>
      </c>
      <c s="6" t="s">
        <v>2209</v>
      </c>
      <c s="36" t="s">
        <v>71</v>
      </c>
      <c s="37">
        <v>1</v>
      </c>
      <c s="36">
        <v>0.0195</v>
      </c>
      <c s="36">
        <f>ROUND(G579*H579,6)</f>
      </c>
      <c r="L579" s="38">
        <v>0</v>
      </c>
      <c s="32">
        <f>ROUND(ROUND(L579,2)*ROUND(G579,3),2)</f>
      </c>
      <c s="36" t="s">
        <v>62</v>
      </c>
      <c>
        <f>(M579*21)/100</f>
      </c>
      <c t="s">
        <v>28</v>
      </c>
    </row>
    <row r="580" spans="1:5" ht="12.75">
      <c r="A580" s="35" t="s">
        <v>56</v>
      </c>
      <c r="E580" s="39" t="s">
        <v>2209</v>
      </c>
    </row>
    <row r="581" spans="1:5" ht="12.75">
      <c r="A581" s="35" t="s">
        <v>57</v>
      </c>
      <c r="E581" s="40" t="s">
        <v>2156</v>
      </c>
    </row>
    <row r="582" spans="1:5" ht="12.75">
      <c r="A582" t="s">
        <v>58</v>
      </c>
      <c r="E582" s="39" t="s">
        <v>2210</v>
      </c>
    </row>
    <row r="583" spans="1:16" ht="25.5">
      <c r="A583" t="s">
        <v>50</v>
      </c>
      <c s="34" t="s">
        <v>1061</v>
      </c>
      <c s="34" t="s">
        <v>2211</v>
      </c>
      <c s="35" t="s">
        <v>5</v>
      </c>
      <c s="6" t="s">
        <v>2212</v>
      </c>
      <c s="36" t="s">
        <v>71</v>
      </c>
      <c s="37">
        <v>32</v>
      </c>
      <c s="36">
        <v>0.00022</v>
      </c>
      <c s="36">
        <f>ROUND(G583*H583,6)</f>
      </c>
      <c r="L583" s="38">
        <v>0</v>
      </c>
      <c s="32">
        <f>ROUND(ROUND(L583,2)*ROUND(G583,3),2)</f>
      </c>
      <c s="36" t="s">
        <v>55</v>
      </c>
      <c>
        <f>(M583*21)/100</f>
      </c>
      <c t="s">
        <v>28</v>
      </c>
    </row>
    <row r="584" spans="1:5" ht="25.5">
      <c r="A584" s="35" t="s">
        <v>56</v>
      </c>
      <c r="E584" s="39" t="s">
        <v>2212</v>
      </c>
    </row>
    <row r="585" spans="1:5" ht="51">
      <c r="A585" s="35" t="s">
        <v>57</v>
      </c>
      <c r="E585" s="40" t="s">
        <v>2213</v>
      </c>
    </row>
    <row r="586" spans="1:5" ht="12.75">
      <c r="A586" t="s">
        <v>58</v>
      </c>
      <c r="E586" s="39" t="s">
        <v>5</v>
      </c>
    </row>
    <row r="587" spans="1:16" ht="25.5">
      <c r="A587" t="s">
        <v>50</v>
      </c>
      <c s="34" t="s">
        <v>1064</v>
      </c>
      <c s="34" t="s">
        <v>2214</v>
      </c>
      <c s="35" t="s">
        <v>5</v>
      </c>
      <c s="6" t="s">
        <v>2215</v>
      </c>
      <c s="36" t="s">
        <v>71</v>
      </c>
      <c s="37">
        <v>2</v>
      </c>
      <c s="36">
        <v>0.01272</v>
      </c>
      <c s="36">
        <f>ROUND(G587*H587,6)</f>
      </c>
      <c r="L587" s="38">
        <v>0</v>
      </c>
      <c s="32">
        <f>ROUND(ROUND(L587,2)*ROUND(G587,3),2)</f>
      </c>
      <c s="36" t="s">
        <v>55</v>
      </c>
      <c>
        <f>(M587*21)/100</f>
      </c>
      <c t="s">
        <v>28</v>
      </c>
    </row>
    <row r="588" spans="1:5" ht="25.5">
      <c r="A588" s="35" t="s">
        <v>56</v>
      </c>
      <c r="E588" s="39" t="s">
        <v>2215</v>
      </c>
    </row>
    <row r="589" spans="1:5" ht="12.75">
      <c r="A589" s="35" t="s">
        <v>57</v>
      </c>
      <c r="E589" s="40" t="s">
        <v>2182</v>
      </c>
    </row>
    <row r="590" spans="1:5" ht="12.75">
      <c r="A590" t="s">
        <v>58</v>
      </c>
      <c r="E590" s="39" t="s">
        <v>2216</v>
      </c>
    </row>
    <row r="591" spans="1:16" ht="25.5">
      <c r="A591" t="s">
        <v>50</v>
      </c>
      <c s="34" t="s">
        <v>1067</v>
      </c>
      <c s="34" t="s">
        <v>2217</v>
      </c>
      <c s="35" t="s">
        <v>5</v>
      </c>
      <c s="6" t="s">
        <v>2218</v>
      </c>
      <c s="36" t="s">
        <v>71</v>
      </c>
      <c s="37">
        <v>6</v>
      </c>
      <c s="36">
        <v>0.01249</v>
      </c>
      <c s="36">
        <f>ROUND(G591*H591,6)</f>
      </c>
      <c r="L591" s="38">
        <v>0</v>
      </c>
      <c s="32">
        <f>ROUND(ROUND(L591,2)*ROUND(G591,3),2)</f>
      </c>
      <c s="36" t="s">
        <v>55</v>
      </c>
      <c>
        <f>(M591*21)/100</f>
      </c>
      <c t="s">
        <v>28</v>
      </c>
    </row>
    <row r="592" spans="1:5" ht="25.5">
      <c r="A592" s="35" t="s">
        <v>56</v>
      </c>
      <c r="E592" s="39" t="s">
        <v>2218</v>
      </c>
    </row>
    <row r="593" spans="1:5" ht="12.75">
      <c r="A593" s="35" t="s">
        <v>57</v>
      </c>
      <c r="E593" s="40" t="s">
        <v>2219</v>
      </c>
    </row>
    <row r="594" spans="1:5" ht="12.75">
      <c r="A594" t="s">
        <v>58</v>
      </c>
      <c r="E594" s="39" t="s">
        <v>2216</v>
      </c>
    </row>
    <row r="595" spans="1:16" ht="25.5">
      <c r="A595" t="s">
        <v>50</v>
      </c>
      <c s="34" t="s">
        <v>1070</v>
      </c>
      <c s="34" t="s">
        <v>2220</v>
      </c>
      <c s="35" t="s">
        <v>5</v>
      </c>
      <c s="6" t="s">
        <v>2221</v>
      </c>
      <c s="36" t="s">
        <v>71</v>
      </c>
      <c s="37">
        <v>23</v>
      </c>
      <c s="36">
        <v>0.01225</v>
      </c>
      <c s="36">
        <f>ROUND(G595*H595,6)</f>
      </c>
      <c r="L595" s="38">
        <v>0</v>
      </c>
      <c s="32">
        <f>ROUND(ROUND(L595,2)*ROUND(G595,3),2)</f>
      </c>
      <c s="36" t="s">
        <v>55</v>
      </c>
      <c>
        <f>(M595*21)/100</f>
      </c>
      <c t="s">
        <v>28</v>
      </c>
    </row>
    <row r="596" spans="1:5" ht="25.5">
      <c r="A596" s="35" t="s">
        <v>56</v>
      </c>
      <c r="E596" s="39" t="s">
        <v>2221</v>
      </c>
    </row>
    <row r="597" spans="1:5" ht="12.75">
      <c r="A597" s="35" t="s">
        <v>57</v>
      </c>
      <c r="E597" s="40" t="s">
        <v>2222</v>
      </c>
    </row>
    <row r="598" spans="1:5" ht="12.75">
      <c r="A598" t="s">
        <v>58</v>
      </c>
      <c r="E598" s="39" t="s">
        <v>2216</v>
      </c>
    </row>
    <row r="599" spans="1:16" ht="25.5">
      <c r="A599" t="s">
        <v>50</v>
      </c>
      <c s="34" t="s">
        <v>1073</v>
      </c>
      <c s="34" t="s">
        <v>2223</v>
      </c>
      <c s="35" t="s">
        <v>5</v>
      </c>
      <c s="6" t="s">
        <v>2221</v>
      </c>
      <c s="36" t="s">
        <v>71</v>
      </c>
      <c s="37">
        <v>1</v>
      </c>
      <c s="36">
        <v>0.01225</v>
      </c>
      <c s="36">
        <f>ROUND(G599*H599,6)</f>
      </c>
      <c r="L599" s="38">
        <v>0</v>
      </c>
      <c s="32">
        <f>ROUND(ROUND(L599,2)*ROUND(G599,3),2)</f>
      </c>
      <c s="36" t="s">
        <v>55</v>
      </c>
      <c>
        <f>(M599*21)/100</f>
      </c>
      <c t="s">
        <v>28</v>
      </c>
    </row>
    <row r="600" spans="1:5" ht="25.5">
      <c r="A600" s="35" t="s">
        <v>56</v>
      </c>
      <c r="E600" s="39" t="s">
        <v>2221</v>
      </c>
    </row>
    <row r="601" spans="1:5" ht="12.75">
      <c r="A601" s="35" t="s">
        <v>57</v>
      </c>
      <c r="E601" s="40" t="s">
        <v>2121</v>
      </c>
    </row>
    <row r="602" spans="1:5" ht="25.5">
      <c r="A602" t="s">
        <v>58</v>
      </c>
      <c r="E602" s="39" t="s">
        <v>2224</v>
      </c>
    </row>
    <row r="603" spans="1:16" ht="12.75">
      <c r="A603" t="s">
        <v>50</v>
      </c>
      <c s="34" t="s">
        <v>1074</v>
      </c>
      <c s="34" t="s">
        <v>2225</v>
      </c>
      <c s="35" t="s">
        <v>5</v>
      </c>
      <c s="6" t="s">
        <v>2226</v>
      </c>
      <c s="36" t="s">
        <v>71</v>
      </c>
      <c s="37">
        <v>176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55</v>
      </c>
      <c>
        <f>(M603*21)/100</f>
      </c>
      <c t="s">
        <v>28</v>
      </c>
    </row>
    <row r="604" spans="1:5" ht="12.75">
      <c r="A604" s="35" t="s">
        <v>56</v>
      </c>
      <c r="E604" s="39" t="s">
        <v>2226</v>
      </c>
    </row>
    <row r="605" spans="1:5" ht="12.75">
      <c r="A605" s="35" t="s">
        <v>57</v>
      </c>
      <c r="E605" s="40" t="s">
        <v>2227</v>
      </c>
    </row>
    <row r="606" spans="1:5" ht="12.75">
      <c r="A606" t="s">
        <v>58</v>
      </c>
      <c r="E606" s="39" t="s">
        <v>5</v>
      </c>
    </row>
    <row r="607" spans="1:16" ht="12.75">
      <c r="A607" t="s">
        <v>50</v>
      </c>
      <c s="34" t="s">
        <v>1077</v>
      </c>
      <c s="34" t="s">
        <v>2228</v>
      </c>
      <c s="35" t="s">
        <v>5</v>
      </c>
      <c s="6" t="s">
        <v>2226</v>
      </c>
      <c s="36" t="s">
        <v>71</v>
      </c>
      <c s="37">
        <v>25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55</v>
      </c>
      <c>
        <f>(M607*21)/100</f>
      </c>
      <c t="s">
        <v>28</v>
      </c>
    </row>
    <row r="608" spans="1:5" ht="12.75">
      <c r="A608" s="35" t="s">
        <v>56</v>
      </c>
      <c r="E608" s="39" t="s">
        <v>2226</v>
      </c>
    </row>
    <row r="609" spans="1:5" ht="12.75">
      <c r="A609" s="35" t="s">
        <v>57</v>
      </c>
      <c r="E609" s="40" t="s">
        <v>2229</v>
      </c>
    </row>
    <row r="610" spans="1:5" ht="12.75">
      <c r="A610" t="s">
        <v>58</v>
      </c>
      <c r="E610" s="39" t="s">
        <v>5</v>
      </c>
    </row>
    <row r="611" spans="1:16" ht="38.25">
      <c r="A611" t="s">
        <v>50</v>
      </c>
      <c s="34" t="s">
        <v>1079</v>
      </c>
      <c s="34" t="s">
        <v>2230</v>
      </c>
      <c s="35" t="s">
        <v>5</v>
      </c>
      <c s="6" t="s">
        <v>2231</v>
      </c>
      <c s="36" t="s">
        <v>1203</v>
      </c>
      <c s="37">
        <v>3.546</v>
      </c>
      <c s="36">
        <v>0.02544</v>
      </c>
      <c s="36">
        <f>ROUND(G611*H611,6)</f>
      </c>
      <c r="L611" s="38">
        <v>0</v>
      </c>
      <c s="32">
        <f>ROUND(ROUND(L611,2)*ROUND(G611,3),2)</f>
      </c>
      <c s="36" t="s">
        <v>62</v>
      </c>
      <c>
        <f>(M611*21)/100</f>
      </c>
      <c t="s">
        <v>28</v>
      </c>
    </row>
    <row r="612" spans="1:5" ht="38.25">
      <c r="A612" s="35" t="s">
        <v>56</v>
      </c>
      <c r="E612" s="39" t="s">
        <v>2232</v>
      </c>
    </row>
    <row r="613" spans="1:5" ht="12.75">
      <c r="A613" s="35" t="s">
        <v>57</v>
      </c>
      <c r="E613" s="40" t="s">
        <v>2233</v>
      </c>
    </row>
    <row r="614" spans="1:5" ht="12.75">
      <c r="A614" t="s">
        <v>58</v>
      </c>
      <c r="E614" s="39" t="s">
        <v>2234</v>
      </c>
    </row>
    <row r="615" spans="1:16" ht="38.25">
      <c r="A615" t="s">
        <v>50</v>
      </c>
      <c s="34" t="s">
        <v>1080</v>
      </c>
      <c s="34" t="s">
        <v>2235</v>
      </c>
      <c s="35" t="s">
        <v>5</v>
      </c>
      <c s="6" t="s">
        <v>2231</v>
      </c>
      <c s="36" t="s">
        <v>1203</v>
      </c>
      <c s="37">
        <v>1.773</v>
      </c>
      <c s="36">
        <v>0.02544</v>
      </c>
      <c s="36">
        <f>ROUND(G615*H615,6)</f>
      </c>
      <c r="L615" s="38">
        <v>0</v>
      </c>
      <c s="32">
        <f>ROUND(ROUND(L615,2)*ROUND(G615,3),2)</f>
      </c>
      <c s="36" t="s">
        <v>62</v>
      </c>
      <c>
        <f>(M615*21)/100</f>
      </c>
      <c t="s">
        <v>28</v>
      </c>
    </row>
    <row r="616" spans="1:5" ht="38.25">
      <c r="A616" s="35" t="s">
        <v>56</v>
      </c>
      <c r="E616" s="39" t="s">
        <v>2232</v>
      </c>
    </row>
    <row r="617" spans="1:5" ht="12.75">
      <c r="A617" s="35" t="s">
        <v>57</v>
      </c>
      <c r="E617" s="40" t="s">
        <v>2236</v>
      </c>
    </row>
    <row r="618" spans="1:5" ht="12.75">
      <c r="A618" t="s">
        <v>58</v>
      </c>
      <c r="E618" s="39" t="s">
        <v>2234</v>
      </c>
    </row>
    <row r="619" spans="1:16" ht="38.25">
      <c r="A619" t="s">
        <v>50</v>
      </c>
      <c s="34" t="s">
        <v>1082</v>
      </c>
      <c s="34" t="s">
        <v>2237</v>
      </c>
      <c s="35" t="s">
        <v>5</v>
      </c>
      <c s="6" t="s">
        <v>2238</v>
      </c>
      <c s="36" t="s">
        <v>1203</v>
      </c>
      <c s="37">
        <v>1.773</v>
      </c>
      <c s="36">
        <v>0.02544</v>
      </c>
      <c s="36">
        <f>ROUND(G619*H619,6)</f>
      </c>
      <c r="L619" s="38">
        <v>0</v>
      </c>
      <c s="32">
        <f>ROUND(ROUND(L619,2)*ROUND(G619,3),2)</f>
      </c>
      <c s="36" t="s">
        <v>62</v>
      </c>
      <c>
        <f>(M619*21)/100</f>
      </c>
      <c t="s">
        <v>28</v>
      </c>
    </row>
    <row r="620" spans="1:5" ht="63.75">
      <c r="A620" s="35" t="s">
        <v>56</v>
      </c>
      <c r="E620" s="39" t="s">
        <v>2239</v>
      </c>
    </row>
    <row r="621" spans="1:5" ht="12.75">
      <c r="A621" s="35" t="s">
        <v>57</v>
      </c>
      <c r="E621" s="40" t="s">
        <v>2240</v>
      </c>
    </row>
    <row r="622" spans="1:5" ht="12.75">
      <c r="A622" t="s">
        <v>58</v>
      </c>
      <c r="E622" s="39" t="s">
        <v>2234</v>
      </c>
    </row>
    <row r="623" spans="1:16" ht="38.25">
      <c r="A623" t="s">
        <v>50</v>
      </c>
      <c s="34" t="s">
        <v>1103</v>
      </c>
      <c s="34" t="s">
        <v>2241</v>
      </c>
      <c s="35" t="s">
        <v>5</v>
      </c>
      <c s="6" t="s">
        <v>2242</v>
      </c>
      <c s="36" t="s">
        <v>1203</v>
      </c>
      <c s="37">
        <v>1.576</v>
      </c>
      <c s="36">
        <v>0.02544</v>
      </c>
      <c s="36">
        <f>ROUND(G623*H623,6)</f>
      </c>
      <c r="L623" s="38">
        <v>0</v>
      </c>
      <c s="32">
        <f>ROUND(ROUND(L623,2)*ROUND(G623,3),2)</f>
      </c>
      <c s="36" t="s">
        <v>62</v>
      </c>
      <c>
        <f>(M623*21)/100</f>
      </c>
      <c t="s">
        <v>28</v>
      </c>
    </row>
    <row r="624" spans="1:5" ht="38.25">
      <c r="A624" s="35" t="s">
        <v>56</v>
      </c>
      <c r="E624" s="39" t="s">
        <v>2243</v>
      </c>
    </row>
    <row r="625" spans="1:5" ht="12.75">
      <c r="A625" s="35" t="s">
        <v>57</v>
      </c>
      <c r="E625" s="40" t="s">
        <v>2244</v>
      </c>
    </row>
    <row r="626" spans="1:5" ht="12.75">
      <c r="A626" t="s">
        <v>58</v>
      </c>
      <c r="E626" s="39" t="s">
        <v>2234</v>
      </c>
    </row>
    <row r="627" spans="1:16" ht="38.25">
      <c r="A627" t="s">
        <v>50</v>
      </c>
      <c s="34" t="s">
        <v>1106</v>
      </c>
      <c s="34" t="s">
        <v>2245</v>
      </c>
      <c s="35" t="s">
        <v>5</v>
      </c>
      <c s="6" t="s">
        <v>2246</v>
      </c>
      <c s="36" t="s">
        <v>1203</v>
      </c>
      <c s="37">
        <v>1.773</v>
      </c>
      <c s="36">
        <v>0.02544</v>
      </c>
      <c s="36">
        <f>ROUND(G627*H627,6)</f>
      </c>
      <c r="L627" s="38">
        <v>0</v>
      </c>
      <c s="32">
        <f>ROUND(ROUND(L627,2)*ROUND(G627,3),2)</f>
      </c>
      <c s="36" t="s">
        <v>62</v>
      </c>
      <c>
        <f>(M627*21)/100</f>
      </c>
      <c t="s">
        <v>28</v>
      </c>
    </row>
    <row r="628" spans="1:5" ht="38.25">
      <c r="A628" s="35" t="s">
        <v>56</v>
      </c>
      <c r="E628" s="39" t="s">
        <v>2247</v>
      </c>
    </row>
    <row r="629" spans="1:5" ht="12.75">
      <c r="A629" s="35" t="s">
        <v>57</v>
      </c>
      <c r="E629" s="40" t="s">
        <v>2248</v>
      </c>
    </row>
    <row r="630" spans="1:5" ht="12.75">
      <c r="A630" t="s">
        <v>58</v>
      </c>
      <c r="E630" s="39" t="s">
        <v>2234</v>
      </c>
    </row>
    <row r="631" spans="1:16" ht="38.25">
      <c r="A631" t="s">
        <v>50</v>
      </c>
      <c s="34" t="s">
        <v>1107</v>
      </c>
      <c s="34" t="s">
        <v>2249</v>
      </c>
      <c s="35" t="s">
        <v>5</v>
      </c>
      <c s="6" t="s">
        <v>2246</v>
      </c>
      <c s="36" t="s">
        <v>1203</v>
      </c>
      <c s="37">
        <v>1.576</v>
      </c>
      <c s="36">
        <v>0.02544</v>
      </c>
      <c s="36">
        <f>ROUND(G631*H631,6)</f>
      </c>
      <c r="L631" s="38">
        <v>0</v>
      </c>
      <c s="32">
        <f>ROUND(ROUND(L631,2)*ROUND(G631,3),2)</f>
      </c>
      <c s="36" t="s">
        <v>62</v>
      </c>
      <c>
        <f>(M631*21)/100</f>
      </c>
      <c t="s">
        <v>28</v>
      </c>
    </row>
    <row r="632" spans="1:5" ht="38.25">
      <c r="A632" s="35" t="s">
        <v>56</v>
      </c>
      <c r="E632" s="39" t="s">
        <v>2247</v>
      </c>
    </row>
    <row r="633" spans="1:5" ht="12.75">
      <c r="A633" s="35" t="s">
        <v>57</v>
      </c>
      <c r="E633" s="40" t="s">
        <v>2250</v>
      </c>
    </row>
    <row r="634" spans="1:5" ht="12.75">
      <c r="A634" t="s">
        <v>58</v>
      </c>
      <c r="E634" s="39" t="s">
        <v>2234</v>
      </c>
    </row>
    <row r="635" spans="1:16" ht="38.25">
      <c r="A635" t="s">
        <v>50</v>
      </c>
      <c s="34" t="s">
        <v>1108</v>
      </c>
      <c s="34" t="s">
        <v>2251</v>
      </c>
      <c s="35" t="s">
        <v>5</v>
      </c>
      <c s="6" t="s">
        <v>2252</v>
      </c>
      <c s="36" t="s">
        <v>1203</v>
      </c>
      <c s="37">
        <v>1.773</v>
      </c>
      <c s="36">
        <v>0.02544</v>
      </c>
      <c s="36">
        <f>ROUND(G635*H635,6)</f>
      </c>
      <c r="L635" s="38">
        <v>0</v>
      </c>
      <c s="32">
        <f>ROUND(ROUND(L635,2)*ROUND(G635,3),2)</f>
      </c>
      <c s="36" t="s">
        <v>62</v>
      </c>
      <c>
        <f>(M635*21)/100</f>
      </c>
      <c t="s">
        <v>28</v>
      </c>
    </row>
    <row r="636" spans="1:5" ht="51">
      <c r="A636" s="35" t="s">
        <v>56</v>
      </c>
      <c r="E636" s="39" t="s">
        <v>2253</v>
      </c>
    </row>
    <row r="637" spans="1:5" ht="12.75">
      <c r="A637" s="35" t="s">
        <v>57</v>
      </c>
      <c r="E637" s="40" t="s">
        <v>2254</v>
      </c>
    </row>
    <row r="638" spans="1:5" ht="12.75">
      <c r="A638" t="s">
        <v>58</v>
      </c>
      <c r="E638" s="39" t="s">
        <v>2234</v>
      </c>
    </row>
    <row r="639" spans="1:16" ht="38.25">
      <c r="A639" t="s">
        <v>50</v>
      </c>
      <c s="34" t="s">
        <v>1085</v>
      </c>
      <c s="34" t="s">
        <v>2255</v>
      </c>
      <c s="35" t="s">
        <v>5</v>
      </c>
      <c s="6" t="s">
        <v>2256</v>
      </c>
      <c s="36" t="s">
        <v>1203</v>
      </c>
      <c s="37">
        <v>3.52</v>
      </c>
      <c s="36">
        <v>0.02997</v>
      </c>
      <c s="36">
        <f>ROUND(G639*H639,6)</f>
      </c>
      <c r="L639" s="38">
        <v>0</v>
      </c>
      <c s="32">
        <f>ROUND(ROUND(L639,2)*ROUND(G639,3),2)</f>
      </c>
      <c s="36" t="s">
        <v>62</v>
      </c>
      <c>
        <f>(M639*21)/100</f>
      </c>
      <c t="s">
        <v>28</v>
      </c>
    </row>
    <row r="640" spans="1:5" ht="63.75">
      <c r="A640" s="35" t="s">
        <v>56</v>
      </c>
      <c r="E640" s="39" t="s">
        <v>2257</v>
      </c>
    </row>
    <row r="641" spans="1:5" ht="25.5">
      <c r="A641" s="35" t="s">
        <v>57</v>
      </c>
      <c r="E641" s="42" t="s">
        <v>2258</v>
      </c>
    </row>
    <row r="642" spans="1:5" ht="25.5">
      <c r="A642" t="s">
        <v>58</v>
      </c>
      <c r="E642" s="39" t="s">
        <v>2259</v>
      </c>
    </row>
    <row r="643" spans="1:16" ht="38.25">
      <c r="A643" t="s">
        <v>50</v>
      </c>
      <c s="34" t="s">
        <v>1089</v>
      </c>
      <c s="34" t="s">
        <v>2260</v>
      </c>
      <c s="35" t="s">
        <v>5</v>
      </c>
      <c s="6" t="s">
        <v>2261</v>
      </c>
      <c s="36" t="s">
        <v>1203</v>
      </c>
      <c s="37">
        <v>5.319</v>
      </c>
      <c s="36">
        <v>0.02544</v>
      </c>
      <c s="36">
        <f>ROUND(G643*H643,6)</f>
      </c>
      <c r="L643" s="38">
        <v>0</v>
      </c>
      <c s="32">
        <f>ROUND(ROUND(L643,2)*ROUND(G643,3),2)</f>
      </c>
      <c s="36" t="s">
        <v>62</v>
      </c>
      <c>
        <f>(M643*21)/100</f>
      </c>
      <c t="s">
        <v>28</v>
      </c>
    </row>
    <row r="644" spans="1:5" ht="51">
      <c r="A644" s="35" t="s">
        <v>56</v>
      </c>
      <c r="E644" s="39" t="s">
        <v>2262</v>
      </c>
    </row>
    <row r="645" spans="1:5" ht="12.75">
      <c r="A645" s="35" t="s">
        <v>57</v>
      </c>
      <c r="E645" s="40" t="s">
        <v>2263</v>
      </c>
    </row>
    <row r="646" spans="1:5" ht="12.75">
      <c r="A646" t="s">
        <v>58</v>
      </c>
      <c r="E646" s="39" t="s">
        <v>2234</v>
      </c>
    </row>
    <row r="647" spans="1:16" ht="38.25">
      <c r="A647" t="s">
        <v>50</v>
      </c>
      <c s="34" t="s">
        <v>1092</v>
      </c>
      <c s="34" t="s">
        <v>2264</v>
      </c>
      <c s="35" t="s">
        <v>5</v>
      </c>
      <c s="6" t="s">
        <v>2261</v>
      </c>
      <c s="36" t="s">
        <v>1203</v>
      </c>
      <c s="37">
        <v>2.66</v>
      </c>
      <c s="36">
        <v>0.02544</v>
      </c>
      <c s="36">
        <f>ROUND(G647*H647,6)</f>
      </c>
      <c r="L647" s="38">
        <v>0</v>
      </c>
      <c s="32">
        <f>ROUND(ROUND(L647,2)*ROUND(G647,3),2)</f>
      </c>
      <c s="36" t="s">
        <v>62</v>
      </c>
      <c>
        <f>(M647*21)/100</f>
      </c>
      <c t="s">
        <v>28</v>
      </c>
    </row>
    <row r="648" spans="1:5" ht="51">
      <c r="A648" s="35" t="s">
        <v>56</v>
      </c>
      <c r="E648" s="39" t="s">
        <v>2265</v>
      </c>
    </row>
    <row r="649" spans="1:5" ht="12.75">
      <c r="A649" s="35" t="s">
        <v>57</v>
      </c>
      <c r="E649" s="40" t="s">
        <v>2266</v>
      </c>
    </row>
    <row r="650" spans="1:5" ht="12.75">
      <c r="A650" t="s">
        <v>58</v>
      </c>
      <c r="E650" s="39" t="s">
        <v>2234</v>
      </c>
    </row>
    <row r="651" spans="1:16" ht="38.25">
      <c r="A651" t="s">
        <v>50</v>
      </c>
      <c s="34" t="s">
        <v>1095</v>
      </c>
      <c s="34" t="s">
        <v>2267</v>
      </c>
      <c s="35" t="s">
        <v>5</v>
      </c>
      <c s="6" t="s">
        <v>2268</v>
      </c>
      <c s="36" t="s">
        <v>1203</v>
      </c>
      <c s="37">
        <v>2.66</v>
      </c>
      <c s="36">
        <v>0.02544</v>
      </c>
      <c s="36">
        <f>ROUND(G651*H651,6)</f>
      </c>
      <c r="L651" s="38">
        <v>0</v>
      </c>
      <c s="32">
        <f>ROUND(ROUND(L651,2)*ROUND(G651,3),2)</f>
      </c>
      <c s="36" t="s">
        <v>62</v>
      </c>
      <c>
        <f>(M651*21)/100</f>
      </c>
      <c t="s">
        <v>28</v>
      </c>
    </row>
    <row r="652" spans="1:5" ht="38.25">
      <c r="A652" s="35" t="s">
        <v>56</v>
      </c>
      <c r="E652" s="39" t="s">
        <v>2269</v>
      </c>
    </row>
    <row r="653" spans="1:5" ht="12.75">
      <c r="A653" s="35" t="s">
        <v>57</v>
      </c>
      <c r="E653" s="40" t="s">
        <v>2270</v>
      </c>
    </row>
    <row r="654" spans="1:5" ht="12.75">
      <c r="A654" t="s">
        <v>58</v>
      </c>
      <c r="E654" s="39" t="s">
        <v>2234</v>
      </c>
    </row>
    <row r="655" spans="1:16" ht="38.25">
      <c r="A655" t="s">
        <v>50</v>
      </c>
      <c s="34" t="s">
        <v>1098</v>
      </c>
      <c s="34" t="s">
        <v>2271</v>
      </c>
      <c s="35" t="s">
        <v>5</v>
      </c>
      <c s="6" t="s">
        <v>2268</v>
      </c>
      <c s="36" t="s">
        <v>1203</v>
      </c>
      <c s="37">
        <v>3.308</v>
      </c>
      <c s="36">
        <v>0.02544</v>
      </c>
      <c s="36">
        <f>ROUND(G655*H655,6)</f>
      </c>
      <c r="L655" s="38">
        <v>0</v>
      </c>
      <c s="32">
        <f>ROUND(ROUND(L655,2)*ROUND(G655,3),2)</f>
      </c>
      <c s="36" t="s">
        <v>62</v>
      </c>
      <c>
        <f>(M655*21)/100</f>
      </c>
      <c t="s">
        <v>28</v>
      </c>
    </row>
    <row r="656" spans="1:5" ht="38.25">
      <c r="A656" s="35" t="s">
        <v>56</v>
      </c>
      <c r="E656" s="39" t="s">
        <v>2269</v>
      </c>
    </row>
    <row r="657" spans="1:5" ht="12.75">
      <c r="A657" s="35" t="s">
        <v>57</v>
      </c>
      <c r="E657" s="40" t="s">
        <v>2272</v>
      </c>
    </row>
    <row r="658" spans="1:5" ht="12.75">
      <c r="A658" t="s">
        <v>58</v>
      </c>
      <c r="E658" s="39" t="s">
        <v>2234</v>
      </c>
    </row>
    <row r="659" spans="1:16" ht="38.25">
      <c r="A659" t="s">
        <v>50</v>
      </c>
      <c s="34" t="s">
        <v>1110</v>
      </c>
      <c s="34" t="s">
        <v>2273</v>
      </c>
      <c s="35" t="s">
        <v>5</v>
      </c>
      <c s="6" t="s">
        <v>2268</v>
      </c>
      <c s="36" t="s">
        <v>1203</v>
      </c>
      <c s="37">
        <v>12.839</v>
      </c>
      <c s="36">
        <v>0.02544</v>
      </c>
      <c s="36">
        <f>ROUND(G659*H659,6)</f>
      </c>
      <c r="L659" s="38">
        <v>0</v>
      </c>
      <c s="32">
        <f>ROUND(ROUND(L659,2)*ROUND(G659,3),2)</f>
      </c>
      <c s="36" t="s">
        <v>62</v>
      </c>
      <c>
        <f>(M659*21)/100</f>
      </c>
      <c t="s">
        <v>28</v>
      </c>
    </row>
    <row r="660" spans="1:5" ht="38.25">
      <c r="A660" s="35" t="s">
        <v>56</v>
      </c>
      <c r="E660" s="39" t="s">
        <v>2269</v>
      </c>
    </row>
    <row r="661" spans="1:5" ht="51">
      <c r="A661" s="35" t="s">
        <v>57</v>
      </c>
      <c r="E661" s="40" t="s">
        <v>2274</v>
      </c>
    </row>
    <row r="662" spans="1:5" ht="12.75">
      <c r="A662" t="s">
        <v>58</v>
      </c>
      <c r="E662" s="39" t="s">
        <v>2234</v>
      </c>
    </row>
    <row r="663" spans="1:16" ht="38.25">
      <c r="A663" t="s">
        <v>50</v>
      </c>
      <c s="34" t="s">
        <v>1113</v>
      </c>
      <c s="34" t="s">
        <v>2275</v>
      </c>
      <c s="35" t="s">
        <v>5</v>
      </c>
      <c s="6" t="s">
        <v>2268</v>
      </c>
      <c s="36" t="s">
        <v>1203</v>
      </c>
      <c s="37">
        <v>3.308</v>
      </c>
      <c s="36">
        <v>0.02544</v>
      </c>
      <c s="36">
        <f>ROUND(G663*H663,6)</f>
      </c>
      <c r="L663" s="38">
        <v>0</v>
      </c>
      <c s="32">
        <f>ROUND(ROUND(L663,2)*ROUND(G663,3),2)</f>
      </c>
      <c s="36" t="s">
        <v>62</v>
      </c>
      <c>
        <f>(M663*21)/100</f>
      </c>
      <c t="s">
        <v>28</v>
      </c>
    </row>
    <row r="664" spans="1:5" ht="38.25">
      <c r="A664" s="35" t="s">
        <v>56</v>
      </c>
      <c r="E664" s="39" t="s">
        <v>2269</v>
      </c>
    </row>
    <row r="665" spans="1:5" ht="12.75">
      <c r="A665" s="35" t="s">
        <v>57</v>
      </c>
      <c r="E665" s="40" t="s">
        <v>2276</v>
      </c>
    </row>
    <row r="666" spans="1:5" ht="12.75">
      <c r="A666" t="s">
        <v>58</v>
      </c>
      <c r="E666" s="39" t="s">
        <v>2234</v>
      </c>
    </row>
    <row r="667" spans="1:16" ht="38.25">
      <c r="A667" t="s">
        <v>50</v>
      </c>
      <c s="34" t="s">
        <v>1115</v>
      </c>
      <c s="34" t="s">
        <v>2277</v>
      </c>
      <c s="35" t="s">
        <v>5</v>
      </c>
      <c s="6" t="s">
        <v>2278</v>
      </c>
      <c s="36" t="s">
        <v>1203</v>
      </c>
      <c s="37">
        <v>2.679</v>
      </c>
      <c s="36">
        <v>0.02544</v>
      </c>
      <c s="36">
        <f>ROUND(G667*H667,6)</f>
      </c>
      <c r="L667" s="38">
        <v>0</v>
      </c>
      <c s="32">
        <f>ROUND(ROUND(L667,2)*ROUND(G667,3),2)</f>
      </c>
      <c s="36" t="s">
        <v>62</v>
      </c>
      <c>
        <f>(M667*21)/100</f>
      </c>
      <c t="s">
        <v>28</v>
      </c>
    </row>
    <row r="668" spans="1:5" ht="38.25">
      <c r="A668" s="35" t="s">
        <v>56</v>
      </c>
      <c r="E668" s="39" t="s">
        <v>2279</v>
      </c>
    </row>
    <row r="669" spans="1:5" ht="12.75">
      <c r="A669" s="35" t="s">
        <v>57</v>
      </c>
      <c r="E669" s="40" t="s">
        <v>2280</v>
      </c>
    </row>
    <row r="670" spans="1:5" ht="12.75">
      <c r="A670" t="s">
        <v>58</v>
      </c>
      <c r="E670" s="39" t="s">
        <v>2234</v>
      </c>
    </row>
    <row r="671" spans="1:16" ht="38.25">
      <c r="A671" t="s">
        <v>50</v>
      </c>
      <c s="34" t="s">
        <v>1116</v>
      </c>
      <c s="34" t="s">
        <v>2281</v>
      </c>
      <c s="35" t="s">
        <v>5</v>
      </c>
      <c s="6" t="s">
        <v>2282</v>
      </c>
      <c s="36" t="s">
        <v>1203</v>
      </c>
      <c s="37">
        <v>1.576</v>
      </c>
      <c s="36">
        <v>0.02544</v>
      </c>
      <c s="36">
        <f>ROUND(G671*H671,6)</f>
      </c>
      <c r="L671" s="38">
        <v>0</v>
      </c>
      <c s="32">
        <f>ROUND(ROUND(L671,2)*ROUND(G671,3),2)</f>
      </c>
      <c s="36" t="s">
        <v>62</v>
      </c>
      <c>
        <f>(M671*21)/100</f>
      </c>
      <c t="s">
        <v>28</v>
      </c>
    </row>
    <row r="672" spans="1:5" ht="38.25">
      <c r="A672" s="35" t="s">
        <v>56</v>
      </c>
      <c r="E672" s="39" t="s">
        <v>2283</v>
      </c>
    </row>
    <row r="673" spans="1:5" ht="12.75">
      <c r="A673" s="35" t="s">
        <v>57</v>
      </c>
      <c r="E673" s="40" t="s">
        <v>2284</v>
      </c>
    </row>
    <row r="674" spans="1:5" ht="12.75">
      <c r="A674" t="s">
        <v>58</v>
      </c>
      <c r="E674" s="39" t="s">
        <v>2234</v>
      </c>
    </row>
    <row r="675" spans="1:16" ht="38.25">
      <c r="A675" t="s">
        <v>50</v>
      </c>
      <c s="34" t="s">
        <v>2285</v>
      </c>
      <c s="34" t="s">
        <v>2286</v>
      </c>
      <c s="35" t="s">
        <v>5</v>
      </c>
      <c s="6" t="s">
        <v>2282</v>
      </c>
      <c s="36" t="s">
        <v>1203</v>
      </c>
      <c s="37">
        <v>3.546</v>
      </c>
      <c s="36">
        <v>0.02544</v>
      </c>
      <c s="36">
        <f>ROUND(G675*H675,6)</f>
      </c>
      <c r="L675" s="38">
        <v>0</v>
      </c>
      <c s="32">
        <f>ROUND(ROUND(L675,2)*ROUND(G675,3),2)</f>
      </c>
      <c s="36" t="s">
        <v>62</v>
      </c>
      <c>
        <f>(M675*21)/100</f>
      </c>
      <c t="s">
        <v>28</v>
      </c>
    </row>
    <row r="676" spans="1:5" ht="38.25">
      <c r="A676" s="35" t="s">
        <v>56</v>
      </c>
      <c r="E676" s="39" t="s">
        <v>2283</v>
      </c>
    </row>
    <row r="677" spans="1:5" ht="12.75">
      <c r="A677" s="35" t="s">
        <v>57</v>
      </c>
      <c r="E677" s="40" t="s">
        <v>2287</v>
      </c>
    </row>
    <row r="678" spans="1:5" ht="12.75">
      <c r="A678" t="s">
        <v>58</v>
      </c>
      <c r="E678" s="39" t="s">
        <v>2234</v>
      </c>
    </row>
    <row r="679" spans="1:16" ht="38.25">
      <c r="A679" t="s">
        <v>50</v>
      </c>
      <c s="34" t="s">
        <v>2288</v>
      </c>
      <c s="34" t="s">
        <v>2289</v>
      </c>
      <c s="35" t="s">
        <v>5</v>
      </c>
      <c s="6" t="s">
        <v>2290</v>
      </c>
      <c s="36" t="s">
        <v>1203</v>
      </c>
      <c s="37">
        <v>1.576</v>
      </c>
      <c s="36">
        <v>0.02544</v>
      </c>
      <c s="36">
        <f>ROUND(G679*H679,6)</f>
      </c>
      <c r="L679" s="38">
        <v>0</v>
      </c>
      <c s="32">
        <f>ROUND(ROUND(L679,2)*ROUND(G679,3),2)</f>
      </c>
      <c s="36" t="s">
        <v>62</v>
      </c>
      <c>
        <f>(M679*21)/100</f>
      </c>
      <c t="s">
        <v>28</v>
      </c>
    </row>
    <row r="680" spans="1:5" ht="38.25">
      <c r="A680" s="35" t="s">
        <v>56</v>
      </c>
      <c r="E680" s="39" t="s">
        <v>2291</v>
      </c>
    </row>
    <row r="681" spans="1:5" ht="12.75">
      <c r="A681" s="35" t="s">
        <v>57</v>
      </c>
      <c r="E681" s="40" t="s">
        <v>2292</v>
      </c>
    </row>
    <row r="682" spans="1:5" ht="12.75">
      <c r="A682" t="s">
        <v>58</v>
      </c>
      <c r="E682" s="39" t="s">
        <v>2234</v>
      </c>
    </row>
    <row r="683" spans="1:16" ht="38.25">
      <c r="A683" t="s">
        <v>50</v>
      </c>
      <c s="34" t="s">
        <v>2293</v>
      </c>
      <c s="34" t="s">
        <v>2294</v>
      </c>
      <c s="35" t="s">
        <v>5</v>
      </c>
      <c s="6" t="s">
        <v>2282</v>
      </c>
      <c s="36" t="s">
        <v>1203</v>
      </c>
      <c s="37">
        <v>1.576</v>
      </c>
      <c s="36">
        <v>0.02544</v>
      </c>
      <c s="36">
        <f>ROUND(G683*H683,6)</f>
      </c>
      <c r="L683" s="38">
        <v>0</v>
      </c>
      <c s="32">
        <f>ROUND(ROUND(L683,2)*ROUND(G683,3),2)</f>
      </c>
      <c s="36" t="s">
        <v>62</v>
      </c>
      <c>
        <f>(M683*21)/100</f>
      </c>
      <c t="s">
        <v>28</v>
      </c>
    </row>
    <row r="684" spans="1:5" ht="38.25">
      <c r="A684" s="35" t="s">
        <v>56</v>
      </c>
      <c r="E684" s="39" t="s">
        <v>2283</v>
      </c>
    </row>
    <row r="685" spans="1:5" ht="12.75">
      <c r="A685" s="35" t="s">
        <v>57</v>
      </c>
      <c r="E685" s="40" t="s">
        <v>2295</v>
      </c>
    </row>
    <row r="686" spans="1:5" ht="12.75">
      <c r="A686" t="s">
        <v>58</v>
      </c>
      <c r="E686" s="39" t="s">
        <v>2234</v>
      </c>
    </row>
    <row r="687" spans="1:16" ht="25.5">
      <c r="A687" t="s">
        <v>50</v>
      </c>
      <c s="34" t="s">
        <v>2296</v>
      </c>
      <c s="34" t="s">
        <v>2297</v>
      </c>
      <c s="35" t="s">
        <v>5</v>
      </c>
      <c s="6" t="s">
        <v>2298</v>
      </c>
      <c s="36" t="s">
        <v>1203</v>
      </c>
      <c s="37">
        <v>1.379</v>
      </c>
      <c s="36">
        <v>0.02544</v>
      </c>
      <c s="36">
        <f>ROUND(G687*H687,6)</f>
      </c>
      <c r="L687" s="38">
        <v>0</v>
      </c>
      <c s="32">
        <f>ROUND(ROUND(L687,2)*ROUND(G687,3),2)</f>
      </c>
      <c s="36" t="s">
        <v>62</v>
      </c>
      <c>
        <f>(M687*21)/100</f>
      </c>
      <c t="s">
        <v>28</v>
      </c>
    </row>
    <row r="688" spans="1:5" ht="38.25">
      <c r="A688" s="35" t="s">
        <v>56</v>
      </c>
      <c r="E688" s="39" t="s">
        <v>2299</v>
      </c>
    </row>
    <row r="689" spans="1:5" ht="12.75">
      <c r="A689" s="35" t="s">
        <v>57</v>
      </c>
      <c r="E689" s="40" t="s">
        <v>2300</v>
      </c>
    </row>
    <row r="690" spans="1:5" ht="12.75">
      <c r="A690" t="s">
        <v>58</v>
      </c>
      <c r="E690" s="39" t="s">
        <v>2234</v>
      </c>
    </row>
    <row r="691" spans="1:16" ht="38.25">
      <c r="A691" t="s">
        <v>50</v>
      </c>
      <c s="34" t="s">
        <v>2301</v>
      </c>
      <c s="34" t="s">
        <v>2302</v>
      </c>
      <c s="35" t="s">
        <v>5</v>
      </c>
      <c s="6" t="s">
        <v>2303</v>
      </c>
      <c s="36" t="s">
        <v>1203</v>
      </c>
      <c s="37">
        <v>1.97</v>
      </c>
      <c s="36">
        <v>0.02544</v>
      </c>
      <c s="36">
        <f>ROUND(G691*H691,6)</f>
      </c>
      <c r="L691" s="38">
        <v>0</v>
      </c>
      <c s="32">
        <f>ROUND(ROUND(L691,2)*ROUND(G691,3),2)</f>
      </c>
      <c s="36" t="s">
        <v>62</v>
      </c>
      <c>
        <f>(M691*21)/100</f>
      </c>
      <c t="s">
        <v>28</v>
      </c>
    </row>
    <row r="692" spans="1:5" ht="38.25">
      <c r="A692" s="35" t="s">
        <v>56</v>
      </c>
      <c r="E692" s="39" t="s">
        <v>2304</v>
      </c>
    </row>
    <row r="693" spans="1:5" ht="12.75">
      <c r="A693" s="35" t="s">
        <v>57</v>
      </c>
      <c r="E693" s="40" t="s">
        <v>2305</v>
      </c>
    </row>
    <row r="694" spans="1:5" ht="12.75">
      <c r="A694" t="s">
        <v>58</v>
      </c>
      <c r="E694" s="39" t="s">
        <v>2234</v>
      </c>
    </row>
    <row r="695" spans="1:16" ht="25.5">
      <c r="A695" t="s">
        <v>50</v>
      </c>
      <c s="34" t="s">
        <v>2306</v>
      </c>
      <c s="34" t="s">
        <v>2307</v>
      </c>
      <c s="35" t="s">
        <v>5</v>
      </c>
      <c s="6" t="s">
        <v>2308</v>
      </c>
      <c s="36" t="s">
        <v>1203</v>
      </c>
      <c s="37">
        <v>3.546</v>
      </c>
      <c s="36">
        <v>0.02544</v>
      </c>
      <c s="36">
        <f>ROUND(G695*H695,6)</f>
      </c>
      <c r="L695" s="38">
        <v>0</v>
      </c>
      <c s="32">
        <f>ROUND(ROUND(L695,2)*ROUND(G695,3),2)</f>
      </c>
      <c s="36" t="s">
        <v>62</v>
      </c>
      <c>
        <f>(M695*21)/100</f>
      </c>
      <c t="s">
        <v>28</v>
      </c>
    </row>
    <row r="696" spans="1:5" ht="38.25">
      <c r="A696" s="35" t="s">
        <v>56</v>
      </c>
      <c r="E696" s="39" t="s">
        <v>2309</v>
      </c>
    </row>
    <row r="697" spans="1:5" ht="38.25">
      <c r="A697" s="35" t="s">
        <v>57</v>
      </c>
      <c r="E697" s="40" t="s">
        <v>2310</v>
      </c>
    </row>
    <row r="698" spans="1:5" ht="12.75">
      <c r="A698" t="s">
        <v>58</v>
      </c>
      <c r="E698" s="39" t="s">
        <v>2234</v>
      </c>
    </row>
    <row r="699" spans="1:16" ht="25.5">
      <c r="A699" t="s">
        <v>50</v>
      </c>
      <c s="34" t="s">
        <v>2311</v>
      </c>
      <c s="34" t="s">
        <v>2312</v>
      </c>
      <c s="35" t="s">
        <v>5</v>
      </c>
      <c s="6" t="s">
        <v>2308</v>
      </c>
      <c s="36" t="s">
        <v>1203</v>
      </c>
      <c s="37">
        <v>6.304</v>
      </c>
      <c s="36">
        <v>0.02544</v>
      </c>
      <c s="36">
        <f>ROUND(G699*H699,6)</f>
      </c>
      <c r="L699" s="38">
        <v>0</v>
      </c>
      <c s="32">
        <f>ROUND(ROUND(L699,2)*ROUND(G699,3),2)</f>
      </c>
      <c s="36" t="s">
        <v>62</v>
      </c>
      <c>
        <f>(M699*21)/100</f>
      </c>
      <c t="s">
        <v>28</v>
      </c>
    </row>
    <row r="700" spans="1:5" ht="38.25">
      <c r="A700" s="35" t="s">
        <v>56</v>
      </c>
      <c r="E700" s="39" t="s">
        <v>2309</v>
      </c>
    </row>
    <row r="701" spans="1:5" ht="12.75">
      <c r="A701" s="35" t="s">
        <v>57</v>
      </c>
      <c r="E701" s="40" t="s">
        <v>2313</v>
      </c>
    </row>
    <row r="702" spans="1:5" ht="12.75">
      <c r="A702" t="s">
        <v>58</v>
      </c>
      <c r="E702" s="39" t="s">
        <v>2234</v>
      </c>
    </row>
    <row r="703" spans="1:16" ht="25.5">
      <c r="A703" t="s">
        <v>50</v>
      </c>
      <c s="34" t="s">
        <v>2314</v>
      </c>
      <c s="34" t="s">
        <v>2315</v>
      </c>
      <c s="35" t="s">
        <v>5</v>
      </c>
      <c s="6" t="s">
        <v>2308</v>
      </c>
      <c s="36" t="s">
        <v>1203</v>
      </c>
      <c s="37">
        <v>1.576</v>
      </c>
      <c s="36">
        <v>0.02544</v>
      </c>
      <c s="36">
        <f>ROUND(G703*H703,6)</f>
      </c>
      <c r="L703" s="38">
        <v>0</v>
      </c>
      <c s="32">
        <f>ROUND(ROUND(L703,2)*ROUND(G703,3),2)</f>
      </c>
      <c s="36" t="s">
        <v>62</v>
      </c>
      <c>
        <f>(M703*21)/100</f>
      </c>
      <c t="s">
        <v>28</v>
      </c>
    </row>
    <row r="704" spans="1:5" ht="38.25">
      <c r="A704" s="35" t="s">
        <v>56</v>
      </c>
      <c r="E704" s="39" t="s">
        <v>2309</v>
      </c>
    </row>
    <row r="705" spans="1:5" ht="12.75">
      <c r="A705" s="35" t="s">
        <v>57</v>
      </c>
      <c r="E705" s="40" t="s">
        <v>2316</v>
      </c>
    </row>
    <row r="706" spans="1:5" ht="12.75">
      <c r="A706" t="s">
        <v>58</v>
      </c>
      <c r="E706" s="39" t="s">
        <v>2234</v>
      </c>
    </row>
    <row r="707" spans="1:16" ht="25.5">
      <c r="A707" t="s">
        <v>50</v>
      </c>
      <c s="34" t="s">
        <v>2317</v>
      </c>
      <c s="34" t="s">
        <v>2318</v>
      </c>
      <c s="35" t="s">
        <v>5</v>
      </c>
      <c s="6" t="s">
        <v>2308</v>
      </c>
      <c s="36" t="s">
        <v>1203</v>
      </c>
      <c s="37">
        <v>1.576</v>
      </c>
      <c s="36">
        <v>0.02544</v>
      </c>
      <c s="36">
        <f>ROUND(G707*H707,6)</f>
      </c>
      <c r="L707" s="38">
        <v>0</v>
      </c>
      <c s="32">
        <f>ROUND(ROUND(L707,2)*ROUND(G707,3),2)</f>
      </c>
      <c s="36" t="s">
        <v>62</v>
      </c>
      <c>
        <f>(M707*21)/100</f>
      </c>
      <c t="s">
        <v>28</v>
      </c>
    </row>
    <row r="708" spans="1:5" ht="38.25">
      <c r="A708" s="35" t="s">
        <v>56</v>
      </c>
      <c r="E708" s="39" t="s">
        <v>2309</v>
      </c>
    </row>
    <row r="709" spans="1:5" ht="12.75">
      <c r="A709" s="35" t="s">
        <v>57</v>
      </c>
      <c r="E709" s="40" t="s">
        <v>2319</v>
      </c>
    </row>
    <row r="710" spans="1:5" ht="12.75">
      <c r="A710" t="s">
        <v>58</v>
      </c>
      <c r="E710" s="39" t="s">
        <v>2234</v>
      </c>
    </row>
    <row r="711" spans="1:16" ht="38.25">
      <c r="A711" t="s">
        <v>50</v>
      </c>
      <c s="34" t="s">
        <v>2320</v>
      </c>
      <c s="34" t="s">
        <v>2321</v>
      </c>
      <c s="35" t="s">
        <v>5</v>
      </c>
      <c s="6" t="s">
        <v>2322</v>
      </c>
      <c s="36" t="s">
        <v>1203</v>
      </c>
      <c s="37">
        <v>4.728</v>
      </c>
      <c s="36">
        <v>0.02544</v>
      </c>
      <c s="36">
        <f>ROUND(G711*H711,6)</f>
      </c>
      <c r="L711" s="38">
        <v>0</v>
      </c>
      <c s="32">
        <f>ROUND(ROUND(L711,2)*ROUND(G711,3),2)</f>
      </c>
      <c s="36" t="s">
        <v>62</v>
      </c>
      <c>
        <f>(M711*21)/100</f>
      </c>
      <c t="s">
        <v>28</v>
      </c>
    </row>
    <row r="712" spans="1:5" ht="38.25">
      <c r="A712" s="35" t="s">
        <v>56</v>
      </c>
      <c r="E712" s="39" t="s">
        <v>2323</v>
      </c>
    </row>
    <row r="713" spans="1:5" ht="12.75">
      <c r="A713" s="35" t="s">
        <v>57</v>
      </c>
      <c r="E713" s="40" t="s">
        <v>2324</v>
      </c>
    </row>
    <row r="714" spans="1:5" ht="12.75">
      <c r="A714" t="s">
        <v>58</v>
      </c>
      <c r="E714" s="39" t="s">
        <v>2234</v>
      </c>
    </row>
    <row r="715" spans="1:16" ht="38.25">
      <c r="A715" t="s">
        <v>50</v>
      </c>
      <c s="34" t="s">
        <v>2325</v>
      </c>
      <c s="34" t="s">
        <v>2326</v>
      </c>
      <c s="35" t="s">
        <v>5</v>
      </c>
      <c s="6" t="s">
        <v>2327</v>
      </c>
      <c s="36" t="s">
        <v>71</v>
      </c>
      <c s="37">
        <v>1</v>
      </c>
      <c s="36">
        <v>0.032</v>
      </c>
      <c s="36">
        <f>ROUND(G715*H715,6)</f>
      </c>
      <c r="L715" s="38">
        <v>0</v>
      </c>
      <c s="32">
        <f>ROUND(ROUND(L715,2)*ROUND(G715,3),2)</f>
      </c>
      <c s="36" t="s">
        <v>62</v>
      </c>
      <c>
        <f>(M715*21)/100</f>
      </c>
      <c t="s">
        <v>28</v>
      </c>
    </row>
    <row r="716" spans="1:5" ht="38.25">
      <c r="A716" s="35" t="s">
        <v>56</v>
      </c>
      <c r="E716" s="39" t="s">
        <v>2328</v>
      </c>
    </row>
    <row r="717" spans="1:5" ht="12.75">
      <c r="A717" s="35" t="s">
        <v>57</v>
      </c>
      <c r="E717" s="40" t="s">
        <v>2329</v>
      </c>
    </row>
    <row r="718" spans="1:5" ht="12.75">
      <c r="A718" t="s">
        <v>58</v>
      </c>
      <c r="E718" s="39" t="s">
        <v>2234</v>
      </c>
    </row>
    <row r="719" spans="1:16" ht="38.25">
      <c r="A719" t="s">
        <v>50</v>
      </c>
      <c s="34" t="s">
        <v>2330</v>
      </c>
      <c s="34" t="s">
        <v>2331</v>
      </c>
      <c s="35" t="s">
        <v>5</v>
      </c>
      <c s="6" t="s">
        <v>2332</v>
      </c>
      <c s="36" t="s">
        <v>71</v>
      </c>
      <c s="37">
        <v>1</v>
      </c>
      <c s="36">
        <v>0.036</v>
      </c>
      <c s="36">
        <f>ROUND(G719*H719,6)</f>
      </c>
      <c r="L719" s="38">
        <v>0</v>
      </c>
      <c s="32">
        <f>ROUND(ROUND(L719,2)*ROUND(G719,3),2)</f>
      </c>
      <c s="36" t="s">
        <v>62</v>
      </c>
      <c>
        <f>(M719*21)/100</f>
      </c>
      <c t="s">
        <v>28</v>
      </c>
    </row>
    <row r="720" spans="1:5" ht="38.25">
      <c r="A720" s="35" t="s">
        <v>56</v>
      </c>
      <c r="E720" s="39" t="s">
        <v>2333</v>
      </c>
    </row>
    <row r="721" spans="1:5" ht="12.75">
      <c r="A721" s="35" t="s">
        <v>57</v>
      </c>
      <c r="E721" s="40" t="s">
        <v>2329</v>
      </c>
    </row>
    <row r="722" spans="1:5" ht="12.75">
      <c r="A722" t="s">
        <v>58</v>
      </c>
      <c r="E722" s="39" t="s">
        <v>2234</v>
      </c>
    </row>
    <row r="723" spans="1:16" ht="38.25">
      <c r="A723" t="s">
        <v>50</v>
      </c>
      <c s="34" t="s">
        <v>2334</v>
      </c>
      <c s="34" t="s">
        <v>2335</v>
      </c>
      <c s="35" t="s">
        <v>5</v>
      </c>
      <c s="6" t="s">
        <v>2336</v>
      </c>
      <c s="36" t="s">
        <v>71</v>
      </c>
      <c s="37">
        <v>1</v>
      </c>
      <c s="36">
        <v>0.041</v>
      </c>
      <c s="36">
        <f>ROUND(G723*H723,6)</f>
      </c>
      <c r="L723" s="38">
        <v>0</v>
      </c>
      <c s="32">
        <f>ROUND(ROUND(L723,2)*ROUND(G723,3),2)</f>
      </c>
      <c s="36" t="s">
        <v>62</v>
      </c>
      <c>
        <f>(M723*21)/100</f>
      </c>
      <c t="s">
        <v>28</v>
      </c>
    </row>
    <row r="724" spans="1:5" ht="38.25">
      <c r="A724" s="35" t="s">
        <v>56</v>
      </c>
      <c r="E724" s="39" t="s">
        <v>2337</v>
      </c>
    </row>
    <row r="725" spans="1:5" ht="12.75">
      <c r="A725" s="35" t="s">
        <v>57</v>
      </c>
      <c r="E725" s="40" t="s">
        <v>2338</v>
      </c>
    </row>
    <row r="726" spans="1:5" ht="12.75">
      <c r="A726" t="s">
        <v>58</v>
      </c>
      <c r="E726" s="39" t="s">
        <v>2234</v>
      </c>
    </row>
    <row r="727" spans="1:16" ht="38.25">
      <c r="A727" t="s">
        <v>50</v>
      </c>
      <c s="34" t="s">
        <v>2339</v>
      </c>
      <c s="34" t="s">
        <v>2340</v>
      </c>
      <c s="35" t="s">
        <v>5</v>
      </c>
      <c s="6" t="s">
        <v>2341</v>
      </c>
      <c s="36" t="s">
        <v>71</v>
      </c>
      <c s="37">
        <v>1</v>
      </c>
      <c s="36">
        <v>0.041</v>
      </c>
      <c s="36">
        <f>ROUND(G727*H727,6)</f>
      </c>
      <c r="L727" s="38">
        <v>0</v>
      </c>
      <c s="32">
        <f>ROUND(ROUND(L727,2)*ROUND(G727,3),2)</f>
      </c>
      <c s="36" t="s">
        <v>62</v>
      </c>
      <c>
        <f>(M727*21)/100</f>
      </c>
      <c t="s">
        <v>28</v>
      </c>
    </row>
    <row r="728" spans="1:5" ht="38.25">
      <c r="A728" s="35" t="s">
        <v>56</v>
      </c>
      <c r="E728" s="39" t="s">
        <v>2342</v>
      </c>
    </row>
    <row r="729" spans="1:5" ht="12.75">
      <c r="A729" s="35" t="s">
        <v>57</v>
      </c>
      <c r="E729" s="40" t="s">
        <v>2343</v>
      </c>
    </row>
    <row r="730" spans="1:5" ht="12.75">
      <c r="A730" t="s">
        <v>58</v>
      </c>
      <c r="E730" s="39" t="s">
        <v>2234</v>
      </c>
    </row>
    <row r="731" spans="1:16" ht="38.25">
      <c r="A731" t="s">
        <v>50</v>
      </c>
      <c s="34" t="s">
        <v>2344</v>
      </c>
      <c s="34" t="s">
        <v>2345</v>
      </c>
      <c s="35" t="s">
        <v>5</v>
      </c>
      <c s="6" t="s">
        <v>2346</v>
      </c>
      <c s="36" t="s">
        <v>71</v>
      </c>
      <c s="37">
        <v>2</v>
      </c>
      <c s="36">
        <v>0.041</v>
      </c>
      <c s="36">
        <f>ROUND(G731*H731,6)</f>
      </c>
      <c r="L731" s="38">
        <v>0</v>
      </c>
      <c s="32">
        <f>ROUND(ROUND(L731,2)*ROUND(G731,3),2)</f>
      </c>
      <c s="36" t="s">
        <v>62</v>
      </c>
      <c>
        <f>(M731*21)/100</f>
      </c>
      <c t="s">
        <v>28</v>
      </c>
    </row>
    <row r="732" spans="1:5" ht="38.25">
      <c r="A732" s="35" t="s">
        <v>56</v>
      </c>
      <c r="E732" s="39" t="s">
        <v>2347</v>
      </c>
    </row>
    <row r="733" spans="1:5" ht="12.75">
      <c r="A733" s="35" t="s">
        <v>57</v>
      </c>
      <c r="E733" s="40" t="s">
        <v>2348</v>
      </c>
    </row>
    <row r="734" spans="1:5" ht="12.75">
      <c r="A734" t="s">
        <v>58</v>
      </c>
      <c r="E734" s="39" t="s">
        <v>2234</v>
      </c>
    </row>
    <row r="735" spans="1:16" ht="38.25">
      <c r="A735" t="s">
        <v>50</v>
      </c>
      <c s="34" t="s">
        <v>2349</v>
      </c>
      <c s="34" t="s">
        <v>2350</v>
      </c>
      <c s="35" t="s">
        <v>5</v>
      </c>
      <c s="6" t="s">
        <v>2351</v>
      </c>
      <c s="36" t="s">
        <v>71</v>
      </c>
      <c s="37">
        <v>1</v>
      </c>
      <c s="36">
        <v>0.041</v>
      </c>
      <c s="36">
        <f>ROUND(G735*H735,6)</f>
      </c>
      <c r="L735" s="38">
        <v>0</v>
      </c>
      <c s="32">
        <f>ROUND(ROUND(L735,2)*ROUND(G735,3),2)</f>
      </c>
      <c s="36" t="s">
        <v>62</v>
      </c>
      <c>
        <f>(M735*21)/100</f>
      </c>
      <c t="s">
        <v>28</v>
      </c>
    </row>
    <row r="736" spans="1:5" ht="38.25">
      <c r="A736" s="35" t="s">
        <v>56</v>
      </c>
      <c r="E736" s="39" t="s">
        <v>2352</v>
      </c>
    </row>
    <row r="737" spans="1:5" ht="12.75">
      <c r="A737" s="35" t="s">
        <v>57</v>
      </c>
      <c r="E737" s="40" t="s">
        <v>2353</v>
      </c>
    </row>
    <row r="738" spans="1:5" ht="12.75">
      <c r="A738" t="s">
        <v>58</v>
      </c>
      <c r="E738" s="39" t="s">
        <v>2234</v>
      </c>
    </row>
    <row r="739" spans="1:16" ht="38.25">
      <c r="A739" t="s">
        <v>50</v>
      </c>
      <c s="34" t="s">
        <v>2354</v>
      </c>
      <c s="34" t="s">
        <v>2355</v>
      </c>
      <c s="35" t="s">
        <v>5</v>
      </c>
      <c s="6" t="s">
        <v>2356</v>
      </c>
      <c s="36" t="s">
        <v>71</v>
      </c>
      <c s="37">
        <v>1</v>
      </c>
      <c s="36">
        <v>0.041</v>
      </c>
      <c s="36">
        <f>ROUND(G739*H739,6)</f>
      </c>
      <c r="L739" s="38">
        <v>0</v>
      </c>
      <c s="32">
        <f>ROUND(ROUND(L739,2)*ROUND(G739,3),2)</f>
      </c>
      <c s="36" t="s">
        <v>62</v>
      </c>
      <c>
        <f>(M739*21)/100</f>
      </c>
      <c t="s">
        <v>28</v>
      </c>
    </row>
    <row r="740" spans="1:5" ht="38.25">
      <c r="A740" s="35" t="s">
        <v>56</v>
      </c>
      <c r="E740" s="39" t="s">
        <v>2357</v>
      </c>
    </row>
    <row r="741" spans="1:5" ht="12.75">
      <c r="A741" s="35" t="s">
        <v>57</v>
      </c>
      <c r="E741" s="40" t="s">
        <v>2353</v>
      </c>
    </row>
    <row r="742" spans="1:5" ht="12.75">
      <c r="A742" t="s">
        <v>58</v>
      </c>
      <c r="E742" s="39" t="s">
        <v>2234</v>
      </c>
    </row>
    <row r="743" spans="1:16" ht="38.25">
      <c r="A743" t="s">
        <v>50</v>
      </c>
      <c s="34" t="s">
        <v>2358</v>
      </c>
      <c s="34" t="s">
        <v>2359</v>
      </c>
      <c s="35" t="s">
        <v>5</v>
      </c>
      <c s="6" t="s">
        <v>2360</v>
      </c>
      <c s="36" t="s">
        <v>1203</v>
      </c>
      <c s="37">
        <v>4.18</v>
      </c>
      <c s="36">
        <v>0.02997</v>
      </c>
      <c s="36">
        <f>ROUND(G743*H743,6)</f>
      </c>
      <c r="L743" s="38">
        <v>0</v>
      </c>
      <c s="32">
        <f>ROUND(ROUND(L743,2)*ROUND(G743,3),2)</f>
      </c>
      <c s="36" t="s">
        <v>62</v>
      </c>
      <c>
        <f>(M743*21)/100</f>
      </c>
      <c t="s">
        <v>28</v>
      </c>
    </row>
    <row r="744" spans="1:5" ht="38.25">
      <c r="A744" s="35" t="s">
        <v>56</v>
      </c>
      <c r="E744" s="39" t="s">
        <v>2361</v>
      </c>
    </row>
    <row r="745" spans="1:5" ht="25.5">
      <c r="A745" s="35" t="s">
        <v>57</v>
      </c>
      <c r="E745" s="42" t="s">
        <v>2362</v>
      </c>
    </row>
    <row r="746" spans="1:5" ht="25.5">
      <c r="A746" t="s">
        <v>58</v>
      </c>
      <c r="E746" s="39" t="s">
        <v>2259</v>
      </c>
    </row>
    <row r="747" spans="1:16" ht="38.25">
      <c r="A747" t="s">
        <v>50</v>
      </c>
      <c s="34" t="s">
        <v>2363</v>
      </c>
      <c s="34" t="s">
        <v>2364</v>
      </c>
      <c s="35" t="s">
        <v>5</v>
      </c>
      <c s="6" t="s">
        <v>2365</v>
      </c>
      <c s="36" t="s">
        <v>1203</v>
      </c>
      <c s="37">
        <v>4.169</v>
      </c>
      <c s="36">
        <v>0.02997</v>
      </c>
      <c s="36">
        <f>ROUND(G747*H747,6)</f>
      </c>
      <c r="L747" s="38">
        <v>0</v>
      </c>
      <c s="32">
        <f>ROUND(ROUND(L747,2)*ROUND(G747,3),2)</f>
      </c>
      <c s="36" t="s">
        <v>62</v>
      </c>
      <c>
        <f>(M747*21)/100</f>
      </c>
      <c t="s">
        <v>28</v>
      </c>
    </row>
    <row r="748" spans="1:5" ht="38.25">
      <c r="A748" s="35" t="s">
        <v>56</v>
      </c>
      <c r="E748" s="39" t="s">
        <v>2366</v>
      </c>
    </row>
    <row r="749" spans="1:5" ht="25.5">
      <c r="A749" s="35" t="s">
        <v>57</v>
      </c>
      <c r="E749" s="42" t="s">
        <v>2367</v>
      </c>
    </row>
    <row r="750" spans="1:5" ht="25.5">
      <c r="A750" t="s">
        <v>58</v>
      </c>
      <c r="E750" s="39" t="s">
        <v>2259</v>
      </c>
    </row>
    <row r="751" spans="1:16" ht="38.25">
      <c r="A751" t="s">
        <v>50</v>
      </c>
      <c s="34" t="s">
        <v>2368</v>
      </c>
      <c s="34" t="s">
        <v>2369</v>
      </c>
      <c s="35" t="s">
        <v>5</v>
      </c>
      <c s="6" t="s">
        <v>2370</v>
      </c>
      <c s="36" t="s">
        <v>1203</v>
      </c>
      <c s="37">
        <v>4.18</v>
      </c>
      <c s="36">
        <v>0.02997</v>
      </c>
      <c s="36">
        <f>ROUND(G751*H751,6)</f>
      </c>
      <c r="L751" s="38">
        <v>0</v>
      </c>
      <c s="32">
        <f>ROUND(ROUND(L751,2)*ROUND(G751,3),2)</f>
      </c>
      <c s="36" t="s">
        <v>62</v>
      </c>
      <c>
        <f>(M751*21)/100</f>
      </c>
      <c t="s">
        <v>28</v>
      </c>
    </row>
    <row r="752" spans="1:5" ht="38.25">
      <c r="A752" s="35" t="s">
        <v>56</v>
      </c>
      <c r="E752" s="39" t="s">
        <v>2371</v>
      </c>
    </row>
    <row r="753" spans="1:5" ht="25.5">
      <c r="A753" s="35" t="s">
        <v>57</v>
      </c>
      <c r="E753" s="42" t="s">
        <v>2372</v>
      </c>
    </row>
    <row r="754" spans="1:5" ht="25.5">
      <c r="A754" t="s">
        <v>58</v>
      </c>
      <c r="E754" s="39" t="s">
        <v>2259</v>
      </c>
    </row>
    <row r="755" spans="1:16" ht="38.25">
      <c r="A755" t="s">
        <v>50</v>
      </c>
      <c s="34" t="s">
        <v>2373</v>
      </c>
      <c s="34" t="s">
        <v>2374</v>
      </c>
      <c s="35" t="s">
        <v>5</v>
      </c>
      <c s="6" t="s">
        <v>2375</v>
      </c>
      <c s="36" t="s">
        <v>1203</v>
      </c>
      <c s="37">
        <v>4.18</v>
      </c>
      <c s="36">
        <v>0.02997</v>
      </c>
      <c s="36">
        <f>ROUND(G755*H755,6)</f>
      </c>
      <c r="L755" s="38">
        <v>0</v>
      </c>
      <c s="32">
        <f>ROUND(ROUND(L755,2)*ROUND(G755,3),2)</f>
      </c>
      <c s="36" t="s">
        <v>62</v>
      </c>
      <c>
        <f>(M755*21)/100</f>
      </c>
      <c t="s">
        <v>28</v>
      </c>
    </row>
    <row r="756" spans="1:5" ht="38.25">
      <c r="A756" s="35" t="s">
        <v>56</v>
      </c>
      <c r="E756" s="39" t="s">
        <v>2376</v>
      </c>
    </row>
    <row r="757" spans="1:5" ht="25.5">
      <c r="A757" s="35" t="s">
        <v>57</v>
      </c>
      <c r="E757" s="42" t="s">
        <v>2377</v>
      </c>
    </row>
    <row r="758" spans="1:5" ht="25.5">
      <c r="A758" t="s">
        <v>58</v>
      </c>
      <c r="E758" s="39" t="s">
        <v>2259</v>
      </c>
    </row>
    <row r="759" spans="1:16" ht="38.25">
      <c r="A759" t="s">
        <v>50</v>
      </c>
      <c s="34" t="s">
        <v>2378</v>
      </c>
      <c s="34" t="s">
        <v>2379</v>
      </c>
      <c s="35" t="s">
        <v>5</v>
      </c>
      <c s="6" t="s">
        <v>2380</v>
      </c>
      <c s="36" t="s">
        <v>71</v>
      </c>
      <c s="37">
        <v>1</v>
      </c>
      <c s="36">
        <v>0.0205</v>
      </c>
      <c s="36">
        <f>ROUND(G759*H759,6)</f>
      </c>
      <c r="L759" s="38">
        <v>0</v>
      </c>
      <c s="32">
        <f>ROUND(ROUND(L759,2)*ROUND(G759,3),2)</f>
      </c>
      <c s="36" t="s">
        <v>62</v>
      </c>
      <c>
        <f>(M759*21)/100</f>
      </c>
      <c t="s">
        <v>28</v>
      </c>
    </row>
    <row r="760" spans="1:5" ht="38.25">
      <c r="A760" s="35" t="s">
        <v>56</v>
      </c>
      <c r="E760" s="39" t="s">
        <v>2381</v>
      </c>
    </row>
    <row r="761" spans="1:5" ht="12.75">
      <c r="A761" s="35" t="s">
        <v>57</v>
      </c>
      <c r="E761" s="40" t="s">
        <v>2382</v>
      </c>
    </row>
    <row r="762" spans="1:5" ht="12.75">
      <c r="A762" t="s">
        <v>58</v>
      </c>
      <c r="E762" s="39" t="s">
        <v>2383</v>
      </c>
    </row>
    <row r="763" spans="1:16" ht="38.25">
      <c r="A763" t="s">
        <v>50</v>
      </c>
      <c s="34" t="s">
        <v>2384</v>
      </c>
      <c s="34" t="s">
        <v>2385</v>
      </c>
      <c s="35" t="s">
        <v>5</v>
      </c>
      <c s="6" t="s">
        <v>2380</v>
      </c>
      <c s="36" t="s">
        <v>71</v>
      </c>
      <c s="37">
        <v>1</v>
      </c>
      <c s="36">
        <v>0.0205</v>
      </c>
      <c s="36">
        <f>ROUND(G763*H763,6)</f>
      </c>
      <c r="L763" s="38">
        <v>0</v>
      </c>
      <c s="32">
        <f>ROUND(ROUND(L763,2)*ROUND(G763,3),2)</f>
      </c>
      <c s="36" t="s">
        <v>62</v>
      </c>
      <c>
        <f>(M763*21)/100</f>
      </c>
      <c t="s">
        <v>28</v>
      </c>
    </row>
    <row r="764" spans="1:5" ht="38.25">
      <c r="A764" s="35" t="s">
        <v>56</v>
      </c>
      <c r="E764" s="39" t="s">
        <v>2381</v>
      </c>
    </row>
    <row r="765" spans="1:5" ht="12.75">
      <c r="A765" s="35" t="s">
        <v>57</v>
      </c>
      <c r="E765" s="40" t="s">
        <v>2386</v>
      </c>
    </row>
    <row r="766" spans="1:5" ht="12.75">
      <c r="A766" t="s">
        <v>58</v>
      </c>
      <c r="E766" s="39" t="s">
        <v>2383</v>
      </c>
    </row>
    <row r="767" spans="1:16" ht="38.25">
      <c r="A767" t="s">
        <v>50</v>
      </c>
      <c s="34" t="s">
        <v>2387</v>
      </c>
      <c s="34" t="s">
        <v>2388</v>
      </c>
      <c s="35" t="s">
        <v>5</v>
      </c>
      <c s="6" t="s">
        <v>2389</v>
      </c>
      <c s="36" t="s">
        <v>71</v>
      </c>
      <c s="37">
        <v>1</v>
      </c>
      <c s="36">
        <v>0.0175</v>
      </c>
      <c s="36">
        <f>ROUND(G767*H767,6)</f>
      </c>
      <c r="L767" s="38">
        <v>0</v>
      </c>
      <c s="32">
        <f>ROUND(ROUND(L767,2)*ROUND(G767,3),2)</f>
      </c>
      <c s="36" t="s">
        <v>62</v>
      </c>
      <c>
        <f>(M767*21)/100</f>
      </c>
      <c t="s">
        <v>28</v>
      </c>
    </row>
    <row r="768" spans="1:5" ht="38.25">
      <c r="A768" s="35" t="s">
        <v>56</v>
      </c>
      <c r="E768" s="39" t="s">
        <v>2390</v>
      </c>
    </row>
    <row r="769" spans="1:5" ht="12.75">
      <c r="A769" s="35" t="s">
        <v>57</v>
      </c>
      <c r="E769" s="40" t="s">
        <v>2391</v>
      </c>
    </row>
    <row r="770" spans="1:5" ht="12.75">
      <c r="A770" t="s">
        <v>58</v>
      </c>
      <c r="E770" s="39" t="s">
        <v>2392</v>
      </c>
    </row>
    <row r="771" spans="1:16" ht="38.25">
      <c r="A771" t="s">
        <v>50</v>
      </c>
      <c s="34" t="s">
        <v>2393</v>
      </c>
      <c s="34" t="s">
        <v>2394</v>
      </c>
      <c s="35" t="s">
        <v>5</v>
      </c>
      <c s="6" t="s">
        <v>2395</v>
      </c>
      <c s="36" t="s">
        <v>71</v>
      </c>
      <c s="37">
        <v>2</v>
      </c>
      <c s="36">
        <v>0.0195</v>
      </c>
      <c s="36">
        <f>ROUND(G771*H771,6)</f>
      </c>
      <c r="L771" s="38">
        <v>0</v>
      </c>
      <c s="32">
        <f>ROUND(ROUND(L771,2)*ROUND(G771,3),2)</f>
      </c>
      <c s="36" t="s">
        <v>62</v>
      </c>
      <c>
        <f>(M771*21)/100</f>
      </c>
      <c t="s">
        <v>28</v>
      </c>
    </row>
    <row r="772" spans="1:5" ht="38.25">
      <c r="A772" s="35" t="s">
        <v>56</v>
      </c>
      <c r="E772" s="39" t="s">
        <v>2396</v>
      </c>
    </row>
    <row r="773" spans="1:5" ht="12.75">
      <c r="A773" s="35" t="s">
        <v>57</v>
      </c>
      <c r="E773" s="40" t="s">
        <v>2397</v>
      </c>
    </row>
    <row r="774" spans="1:5" ht="12.75">
      <c r="A774" t="s">
        <v>58</v>
      </c>
      <c r="E774" s="39" t="s">
        <v>2392</v>
      </c>
    </row>
    <row r="775" spans="1:16" ht="38.25">
      <c r="A775" t="s">
        <v>50</v>
      </c>
      <c s="34" t="s">
        <v>2398</v>
      </c>
      <c s="34" t="s">
        <v>2399</v>
      </c>
      <c s="35" t="s">
        <v>5</v>
      </c>
      <c s="6" t="s">
        <v>2380</v>
      </c>
      <c s="36" t="s">
        <v>71</v>
      </c>
      <c s="37">
        <v>1</v>
      </c>
      <c s="36">
        <v>0.0205</v>
      </c>
      <c s="36">
        <f>ROUND(G775*H775,6)</f>
      </c>
      <c r="L775" s="38">
        <v>0</v>
      </c>
      <c s="32">
        <f>ROUND(ROUND(L775,2)*ROUND(G775,3),2)</f>
      </c>
      <c s="36" t="s">
        <v>62</v>
      </c>
      <c>
        <f>(M775*21)/100</f>
      </c>
      <c t="s">
        <v>28</v>
      </c>
    </row>
    <row r="776" spans="1:5" ht="38.25">
      <c r="A776" s="35" t="s">
        <v>56</v>
      </c>
      <c r="E776" s="39" t="s">
        <v>2381</v>
      </c>
    </row>
    <row r="777" spans="1:5" ht="12.75">
      <c r="A777" s="35" t="s">
        <v>57</v>
      </c>
      <c r="E777" s="40" t="s">
        <v>2400</v>
      </c>
    </row>
    <row r="778" spans="1:5" ht="12.75">
      <c r="A778" t="s">
        <v>58</v>
      </c>
      <c r="E778" s="39" t="s">
        <v>2234</v>
      </c>
    </row>
    <row r="779" spans="1:16" ht="38.25">
      <c r="A779" t="s">
        <v>50</v>
      </c>
      <c s="34" t="s">
        <v>2401</v>
      </c>
      <c s="34" t="s">
        <v>2402</v>
      </c>
      <c s="35" t="s">
        <v>5</v>
      </c>
      <c s="6" t="s">
        <v>2380</v>
      </c>
      <c s="36" t="s">
        <v>71</v>
      </c>
      <c s="37">
        <v>1</v>
      </c>
      <c s="36">
        <v>0.0205</v>
      </c>
      <c s="36">
        <f>ROUND(G779*H779,6)</f>
      </c>
      <c r="L779" s="38">
        <v>0</v>
      </c>
      <c s="32">
        <f>ROUND(ROUND(L779,2)*ROUND(G779,3),2)</f>
      </c>
      <c s="36" t="s">
        <v>62</v>
      </c>
      <c>
        <f>(M779*21)/100</f>
      </c>
      <c t="s">
        <v>28</v>
      </c>
    </row>
    <row r="780" spans="1:5" ht="38.25">
      <c r="A780" s="35" t="s">
        <v>56</v>
      </c>
      <c r="E780" s="39" t="s">
        <v>2381</v>
      </c>
    </row>
    <row r="781" spans="1:5" ht="12.75">
      <c r="A781" s="35" t="s">
        <v>57</v>
      </c>
      <c r="E781" s="40" t="s">
        <v>2403</v>
      </c>
    </row>
    <row r="782" spans="1:5" ht="12.75">
      <c r="A782" t="s">
        <v>58</v>
      </c>
      <c r="E782" s="39" t="s">
        <v>2234</v>
      </c>
    </row>
    <row r="783" spans="1:16" ht="38.25">
      <c r="A783" t="s">
        <v>50</v>
      </c>
      <c s="34" t="s">
        <v>2404</v>
      </c>
      <c s="34" t="s">
        <v>2405</v>
      </c>
      <c s="35" t="s">
        <v>5</v>
      </c>
      <c s="6" t="s">
        <v>2380</v>
      </c>
      <c s="36" t="s">
        <v>71</v>
      </c>
      <c s="37">
        <v>1</v>
      </c>
      <c s="36">
        <v>0.0205</v>
      </c>
      <c s="36">
        <f>ROUND(G783*H783,6)</f>
      </c>
      <c r="L783" s="38">
        <v>0</v>
      </c>
      <c s="32">
        <f>ROUND(ROUND(L783,2)*ROUND(G783,3),2)</f>
      </c>
      <c s="36" t="s">
        <v>62</v>
      </c>
      <c>
        <f>(M783*21)/100</f>
      </c>
      <c t="s">
        <v>28</v>
      </c>
    </row>
    <row r="784" spans="1:5" ht="38.25">
      <c r="A784" s="35" t="s">
        <v>56</v>
      </c>
      <c r="E784" s="39" t="s">
        <v>2381</v>
      </c>
    </row>
    <row r="785" spans="1:5" ht="12.75">
      <c r="A785" s="35" t="s">
        <v>57</v>
      </c>
      <c r="E785" s="40" t="s">
        <v>2406</v>
      </c>
    </row>
    <row r="786" spans="1:5" ht="12.75">
      <c r="A786" t="s">
        <v>58</v>
      </c>
      <c r="E786" s="39" t="s">
        <v>2234</v>
      </c>
    </row>
    <row r="787" spans="1:16" ht="38.25">
      <c r="A787" t="s">
        <v>50</v>
      </c>
      <c s="34" t="s">
        <v>2407</v>
      </c>
      <c s="34" t="s">
        <v>2408</v>
      </c>
      <c s="35" t="s">
        <v>5</v>
      </c>
      <c s="6" t="s">
        <v>2409</v>
      </c>
      <c s="36" t="s">
        <v>1203</v>
      </c>
      <c s="37">
        <v>2.332</v>
      </c>
      <c s="36">
        <v>0.02997</v>
      </c>
      <c s="36">
        <f>ROUND(G787*H787,6)</f>
      </c>
      <c r="L787" s="38">
        <v>0</v>
      </c>
      <c s="32">
        <f>ROUND(ROUND(L787,2)*ROUND(G787,3),2)</f>
      </c>
      <c s="36" t="s">
        <v>62</v>
      </c>
      <c>
        <f>(M787*21)/100</f>
      </c>
      <c t="s">
        <v>28</v>
      </c>
    </row>
    <row r="788" spans="1:5" ht="63.75">
      <c r="A788" s="35" t="s">
        <v>56</v>
      </c>
      <c r="E788" s="39" t="s">
        <v>2410</v>
      </c>
    </row>
    <row r="789" spans="1:5" ht="25.5">
      <c r="A789" s="35" t="s">
        <v>57</v>
      </c>
      <c r="E789" s="42" t="s">
        <v>2411</v>
      </c>
    </row>
    <row r="790" spans="1:5" ht="25.5">
      <c r="A790" t="s">
        <v>58</v>
      </c>
      <c r="E790" s="39" t="s">
        <v>2259</v>
      </c>
    </row>
    <row r="791" spans="1:16" ht="38.25">
      <c r="A791" t="s">
        <v>50</v>
      </c>
      <c s="34" t="s">
        <v>2412</v>
      </c>
      <c s="34" t="s">
        <v>2413</v>
      </c>
      <c s="35" t="s">
        <v>5</v>
      </c>
      <c s="6" t="s">
        <v>2414</v>
      </c>
      <c s="36" t="s">
        <v>1203</v>
      </c>
      <c s="37">
        <v>2.332</v>
      </c>
      <c s="36">
        <v>0.02997</v>
      </c>
      <c s="36">
        <f>ROUND(G791*H791,6)</f>
      </c>
      <c r="L791" s="38">
        <v>0</v>
      </c>
      <c s="32">
        <f>ROUND(ROUND(L791,2)*ROUND(G791,3),2)</f>
      </c>
      <c s="36" t="s">
        <v>62</v>
      </c>
      <c>
        <f>(M791*21)/100</f>
      </c>
      <c t="s">
        <v>28</v>
      </c>
    </row>
    <row r="792" spans="1:5" ht="63.75">
      <c r="A792" s="35" t="s">
        <v>56</v>
      </c>
      <c r="E792" s="39" t="s">
        <v>2415</v>
      </c>
    </row>
    <row r="793" spans="1:5" ht="25.5">
      <c r="A793" s="35" t="s">
        <v>57</v>
      </c>
      <c r="E793" s="42" t="s">
        <v>2416</v>
      </c>
    </row>
    <row r="794" spans="1:5" ht="25.5">
      <c r="A794" t="s">
        <v>58</v>
      </c>
      <c r="E794" s="39" t="s">
        <v>2259</v>
      </c>
    </row>
    <row r="795" spans="1:16" ht="38.25">
      <c r="A795" t="s">
        <v>50</v>
      </c>
      <c s="34" t="s">
        <v>2417</v>
      </c>
      <c s="34" t="s">
        <v>2418</v>
      </c>
      <c s="35" t="s">
        <v>5</v>
      </c>
      <c s="6" t="s">
        <v>2419</v>
      </c>
      <c s="36" t="s">
        <v>71</v>
      </c>
      <c s="37">
        <v>1</v>
      </c>
      <c s="36">
        <v>0.0205</v>
      </c>
      <c s="36">
        <f>ROUND(G795*H795,6)</f>
      </c>
      <c r="L795" s="38">
        <v>0</v>
      </c>
      <c s="32">
        <f>ROUND(ROUND(L795,2)*ROUND(G795,3),2)</f>
      </c>
      <c s="36" t="s">
        <v>62</v>
      </c>
      <c>
        <f>(M795*21)/100</f>
      </c>
      <c t="s">
        <v>28</v>
      </c>
    </row>
    <row r="796" spans="1:5" ht="38.25">
      <c r="A796" s="35" t="s">
        <v>56</v>
      </c>
      <c r="E796" s="39" t="s">
        <v>2420</v>
      </c>
    </row>
    <row r="797" spans="1:5" ht="12.75">
      <c r="A797" s="35" t="s">
        <v>57</v>
      </c>
      <c r="E797" s="40" t="s">
        <v>2421</v>
      </c>
    </row>
    <row r="798" spans="1:5" ht="12.75">
      <c r="A798" t="s">
        <v>58</v>
      </c>
      <c r="E798" s="39" t="s">
        <v>2234</v>
      </c>
    </row>
    <row r="799" spans="1:16" ht="38.25">
      <c r="A799" t="s">
        <v>50</v>
      </c>
      <c s="34" t="s">
        <v>2422</v>
      </c>
      <c s="34" t="s">
        <v>2423</v>
      </c>
      <c s="35" t="s">
        <v>5</v>
      </c>
      <c s="6" t="s">
        <v>2424</v>
      </c>
      <c s="36" t="s">
        <v>71</v>
      </c>
      <c s="37">
        <v>14</v>
      </c>
      <c s="36">
        <v>0.0205</v>
      </c>
      <c s="36">
        <f>ROUND(G799*H799,6)</f>
      </c>
      <c r="L799" s="38">
        <v>0</v>
      </c>
      <c s="32">
        <f>ROUND(ROUND(L799,2)*ROUND(G799,3),2)</f>
      </c>
      <c s="36" t="s">
        <v>62</v>
      </c>
      <c>
        <f>(M799*21)/100</f>
      </c>
      <c t="s">
        <v>28</v>
      </c>
    </row>
    <row r="800" spans="1:5" ht="38.25">
      <c r="A800" s="35" t="s">
        <v>56</v>
      </c>
      <c r="E800" s="39" t="s">
        <v>2425</v>
      </c>
    </row>
    <row r="801" spans="1:5" ht="38.25">
      <c r="A801" s="35" t="s">
        <v>57</v>
      </c>
      <c r="E801" s="40" t="s">
        <v>2426</v>
      </c>
    </row>
    <row r="802" spans="1:5" ht="12.75">
      <c r="A802" t="s">
        <v>58</v>
      </c>
      <c r="E802" s="39" t="s">
        <v>2234</v>
      </c>
    </row>
    <row r="803" spans="1:16" ht="38.25">
      <c r="A803" t="s">
        <v>50</v>
      </c>
      <c s="34" t="s">
        <v>2427</v>
      </c>
      <c s="34" t="s">
        <v>2428</v>
      </c>
      <c s="35" t="s">
        <v>5</v>
      </c>
      <c s="6" t="s">
        <v>2429</v>
      </c>
      <c s="36" t="s">
        <v>71</v>
      </c>
      <c s="37">
        <v>4</v>
      </c>
      <c s="36">
        <v>0.0205</v>
      </c>
      <c s="36">
        <f>ROUND(G803*H803,6)</f>
      </c>
      <c r="L803" s="38">
        <v>0</v>
      </c>
      <c s="32">
        <f>ROUND(ROUND(L803,2)*ROUND(G803,3),2)</f>
      </c>
      <c s="36" t="s">
        <v>62</v>
      </c>
      <c>
        <f>(M803*21)/100</f>
      </c>
      <c t="s">
        <v>28</v>
      </c>
    </row>
    <row r="804" spans="1:5" ht="38.25">
      <c r="A804" s="35" t="s">
        <v>56</v>
      </c>
      <c r="E804" s="39" t="s">
        <v>2430</v>
      </c>
    </row>
    <row r="805" spans="1:5" ht="12.75">
      <c r="A805" s="35" t="s">
        <v>57</v>
      </c>
      <c r="E805" s="40" t="s">
        <v>2431</v>
      </c>
    </row>
    <row r="806" spans="1:5" ht="12.75">
      <c r="A806" t="s">
        <v>58</v>
      </c>
      <c r="E806" s="39" t="s">
        <v>2234</v>
      </c>
    </row>
    <row r="807" spans="1:16" ht="38.25">
      <c r="A807" t="s">
        <v>50</v>
      </c>
      <c s="34" t="s">
        <v>2432</v>
      </c>
      <c s="34" t="s">
        <v>2433</v>
      </c>
      <c s="35" t="s">
        <v>5</v>
      </c>
      <c s="6" t="s">
        <v>2429</v>
      </c>
      <c s="36" t="s">
        <v>71</v>
      </c>
      <c s="37">
        <v>2</v>
      </c>
      <c s="36">
        <v>0.0205</v>
      </c>
      <c s="36">
        <f>ROUND(G807*H807,6)</f>
      </c>
      <c r="L807" s="38">
        <v>0</v>
      </c>
      <c s="32">
        <f>ROUND(ROUND(L807,2)*ROUND(G807,3),2)</f>
      </c>
      <c s="36" t="s">
        <v>62</v>
      </c>
      <c>
        <f>(M807*21)/100</f>
      </c>
      <c t="s">
        <v>28</v>
      </c>
    </row>
    <row r="808" spans="1:5" ht="38.25">
      <c r="A808" s="35" t="s">
        <v>56</v>
      </c>
      <c r="E808" s="39" t="s">
        <v>2430</v>
      </c>
    </row>
    <row r="809" spans="1:5" ht="12.75">
      <c r="A809" s="35" t="s">
        <v>57</v>
      </c>
      <c r="E809" s="40" t="s">
        <v>2434</v>
      </c>
    </row>
    <row r="810" spans="1:5" ht="12.75">
      <c r="A810" t="s">
        <v>58</v>
      </c>
      <c r="E810" s="39" t="s">
        <v>2234</v>
      </c>
    </row>
    <row r="811" spans="1:16" ht="38.25">
      <c r="A811" t="s">
        <v>50</v>
      </c>
      <c s="34" t="s">
        <v>2435</v>
      </c>
      <c s="34" t="s">
        <v>2436</v>
      </c>
      <c s="35" t="s">
        <v>5</v>
      </c>
      <c s="6" t="s">
        <v>2429</v>
      </c>
      <c s="36" t="s">
        <v>71</v>
      </c>
      <c s="37">
        <v>1</v>
      </c>
      <c s="36">
        <v>0.0205</v>
      </c>
      <c s="36">
        <f>ROUND(G811*H811,6)</f>
      </c>
      <c r="L811" s="38">
        <v>0</v>
      </c>
      <c s="32">
        <f>ROUND(ROUND(L811,2)*ROUND(G811,3),2)</f>
      </c>
      <c s="36" t="s">
        <v>62</v>
      </c>
      <c>
        <f>(M811*21)/100</f>
      </c>
      <c t="s">
        <v>28</v>
      </c>
    </row>
    <row r="812" spans="1:5" ht="38.25">
      <c r="A812" s="35" t="s">
        <v>56</v>
      </c>
      <c r="E812" s="39" t="s">
        <v>2430</v>
      </c>
    </row>
    <row r="813" spans="1:5" ht="12.75">
      <c r="A813" s="35" t="s">
        <v>57</v>
      </c>
      <c r="E813" s="40" t="s">
        <v>2437</v>
      </c>
    </row>
    <row r="814" spans="1:5" ht="12.75">
      <c r="A814" t="s">
        <v>58</v>
      </c>
      <c r="E814" s="39" t="s">
        <v>2234</v>
      </c>
    </row>
    <row r="815" spans="1:16" ht="38.25">
      <c r="A815" t="s">
        <v>50</v>
      </c>
      <c s="34" t="s">
        <v>2438</v>
      </c>
      <c s="34" t="s">
        <v>2439</v>
      </c>
      <c s="35" t="s">
        <v>5</v>
      </c>
      <c s="6" t="s">
        <v>2440</v>
      </c>
      <c s="36" t="s">
        <v>71</v>
      </c>
      <c s="37">
        <v>1</v>
      </c>
      <c s="36">
        <v>0.0205</v>
      </c>
      <c s="36">
        <f>ROUND(G815*H815,6)</f>
      </c>
      <c r="L815" s="38">
        <v>0</v>
      </c>
      <c s="32">
        <f>ROUND(ROUND(L815,2)*ROUND(G815,3),2)</f>
      </c>
      <c s="36" t="s">
        <v>62</v>
      </c>
      <c>
        <f>(M815*21)/100</f>
      </c>
      <c t="s">
        <v>28</v>
      </c>
    </row>
    <row r="816" spans="1:5" ht="38.25">
      <c r="A816" s="35" t="s">
        <v>56</v>
      </c>
      <c r="E816" s="39" t="s">
        <v>2441</v>
      </c>
    </row>
    <row r="817" spans="1:5" ht="12.75">
      <c r="A817" s="35" t="s">
        <v>57</v>
      </c>
      <c r="E817" s="40" t="s">
        <v>2442</v>
      </c>
    </row>
    <row r="818" spans="1:5" ht="12.75">
      <c r="A818" t="s">
        <v>58</v>
      </c>
      <c r="E818" s="39" t="s">
        <v>2234</v>
      </c>
    </row>
    <row r="819" spans="1:16" ht="38.25">
      <c r="A819" t="s">
        <v>50</v>
      </c>
      <c s="34" t="s">
        <v>2443</v>
      </c>
      <c s="34" t="s">
        <v>2444</v>
      </c>
      <c s="35" t="s">
        <v>5</v>
      </c>
      <c s="6" t="s">
        <v>2445</v>
      </c>
      <c s="36" t="s">
        <v>71</v>
      </c>
      <c s="37">
        <v>2</v>
      </c>
      <c s="36">
        <v>0.0205</v>
      </c>
      <c s="36">
        <f>ROUND(G819*H819,6)</f>
      </c>
      <c r="L819" s="38">
        <v>0</v>
      </c>
      <c s="32">
        <f>ROUND(ROUND(L819,2)*ROUND(G819,3),2)</f>
      </c>
      <c s="36" t="s">
        <v>62</v>
      </c>
      <c>
        <f>(M819*21)/100</f>
      </c>
      <c t="s">
        <v>28</v>
      </c>
    </row>
    <row r="820" spans="1:5" ht="38.25">
      <c r="A820" s="35" t="s">
        <v>56</v>
      </c>
      <c r="E820" s="39" t="s">
        <v>2446</v>
      </c>
    </row>
    <row r="821" spans="1:5" ht="12.75">
      <c r="A821" s="35" t="s">
        <v>57</v>
      </c>
      <c r="E821" s="40" t="s">
        <v>2447</v>
      </c>
    </row>
    <row r="822" spans="1:5" ht="12.75">
      <c r="A822" t="s">
        <v>58</v>
      </c>
      <c r="E822" s="39" t="s">
        <v>2234</v>
      </c>
    </row>
    <row r="823" spans="1:16" ht="38.25">
      <c r="A823" t="s">
        <v>50</v>
      </c>
      <c s="34" t="s">
        <v>2448</v>
      </c>
      <c s="34" t="s">
        <v>2449</v>
      </c>
      <c s="35" t="s">
        <v>5</v>
      </c>
      <c s="6" t="s">
        <v>2445</v>
      </c>
      <c s="36" t="s">
        <v>71</v>
      </c>
      <c s="37">
        <v>4</v>
      </c>
      <c s="36">
        <v>0.0205</v>
      </c>
      <c s="36">
        <f>ROUND(G823*H823,6)</f>
      </c>
      <c r="L823" s="38">
        <v>0</v>
      </c>
      <c s="32">
        <f>ROUND(ROUND(L823,2)*ROUND(G823,3),2)</f>
      </c>
      <c s="36" t="s">
        <v>62</v>
      </c>
      <c>
        <f>(M823*21)/100</f>
      </c>
      <c t="s">
        <v>28</v>
      </c>
    </row>
    <row r="824" spans="1:5" ht="38.25">
      <c r="A824" s="35" t="s">
        <v>56</v>
      </c>
      <c r="E824" s="39" t="s">
        <v>2446</v>
      </c>
    </row>
    <row r="825" spans="1:5" ht="12.75">
      <c r="A825" s="35" t="s">
        <v>57</v>
      </c>
      <c r="E825" s="40" t="s">
        <v>2450</v>
      </c>
    </row>
    <row r="826" spans="1:5" ht="12.75">
      <c r="A826" t="s">
        <v>58</v>
      </c>
      <c r="E826" s="39" t="s">
        <v>2234</v>
      </c>
    </row>
    <row r="827" spans="1:16" ht="38.25">
      <c r="A827" t="s">
        <v>50</v>
      </c>
      <c s="34" t="s">
        <v>2451</v>
      </c>
      <c s="34" t="s">
        <v>2452</v>
      </c>
      <c s="35" t="s">
        <v>5</v>
      </c>
      <c s="6" t="s">
        <v>2445</v>
      </c>
      <c s="36" t="s">
        <v>71</v>
      </c>
      <c s="37">
        <v>8</v>
      </c>
      <c s="36">
        <v>0.0205</v>
      </c>
      <c s="36">
        <f>ROUND(G827*H827,6)</f>
      </c>
      <c r="L827" s="38">
        <v>0</v>
      </c>
      <c s="32">
        <f>ROUND(ROUND(L827,2)*ROUND(G827,3),2)</f>
      </c>
      <c s="36" t="s">
        <v>62</v>
      </c>
      <c>
        <f>(M827*21)/100</f>
      </c>
      <c t="s">
        <v>28</v>
      </c>
    </row>
    <row r="828" spans="1:5" ht="38.25">
      <c r="A828" s="35" t="s">
        <v>56</v>
      </c>
      <c r="E828" s="39" t="s">
        <v>2446</v>
      </c>
    </row>
    <row r="829" spans="1:5" ht="12.75">
      <c r="A829" s="35" t="s">
        <v>57</v>
      </c>
      <c r="E829" s="40" t="s">
        <v>2453</v>
      </c>
    </row>
    <row r="830" spans="1:5" ht="12.75">
      <c r="A830" t="s">
        <v>58</v>
      </c>
      <c r="E830" s="39" t="s">
        <v>2234</v>
      </c>
    </row>
    <row r="831" spans="1:16" ht="38.25">
      <c r="A831" t="s">
        <v>50</v>
      </c>
      <c s="34" t="s">
        <v>2454</v>
      </c>
      <c s="34" t="s">
        <v>2455</v>
      </c>
      <c s="35" t="s">
        <v>5</v>
      </c>
      <c s="6" t="s">
        <v>2445</v>
      </c>
      <c s="36" t="s">
        <v>71</v>
      </c>
      <c s="37">
        <v>5</v>
      </c>
      <c s="36">
        <v>0.0205</v>
      </c>
      <c s="36">
        <f>ROUND(G831*H831,6)</f>
      </c>
      <c r="L831" s="38">
        <v>0</v>
      </c>
      <c s="32">
        <f>ROUND(ROUND(L831,2)*ROUND(G831,3),2)</f>
      </c>
      <c s="36" t="s">
        <v>62</v>
      </c>
      <c>
        <f>(M831*21)/100</f>
      </c>
      <c t="s">
        <v>28</v>
      </c>
    </row>
    <row r="832" spans="1:5" ht="38.25">
      <c r="A832" s="35" t="s">
        <v>56</v>
      </c>
      <c r="E832" s="39" t="s">
        <v>2446</v>
      </c>
    </row>
    <row r="833" spans="1:5" ht="12.75">
      <c r="A833" s="35" t="s">
        <v>57</v>
      </c>
      <c r="E833" s="40" t="s">
        <v>2456</v>
      </c>
    </row>
    <row r="834" spans="1:5" ht="12.75">
      <c r="A834" t="s">
        <v>58</v>
      </c>
      <c r="E834" s="39" t="s">
        <v>2234</v>
      </c>
    </row>
    <row r="835" spans="1:16" ht="38.25">
      <c r="A835" t="s">
        <v>50</v>
      </c>
      <c s="34" t="s">
        <v>2457</v>
      </c>
      <c s="34" t="s">
        <v>2458</v>
      </c>
      <c s="35" t="s">
        <v>5</v>
      </c>
      <c s="6" t="s">
        <v>2445</v>
      </c>
      <c s="36" t="s">
        <v>71</v>
      </c>
      <c s="37">
        <v>1</v>
      </c>
      <c s="36">
        <v>0.0205</v>
      </c>
      <c s="36">
        <f>ROUND(G835*H835,6)</f>
      </c>
      <c r="L835" s="38">
        <v>0</v>
      </c>
      <c s="32">
        <f>ROUND(ROUND(L835,2)*ROUND(G835,3),2)</f>
      </c>
      <c s="36" t="s">
        <v>62</v>
      </c>
      <c>
        <f>(M835*21)/100</f>
      </c>
      <c t="s">
        <v>28</v>
      </c>
    </row>
    <row r="836" spans="1:5" ht="38.25">
      <c r="A836" s="35" t="s">
        <v>56</v>
      </c>
      <c r="E836" s="39" t="s">
        <v>2446</v>
      </c>
    </row>
    <row r="837" spans="1:5" ht="12.75">
      <c r="A837" s="35" t="s">
        <v>57</v>
      </c>
      <c r="E837" s="40" t="s">
        <v>2459</v>
      </c>
    </row>
    <row r="838" spans="1:5" ht="12.75">
      <c r="A838" t="s">
        <v>58</v>
      </c>
      <c r="E838" s="39" t="s">
        <v>2234</v>
      </c>
    </row>
    <row r="839" spans="1:16" ht="38.25">
      <c r="A839" t="s">
        <v>50</v>
      </c>
      <c s="34" t="s">
        <v>2460</v>
      </c>
      <c s="34" t="s">
        <v>2461</v>
      </c>
      <c s="35" t="s">
        <v>5</v>
      </c>
      <c s="6" t="s">
        <v>2445</v>
      </c>
      <c s="36" t="s">
        <v>71</v>
      </c>
      <c s="37">
        <v>1</v>
      </c>
      <c s="36">
        <v>0.0205</v>
      </c>
      <c s="36">
        <f>ROUND(G839*H839,6)</f>
      </c>
      <c r="L839" s="38">
        <v>0</v>
      </c>
      <c s="32">
        <f>ROUND(ROUND(L839,2)*ROUND(G839,3),2)</f>
      </c>
      <c s="36" t="s">
        <v>62</v>
      </c>
      <c>
        <f>(M839*21)/100</f>
      </c>
      <c t="s">
        <v>28</v>
      </c>
    </row>
    <row r="840" spans="1:5" ht="38.25">
      <c r="A840" s="35" t="s">
        <v>56</v>
      </c>
      <c r="E840" s="39" t="s">
        <v>2446</v>
      </c>
    </row>
    <row r="841" spans="1:5" ht="12.75">
      <c r="A841" s="35" t="s">
        <v>57</v>
      </c>
      <c r="E841" s="40" t="s">
        <v>2462</v>
      </c>
    </row>
    <row r="842" spans="1:5" ht="12.75">
      <c r="A842" t="s">
        <v>58</v>
      </c>
      <c r="E842" s="39" t="s">
        <v>2234</v>
      </c>
    </row>
    <row r="843" spans="1:16" ht="38.25">
      <c r="A843" t="s">
        <v>50</v>
      </c>
      <c s="34" t="s">
        <v>2463</v>
      </c>
      <c s="34" t="s">
        <v>2464</v>
      </c>
      <c s="35" t="s">
        <v>5</v>
      </c>
      <c s="6" t="s">
        <v>2445</v>
      </c>
      <c s="36" t="s">
        <v>71</v>
      </c>
      <c s="37">
        <v>1</v>
      </c>
      <c s="36">
        <v>0.0205</v>
      </c>
      <c s="36">
        <f>ROUND(G843*H843,6)</f>
      </c>
      <c r="L843" s="38">
        <v>0</v>
      </c>
      <c s="32">
        <f>ROUND(ROUND(L843,2)*ROUND(G843,3),2)</f>
      </c>
      <c s="36" t="s">
        <v>62</v>
      </c>
      <c>
        <f>(M843*21)/100</f>
      </c>
      <c t="s">
        <v>28</v>
      </c>
    </row>
    <row r="844" spans="1:5" ht="38.25">
      <c r="A844" s="35" t="s">
        <v>56</v>
      </c>
      <c r="E844" s="39" t="s">
        <v>2446</v>
      </c>
    </row>
    <row r="845" spans="1:5" ht="12.75">
      <c r="A845" s="35" t="s">
        <v>57</v>
      </c>
      <c r="E845" s="40" t="s">
        <v>2465</v>
      </c>
    </row>
    <row r="846" spans="1:5" ht="12.75">
      <c r="A846" t="s">
        <v>58</v>
      </c>
      <c r="E846" s="39" t="s">
        <v>2234</v>
      </c>
    </row>
    <row r="847" spans="1:16" ht="38.25">
      <c r="A847" t="s">
        <v>50</v>
      </c>
      <c s="34" t="s">
        <v>2466</v>
      </c>
      <c s="34" t="s">
        <v>2467</v>
      </c>
      <c s="35" t="s">
        <v>5</v>
      </c>
      <c s="6" t="s">
        <v>2445</v>
      </c>
      <c s="36" t="s">
        <v>71</v>
      </c>
      <c s="37">
        <v>3</v>
      </c>
      <c s="36">
        <v>0.0205</v>
      </c>
      <c s="36">
        <f>ROUND(G847*H847,6)</f>
      </c>
      <c r="L847" s="38">
        <v>0</v>
      </c>
      <c s="32">
        <f>ROUND(ROUND(L847,2)*ROUND(G847,3),2)</f>
      </c>
      <c s="36" t="s">
        <v>62</v>
      </c>
      <c>
        <f>(M847*21)/100</f>
      </c>
      <c t="s">
        <v>28</v>
      </c>
    </row>
    <row r="848" spans="1:5" ht="38.25">
      <c r="A848" s="35" t="s">
        <v>56</v>
      </c>
      <c r="E848" s="39" t="s">
        <v>2446</v>
      </c>
    </row>
    <row r="849" spans="1:5" ht="12.75">
      <c r="A849" s="35" t="s">
        <v>57</v>
      </c>
      <c r="E849" s="40" t="s">
        <v>2468</v>
      </c>
    </row>
    <row r="850" spans="1:5" ht="12.75">
      <c r="A850" t="s">
        <v>58</v>
      </c>
      <c r="E850" s="39" t="s">
        <v>2234</v>
      </c>
    </row>
    <row r="851" spans="1:16" ht="38.25">
      <c r="A851" t="s">
        <v>50</v>
      </c>
      <c s="34" t="s">
        <v>2469</v>
      </c>
      <c s="34" t="s">
        <v>2470</v>
      </c>
      <c s="35" t="s">
        <v>5</v>
      </c>
      <c s="6" t="s">
        <v>2445</v>
      </c>
      <c s="36" t="s">
        <v>71</v>
      </c>
      <c s="37">
        <v>2</v>
      </c>
      <c s="36">
        <v>0.0205</v>
      </c>
      <c s="36">
        <f>ROUND(G851*H851,6)</f>
      </c>
      <c r="L851" s="38">
        <v>0</v>
      </c>
      <c s="32">
        <f>ROUND(ROUND(L851,2)*ROUND(G851,3),2)</f>
      </c>
      <c s="36" t="s">
        <v>62</v>
      </c>
      <c>
        <f>(M851*21)/100</f>
      </c>
      <c t="s">
        <v>28</v>
      </c>
    </row>
    <row r="852" spans="1:5" ht="38.25">
      <c r="A852" s="35" t="s">
        <v>56</v>
      </c>
      <c r="E852" s="39" t="s">
        <v>2446</v>
      </c>
    </row>
    <row r="853" spans="1:5" ht="12.75">
      <c r="A853" s="35" t="s">
        <v>57</v>
      </c>
      <c r="E853" s="40" t="s">
        <v>2471</v>
      </c>
    </row>
    <row r="854" spans="1:5" ht="12.75">
      <c r="A854" t="s">
        <v>58</v>
      </c>
      <c r="E854" s="39" t="s">
        <v>2234</v>
      </c>
    </row>
    <row r="855" spans="1:16" ht="38.25">
      <c r="A855" t="s">
        <v>50</v>
      </c>
      <c s="34" t="s">
        <v>2472</v>
      </c>
      <c s="34" t="s">
        <v>2473</v>
      </c>
      <c s="35" t="s">
        <v>5</v>
      </c>
      <c s="6" t="s">
        <v>2474</v>
      </c>
      <c s="36" t="s">
        <v>71</v>
      </c>
      <c s="37">
        <v>2</v>
      </c>
      <c s="36">
        <v>0.0205</v>
      </c>
      <c s="36">
        <f>ROUND(G855*H855,6)</f>
      </c>
      <c r="L855" s="38">
        <v>0</v>
      </c>
      <c s="32">
        <f>ROUND(ROUND(L855,2)*ROUND(G855,3),2)</f>
      </c>
      <c s="36" t="s">
        <v>62</v>
      </c>
      <c>
        <f>(M855*21)/100</f>
      </c>
      <c t="s">
        <v>28</v>
      </c>
    </row>
    <row r="856" spans="1:5" ht="38.25">
      <c r="A856" s="35" t="s">
        <v>56</v>
      </c>
      <c r="E856" s="39" t="s">
        <v>2475</v>
      </c>
    </row>
    <row r="857" spans="1:5" ht="12.75">
      <c r="A857" s="35" t="s">
        <v>57</v>
      </c>
      <c r="E857" s="40" t="s">
        <v>2476</v>
      </c>
    </row>
    <row r="858" spans="1:5" ht="12.75">
      <c r="A858" t="s">
        <v>58</v>
      </c>
      <c r="E858" s="39" t="s">
        <v>2234</v>
      </c>
    </row>
    <row r="859" spans="1:16" ht="38.25">
      <c r="A859" t="s">
        <v>50</v>
      </c>
      <c s="34" t="s">
        <v>2477</v>
      </c>
      <c s="34" t="s">
        <v>2478</v>
      </c>
      <c s="35" t="s">
        <v>5</v>
      </c>
      <c s="6" t="s">
        <v>2474</v>
      </c>
      <c s="36" t="s">
        <v>71</v>
      </c>
      <c s="37">
        <v>4</v>
      </c>
      <c s="36">
        <v>0.0205</v>
      </c>
      <c s="36">
        <f>ROUND(G859*H859,6)</f>
      </c>
      <c r="L859" s="38">
        <v>0</v>
      </c>
      <c s="32">
        <f>ROUND(ROUND(L859,2)*ROUND(G859,3),2)</f>
      </c>
      <c s="36" t="s">
        <v>62</v>
      </c>
      <c>
        <f>(M859*21)/100</f>
      </c>
      <c t="s">
        <v>28</v>
      </c>
    </row>
    <row r="860" spans="1:5" ht="38.25">
      <c r="A860" s="35" t="s">
        <v>56</v>
      </c>
      <c r="E860" s="39" t="s">
        <v>2475</v>
      </c>
    </row>
    <row r="861" spans="1:5" ht="12.75">
      <c r="A861" s="35" t="s">
        <v>57</v>
      </c>
      <c r="E861" s="40" t="s">
        <v>2479</v>
      </c>
    </row>
    <row r="862" spans="1:5" ht="12.75">
      <c r="A862" t="s">
        <v>58</v>
      </c>
      <c r="E862" s="39" t="s">
        <v>2234</v>
      </c>
    </row>
    <row r="863" spans="1:16" ht="38.25">
      <c r="A863" t="s">
        <v>50</v>
      </c>
      <c s="34" t="s">
        <v>2480</v>
      </c>
      <c s="34" t="s">
        <v>2481</v>
      </c>
      <c s="35" t="s">
        <v>5</v>
      </c>
      <c s="6" t="s">
        <v>2474</v>
      </c>
      <c s="36" t="s">
        <v>71</v>
      </c>
      <c s="37">
        <v>3</v>
      </c>
      <c s="36">
        <v>0.0205</v>
      </c>
      <c s="36">
        <f>ROUND(G863*H863,6)</f>
      </c>
      <c r="L863" s="38">
        <v>0</v>
      </c>
      <c s="32">
        <f>ROUND(ROUND(L863,2)*ROUND(G863,3),2)</f>
      </c>
      <c s="36" t="s">
        <v>62</v>
      </c>
      <c>
        <f>(M863*21)/100</f>
      </c>
      <c t="s">
        <v>28</v>
      </c>
    </row>
    <row r="864" spans="1:5" ht="38.25">
      <c r="A864" s="35" t="s">
        <v>56</v>
      </c>
      <c r="E864" s="39" t="s">
        <v>2475</v>
      </c>
    </row>
    <row r="865" spans="1:5" ht="12.75">
      <c r="A865" s="35" t="s">
        <v>57</v>
      </c>
      <c r="E865" s="40" t="s">
        <v>2482</v>
      </c>
    </row>
    <row r="866" spans="1:5" ht="12.75">
      <c r="A866" t="s">
        <v>58</v>
      </c>
      <c r="E866" s="39" t="s">
        <v>2234</v>
      </c>
    </row>
    <row r="867" spans="1:16" ht="38.25">
      <c r="A867" t="s">
        <v>50</v>
      </c>
      <c s="34" t="s">
        <v>2483</v>
      </c>
      <c s="34" t="s">
        <v>2484</v>
      </c>
      <c s="35" t="s">
        <v>5</v>
      </c>
      <c s="6" t="s">
        <v>2485</v>
      </c>
      <c s="36" t="s">
        <v>71</v>
      </c>
      <c s="37">
        <v>1</v>
      </c>
      <c s="36">
        <v>0.0205</v>
      </c>
      <c s="36">
        <f>ROUND(G867*H867,6)</f>
      </c>
      <c r="L867" s="38">
        <v>0</v>
      </c>
      <c s="32">
        <f>ROUND(ROUND(L867,2)*ROUND(G867,3),2)</f>
      </c>
      <c s="36" t="s">
        <v>62</v>
      </c>
      <c>
        <f>(M867*21)/100</f>
      </c>
      <c t="s">
        <v>28</v>
      </c>
    </row>
    <row r="868" spans="1:5" ht="38.25">
      <c r="A868" s="35" t="s">
        <v>56</v>
      </c>
      <c r="E868" s="39" t="s">
        <v>2486</v>
      </c>
    </row>
    <row r="869" spans="1:5" ht="12.75">
      <c r="A869" s="35" t="s">
        <v>57</v>
      </c>
      <c r="E869" s="40" t="s">
        <v>2487</v>
      </c>
    </row>
    <row r="870" spans="1:5" ht="12.75">
      <c r="A870" t="s">
        <v>58</v>
      </c>
      <c r="E870" s="39" t="s">
        <v>2234</v>
      </c>
    </row>
    <row r="871" spans="1:16" ht="38.25">
      <c r="A871" t="s">
        <v>50</v>
      </c>
      <c s="34" t="s">
        <v>2488</v>
      </c>
      <c s="34" t="s">
        <v>2489</v>
      </c>
      <c s="35" t="s">
        <v>5</v>
      </c>
      <c s="6" t="s">
        <v>2485</v>
      </c>
      <c s="36" t="s">
        <v>71</v>
      </c>
      <c s="37">
        <v>4</v>
      </c>
      <c s="36">
        <v>0.0205</v>
      </c>
      <c s="36">
        <f>ROUND(G871*H871,6)</f>
      </c>
      <c r="L871" s="38">
        <v>0</v>
      </c>
      <c s="32">
        <f>ROUND(ROUND(L871,2)*ROUND(G871,3),2)</f>
      </c>
      <c s="36" t="s">
        <v>62</v>
      </c>
      <c>
        <f>(M871*21)/100</f>
      </c>
      <c t="s">
        <v>28</v>
      </c>
    </row>
    <row r="872" spans="1:5" ht="38.25">
      <c r="A872" s="35" t="s">
        <v>56</v>
      </c>
      <c r="E872" s="39" t="s">
        <v>2486</v>
      </c>
    </row>
    <row r="873" spans="1:5" ht="12.75">
      <c r="A873" s="35" t="s">
        <v>57</v>
      </c>
      <c r="E873" s="40" t="s">
        <v>2490</v>
      </c>
    </row>
    <row r="874" spans="1:5" ht="12.75">
      <c r="A874" t="s">
        <v>58</v>
      </c>
      <c r="E874" s="39" t="s">
        <v>2234</v>
      </c>
    </row>
    <row r="875" spans="1:16" ht="38.25">
      <c r="A875" t="s">
        <v>50</v>
      </c>
      <c s="34" t="s">
        <v>2491</v>
      </c>
      <c s="34" t="s">
        <v>2492</v>
      </c>
      <c s="35" t="s">
        <v>5</v>
      </c>
      <c s="6" t="s">
        <v>2485</v>
      </c>
      <c s="36" t="s">
        <v>71</v>
      </c>
      <c s="37">
        <v>1</v>
      </c>
      <c s="36">
        <v>0.0205</v>
      </c>
      <c s="36">
        <f>ROUND(G875*H875,6)</f>
      </c>
      <c r="L875" s="38">
        <v>0</v>
      </c>
      <c s="32">
        <f>ROUND(ROUND(L875,2)*ROUND(G875,3),2)</f>
      </c>
      <c s="36" t="s">
        <v>62</v>
      </c>
      <c>
        <f>(M875*21)/100</f>
      </c>
      <c t="s">
        <v>28</v>
      </c>
    </row>
    <row r="876" spans="1:5" ht="38.25">
      <c r="A876" s="35" t="s">
        <v>56</v>
      </c>
      <c r="E876" s="39" t="s">
        <v>2486</v>
      </c>
    </row>
    <row r="877" spans="1:5" ht="12.75">
      <c r="A877" s="35" t="s">
        <v>57</v>
      </c>
      <c r="E877" s="40" t="s">
        <v>2493</v>
      </c>
    </row>
    <row r="878" spans="1:5" ht="12.75">
      <c r="A878" t="s">
        <v>58</v>
      </c>
      <c r="E878" s="39" t="s">
        <v>2234</v>
      </c>
    </row>
    <row r="879" spans="1:16" ht="38.25">
      <c r="A879" t="s">
        <v>50</v>
      </c>
      <c s="34" t="s">
        <v>2494</v>
      </c>
      <c s="34" t="s">
        <v>2495</v>
      </c>
      <c s="35" t="s">
        <v>5</v>
      </c>
      <c s="6" t="s">
        <v>2485</v>
      </c>
      <c s="36" t="s">
        <v>71</v>
      </c>
      <c s="37">
        <v>12</v>
      </c>
      <c s="36">
        <v>0.0205</v>
      </c>
      <c s="36">
        <f>ROUND(G879*H879,6)</f>
      </c>
      <c r="L879" s="38">
        <v>0</v>
      </c>
      <c s="32">
        <f>ROUND(ROUND(L879,2)*ROUND(G879,3),2)</f>
      </c>
      <c s="36" t="s">
        <v>62</v>
      </c>
      <c>
        <f>(M879*21)/100</f>
      </c>
      <c t="s">
        <v>28</v>
      </c>
    </row>
    <row r="880" spans="1:5" ht="38.25">
      <c r="A880" s="35" t="s">
        <v>56</v>
      </c>
      <c r="E880" s="39" t="s">
        <v>2486</v>
      </c>
    </row>
    <row r="881" spans="1:5" ht="25.5">
      <c r="A881" s="35" t="s">
        <v>57</v>
      </c>
      <c r="E881" s="40" t="s">
        <v>2496</v>
      </c>
    </row>
    <row r="882" spans="1:5" ht="12.75">
      <c r="A882" t="s">
        <v>58</v>
      </c>
      <c r="E882" s="39" t="s">
        <v>2234</v>
      </c>
    </row>
    <row r="883" spans="1:16" ht="38.25">
      <c r="A883" t="s">
        <v>50</v>
      </c>
      <c s="34" t="s">
        <v>2497</v>
      </c>
      <c s="34" t="s">
        <v>2498</v>
      </c>
      <c s="35" t="s">
        <v>5</v>
      </c>
      <c s="6" t="s">
        <v>2485</v>
      </c>
      <c s="36" t="s">
        <v>71</v>
      </c>
      <c s="37">
        <v>19</v>
      </c>
      <c s="36">
        <v>0.0205</v>
      </c>
      <c s="36">
        <f>ROUND(G883*H883,6)</f>
      </c>
      <c r="L883" s="38">
        <v>0</v>
      </c>
      <c s="32">
        <f>ROUND(ROUND(L883,2)*ROUND(G883,3),2)</f>
      </c>
      <c s="36" t="s">
        <v>62</v>
      </c>
      <c>
        <f>(M883*21)/100</f>
      </c>
      <c t="s">
        <v>28</v>
      </c>
    </row>
    <row r="884" spans="1:5" ht="38.25">
      <c r="A884" s="35" t="s">
        <v>56</v>
      </c>
      <c r="E884" s="39" t="s">
        <v>2486</v>
      </c>
    </row>
    <row r="885" spans="1:5" ht="38.25">
      <c r="A885" s="35" t="s">
        <v>57</v>
      </c>
      <c r="E885" s="40" t="s">
        <v>2499</v>
      </c>
    </row>
    <row r="886" spans="1:5" ht="12.75">
      <c r="A886" t="s">
        <v>58</v>
      </c>
      <c r="E886" s="39" t="s">
        <v>2234</v>
      </c>
    </row>
    <row r="887" spans="1:16" ht="38.25">
      <c r="A887" t="s">
        <v>50</v>
      </c>
      <c s="34" t="s">
        <v>2500</v>
      </c>
      <c s="34" t="s">
        <v>2501</v>
      </c>
      <c s="35" t="s">
        <v>5</v>
      </c>
      <c s="6" t="s">
        <v>2502</v>
      </c>
      <c s="36" t="s">
        <v>71</v>
      </c>
      <c s="37">
        <v>5</v>
      </c>
      <c s="36">
        <v>0.0205</v>
      </c>
      <c s="36">
        <f>ROUND(G887*H887,6)</f>
      </c>
      <c r="L887" s="38">
        <v>0</v>
      </c>
      <c s="32">
        <f>ROUND(ROUND(L887,2)*ROUND(G887,3),2)</f>
      </c>
      <c s="36" t="s">
        <v>62</v>
      </c>
      <c>
        <f>(M887*21)/100</f>
      </c>
      <c t="s">
        <v>28</v>
      </c>
    </row>
    <row r="888" spans="1:5" ht="38.25">
      <c r="A888" s="35" t="s">
        <v>56</v>
      </c>
      <c r="E888" s="39" t="s">
        <v>2503</v>
      </c>
    </row>
    <row r="889" spans="1:5" ht="12.75">
      <c r="A889" s="35" t="s">
        <v>57</v>
      </c>
      <c r="E889" s="40" t="s">
        <v>2504</v>
      </c>
    </row>
    <row r="890" spans="1:5" ht="12.75">
      <c r="A890" t="s">
        <v>58</v>
      </c>
      <c r="E890" s="39" t="s">
        <v>2234</v>
      </c>
    </row>
    <row r="891" spans="1:16" ht="38.25">
      <c r="A891" t="s">
        <v>50</v>
      </c>
      <c s="34" t="s">
        <v>2505</v>
      </c>
      <c s="34" t="s">
        <v>2506</v>
      </c>
      <c s="35" t="s">
        <v>5</v>
      </c>
      <c s="6" t="s">
        <v>2502</v>
      </c>
      <c s="36" t="s">
        <v>71</v>
      </c>
      <c s="37">
        <v>3</v>
      </c>
      <c s="36">
        <v>0.0205</v>
      </c>
      <c s="36">
        <f>ROUND(G891*H891,6)</f>
      </c>
      <c r="L891" s="38">
        <v>0</v>
      </c>
      <c s="32">
        <f>ROUND(ROUND(L891,2)*ROUND(G891,3),2)</f>
      </c>
      <c s="36" t="s">
        <v>62</v>
      </c>
      <c>
        <f>(M891*21)/100</f>
      </c>
      <c t="s">
        <v>28</v>
      </c>
    </row>
    <row r="892" spans="1:5" ht="38.25">
      <c r="A892" s="35" t="s">
        <v>56</v>
      </c>
      <c r="E892" s="39" t="s">
        <v>2503</v>
      </c>
    </row>
    <row r="893" spans="1:5" ht="12.75">
      <c r="A893" s="35" t="s">
        <v>57</v>
      </c>
      <c r="E893" s="40" t="s">
        <v>2507</v>
      </c>
    </row>
    <row r="894" spans="1:5" ht="12.75">
      <c r="A894" t="s">
        <v>58</v>
      </c>
      <c r="E894" s="39" t="s">
        <v>2234</v>
      </c>
    </row>
    <row r="895" spans="1:16" ht="38.25">
      <c r="A895" t="s">
        <v>50</v>
      </c>
      <c s="34" t="s">
        <v>2508</v>
      </c>
      <c s="34" t="s">
        <v>2509</v>
      </c>
      <c s="35" t="s">
        <v>5</v>
      </c>
      <c s="6" t="s">
        <v>2510</v>
      </c>
      <c s="36" t="s">
        <v>71</v>
      </c>
      <c s="37">
        <v>2</v>
      </c>
      <c s="36">
        <v>0.0205</v>
      </c>
      <c s="36">
        <f>ROUND(G895*H895,6)</f>
      </c>
      <c r="L895" s="38">
        <v>0</v>
      </c>
      <c s="32">
        <f>ROUND(ROUND(L895,2)*ROUND(G895,3),2)</f>
      </c>
      <c s="36" t="s">
        <v>62</v>
      </c>
      <c>
        <f>(M895*21)/100</f>
      </c>
      <c t="s">
        <v>28</v>
      </c>
    </row>
    <row r="896" spans="1:5" ht="38.25">
      <c r="A896" s="35" t="s">
        <v>56</v>
      </c>
      <c r="E896" s="39" t="s">
        <v>2511</v>
      </c>
    </row>
    <row r="897" spans="1:5" ht="12.75">
      <c r="A897" s="35" t="s">
        <v>57</v>
      </c>
      <c r="E897" s="40" t="s">
        <v>2512</v>
      </c>
    </row>
    <row r="898" spans="1:5" ht="12.75">
      <c r="A898" t="s">
        <v>58</v>
      </c>
      <c r="E898" s="39" t="s">
        <v>2234</v>
      </c>
    </row>
    <row r="899" spans="1:16" ht="38.25">
      <c r="A899" t="s">
        <v>50</v>
      </c>
      <c s="34" t="s">
        <v>2513</v>
      </c>
      <c s="34" t="s">
        <v>2514</v>
      </c>
      <c s="35" t="s">
        <v>5</v>
      </c>
      <c s="6" t="s">
        <v>2510</v>
      </c>
      <c s="36" t="s">
        <v>71</v>
      </c>
      <c s="37">
        <v>2</v>
      </c>
      <c s="36">
        <v>0.0205</v>
      </c>
      <c s="36">
        <f>ROUND(G899*H899,6)</f>
      </c>
      <c r="L899" s="38">
        <v>0</v>
      </c>
      <c s="32">
        <f>ROUND(ROUND(L899,2)*ROUND(G899,3),2)</f>
      </c>
      <c s="36" t="s">
        <v>62</v>
      </c>
      <c>
        <f>(M899*21)/100</f>
      </c>
      <c t="s">
        <v>28</v>
      </c>
    </row>
    <row r="900" spans="1:5" ht="38.25">
      <c r="A900" s="35" t="s">
        <v>56</v>
      </c>
      <c r="E900" s="39" t="s">
        <v>2511</v>
      </c>
    </row>
    <row r="901" spans="1:5" ht="12.75">
      <c r="A901" s="35" t="s">
        <v>57</v>
      </c>
      <c r="E901" s="40" t="s">
        <v>2515</v>
      </c>
    </row>
    <row r="902" spans="1:5" ht="12.75">
      <c r="A902" t="s">
        <v>58</v>
      </c>
      <c r="E902" s="39" t="s">
        <v>2234</v>
      </c>
    </row>
    <row r="903" spans="1:16" ht="38.25">
      <c r="A903" t="s">
        <v>50</v>
      </c>
      <c s="34" t="s">
        <v>2516</v>
      </c>
      <c s="34" t="s">
        <v>2517</v>
      </c>
      <c s="35" t="s">
        <v>5</v>
      </c>
      <c s="6" t="s">
        <v>2510</v>
      </c>
      <c s="36" t="s">
        <v>71</v>
      </c>
      <c s="37">
        <v>2</v>
      </c>
      <c s="36">
        <v>0.0205</v>
      </c>
      <c s="36">
        <f>ROUND(G903*H903,6)</f>
      </c>
      <c r="L903" s="38">
        <v>0</v>
      </c>
      <c s="32">
        <f>ROUND(ROUND(L903,2)*ROUND(G903,3),2)</f>
      </c>
      <c s="36" t="s">
        <v>62</v>
      </c>
      <c>
        <f>(M903*21)/100</f>
      </c>
      <c t="s">
        <v>28</v>
      </c>
    </row>
    <row r="904" spans="1:5" ht="38.25">
      <c r="A904" s="35" t="s">
        <v>56</v>
      </c>
      <c r="E904" s="39" t="s">
        <v>2511</v>
      </c>
    </row>
    <row r="905" spans="1:5" ht="12.75">
      <c r="A905" s="35" t="s">
        <v>57</v>
      </c>
      <c r="E905" s="40" t="s">
        <v>2518</v>
      </c>
    </row>
    <row r="906" spans="1:5" ht="12.75">
      <c r="A906" t="s">
        <v>58</v>
      </c>
      <c r="E906" s="39" t="s">
        <v>2234</v>
      </c>
    </row>
    <row r="907" spans="1:16" ht="38.25">
      <c r="A907" t="s">
        <v>50</v>
      </c>
      <c s="34" t="s">
        <v>2519</v>
      </c>
      <c s="34" t="s">
        <v>2520</v>
      </c>
      <c s="35" t="s">
        <v>5</v>
      </c>
      <c s="6" t="s">
        <v>2521</v>
      </c>
      <c s="36" t="s">
        <v>71</v>
      </c>
      <c s="37">
        <v>1</v>
      </c>
      <c s="36">
        <v>0.0205</v>
      </c>
      <c s="36">
        <f>ROUND(G907*H907,6)</f>
      </c>
      <c r="L907" s="38">
        <v>0</v>
      </c>
      <c s="32">
        <f>ROUND(ROUND(L907,2)*ROUND(G907,3),2)</f>
      </c>
      <c s="36" t="s">
        <v>62</v>
      </c>
      <c>
        <f>(M907*21)/100</f>
      </c>
      <c t="s">
        <v>28</v>
      </c>
    </row>
    <row r="908" spans="1:5" ht="38.25">
      <c r="A908" s="35" t="s">
        <v>56</v>
      </c>
      <c r="E908" s="39" t="s">
        <v>2522</v>
      </c>
    </row>
    <row r="909" spans="1:5" ht="12.75">
      <c r="A909" s="35" t="s">
        <v>57</v>
      </c>
      <c r="E909" s="40" t="s">
        <v>2523</v>
      </c>
    </row>
    <row r="910" spans="1:5" ht="12.75">
      <c r="A910" t="s">
        <v>58</v>
      </c>
      <c r="E910" s="39" t="s">
        <v>2234</v>
      </c>
    </row>
    <row r="911" spans="1:16" ht="38.25">
      <c r="A911" t="s">
        <v>50</v>
      </c>
      <c s="34" t="s">
        <v>2524</v>
      </c>
      <c s="34" t="s">
        <v>2525</v>
      </c>
      <c s="35" t="s">
        <v>5</v>
      </c>
      <c s="6" t="s">
        <v>2526</v>
      </c>
      <c s="36" t="s">
        <v>71</v>
      </c>
      <c s="37">
        <v>3</v>
      </c>
      <c s="36">
        <v>0.0205</v>
      </c>
      <c s="36">
        <f>ROUND(G911*H911,6)</f>
      </c>
      <c r="L911" s="38">
        <v>0</v>
      </c>
      <c s="32">
        <f>ROUND(ROUND(L911,2)*ROUND(G911,3),2)</f>
      </c>
      <c s="36" t="s">
        <v>62</v>
      </c>
      <c>
        <f>(M911*21)/100</f>
      </c>
      <c t="s">
        <v>28</v>
      </c>
    </row>
    <row r="912" spans="1:5" ht="38.25">
      <c r="A912" s="35" t="s">
        <v>56</v>
      </c>
      <c r="E912" s="39" t="s">
        <v>2527</v>
      </c>
    </row>
    <row r="913" spans="1:5" ht="12.75">
      <c r="A913" s="35" t="s">
        <v>57</v>
      </c>
      <c r="E913" s="40" t="s">
        <v>2528</v>
      </c>
    </row>
    <row r="914" spans="1:5" ht="12.75">
      <c r="A914" t="s">
        <v>58</v>
      </c>
      <c r="E914" s="39" t="s">
        <v>2234</v>
      </c>
    </row>
    <row r="915" spans="1:16" ht="38.25">
      <c r="A915" t="s">
        <v>50</v>
      </c>
      <c s="34" t="s">
        <v>2529</v>
      </c>
      <c s="34" t="s">
        <v>2530</v>
      </c>
      <c s="35" t="s">
        <v>5</v>
      </c>
      <c s="6" t="s">
        <v>2531</v>
      </c>
      <c s="36" t="s">
        <v>71</v>
      </c>
      <c s="37">
        <v>1</v>
      </c>
      <c s="36">
        <v>0.0205</v>
      </c>
      <c s="36">
        <f>ROUND(G915*H915,6)</f>
      </c>
      <c r="L915" s="38">
        <v>0</v>
      </c>
      <c s="32">
        <f>ROUND(ROUND(L915,2)*ROUND(G915,3),2)</f>
      </c>
      <c s="36" t="s">
        <v>62</v>
      </c>
      <c>
        <f>(M915*21)/100</f>
      </c>
      <c t="s">
        <v>28</v>
      </c>
    </row>
    <row r="916" spans="1:5" ht="38.25">
      <c r="A916" s="35" t="s">
        <v>56</v>
      </c>
      <c r="E916" s="39" t="s">
        <v>2532</v>
      </c>
    </row>
    <row r="917" spans="1:5" ht="12.75">
      <c r="A917" s="35" t="s">
        <v>57</v>
      </c>
      <c r="E917" s="40" t="s">
        <v>2533</v>
      </c>
    </row>
    <row r="918" spans="1:5" ht="12.75">
      <c r="A918" t="s">
        <v>58</v>
      </c>
      <c r="E918" s="39" t="s">
        <v>2234</v>
      </c>
    </row>
    <row r="919" spans="1:16" ht="38.25">
      <c r="A919" t="s">
        <v>50</v>
      </c>
      <c s="34" t="s">
        <v>2534</v>
      </c>
      <c s="34" t="s">
        <v>2535</v>
      </c>
      <c s="35" t="s">
        <v>5</v>
      </c>
      <c s="6" t="s">
        <v>2531</v>
      </c>
      <c s="36" t="s">
        <v>71</v>
      </c>
      <c s="37">
        <v>3</v>
      </c>
      <c s="36">
        <v>0.0205</v>
      </c>
      <c s="36">
        <f>ROUND(G919*H919,6)</f>
      </c>
      <c r="L919" s="38">
        <v>0</v>
      </c>
      <c s="32">
        <f>ROUND(ROUND(L919,2)*ROUND(G919,3),2)</f>
      </c>
      <c s="36" t="s">
        <v>62</v>
      </c>
      <c>
        <f>(M919*21)/100</f>
      </c>
      <c t="s">
        <v>28</v>
      </c>
    </row>
    <row r="920" spans="1:5" ht="38.25">
      <c r="A920" s="35" t="s">
        <v>56</v>
      </c>
      <c r="E920" s="39" t="s">
        <v>2532</v>
      </c>
    </row>
    <row r="921" spans="1:5" ht="12.75">
      <c r="A921" s="35" t="s">
        <v>57</v>
      </c>
      <c r="E921" s="40" t="s">
        <v>2536</v>
      </c>
    </row>
    <row r="922" spans="1:5" ht="12.75">
      <c r="A922" t="s">
        <v>58</v>
      </c>
      <c r="E922" s="39" t="s">
        <v>2234</v>
      </c>
    </row>
    <row r="923" spans="1:16" ht="38.25">
      <c r="A923" t="s">
        <v>50</v>
      </c>
      <c s="34" t="s">
        <v>2537</v>
      </c>
      <c s="34" t="s">
        <v>2538</v>
      </c>
      <c s="35" t="s">
        <v>5</v>
      </c>
      <c s="6" t="s">
        <v>2531</v>
      </c>
      <c s="36" t="s">
        <v>71</v>
      </c>
      <c s="37">
        <v>2</v>
      </c>
      <c s="36">
        <v>0.0205</v>
      </c>
      <c s="36">
        <f>ROUND(G923*H923,6)</f>
      </c>
      <c r="L923" s="38">
        <v>0</v>
      </c>
      <c s="32">
        <f>ROUND(ROUND(L923,2)*ROUND(G923,3),2)</f>
      </c>
      <c s="36" t="s">
        <v>62</v>
      </c>
      <c>
        <f>(M923*21)/100</f>
      </c>
      <c t="s">
        <v>28</v>
      </c>
    </row>
    <row r="924" spans="1:5" ht="38.25">
      <c r="A924" s="35" t="s">
        <v>56</v>
      </c>
      <c r="E924" s="39" t="s">
        <v>2532</v>
      </c>
    </row>
    <row r="925" spans="1:5" ht="12.75">
      <c r="A925" s="35" t="s">
        <v>57</v>
      </c>
      <c r="E925" s="40" t="s">
        <v>2539</v>
      </c>
    </row>
    <row r="926" spans="1:5" ht="12.75">
      <c r="A926" t="s">
        <v>58</v>
      </c>
      <c r="E926" s="39" t="s">
        <v>2234</v>
      </c>
    </row>
    <row r="927" spans="1:16" ht="38.25">
      <c r="A927" t="s">
        <v>50</v>
      </c>
      <c s="34" t="s">
        <v>2540</v>
      </c>
      <c s="34" t="s">
        <v>2541</v>
      </c>
      <c s="35" t="s">
        <v>5</v>
      </c>
      <c s="6" t="s">
        <v>2542</v>
      </c>
      <c s="36" t="s">
        <v>71</v>
      </c>
      <c s="37">
        <v>3</v>
      </c>
      <c s="36">
        <v>0.0205</v>
      </c>
      <c s="36">
        <f>ROUND(G927*H927,6)</f>
      </c>
      <c r="L927" s="38">
        <v>0</v>
      </c>
      <c s="32">
        <f>ROUND(ROUND(L927,2)*ROUND(G927,3),2)</f>
      </c>
      <c s="36" t="s">
        <v>62</v>
      </c>
      <c>
        <f>(M927*21)/100</f>
      </c>
      <c t="s">
        <v>28</v>
      </c>
    </row>
    <row r="928" spans="1:5" ht="38.25">
      <c r="A928" s="35" t="s">
        <v>56</v>
      </c>
      <c r="E928" s="39" t="s">
        <v>2543</v>
      </c>
    </row>
    <row r="929" spans="1:5" ht="12.75">
      <c r="A929" s="35" t="s">
        <v>57</v>
      </c>
      <c r="E929" s="40" t="s">
        <v>2544</v>
      </c>
    </row>
    <row r="930" spans="1:5" ht="12.75">
      <c r="A930" t="s">
        <v>58</v>
      </c>
      <c r="E930" s="39" t="s">
        <v>2234</v>
      </c>
    </row>
    <row r="931" spans="1:16" ht="38.25">
      <c r="A931" t="s">
        <v>50</v>
      </c>
      <c s="34" t="s">
        <v>2545</v>
      </c>
      <c s="34" t="s">
        <v>2546</v>
      </c>
      <c s="35" t="s">
        <v>5</v>
      </c>
      <c s="6" t="s">
        <v>2542</v>
      </c>
      <c s="36" t="s">
        <v>71</v>
      </c>
      <c s="37">
        <v>1</v>
      </c>
      <c s="36">
        <v>0.0205</v>
      </c>
      <c s="36">
        <f>ROUND(G931*H931,6)</f>
      </c>
      <c r="L931" s="38">
        <v>0</v>
      </c>
      <c s="32">
        <f>ROUND(ROUND(L931,2)*ROUND(G931,3),2)</f>
      </c>
      <c s="36" t="s">
        <v>62</v>
      </c>
      <c>
        <f>(M931*21)/100</f>
      </c>
      <c t="s">
        <v>28</v>
      </c>
    </row>
    <row r="932" spans="1:5" ht="38.25">
      <c r="A932" s="35" t="s">
        <v>56</v>
      </c>
      <c r="E932" s="39" t="s">
        <v>2543</v>
      </c>
    </row>
    <row r="933" spans="1:5" ht="12.75">
      <c r="A933" s="35" t="s">
        <v>57</v>
      </c>
      <c r="E933" s="40" t="s">
        <v>2547</v>
      </c>
    </row>
    <row r="934" spans="1:5" ht="12.75">
      <c r="A934" t="s">
        <v>58</v>
      </c>
      <c r="E934" s="39" t="s">
        <v>2234</v>
      </c>
    </row>
    <row r="935" spans="1:16" ht="38.25">
      <c r="A935" t="s">
        <v>50</v>
      </c>
      <c s="34" t="s">
        <v>2548</v>
      </c>
      <c s="34" t="s">
        <v>2549</v>
      </c>
      <c s="35" t="s">
        <v>5</v>
      </c>
      <c s="6" t="s">
        <v>2550</v>
      </c>
      <c s="36" t="s">
        <v>71</v>
      </c>
      <c s="37">
        <v>3</v>
      </c>
      <c s="36">
        <v>0.0205</v>
      </c>
      <c s="36">
        <f>ROUND(G935*H935,6)</f>
      </c>
      <c r="L935" s="38">
        <v>0</v>
      </c>
      <c s="32">
        <f>ROUND(ROUND(L935,2)*ROUND(G935,3),2)</f>
      </c>
      <c s="36" t="s">
        <v>62</v>
      </c>
      <c>
        <f>(M935*21)/100</f>
      </c>
      <c t="s">
        <v>28</v>
      </c>
    </row>
    <row r="936" spans="1:5" ht="38.25">
      <c r="A936" s="35" t="s">
        <v>56</v>
      </c>
      <c r="E936" s="39" t="s">
        <v>2551</v>
      </c>
    </row>
    <row r="937" spans="1:5" ht="12.75">
      <c r="A937" s="35" t="s">
        <v>57</v>
      </c>
      <c r="E937" s="40" t="s">
        <v>2552</v>
      </c>
    </row>
    <row r="938" spans="1:5" ht="12.75">
      <c r="A938" t="s">
        <v>58</v>
      </c>
      <c r="E938" s="39" t="s">
        <v>2234</v>
      </c>
    </row>
    <row r="939" spans="1:16" ht="38.25">
      <c r="A939" t="s">
        <v>50</v>
      </c>
      <c s="34" t="s">
        <v>2553</v>
      </c>
      <c s="34" t="s">
        <v>2554</v>
      </c>
      <c s="35" t="s">
        <v>5</v>
      </c>
      <c s="6" t="s">
        <v>2555</v>
      </c>
      <c s="36" t="s">
        <v>71</v>
      </c>
      <c s="37">
        <v>1</v>
      </c>
      <c s="36">
        <v>0.0205</v>
      </c>
      <c s="36">
        <f>ROUND(G939*H939,6)</f>
      </c>
      <c r="L939" s="38">
        <v>0</v>
      </c>
      <c s="32">
        <f>ROUND(ROUND(L939,2)*ROUND(G939,3),2)</f>
      </c>
      <c s="36" t="s">
        <v>62</v>
      </c>
      <c>
        <f>(M939*21)/100</f>
      </c>
      <c t="s">
        <v>28</v>
      </c>
    </row>
    <row r="940" spans="1:5" ht="38.25">
      <c r="A940" s="35" t="s">
        <v>56</v>
      </c>
      <c r="E940" s="39" t="s">
        <v>2556</v>
      </c>
    </row>
    <row r="941" spans="1:5" ht="12.75">
      <c r="A941" s="35" t="s">
        <v>57</v>
      </c>
      <c r="E941" s="40" t="s">
        <v>2557</v>
      </c>
    </row>
    <row r="942" spans="1:5" ht="12.75">
      <c r="A942" t="s">
        <v>58</v>
      </c>
      <c r="E942" s="39" t="s">
        <v>2234</v>
      </c>
    </row>
    <row r="943" spans="1:16" ht="38.25">
      <c r="A943" t="s">
        <v>50</v>
      </c>
      <c s="34" t="s">
        <v>2558</v>
      </c>
      <c s="34" t="s">
        <v>2559</v>
      </c>
      <c s="35" t="s">
        <v>5</v>
      </c>
      <c s="6" t="s">
        <v>2560</v>
      </c>
      <c s="36" t="s">
        <v>71</v>
      </c>
      <c s="37">
        <v>12</v>
      </c>
      <c s="36">
        <v>0.0205</v>
      </c>
      <c s="36">
        <f>ROUND(G943*H943,6)</f>
      </c>
      <c r="L943" s="38">
        <v>0</v>
      </c>
      <c s="32">
        <f>ROUND(ROUND(L943,2)*ROUND(G943,3),2)</f>
      </c>
      <c s="36" t="s">
        <v>62</v>
      </c>
      <c>
        <f>(M943*21)/100</f>
      </c>
      <c t="s">
        <v>28</v>
      </c>
    </row>
    <row r="944" spans="1:5" ht="38.25">
      <c r="A944" s="35" t="s">
        <v>56</v>
      </c>
      <c r="E944" s="39" t="s">
        <v>2560</v>
      </c>
    </row>
    <row r="945" spans="1:5" ht="25.5">
      <c r="A945" s="35" t="s">
        <v>57</v>
      </c>
      <c r="E945" s="40" t="s">
        <v>2561</v>
      </c>
    </row>
    <row r="946" spans="1:5" ht="12.75">
      <c r="A946" t="s">
        <v>58</v>
      </c>
      <c r="E946" s="39" t="s">
        <v>2234</v>
      </c>
    </row>
    <row r="947" spans="1:13" ht="12.75">
      <c r="A947" t="s">
        <v>47</v>
      </c>
      <c r="C947" s="31" t="s">
        <v>2562</v>
      </c>
      <c r="E947" s="33" t="s">
        <v>2563</v>
      </c>
      <c r="J947" s="32">
        <f>0</f>
      </c>
      <c s="32">
        <f>0</f>
      </c>
      <c s="32">
        <f>0+L948+L952+L956+L960+L964+L968+L972+L976+L980+L984+L988</f>
      </c>
      <c s="32">
        <f>0+M948+M952+M956+M960+M964+M968+M972+M976+M980+M984+M988</f>
      </c>
    </row>
    <row r="948" spans="1:16" ht="25.5">
      <c r="A948" t="s">
        <v>50</v>
      </c>
      <c s="34" t="s">
        <v>2564</v>
      </c>
      <c s="34" t="s">
        <v>2565</v>
      </c>
      <c s="35" t="s">
        <v>5</v>
      </c>
      <c s="6" t="s">
        <v>2566</v>
      </c>
      <c s="36" t="s">
        <v>1203</v>
      </c>
      <c s="37">
        <v>27.328</v>
      </c>
      <c s="36">
        <v>0</v>
      </c>
      <c s="36">
        <f>ROUND(G948*H948,6)</f>
      </c>
      <c r="L948" s="38">
        <v>0</v>
      </c>
      <c s="32">
        <f>ROUND(ROUND(L948,2)*ROUND(G948,3),2)</f>
      </c>
      <c s="36" t="s">
        <v>55</v>
      </c>
      <c>
        <f>(M948*21)/100</f>
      </c>
      <c t="s">
        <v>28</v>
      </c>
    </row>
    <row r="949" spans="1:5" ht="25.5">
      <c r="A949" s="35" t="s">
        <v>56</v>
      </c>
      <c r="E949" s="39" t="s">
        <v>2566</v>
      </c>
    </row>
    <row r="950" spans="1:5" ht="140.25">
      <c r="A950" s="35" t="s">
        <v>57</v>
      </c>
      <c r="E950" s="42" t="s">
        <v>2567</v>
      </c>
    </row>
    <row r="951" spans="1:5" ht="12.75">
      <c r="A951" t="s">
        <v>58</v>
      </c>
      <c r="E951" s="39" t="s">
        <v>5</v>
      </c>
    </row>
    <row r="952" spans="1:16" ht="12.75">
      <c r="A952" t="s">
        <v>50</v>
      </c>
      <c s="34" t="s">
        <v>2568</v>
      </c>
      <c s="34" t="s">
        <v>2569</v>
      </c>
      <c s="35" t="s">
        <v>5</v>
      </c>
      <c s="6" t="s">
        <v>2570</v>
      </c>
      <c s="36" t="s">
        <v>102</v>
      </c>
      <c s="37">
        <v>0.013</v>
      </c>
      <c s="36">
        <v>1</v>
      </c>
      <c s="36">
        <f>ROUND(G952*H952,6)</f>
      </c>
      <c r="L952" s="38">
        <v>0</v>
      </c>
      <c s="32">
        <f>ROUND(ROUND(L952,2)*ROUND(G952,3),2)</f>
      </c>
      <c s="36" t="s">
        <v>55</v>
      </c>
      <c>
        <f>(M952*21)/100</f>
      </c>
      <c t="s">
        <v>28</v>
      </c>
    </row>
    <row r="953" spans="1:5" ht="12.75">
      <c r="A953" s="35" t="s">
        <v>56</v>
      </c>
      <c r="E953" s="39" t="s">
        <v>2570</v>
      </c>
    </row>
    <row r="954" spans="1:5" ht="25.5">
      <c r="A954" s="35" t="s">
        <v>57</v>
      </c>
      <c r="E954" s="40" t="s">
        <v>2571</v>
      </c>
    </row>
    <row r="955" spans="1:5" ht="12.75">
      <c r="A955" t="s">
        <v>58</v>
      </c>
      <c r="E955" s="39" t="s">
        <v>2572</v>
      </c>
    </row>
    <row r="956" spans="1:16" ht="25.5">
      <c r="A956" t="s">
        <v>50</v>
      </c>
      <c s="34" t="s">
        <v>2573</v>
      </c>
      <c s="34" t="s">
        <v>2574</v>
      </c>
      <c s="35" t="s">
        <v>5</v>
      </c>
      <c s="6" t="s">
        <v>2575</v>
      </c>
      <c s="36" t="s">
        <v>1203</v>
      </c>
      <c s="37">
        <v>11.286</v>
      </c>
      <c s="36">
        <v>0</v>
      </c>
      <c s="36">
        <f>ROUND(G956*H956,6)</f>
      </c>
      <c r="L956" s="38">
        <v>0</v>
      </c>
      <c s="32">
        <f>ROUND(ROUND(L956,2)*ROUND(G956,3),2)</f>
      </c>
      <c s="36" t="s">
        <v>55</v>
      </c>
      <c>
        <f>(M956*21)/100</f>
      </c>
      <c t="s">
        <v>28</v>
      </c>
    </row>
    <row r="957" spans="1:5" ht="25.5">
      <c r="A957" s="35" t="s">
        <v>56</v>
      </c>
      <c r="E957" s="39" t="s">
        <v>2575</v>
      </c>
    </row>
    <row r="958" spans="1:5" ht="51">
      <c r="A958" s="35" t="s">
        <v>57</v>
      </c>
      <c r="E958" s="42" t="s">
        <v>2576</v>
      </c>
    </row>
    <row r="959" spans="1:5" ht="12.75">
      <c r="A959" t="s">
        <v>58</v>
      </c>
      <c r="E959" s="39" t="s">
        <v>5</v>
      </c>
    </row>
    <row r="960" spans="1:16" ht="12.75">
      <c r="A960" t="s">
        <v>50</v>
      </c>
      <c s="34" t="s">
        <v>2577</v>
      </c>
      <c s="34" t="s">
        <v>2578</v>
      </c>
      <c s="35" t="s">
        <v>5</v>
      </c>
      <c s="6" t="s">
        <v>2579</v>
      </c>
      <c s="36" t="s">
        <v>1203</v>
      </c>
      <c s="37">
        <v>722.94</v>
      </c>
      <c s="36">
        <v>0</v>
      </c>
      <c s="36">
        <f>ROUND(G960*H960,6)</f>
      </c>
      <c r="L960" s="38">
        <v>0</v>
      </c>
      <c s="32">
        <f>ROUND(ROUND(L960,2)*ROUND(G960,3),2)</f>
      </c>
      <c s="36" t="s">
        <v>55</v>
      </c>
      <c>
        <f>(M960*21)/100</f>
      </c>
      <c t="s">
        <v>28</v>
      </c>
    </row>
    <row r="961" spans="1:5" ht="12.75">
      <c r="A961" s="35" t="s">
        <v>56</v>
      </c>
      <c r="E961" s="39" t="s">
        <v>2579</v>
      </c>
    </row>
    <row r="962" spans="1:5" ht="344.25">
      <c r="A962" s="35" t="s">
        <v>57</v>
      </c>
      <c r="E962" s="42" t="s">
        <v>2580</v>
      </c>
    </row>
    <row r="963" spans="1:5" ht="12.75">
      <c r="A963" t="s">
        <v>58</v>
      </c>
      <c r="E963" s="39" t="s">
        <v>5</v>
      </c>
    </row>
    <row r="964" spans="1:16" ht="25.5">
      <c r="A964" t="s">
        <v>50</v>
      </c>
      <c s="34" t="s">
        <v>2581</v>
      </c>
      <c s="34" t="s">
        <v>2582</v>
      </c>
      <c s="35" t="s">
        <v>5</v>
      </c>
      <c s="6" t="s">
        <v>2583</v>
      </c>
      <c s="36" t="s">
        <v>1203</v>
      </c>
      <c s="37">
        <v>2.428</v>
      </c>
      <c s="36">
        <v>0</v>
      </c>
      <c s="36">
        <f>ROUND(G964*H964,6)</f>
      </c>
      <c r="L964" s="38">
        <v>0</v>
      </c>
      <c s="32">
        <f>ROUND(ROUND(L964,2)*ROUND(G964,3),2)</f>
      </c>
      <c s="36" t="s">
        <v>55</v>
      </c>
      <c>
        <f>(M964*21)/100</f>
      </c>
      <c t="s">
        <v>28</v>
      </c>
    </row>
    <row r="965" spans="1:5" ht="25.5">
      <c r="A965" s="35" t="s">
        <v>56</v>
      </c>
      <c r="E965" s="39" t="s">
        <v>2583</v>
      </c>
    </row>
    <row r="966" spans="1:5" ht="12.75">
      <c r="A966" s="35" t="s">
        <v>57</v>
      </c>
      <c r="E966" s="40" t="s">
        <v>2584</v>
      </c>
    </row>
    <row r="967" spans="1:5" ht="12.75">
      <c r="A967" t="s">
        <v>58</v>
      </c>
      <c r="E967" s="39" t="s">
        <v>5</v>
      </c>
    </row>
    <row r="968" spans="1:16" ht="12.75">
      <c r="A968" t="s">
        <v>50</v>
      </c>
      <c s="34" t="s">
        <v>2585</v>
      </c>
      <c s="34" t="s">
        <v>2586</v>
      </c>
      <c s="35" t="s">
        <v>5</v>
      </c>
      <c s="6" t="s">
        <v>2587</v>
      </c>
      <c s="36" t="s">
        <v>1203</v>
      </c>
      <c s="37">
        <v>2.965</v>
      </c>
      <c s="36">
        <v>0.00064</v>
      </c>
      <c s="36">
        <f>ROUND(G968*H968,6)</f>
      </c>
      <c r="L968" s="38">
        <v>0</v>
      </c>
      <c s="32">
        <f>ROUND(ROUND(L968,2)*ROUND(G968,3),2)</f>
      </c>
      <c s="36" t="s">
        <v>55</v>
      </c>
      <c>
        <f>(M968*21)/100</f>
      </c>
      <c t="s">
        <v>28</v>
      </c>
    </row>
    <row r="969" spans="1:5" ht="12.75">
      <c r="A969" s="35" t="s">
        <v>56</v>
      </c>
      <c r="E969" s="39" t="s">
        <v>2587</v>
      </c>
    </row>
    <row r="970" spans="1:5" ht="12.75">
      <c r="A970" s="35" t="s">
        <v>57</v>
      </c>
      <c r="E970" s="40" t="s">
        <v>2588</v>
      </c>
    </row>
    <row r="971" spans="1:5" ht="12.75">
      <c r="A971" t="s">
        <v>58</v>
      </c>
      <c r="E971" s="39" t="s">
        <v>5</v>
      </c>
    </row>
    <row r="972" spans="1:16" ht="12.75">
      <c r="A972" t="s">
        <v>50</v>
      </c>
      <c s="34" t="s">
        <v>2589</v>
      </c>
      <c s="34" t="s">
        <v>2590</v>
      </c>
      <c s="35" t="s">
        <v>5</v>
      </c>
      <c s="6" t="s">
        <v>2591</v>
      </c>
      <c s="36" t="s">
        <v>1203</v>
      </c>
      <c s="37">
        <v>739.166</v>
      </c>
      <c s="36">
        <v>0.0004</v>
      </c>
      <c s="36">
        <f>ROUND(G972*H972,6)</f>
      </c>
      <c r="L972" s="38">
        <v>0</v>
      </c>
      <c s="32">
        <f>ROUND(ROUND(L972,2)*ROUND(G972,3),2)</f>
      </c>
      <c s="36" t="s">
        <v>55</v>
      </c>
      <c>
        <f>(M972*21)/100</f>
      </c>
      <c t="s">
        <v>28</v>
      </c>
    </row>
    <row r="973" spans="1:5" ht="12.75">
      <c r="A973" s="35" t="s">
        <v>56</v>
      </c>
      <c r="E973" s="39" t="s">
        <v>2591</v>
      </c>
    </row>
    <row r="974" spans="1:5" ht="408">
      <c r="A974" s="35" t="s">
        <v>57</v>
      </c>
      <c r="E974" s="42" t="s">
        <v>2592</v>
      </c>
    </row>
    <row r="975" spans="1:5" ht="12.75">
      <c r="A975" t="s">
        <v>58</v>
      </c>
      <c r="E975" s="39" t="s">
        <v>5</v>
      </c>
    </row>
    <row r="976" spans="1:16" ht="25.5">
      <c r="A976" t="s">
        <v>50</v>
      </c>
      <c s="34" t="s">
        <v>2593</v>
      </c>
      <c s="34" t="s">
        <v>2594</v>
      </c>
      <c s="35" t="s">
        <v>5</v>
      </c>
      <c s="6" t="s">
        <v>2595</v>
      </c>
      <c s="36" t="s">
        <v>1203</v>
      </c>
      <c s="37">
        <v>866.146</v>
      </c>
      <c s="36">
        <v>0.0054</v>
      </c>
      <c s="36">
        <f>ROUND(G976*H976,6)</f>
      </c>
      <c r="L976" s="38">
        <v>0</v>
      </c>
      <c s="32">
        <f>ROUND(ROUND(L976,2)*ROUND(G976,3),2)</f>
      </c>
      <c s="36" t="s">
        <v>55</v>
      </c>
      <c>
        <f>(M976*21)/100</f>
      </c>
      <c t="s">
        <v>28</v>
      </c>
    </row>
    <row r="977" spans="1:5" ht="25.5">
      <c r="A977" s="35" t="s">
        <v>56</v>
      </c>
      <c r="E977" s="39" t="s">
        <v>2595</v>
      </c>
    </row>
    <row r="978" spans="1:5" ht="114.75">
      <c r="A978" s="35" t="s">
        <v>57</v>
      </c>
      <c r="E978" s="40" t="s">
        <v>2596</v>
      </c>
    </row>
    <row r="979" spans="1:5" ht="12.75">
      <c r="A979" t="s">
        <v>58</v>
      </c>
      <c r="E979" s="39" t="s">
        <v>5</v>
      </c>
    </row>
    <row r="980" spans="1:16" ht="12.75">
      <c r="A980" t="s">
        <v>50</v>
      </c>
      <c s="34" t="s">
        <v>2597</v>
      </c>
      <c s="34" t="s">
        <v>2598</v>
      </c>
      <c s="35" t="s">
        <v>5</v>
      </c>
      <c s="6" t="s">
        <v>2599</v>
      </c>
      <c s="36" t="s">
        <v>1203</v>
      </c>
      <c s="37">
        <v>11.286</v>
      </c>
      <c s="36">
        <v>0.0004</v>
      </c>
      <c s="36">
        <f>ROUND(G980*H980,6)</f>
      </c>
      <c r="L980" s="38">
        <v>0</v>
      </c>
      <c s="32">
        <f>ROUND(ROUND(L980,2)*ROUND(G980,3),2)</f>
      </c>
      <c s="36" t="s">
        <v>55</v>
      </c>
      <c>
        <f>(M980*21)/100</f>
      </c>
      <c t="s">
        <v>28</v>
      </c>
    </row>
    <row r="981" spans="1:5" ht="12.75">
      <c r="A981" s="35" t="s">
        <v>56</v>
      </c>
      <c r="E981" s="39" t="s">
        <v>2599</v>
      </c>
    </row>
    <row r="982" spans="1:5" ht="25.5">
      <c r="A982" s="35" t="s">
        <v>57</v>
      </c>
      <c r="E982" s="42" t="s">
        <v>2600</v>
      </c>
    </row>
    <row r="983" spans="1:5" ht="12.75">
      <c r="A983" t="s">
        <v>58</v>
      </c>
      <c r="E983" s="39" t="s">
        <v>5</v>
      </c>
    </row>
    <row r="984" spans="1:16" ht="25.5">
      <c r="A984" t="s">
        <v>50</v>
      </c>
      <c s="34" t="s">
        <v>2601</v>
      </c>
      <c s="34" t="s">
        <v>2602</v>
      </c>
      <c s="35" t="s">
        <v>5</v>
      </c>
      <c s="6" t="s">
        <v>2603</v>
      </c>
      <c s="36" t="s">
        <v>1203</v>
      </c>
      <c s="37">
        <v>4.822</v>
      </c>
      <c s="36">
        <v>0.006</v>
      </c>
      <c s="36">
        <f>ROUND(G984*H984,6)</f>
      </c>
      <c r="L984" s="38">
        <v>0</v>
      </c>
      <c s="32">
        <f>ROUND(ROUND(L984,2)*ROUND(G984,3),2)</f>
      </c>
      <c s="36" t="s">
        <v>55</v>
      </c>
      <c>
        <f>(M984*21)/100</f>
      </c>
      <c t="s">
        <v>28</v>
      </c>
    </row>
    <row r="985" spans="1:5" ht="25.5">
      <c r="A985" s="35" t="s">
        <v>56</v>
      </c>
      <c r="E985" s="39" t="s">
        <v>2603</v>
      </c>
    </row>
    <row r="986" spans="1:5" ht="25.5">
      <c r="A986" s="35" t="s">
        <v>57</v>
      </c>
      <c r="E986" s="40" t="s">
        <v>2604</v>
      </c>
    </row>
    <row r="987" spans="1:5" ht="12.75">
      <c r="A987" t="s">
        <v>58</v>
      </c>
      <c r="E987" s="39" t="s">
        <v>5</v>
      </c>
    </row>
    <row r="988" spans="1:16" ht="38.25">
      <c r="A988" t="s">
        <v>50</v>
      </c>
      <c s="34" t="s">
        <v>2605</v>
      </c>
      <c s="34" t="s">
        <v>2606</v>
      </c>
      <c s="35" t="s">
        <v>5</v>
      </c>
      <c s="6" t="s">
        <v>2607</v>
      </c>
      <c s="36" t="s">
        <v>102</v>
      </c>
      <c s="37">
        <v>4.987</v>
      </c>
      <c s="36">
        <v>0</v>
      </c>
      <c s="36">
        <f>ROUND(G988*H988,6)</f>
      </c>
      <c r="L988" s="38">
        <v>0</v>
      </c>
      <c s="32">
        <f>ROUND(ROUND(L988,2)*ROUND(G988,3),2)</f>
      </c>
      <c s="36" t="s">
        <v>62</v>
      </c>
      <c>
        <f>(M988*21)/100</f>
      </c>
      <c t="s">
        <v>28</v>
      </c>
    </row>
    <row r="989" spans="1:5" ht="38.25">
      <c r="A989" s="35" t="s">
        <v>56</v>
      </c>
      <c r="E989" s="39" t="s">
        <v>2608</v>
      </c>
    </row>
    <row r="990" spans="1:5" ht="12.75">
      <c r="A990" s="35" t="s">
        <v>57</v>
      </c>
      <c r="E990" s="40" t="s">
        <v>5</v>
      </c>
    </row>
    <row r="991" spans="1:5" ht="12.75">
      <c r="A991" t="s">
        <v>58</v>
      </c>
      <c r="E991" s="39" t="s">
        <v>5</v>
      </c>
    </row>
    <row r="992" spans="1:13" ht="12.75">
      <c r="A992" t="s">
        <v>47</v>
      </c>
      <c r="C992" s="31" t="s">
        <v>2609</v>
      </c>
      <c r="E992" s="33" t="s">
        <v>2610</v>
      </c>
      <c r="J992" s="32">
        <f>0</f>
      </c>
      <c s="32">
        <f>0</f>
      </c>
      <c s="32">
        <f>0+L993+L997+L1001+L1005+L1009</f>
      </c>
      <c s="32">
        <f>0+M993+M997+M1001+M1005+M1009</f>
      </c>
    </row>
    <row r="993" spans="1:16" ht="25.5">
      <c r="A993" t="s">
        <v>50</v>
      </c>
      <c s="34" t="s">
        <v>2611</v>
      </c>
      <c s="34" t="s">
        <v>2612</v>
      </c>
      <c s="35" t="s">
        <v>5</v>
      </c>
      <c s="6" t="s">
        <v>2613</v>
      </c>
      <c s="36" t="s">
        <v>1203</v>
      </c>
      <c s="37">
        <v>504.686</v>
      </c>
      <c s="36">
        <v>0</v>
      </c>
      <c s="36">
        <f>ROUND(G993*H993,6)</f>
      </c>
      <c r="L993" s="38">
        <v>0</v>
      </c>
      <c s="32">
        <f>ROUND(ROUND(L993,2)*ROUND(G993,3),2)</f>
      </c>
      <c s="36" t="s">
        <v>55</v>
      </c>
      <c>
        <f>(M993*21)/100</f>
      </c>
      <c t="s">
        <v>28</v>
      </c>
    </row>
    <row r="994" spans="1:5" ht="25.5">
      <c r="A994" s="35" t="s">
        <v>56</v>
      </c>
      <c r="E994" s="39" t="s">
        <v>2613</v>
      </c>
    </row>
    <row r="995" spans="1:5" ht="12.75">
      <c r="A995" s="35" t="s">
        <v>57</v>
      </c>
      <c r="E995" s="40" t="s">
        <v>2614</v>
      </c>
    </row>
    <row r="996" spans="1:5" ht="12.75">
      <c r="A996" t="s">
        <v>58</v>
      </c>
      <c r="E996" s="39" t="s">
        <v>5</v>
      </c>
    </row>
    <row r="997" spans="1:16" ht="25.5">
      <c r="A997" t="s">
        <v>50</v>
      </c>
      <c s="34" t="s">
        <v>2615</v>
      </c>
      <c s="34" t="s">
        <v>2616</v>
      </c>
      <c s="35" t="s">
        <v>5</v>
      </c>
      <c s="6" t="s">
        <v>2617</v>
      </c>
      <c s="36" t="s">
        <v>1203</v>
      </c>
      <c s="37">
        <v>1655.086</v>
      </c>
      <c s="36">
        <v>0</v>
      </c>
      <c s="36">
        <f>ROUND(G997*H997,6)</f>
      </c>
      <c r="L997" s="38">
        <v>0</v>
      </c>
      <c s="32">
        <f>ROUND(ROUND(L997,2)*ROUND(G997,3),2)</f>
      </c>
      <c s="36" t="s">
        <v>55</v>
      </c>
      <c>
        <f>(M997*21)/100</f>
      </c>
      <c t="s">
        <v>28</v>
      </c>
    </row>
    <row r="998" spans="1:5" ht="25.5">
      <c r="A998" s="35" t="s">
        <v>56</v>
      </c>
      <c r="E998" s="39" t="s">
        <v>2617</v>
      </c>
    </row>
    <row r="999" spans="1:5" ht="178.5">
      <c r="A999" s="35" t="s">
        <v>57</v>
      </c>
      <c r="E999" s="40" t="s">
        <v>2618</v>
      </c>
    </row>
    <row r="1000" spans="1:5" ht="12.75">
      <c r="A1000" t="s">
        <v>58</v>
      </c>
      <c r="E1000" s="39" t="s">
        <v>5</v>
      </c>
    </row>
    <row r="1001" spans="1:16" ht="25.5">
      <c r="A1001" t="s">
        <v>50</v>
      </c>
      <c s="34" t="s">
        <v>2619</v>
      </c>
      <c s="34" t="s">
        <v>2620</v>
      </c>
      <c s="35" t="s">
        <v>5</v>
      </c>
      <c s="6" t="s">
        <v>2621</v>
      </c>
      <c s="36" t="s">
        <v>1203</v>
      </c>
      <c s="37">
        <v>6620.344</v>
      </c>
      <c s="36">
        <v>0</v>
      </c>
      <c s="36">
        <f>ROUND(G1001*H1001,6)</f>
      </c>
      <c r="L1001" s="38">
        <v>0</v>
      </c>
      <c s="32">
        <f>ROUND(ROUND(L1001,2)*ROUND(G1001,3),2)</f>
      </c>
      <c s="36" t="s">
        <v>55</v>
      </c>
      <c>
        <f>(M1001*21)/100</f>
      </c>
      <c t="s">
        <v>28</v>
      </c>
    </row>
    <row r="1002" spans="1:5" ht="25.5">
      <c r="A1002" s="35" t="s">
        <v>56</v>
      </c>
      <c r="E1002" s="39" t="s">
        <v>2621</v>
      </c>
    </row>
    <row r="1003" spans="1:5" ht="12.75">
      <c r="A1003" s="35" t="s">
        <v>57</v>
      </c>
      <c r="E1003" s="40" t="s">
        <v>2622</v>
      </c>
    </row>
    <row r="1004" spans="1:5" ht="12.75">
      <c r="A1004" t="s">
        <v>58</v>
      </c>
      <c r="E1004" s="39" t="s">
        <v>5</v>
      </c>
    </row>
    <row r="1005" spans="1:16" ht="25.5">
      <c r="A1005" t="s">
        <v>50</v>
      </c>
      <c s="34" t="s">
        <v>2623</v>
      </c>
      <c s="34" t="s">
        <v>2624</v>
      </c>
      <c s="35" t="s">
        <v>5</v>
      </c>
      <c s="6" t="s">
        <v>2625</v>
      </c>
      <c s="36" t="s">
        <v>1203</v>
      </c>
      <c s="37">
        <v>1655.086</v>
      </c>
      <c s="36">
        <v>0</v>
      </c>
      <c s="36">
        <f>ROUND(G1005*H1005,6)</f>
      </c>
      <c r="L1005" s="38">
        <v>0</v>
      </c>
      <c s="32">
        <f>ROUND(ROUND(L1005,2)*ROUND(G1005,3),2)</f>
      </c>
      <c s="36" t="s">
        <v>55</v>
      </c>
      <c>
        <f>(M1005*21)/100</f>
      </c>
      <c t="s">
        <v>28</v>
      </c>
    </row>
    <row r="1006" spans="1:5" ht="25.5">
      <c r="A1006" s="35" t="s">
        <v>56</v>
      </c>
      <c r="E1006" s="39" t="s">
        <v>2625</v>
      </c>
    </row>
    <row r="1007" spans="1:5" ht="191.25">
      <c r="A1007" s="35" t="s">
        <v>57</v>
      </c>
      <c r="E1007" s="42" t="s">
        <v>2626</v>
      </c>
    </row>
    <row r="1008" spans="1:5" ht="12.75">
      <c r="A1008" t="s">
        <v>58</v>
      </c>
      <c r="E1008" s="39" t="s">
        <v>5</v>
      </c>
    </row>
    <row r="1009" spans="1:16" ht="25.5">
      <c r="A1009" t="s">
        <v>50</v>
      </c>
      <c s="34" t="s">
        <v>2627</v>
      </c>
      <c s="34" t="s">
        <v>2628</v>
      </c>
      <c s="35" t="s">
        <v>5</v>
      </c>
      <c s="6" t="s">
        <v>2629</v>
      </c>
      <c s="36" t="s">
        <v>1203</v>
      </c>
      <c s="37">
        <v>1655.086</v>
      </c>
      <c s="36">
        <v>0</v>
      </c>
      <c s="36">
        <f>ROUND(G1009*H1009,6)</f>
      </c>
      <c r="L1009" s="38">
        <v>0</v>
      </c>
      <c s="32">
        <f>ROUND(ROUND(L1009,2)*ROUND(G1009,3),2)</f>
      </c>
      <c s="36" t="s">
        <v>55</v>
      </c>
      <c>
        <f>(M1009*21)/100</f>
      </c>
      <c t="s">
        <v>28</v>
      </c>
    </row>
    <row r="1010" spans="1:5" ht="25.5">
      <c r="A1010" s="35" t="s">
        <v>56</v>
      </c>
      <c r="E1010" s="39" t="s">
        <v>2629</v>
      </c>
    </row>
    <row r="1011" spans="1:5" ht="191.25">
      <c r="A1011" s="35" t="s">
        <v>57</v>
      </c>
      <c r="E1011" s="42" t="s">
        <v>2626</v>
      </c>
    </row>
    <row r="1012" spans="1:5" ht="12.75">
      <c r="A1012" t="s">
        <v>58</v>
      </c>
      <c r="E1012" s="39" t="s">
        <v>5</v>
      </c>
    </row>
    <row r="1013" spans="1:13" ht="12.75">
      <c r="A1013" t="s">
        <v>47</v>
      </c>
      <c r="C1013" s="31" t="s">
        <v>1324</v>
      </c>
      <c r="E1013" s="33" t="s">
        <v>1325</v>
      </c>
      <c r="J1013" s="32">
        <f>0</f>
      </c>
      <c s="32">
        <f>0</f>
      </c>
      <c s="32">
        <f>0+L1014+L1018+L1022+L1026+L1030+L1034+L1038+L1042+L1046+L1050</f>
      </c>
      <c s="32">
        <f>0+M1014+M1018+M1022+M1026+M1030+M1034+M1038+M1042+M1046+M1050</f>
      </c>
    </row>
    <row r="1014" spans="1:16" ht="25.5">
      <c r="A1014" t="s">
        <v>50</v>
      </c>
      <c s="34" t="s">
        <v>2630</v>
      </c>
      <c s="34" t="s">
        <v>2631</v>
      </c>
      <c s="35" t="s">
        <v>5</v>
      </c>
      <c s="6" t="s">
        <v>2632</v>
      </c>
      <c s="36" t="s">
        <v>1203</v>
      </c>
      <c s="37">
        <v>728.45</v>
      </c>
      <c s="36">
        <v>0</v>
      </c>
      <c s="36">
        <f>ROUND(G1014*H1014,6)</f>
      </c>
      <c r="L1014" s="38">
        <v>0</v>
      </c>
      <c s="32">
        <f>ROUND(ROUND(L1014,2)*ROUND(G1014,3),2)</f>
      </c>
      <c s="36" t="s">
        <v>55</v>
      </c>
      <c>
        <f>(M1014*21)/100</f>
      </c>
      <c t="s">
        <v>28</v>
      </c>
    </row>
    <row r="1015" spans="1:5" ht="25.5">
      <c r="A1015" s="35" t="s">
        <v>56</v>
      </c>
      <c r="E1015" s="39" t="s">
        <v>2632</v>
      </c>
    </row>
    <row r="1016" spans="1:5" ht="306">
      <c r="A1016" s="35" t="s">
        <v>57</v>
      </c>
      <c r="E1016" s="40" t="s">
        <v>2633</v>
      </c>
    </row>
    <row r="1017" spans="1:5" ht="12.75">
      <c r="A1017" t="s">
        <v>58</v>
      </c>
      <c r="E1017" s="39" t="s">
        <v>5</v>
      </c>
    </row>
    <row r="1018" spans="1:16" ht="25.5">
      <c r="A1018" t="s">
        <v>50</v>
      </c>
      <c s="34" t="s">
        <v>2634</v>
      </c>
      <c s="34" t="s">
        <v>2635</v>
      </c>
      <c s="35" t="s">
        <v>5</v>
      </c>
      <c s="6" t="s">
        <v>2636</v>
      </c>
      <c s="36" t="s">
        <v>1203</v>
      </c>
      <c s="37">
        <v>1279.88</v>
      </c>
      <c s="36">
        <v>0</v>
      </c>
      <c s="36">
        <f>ROUND(G1018*H1018,6)</f>
      </c>
      <c r="L1018" s="38">
        <v>0</v>
      </c>
      <c s="32">
        <f>ROUND(ROUND(L1018,2)*ROUND(G1018,3),2)</f>
      </c>
      <c s="36" t="s">
        <v>55</v>
      </c>
      <c>
        <f>(M1018*21)/100</f>
      </c>
      <c t="s">
        <v>28</v>
      </c>
    </row>
    <row r="1019" spans="1:5" ht="25.5">
      <c r="A1019" s="35" t="s">
        <v>56</v>
      </c>
      <c r="E1019" s="39" t="s">
        <v>2636</v>
      </c>
    </row>
    <row r="1020" spans="1:5" ht="76.5">
      <c r="A1020" s="35" t="s">
        <v>57</v>
      </c>
      <c r="E1020" s="42" t="s">
        <v>2637</v>
      </c>
    </row>
    <row r="1021" spans="1:5" ht="12.75">
      <c r="A1021" t="s">
        <v>58</v>
      </c>
      <c r="E1021" s="39" t="s">
        <v>5</v>
      </c>
    </row>
    <row r="1022" spans="1:16" ht="12.75">
      <c r="A1022" t="s">
        <v>50</v>
      </c>
      <c s="34" t="s">
        <v>2638</v>
      </c>
      <c s="34" t="s">
        <v>2639</v>
      </c>
      <c s="35" t="s">
        <v>5</v>
      </c>
      <c s="6" t="s">
        <v>2640</v>
      </c>
      <c s="36" t="s">
        <v>1203</v>
      </c>
      <c s="37">
        <v>1343.874</v>
      </c>
      <c s="36">
        <v>0.0021</v>
      </c>
      <c s="36">
        <f>ROUND(G1022*H1022,6)</f>
      </c>
      <c r="L1022" s="38">
        <v>0</v>
      </c>
      <c s="32">
        <f>ROUND(ROUND(L1022,2)*ROUND(G1022,3),2)</f>
      </c>
      <c s="36" t="s">
        <v>55</v>
      </c>
      <c>
        <f>(M1022*21)/100</f>
      </c>
      <c t="s">
        <v>28</v>
      </c>
    </row>
    <row r="1023" spans="1:5" ht="12.75">
      <c r="A1023" s="35" t="s">
        <v>56</v>
      </c>
      <c r="E1023" s="39" t="s">
        <v>2640</v>
      </c>
    </row>
    <row r="1024" spans="1:5" ht="25.5">
      <c r="A1024" s="35" t="s">
        <v>57</v>
      </c>
      <c r="E1024" s="40" t="s">
        <v>2641</v>
      </c>
    </row>
    <row r="1025" spans="1:5" ht="12.75">
      <c r="A1025" t="s">
        <v>58</v>
      </c>
      <c r="E1025" s="39" t="s">
        <v>5</v>
      </c>
    </row>
    <row r="1026" spans="1:16" ht="12.75">
      <c r="A1026" t="s">
        <v>50</v>
      </c>
      <c s="34" t="s">
        <v>2642</v>
      </c>
      <c s="34" t="s">
        <v>2643</v>
      </c>
      <c s="35" t="s">
        <v>5</v>
      </c>
      <c s="6" t="s">
        <v>2644</v>
      </c>
      <c s="36" t="s">
        <v>1203</v>
      </c>
      <c s="37">
        <v>29.274</v>
      </c>
      <c s="36">
        <v>0.0015</v>
      </c>
      <c s="36">
        <f>ROUND(G1026*H1026,6)</f>
      </c>
      <c r="L1026" s="38">
        <v>0</v>
      </c>
      <c s="32">
        <f>ROUND(ROUND(L1026,2)*ROUND(G1026,3),2)</f>
      </c>
      <c s="36" t="s">
        <v>55</v>
      </c>
      <c>
        <f>(M1026*21)/100</f>
      </c>
      <c t="s">
        <v>28</v>
      </c>
    </row>
    <row r="1027" spans="1:5" ht="12.75">
      <c r="A1027" s="35" t="s">
        <v>56</v>
      </c>
      <c r="E1027" s="39" t="s">
        <v>2644</v>
      </c>
    </row>
    <row r="1028" spans="1:5" ht="114.75">
      <c r="A1028" s="35" t="s">
        <v>57</v>
      </c>
      <c r="E1028" s="42" t="s">
        <v>2645</v>
      </c>
    </row>
    <row r="1029" spans="1:5" ht="12.75">
      <c r="A1029" t="s">
        <v>58</v>
      </c>
      <c r="E1029" s="39" t="s">
        <v>5</v>
      </c>
    </row>
    <row r="1030" spans="1:16" ht="12.75">
      <c r="A1030" t="s">
        <v>50</v>
      </c>
      <c s="34" t="s">
        <v>2646</v>
      </c>
      <c s="34" t="s">
        <v>2647</v>
      </c>
      <c s="35" t="s">
        <v>5</v>
      </c>
      <c s="6" t="s">
        <v>2648</v>
      </c>
      <c s="36" t="s">
        <v>1203</v>
      </c>
      <c s="37">
        <v>671.937</v>
      </c>
      <c s="36">
        <v>0.00158</v>
      </c>
      <c s="36">
        <f>ROUND(G1030*H1030,6)</f>
      </c>
      <c r="L1030" s="38">
        <v>0</v>
      </c>
      <c s="32">
        <f>ROUND(ROUND(L1030,2)*ROUND(G1030,3),2)</f>
      </c>
      <c s="36" t="s">
        <v>55</v>
      </c>
      <c>
        <f>(M1030*21)/100</f>
      </c>
      <c t="s">
        <v>28</v>
      </c>
    </row>
    <row r="1031" spans="1:5" ht="12.75">
      <c r="A1031" s="35" t="s">
        <v>56</v>
      </c>
      <c r="E1031" s="39" t="s">
        <v>2648</v>
      </c>
    </row>
    <row r="1032" spans="1:5" ht="25.5">
      <c r="A1032" s="35" t="s">
        <v>57</v>
      </c>
      <c r="E1032" s="40" t="s">
        <v>2649</v>
      </c>
    </row>
    <row r="1033" spans="1:5" ht="12.75">
      <c r="A1033" t="s">
        <v>58</v>
      </c>
      <c r="E1033" s="39" t="s">
        <v>5</v>
      </c>
    </row>
    <row r="1034" spans="1:16" ht="25.5">
      <c r="A1034" t="s">
        <v>50</v>
      </c>
      <c s="34" t="s">
        <v>2650</v>
      </c>
      <c s="34" t="s">
        <v>2651</v>
      </c>
      <c s="35" t="s">
        <v>5</v>
      </c>
      <c s="6" t="s">
        <v>2652</v>
      </c>
      <c s="36" t="s">
        <v>1203</v>
      </c>
      <c s="37">
        <v>11.286</v>
      </c>
      <c s="36">
        <v>0.003</v>
      </c>
      <c s="36">
        <f>ROUND(G1034*H1034,6)</f>
      </c>
      <c r="L1034" s="38">
        <v>0</v>
      </c>
      <c s="32">
        <f>ROUND(ROUND(L1034,2)*ROUND(G1034,3),2)</f>
      </c>
      <c s="36" t="s">
        <v>55</v>
      </c>
      <c>
        <f>(M1034*21)/100</f>
      </c>
      <c t="s">
        <v>28</v>
      </c>
    </row>
    <row r="1035" spans="1:5" ht="25.5">
      <c r="A1035" s="35" t="s">
        <v>56</v>
      </c>
      <c r="E1035" s="39" t="s">
        <v>2652</v>
      </c>
    </row>
    <row r="1036" spans="1:5" ht="51">
      <c r="A1036" s="35" t="s">
        <v>57</v>
      </c>
      <c r="E1036" s="42" t="s">
        <v>2576</v>
      </c>
    </row>
    <row r="1037" spans="1:5" ht="12.75">
      <c r="A1037" t="s">
        <v>58</v>
      </c>
      <c r="E1037" s="39" t="s">
        <v>5</v>
      </c>
    </row>
    <row r="1038" spans="1:16" ht="12.75">
      <c r="A1038" t="s">
        <v>50</v>
      </c>
      <c s="34" t="s">
        <v>2653</v>
      </c>
      <c s="34" t="s">
        <v>2654</v>
      </c>
      <c s="35" t="s">
        <v>5</v>
      </c>
      <c s="6" t="s">
        <v>2655</v>
      </c>
      <c s="36" t="s">
        <v>1203</v>
      </c>
      <c s="37">
        <v>11.286</v>
      </c>
      <c s="36">
        <v>0.0015</v>
      </c>
      <c s="36">
        <f>ROUND(G1038*H1038,6)</f>
      </c>
      <c r="L1038" s="38">
        <v>0</v>
      </c>
      <c s="32">
        <f>ROUND(ROUND(L1038,2)*ROUND(G1038,3),2)</f>
      </c>
      <c s="36" t="s">
        <v>55</v>
      </c>
      <c>
        <f>(M1038*21)/100</f>
      </c>
      <c t="s">
        <v>28</v>
      </c>
    </row>
    <row r="1039" spans="1:5" ht="12.75">
      <c r="A1039" s="35" t="s">
        <v>56</v>
      </c>
      <c r="E1039" s="39" t="s">
        <v>2655</v>
      </c>
    </row>
    <row r="1040" spans="1:5" ht="12.75">
      <c r="A1040" s="35" t="s">
        <v>57</v>
      </c>
      <c r="E1040" s="40" t="s">
        <v>5</v>
      </c>
    </row>
    <row r="1041" spans="1:5" ht="12.75">
      <c r="A1041" t="s">
        <v>58</v>
      </c>
      <c r="E1041" s="39" t="s">
        <v>5</v>
      </c>
    </row>
    <row r="1042" spans="1:16" ht="25.5">
      <c r="A1042" t="s">
        <v>50</v>
      </c>
      <c s="34" t="s">
        <v>2656</v>
      </c>
      <c s="34" t="s">
        <v>2657</v>
      </c>
      <c s="35" t="s">
        <v>5</v>
      </c>
      <c s="6" t="s">
        <v>2658</v>
      </c>
      <c s="36" t="s">
        <v>1203</v>
      </c>
      <c s="37">
        <v>152.633</v>
      </c>
      <c s="36">
        <v>0</v>
      </c>
      <c s="36">
        <f>ROUND(G1042*H1042,6)</f>
      </c>
      <c r="L1042" s="38">
        <v>0</v>
      </c>
      <c s="32">
        <f>ROUND(ROUND(L1042,2)*ROUND(G1042,3),2)</f>
      </c>
      <c s="36" t="s">
        <v>55</v>
      </c>
      <c>
        <f>(M1042*21)/100</f>
      </c>
      <c t="s">
        <v>28</v>
      </c>
    </row>
    <row r="1043" spans="1:5" ht="38.25">
      <c r="A1043" s="35" t="s">
        <v>56</v>
      </c>
      <c r="E1043" s="39" t="s">
        <v>2659</v>
      </c>
    </row>
    <row r="1044" spans="1:5" ht="63.75">
      <c r="A1044" s="35" t="s">
        <v>57</v>
      </c>
      <c r="E1044" s="40" t="s">
        <v>2660</v>
      </c>
    </row>
    <row r="1045" spans="1:5" ht="12.75">
      <c r="A1045" t="s">
        <v>58</v>
      </c>
      <c r="E1045" s="39" t="s">
        <v>5</v>
      </c>
    </row>
    <row r="1046" spans="1:16" ht="12.75">
      <c r="A1046" t="s">
        <v>50</v>
      </c>
      <c s="34" t="s">
        <v>2661</v>
      </c>
      <c s="34" t="s">
        <v>2662</v>
      </c>
      <c s="35" t="s">
        <v>5</v>
      </c>
      <c s="6" t="s">
        <v>2663</v>
      </c>
      <c s="36" t="s">
        <v>1203</v>
      </c>
      <c s="37">
        <v>699.6</v>
      </c>
      <c s="36">
        <v>0</v>
      </c>
      <c s="36">
        <f>ROUND(G1046*H1046,6)</f>
      </c>
      <c r="L1046" s="38">
        <v>0</v>
      </c>
      <c s="32">
        <f>ROUND(ROUND(L1046,2)*ROUND(G1046,3),2)</f>
      </c>
      <c s="36" t="s">
        <v>62</v>
      </c>
      <c>
        <f>(M1046*21)/100</f>
      </c>
      <c t="s">
        <v>28</v>
      </c>
    </row>
    <row r="1047" spans="1:5" ht="12.75">
      <c r="A1047" s="35" t="s">
        <v>56</v>
      </c>
      <c r="E1047" s="39" t="s">
        <v>2663</v>
      </c>
    </row>
    <row r="1048" spans="1:5" ht="191.25">
      <c r="A1048" s="35" t="s">
        <v>57</v>
      </c>
      <c r="E1048" s="40" t="s">
        <v>2664</v>
      </c>
    </row>
    <row r="1049" spans="1:5" ht="12.75">
      <c r="A1049" t="s">
        <v>58</v>
      </c>
      <c r="E1049" s="39" t="s">
        <v>5</v>
      </c>
    </row>
    <row r="1050" spans="1:16" ht="25.5">
      <c r="A1050" t="s">
        <v>50</v>
      </c>
      <c s="34" t="s">
        <v>2665</v>
      </c>
      <c s="34" t="s">
        <v>2666</v>
      </c>
      <c s="35" t="s">
        <v>5</v>
      </c>
      <c s="6" t="s">
        <v>2667</v>
      </c>
      <c s="36" t="s">
        <v>102</v>
      </c>
      <c s="37">
        <v>3.978</v>
      </c>
      <c s="36">
        <v>0</v>
      </c>
      <c s="36">
        <f>ROUND(G1050*H1050,6)</f>
      </c>
      <c r="L1050" s="38">
        <v>0</v>
      </c>
      <c s="32">
        <f>ROUND(ROUND(L1050,2)*ROUND(G1050,3),2)</f>
      </c>
      <c s="36" t="s">
        <v>55</v>
      </c>
      <c>
        <f>(M1050*21)/100</f>
      </c>
      <c t="s">
        <v>28</v>
      </c>
    </row>
    <row r="1051" spans="1:5" ht="25.5">
      <c r="A1051" s="35" t="s">
        <v>56</v>
      </c>
      <c r="E1051" s="39" t="s">
        <v>2667</v>
      </c>
    </row>
    <row r="1052" spans="1:5" ht="12.75">
      <c r="A1052" s="35" t="s">
        <v>57</v>
      </c>
      <c r="E1052" s="40" t="s">
        <v>5</v>
      </c>
    </row>
    <row r="1053" spans="1:5" ht="12.75">
      <c r="A1053" t="s">
        <v>58</v>
      </c>
      <c r="E1053" s="39" t="s">
        <v>5</v>
      </c>
    </row>
    <row r="1054" spans="1:13" ht="12.75">
      <c r="A1054" t="s">
        <v>47</v>
      </c>
      <c r="C1054" s="31" t="s">
        <v>2668</v>
      </c>
      <c r="E1054" s="33" t="s">
        <v>2669</v>
      </c>
      <c r="J1054" s="32">
        <f>0</f>
      </c>
      <c s="32">
        <f>0</f>
      </c>
      <c s="32">
        <f>0+L1055+L1059+L1063+L1067</f>
      </c>
      <c s="32">
        <f>0+M1055+M1059+M1063+M1067</f>
      </c>
    </row>
    <row r="1055" spans="1:16" ht="25.5">
      <c r="A1055" t="s">
        <v>50</v>
      </c>
      <c s="34" t="s">
        <v>2670</v>
      </c>
      <c s="34" t="s">
        <v>2671</v>
      </c>
      <c s="35" t="s">
        <v>5</v>
      </c>
      <c s="6" t="s">
        <v>2672</v>
      </c>
      <c s="36" t="s">
        <v>1314</v>
      </c>
      <c s="37">
        <v>4</v>
      </c>
      <c s="36">
        <v>0.01188</v>
      </c>
      <c s="36">
        <f>ROUND(G1055*H1055,6)</f>
      </c>
      <c r="L1055" s="38">
        <v>0</v>
      </c>
      <c s="32">
        <f>ROUND(ROUND(L1055,2)*ROUND(G1055,3),2)</f>
      </c>
      <c s="36" t="s">
        <v>55</v>
      </c>
      <c>
        <f>(M1055*21)/100</f>
      </c>
      <c t="s">
        <v>28</v>
      </c>
    </row>
    <row r="1056" spans="1:5" ht="25.5">
      <c r="A1056" s="35" t="s">
        <v>56</v>
      </c>
      <c r="E1056" s="39" t="s">
        <v>2672</v>
      </c>
    </row>
    <row r="1057" spans="1:5" ht="12.75">
      <c r="A1057" s="35" t="s">
        <v>57</v>
      </c>
      <c r="E1057" s="40" t="s">
        <v>2673</v>
      </c>
    </row>
    <row r="1058" spans="1:5" ht="12.75">
      <c r="A1058" t="s">
        <v>58</v>
      </c>
      <c r="E1058" s="39" t="s">
        <v>5</v>
      </c>
    </row>
    <row r="1059" spans="1:16" ht="25.5">
      <c r="A1059" t="s">
        <v>50</v>
      </c>
      <c s="34" t="s">
        <v>2674</v>
      </c>
      <c s="34" t="s">
        <v>2675</v>
      </c>
      <c s="35" t="s">
        <v>5</v>
      </c>
      <c s="6" t="s">
        <v>2672</v>
      </c>
      <c s="36" t="s">
        <v>1314</v>
      </c>
      <c s="37">
        <v>3</v>
      </c>
      <c s="36">
        <v>0.01188</v>
      </c>
      <c s="36">
        <f>ROUND(G1059*H1059,6)</f>
      </c>
      <c r="L1059" s="38">
        <v>0</v>
      </c>
      <c s="32">
        <f>ROUND(ROUND(L1059,2)*ROUND(G1059,3),2)</f>
      </c>
      <c s="36" t="s">
        <v>55</v>
      </c>
      <c>
        <f>(M1059*21)/100</f>
      </c>
      <c t="s">
        <v>28</v>
      </c>
    </row>
    <row r="1060" spans="1:5" ht="25.5">
      <c r="A1060" s="35" t="s">
        <v>56</v>
      </c>
      <c r="E1060" s="39" t="s">
        <v>2672</v>
      </c>
    </row>
    <row r="1061" spans="1:5" ht="12.75">
      <c r="A1061" s="35" t="s">
        <v>57</v>
      </c>
      <c r="E1061" s="40" t="s">
        <v>2676</v>
      </c>
    </row>
    <row r="1062" spans="1:5" ht="12.75">
      <c r="A1062" t="s">
        <v>58</v>
      </c>
      <c r="E1062" s="39" t="s">
        <v>5</v>
      </c>
    </row>
    <row r="1063" spans="1:16" ht="25.5">
      <c r="A1063" t="s">
        <v>50</v>
      </c>
      <c s="34" t="s">
        <v>2677</v>
      </c>
      <c s="34" t="s">
        <v>2678</v>
      </c>
      <c s="35" t="s">
        <v>5</v>
      </c>
      <c s="6" t="s">
        <v>2672</v>
      </c>
      <c s="36" t="s">
        <v>1314</v>
      </c>
      <c s="37">
        <v>4</v>
      </c>
      <c s="36">
        <v>0.01188</v>
      </c>
      <c s="36">
        <f>ROUND(G1063*H1063,6)</f>
      </c>
      <c r="L1063" s="38">
        <v>0</v>
      </c>
      <c s="32">
        <f>ROUND(ROUND(L1063,2)*ROUND(G1063,3),2)</f>
      </c>
      <c s="36" t="s">
        <v>55</v>
      </c>
      <c>
        <f>(M1063*21)/100</f>
      </c>
      <c t="s">
        <v>28</v>
      </c>
    </row>
    <row r="1064" spans="1:5" ht="25.5">
      <c r="A1064" s="35" t="s">
        <v>56</v>
      </c>
      <c r="E1064" s="39" t="s">
        <v>2672</v>
      </c>
    </row>
    <row r="1065" spans="1:5" ht="12.75">
      <c r="A1065" s="35" t="s">
        <v>57</v>
      </c>
      <c r="E1065" s="40" t="s">
        <v>2679</v>
      </c>
    </row>
    <row r="1066" spans="1:5" ht="12.75">
      <c r="A1066" t="s">
        <v>58</v>
      </c>
      <c r="E1066" s="39" t="s">
        <v>5</v>
      </c>
    </row>
    <row r="1067" spans="1:16" ht="25.5">
      <c r="A1067" t="s">
        <v>50</v>
      </c>
      <c s="34" t="s">
        <v>2680</v>
      </c>
      <c s="34" t="s">
        <v>2681</v>
      </c>
      <c s="35" t="s">
        <v>5</v>
      </c>
      <c s="6" t="s">
        <v>2682</v>
      </c>
      <c s="36" t="s">
        <v>102</v>
      </c>
      <c s="37">
        <v>0.131</v>
      </c>
      <c s="36">
        <v>0</v>
      </c>
      <c s="36">
        <f>ROUND(G1067*H1067,6)</f>
      </c>
      <c r="L1067" s="38">
        <v>0</v>
      </c>
      <c s="32">
        <f>ROUND(ROUND(L1067,2)*ROUND(G1067,3),2)</f>
      </c>
      <c s="36" t="s">
        <v>55</v>
      </c>
      <c>
        <f>(M1067*21)/100</f>
      </c>
      <c t="s">
        <v>28</v>
      </c>
    </row>
    <row r="1068" spans="1:5" ht="25.5">
      <c r="A1068" s="35" t="s">
        <v>56</v>
      </c>
      <c r="E1068" s="39" t="s">
        <v>2682</v>
      </c>
    </row>
    <row r="1069" spans="1:5" ht="12.75">
      <c r="A1069" s="35" t="s">
        <v>57</v>
      </c>
      <c r="E1069" s="40" t="s">
        <v>5</v>
      </c>
    </row>
    <row r="1070" spans="1:5" ht="12.75">
      <c r="A1070" t="s">
        <v>58</v>
      </c>
      <c r="E1070" s="39" t="s">
        <v>5</v>
      </c>
    </row>
    <row r="1071" spans="1:13" ht="12.75">
      <c r="A1071" t="s">
        <v>47</v>
      </c>
      <c r="C1071" s="31" t="s">
        <v>2683</v>
      </c>
      <c r="E1071" s="33" t="s">
        <v>2684</v>
      </c>
      <c r="J1071" s="32">
        <f>0</f>
      </c>
      <c s="32">
        <f>0</f>
      </c>
      <c s="32">
        <f>0+L1072+L1076+L1080+L1084+L1088+L1092+L1096+L1100+L1104+L1108+L1112+L1116+L1120+L1124+L1128+L1132+L1136+L1140+L1144+L1148+L1152</f>
      </c>
      <c s="32">
        <f>0+M1072+M1076+M1080+M1084+M1088+M1092+M1096+M1100+M1104+M1108+M1112+M1116+M1120+M1124+M1128+M1132+M1136+M1140+M1144+M1148+M1152</f>
      </c>
    </row>
    <row r="1072" spans="1:16" ht="12.75">
      <c r="A1072" t="s">
        <v>50</v>
      </c>
      <c s="34" t="s">
        <v>2685</v>
      </c>
      <c s="34" t="s">
        <v>2686</v>
      </c>
      <c s="35" t="s">
        <v>5</v>
      </c>
      <c s="6" t="s">
        <v>2687</v>
      </c>
      <c s="36" t="s">
        <v>1314</v>
      </c>
      <c s="37">
        <v>32</v>
      </c>
      <c s="36">
        <v>0</v>
      </c>
      <c s="36">
        <f>ROUND(G1072*H1072,6)</f>
      </c>
      <c r="L1072" s="38">
        <v>0</v>
      </c>
      <c s="32">
        <f>ROUND(ROUND(L1072,2)*ROUND(G1072,3),2)</f>
      </c>
      <c s="36" t="s">
        <v>55</v>
      </c>
      <c>
        <f>(M1072*21)/100</f>
      </c>
      <c t="s">
        <v>28</v>
      </c>
    </row>
    <row r="1073" spans="1:5" ht="12.75">
      <c r="A1073" s="35" t="s">
        <v>56</v>
      </c>
      <c r="E1073" s="39" t="s">
        <v>2687</v>
      </c>
    </row>
    <row r="1074" spans="1:5" ht="12.75">
      <c r="A1074" s="35" t="s">
        <v>57</v>
      </c>
      <c r="E1074" s="40" t="s">
        <v>5</v>
      </c>
    </row>
    <row r="1075" spans="1:5" ht="12.75">
      <c r="A1075" t="s">
        <v>58</v>
      </c>
      <c r="E1075" s="39" t="s">
        <v>5</v>
      </c>
    </row>
    <row r="1076" spans="1:16" ht="12.75">
      <c r="A1076" t="s">
        <v>50</v>
      </c>
      <c s="34" t="s">
        <v>2688</v>
      </c>
      <c s="34" t="s">
        <v>2689</v>
      </c>
      <c s="35" t="s">
        <v>5</v>
      </c>
      <c s="6" t="s">
        <v>2690</v>
      </c>
      <c s="36" t="s">
        <v>1314</v>
      </c>
      <c s="37">
        <v>12</v>
      </c>
      <c s="36">
        <v>0</v>
      </c>
      <c s="36">
        <f>ROUND(G1076*H1076,6)</f>
      </c>
      <c r="L1076" s="38">
        <v>0</v>
      </c>
      <c s="32">
        <f>ROUND(ROUND(L1076,2)*ROUND(G1076,3),2)</f>
      </c>
      <c s="36" t="s">
        <v>55</v>
      </c>
      <c>
        <f>(M1076*21)/100</f>
      </c>
      <c t="s">
        <v>28</v>
      </c>
    </row>
    <row r="1077" spans="1:5" ht="12.75">
      <c r="A1077" s="35" t="s">
        <v>56</v>
      </c>
      <c r="E1077" s="39" t="s">
        <v>2690</v>
      </c>
    </row>
    <row r="1078" spans="1:5" ht="89.25">
      <c r="A1078" s="35" t="s">
        <v>57</v>
      </c>
      <c r="E1078" s="40" t="s">
        <v>2691</v>
      </c>
    </row>
    <row r="1079" spans="1:5" ht="12.75">
      <c r="A1079" t="s">
        <v>58</v>
      </c>
      <c r="E1079" s="39" t="s">
        <v>5</v>
      </c>
    </row>
    <row r="1080" spans="1:16" ht="12.75">
      <c r="A1080" t="s">
        <v>50</v>
      </c>
      <c s="34" t="s">
        <v>2692</v>
      </c>
      <c s="34" t="s">
        <v>2693</v>
      </c>
      <c s="35" t="s">
        <v>5</v>
      </c>
      <c s="6" t="s">
        <v>2694</v>
      </c>
      <c s="36" t="s">
        <v>1314</v>
      </c>
      <c s="37">
        <v>34</v>
      </c>
      <c s="36">
        <v>0</v>
      </c>
      <c s="36">
        <f>ROUND(G1080*H1080,6)</f>
      </c>
      <c r="L1080" s="38">
        <v>0</v>
      </c>
      <c s="32">
        <f>ROUND(ROUND(L1080,2)*ROUND(G1080,3),2)</f>
      </c>
      <c s="36" t="s">
        <v>55</v>
      </c>
      <c>
        <f>(M1080*21)/100</f>
      </c>
      <c t="s">
        <v>28</v>
      </c>
    </row>
    <row r="1081" spans="1:5" ht="12.75">
      <c r="A1081" s="35" t="s">
        <v>56</v>
      </c>
      <c r="E1081" s="39" t="s">
        <v>2694</v>
      </c>
    </row>
    <row r="1082" spans="1:5" ht="369.75">
      <c r="A1082" s="35" t="s">
        <v>57</v>
      </c>
      <c r="E1082" s="40" t="s">
        <v>2695</v>
      </c>
    </row>
    <row r="1083" spans="1:5" ht="12.75">
      <c r="A1083" t="s">
        <v>58</v>
      </c>
      <c r="E1083" s="39" t="s">
        <v>5</v>
      </c>
    </row>
    <row r="1084" spans="1:16" ht="12.75">
      <c r="A1084" t="s">
        <v>50</v>
      </c>
      <c s="34" t="s">
        <v>2696</v>
      </c>
      <c s="34" t="s">
        <v>2697</v>
      </c>
      <c s="35" t="s">
        <v>5</v>
      </c>
      <c s="6" t="s">
        <v>2698</v>
      </c>
      <c s="36" t="s">
        <v>1314</v>
      </c>
      <c s="37">
        <v>1</v>
      </c>
      <c s="36">
        <v>0</v>
      </c>
      <c s="36">
        <f>ROUND(G1084*H1084,6)</f>
      </c>
      <c r="L1084" s="38">
        <v>0</v>
      </c>
      <c s="32">
        <f>ROUND(ROUND(L1084,2)*ROUND(G1084,3),2)</f>
      </c>
      <c s="36" t="s">
        <v>55</v>
      </c>
      <c>
        <f>(M1084*21)/100</f>
      </c>
      <c t="s">
        <v>28</v>
      </c>
    </row>
    <row r="1085" spans="1:5" ht="12.75">
      <c r="A1085" s="35" t="s">
        <v>56</v>
      </c>
      <c r="E1085" s="39" t="s">
        <v>2698</v>
      </c>
    </row>
    <row r="1086" spans="1:5" ht="12.75">
      <c r="A1086" s="35" t="s">
        <v>57</v>
      </c>
      <c r="E1086" s="40" t="s">
        <v>2699</v>
      </c>
    </row>
    <row r="1087" spans="1:5" ht="12.75">
      <c r="A1087" t="s">
        <v>58</v>
      </c>
      <c r="E1087" s="39" t="s">
        <v>5</v>
      </c>
    </row>
    <row r="1088" spans="1:16" ht="12.75">
      <c r="A1088" t="s">
        <v>50</v>
      </c>
      <c s="34" t="s">
        <v>2700</v>
      </c>
      <c s="34" t="s">
        <v>2701</v>
      </c>
      <c s="35" t="s">
        <v>5</v>
      </c>
      <c s="6" t="s">
        <v>2702</v>
      </c>
      <c s="36" t="s">
        <v>1314</v>
      </c>
      <c s="37">
        <v>1</v>
      </c>
      <c s="36">
        <v>0</v>
      </c>
      <c s="36">
        <f>ROUND(G1088*H1088,6)</f>
      </c>
      <c r="L1088" s="38">
        <v>0</v>
      </c>
      <c s="32">
        <f>ROUND(ROUND(L1088,2)*ROUND(G1088,3),2)</f>
      </c>
      <c s="36" t="s">
        <v>55</v>
      </c>
      <c>
        <f>(M1088*21)/100</f>
      </c>
      <c t="s">
        <v>28</v>
      </c>
    </row>
    <row r="1089" spans="1:5" ht="12.75">
      <c r="A1089" s="35" t="s">
        <v>56</v>
      </c>
      <c r="E1089" s="39" t="s">
        <v>2702</v>
      </c>
    </row>
    <row r="1090" spans="1:5" ht="12.75">
      <c r="A1090" s="35" t="s">
        <v>57</v>
      </c>
      <c r="E1090" s="40" t="s">
        <v>2703</v>
      </c>
    </row>
    <row r="1091" spans="1:5" ht="12.75">
      <c r="A1091" t="s">
        <v>58</v>
      </c>
      <c r="E1091" s="39" t="s">
        <v>5</v>
      </c>
    </row>
    <row r="1092" spans="1:16" ht="12.75">
      <c r="A1092" t="s">
        <v>50</v>
      </c>
      <c s="34" t="s">
        <v>2704</v>
      </c>
      <c s="34" t="s">
        <v>2705</v>
      </c>
      <c s="35" t="s">
        <v>5</v>
      </c>
      <c s="6" t="s">
        <v>2706</v>
      </c>
      <c s="36" t="s">
        <v>1314</v>
      </c>
      <c s="37">
        <v>6</v>
      </c>
      <c s="36">
        <v>0.00017</v>
      </c>
      <c s="36">
        <f>ROUND(G1092*H1092,6)</f>
      </c>
      <c r="L1092" s="38">
        <v>0</v>
      </c>
      <c s="32">
        <f>ROUND(ROUND(L1092,2)*ROUND(G1092,3),2)</f>
      </c>
      <c s="36" t="s">
        <v>55</v>
      </c>
      <c>
        <f>(M1092*21)/100</f>
      </c>
      <c t="s">
        <v>28</v>
      </c>
    </row>
    <row r="1093" spans="1:5" ht="12.75">
      <c r="A1093" s="35" t="s">
        <v>56</v>
      </c>
      <c r="E1093" s="39" t="s">
        <v>2706</v>
      </c>
    </row>
    <row r="1094" spans="1:5" ht="12.75">
      <c r="A1094" s="35" t="s">
        <v>57</v>
      </c>
      <c r="E1094" s="40" t="s">
        <v>2707</v>
      </c>
    </row>
    <row r="1095" spans="1:5" ht="12.75">
      <c r="A1095" t="s">
        <v>58</v>
      </c>
      <c r="E1095" s="39" t="s">
        <v>5</v>
      </c>
    </row>
    <row r="1096" spans="1:16" ht="25.5">
      <c r="A1096" t="s">
        <v>50</v>
      </c>
      <c s="34" t="s">
        <v>2708</v>
      </c>
      <c s="34" t="s">
        <v>2709</v>
      </c>
      <c s="35" t="s">
        <v>5</v>
      </c>
      <c s="6" t="s">
        <v>2710</v>
      </c>
      <c s="36" t="s">
        <v>71</v>
      </c>
      <c s="37">
        <v>6</v>
      </c>
      <c s="36">
        <v>0.021</v>
      </c>
      <c s="36">
        <f>ROUND(G1096*H1096,6)</f>
      </c>
      <c r="L1096" s="38">
        <v>0</v>
      </c>
      <c s="32">
        <f>ROUND(ROUND(L1096,2)*ROUND(G1096,3),2)</f>
      </c>
      <c s="36" t="s">
        <v>62</v>
      </c>
      <c>
        <f>(M1096*21)/100</f>
      </c>
      <c t="s">
        <v>28</v>
      </c>
    </row>
    <row r="1097" spans="1:5" ht="25.5">
      <c r="A1097" s="35" t="s">
        <v>56</v>
      </c>
      <c r="E1097" s="39" t="s">
        <v>2710</v>
      </c>
    </row>
    <row r="1098" spans="1:5" ht="12.75">
      <c r="A1098" s="35" t="s">
        <v>57</v>
      </c>
      <c r="E1098" s="40" t="s">
        <v>5</v>
      </c>
    </row>
    <row r="1099" spans="1:5" ht="12.75">
      <c r="A1099" t="s">
        <v>58</v>
      </c>
      <c r="E1099" s="39" t="s">
        <v>5</v>
      </c>
    </row>
    <row r="1100" spans="1:16" ht="25.5">
      <c r="A1100" t="s">
        <v>50</v>
      </c>
      <c s="34" t="s">
        <v>2711</v>
      </c>
      <c s="34" t="s">
        <v>2712</v>
      </c>
      <c s="35" t="s">
        <v>5</v>
      </c>
      <c s="6" t="s">
        <v>2713</v>
      </c>
      <c s="36" t="s">
        <v>1314</v>
      </c>
      <c s="37">
        <v>4</v>
      </c>
      <c s="36">
        <v>0</v>
      </c>
      <c s="36">
        <f>ROUND(G1100*H1100,6)</f>
      </c>
      <c r="L1100" s="38">
        <v>0</v>
      </c>
      <c s="32">
        <f>ROUND(ROUND(L1100,2)*ROUND(G1100,3),2)</f>
      </c>
      <c s="36" t="s">
        <v>55</v>
      </c>
      <c>
        <f>(M1100*21)/100</f>
      </c>
      <c t="s">
        <v>28</v>
      </c>
    </row>
    <row r="1101" spans="1:5" ht="25.5">
      <c r="A1101" s="35" t="s">
        <v>56</v>
      </c>
      <c r="E1101" s="39" t="s">
        <v>2713</v>
      </c>
    </row>
    <row r="1102" spans="1:5" ht="89.25">
      <c r="A1102" s="35" t="s">
        <v>57</v>
      </c>
      <c r="E1102" s="40" t="s">
        <v>2714</v>
      </c>
    </row>
    <row r="1103" spans="1:5" ht="12.75">
      <c r="A1103" t="s">
        <v>58</v>
      </c>
      <c r="E1103" s="39" t="s">
        <v>5</v>
      </c>
    </row>
    <row r="1104" spans="1:16" ht="12.75">
      <c r="A1104" t="s">
        <v>50</v>
      </c>
      <c s="34" t="s">
        <v>2715</v>
      </c>
      <c s="34" t="s">
        <v>2716</v>
      </c>
      <c s="35" t="s">
        <v>5</v>
      </c>
      <c s="6" t="s">
        <v>2717</v>
      </c>
      <c s="36" t="s">
        <v>1314</v>
      </c>
      <c s="37">
        <v>1</v>
      </c>
      <c s="36">
        <v>0</v>
      </c>
      <c s="36">
        <f>ROUND(G1104*H1104,6)</f>
      </c>
      <c r="L1104" s="38">
        <v>0</v>
      </c>
      <c s="32">
        <f>ROUND(ROUND(L1104,2)*ROUND(G1104,3),2)</f>
      </c>
      <c s="36" t="s">
        <v>55</v>
      </c>
      <c>
        <f>(M1104*21)/100</f>
      </c>
      <c t="s">
        <v>28</v>
      </c>
    </row>
    <row r="1105" spans="1:5" ht="12.75">
      <c r="A1105" s="35" t="s">
        <v>56</v>
      </c>
      <c r="E1105" s="39" t="s">
        <v>2717</v>
      </c>
    </row>
    <row r="1106" spans="1:5" ht="12.75">
      <c r="A1106" s="35" t="s">
        <v>57</v>
      </c>
      <c r="E1106" s="40" t="s">
        <v>2718</v>
      </c>
    </row>
    <row r="1107" spans="1:5" ht="12.75">
      <c r="A1107" t="s">
        <v>58</v>
      </c>
      <c r="E1107" s="39" t="s">
        <v>5</v>
      </c>
    </row>
    <row r="1108" spans="1:16" ht="12.75">
      <c r="A1108" t="s">
        <v>50</v>
      </c>
      <c s="34" t="s">
        <v>2719</v>
      </c>
      <c s="34" t="s">
        <v>2720</v>
      </c>
      <c s="35" t="s">
        <v>5</v>
      </c>
      <c s="6" t="s">
        <v>2721</v>
      </c>
      <c s="36" t="s">
        <v>1203</v>
      </c>
      <c s="37">
        <v>14.88</v>
      </c>
      <c s="36">
        <v>0.00063</v>
      </c>
      <c s="36">
        <f>ROUND(G1108*H1108,6)</f>
      </c>
      <c r="L1108" s="38">
        <v>0</v>
      </c>
      <c s="32">
        <f>ROUND(ROUND(L1108,2)*ROUND(G1108,3),2)</f>
      </c>
      <c s="36" t="s">
        <v>55</v>
      </c>
      <c>
        <f>(M1108*21)/100</f>
      </c>
      <c t="s">
        <v>28</v>
      </c>
    </row>
    <row r="1109" spans="1:5" ht="12.75">
      <c r="A1109" s="35" t="s">
        <v>56</v>
      </c>
      <c r="E1109" s="39" t="s">
        <v>2721</v>
      </c>
    </row>
    <row r="1110" spans="1:5" ht="12.75">
      <c r="A1110" s="35" t="s">
        <v>57</v>
      </c>
      <c r="E1110" s="40" t="s">
        <v>2722</v>
      </c>
    </row>
    <row r="1111" spans="1:5" ht="12.75">
      <c r="A1111" t="s">
        <v>58</v>
      </c>
      <c r="E1111" s="39" t="s">
        <v>5</v>
      </c>
    </row>
    <row r="1112" spans="1:16" ht="38.25">
      <c r="A1112" t="s">
        <v>50</v>
      </c>
      <c s="34" t="s">
        <v>2723</v>
      </c>
      <c s="34" t="s">
        <v>2724</v>
      </c>
      <c s="35" t="s">
        <v>5</v>
      </c>
      <c s="6" t="s">
        <v>2725</v>
      </c>
      <c s="36" t="s">
        <v>1314</v>
      </c>
      <c s="37">
        <v>2</v>
      </c>
      <c s="36">
        <v>0.0011</v>
      </c>
      <c s="36">
        <f>ROUND(G1112*H1112,6)</f>
      </c>
      <c r="L1112" s="38">
        <v>0</v>
      </c>
      <c s="32">
        <f>ROUND(ROUND(L1112,2)*ROUND(G1112,3),2)</f>
      </c>
      <c s="36" t="s">
        <v>62</v>
      </c>
      <c>
        <f>(M1112*21)/100</f>
      </c>
      <c t="s">
        <v>28</v>
      </c>
    </row>
    <row r="1113" spans="1:5" ht="51">
      <c r="A1113" s="35" t="s">
        <v>56</v>
      </c>
      <c r="E1113" s="39" t="s">
        <v>2726</v>
      </c>
    </row>
    <row r="1114" spans="1:5" ht="12.75">
      <c r="A1114" s="35" t="s">
        <v>57</v>
      </c>
      <c r="E1114" s="40" t="s">
        <v>2727</v>
      </c>
    </row>
    <row r="1115" spans="1:5" ht="12.75">
      <c r="A1115" t="s">
        <v>58</v>
      </c>
      <c r="E1115" s="39" t="s">
        <v>5</v>
      </c>
    </row>
    <row r="1116" spans="1:16" ht="25.5">
      <c r="A1116" t="s">
        <v>50</v>
      </c>
      <c s="34" t="s">
        <v>2728</v>
      </c>
      <c s="34" t="s">
        <v>2729</v>
      </c>
      <c s="35" t="s">
        <v>5</v>
      </c>
      <c s="6" t="s">
        <v>2730</v>
      </c>
      <c s="36" t="s">
        <v>1314</v>
      </c>
      <c s="37">
        <v>2</v>
      </c>
      <c s="36">
        <v>0.0011</v>
      </c>
      <c s="36">
        <f>ROUND(G1116*H1116,6)</f>
      </c>
      <c r="L1116" s="38">
        <v>0</v>
      </c>
      <c s="32">
        <f>ROUND(ROUND(L1116,2)*ROUND(G1116,3),2)</f>
      </c>
      <c s="36" t="s">
        <v>62</v>
      </c>
      <c>
        <f>(M1116*21)/100</f>
      </c>
      <c t="s">
        <v>28</v>
      </c>
    </row>
    <row r="1117" spans="1:5" ht="25.5">
      <c r="A1117" s="35" t="s">
        <v>56</v>
      </c>
      <c r="E1117" s="39" t="s">
        <v>2730</v>
      </c>
    </row>
    <row r="1118" spans="1:5" ht="12.75">
      <c r="A1118" s="35" t="s">
        <v>57</v>
      </c>
      <c r="E1118" s="40" t="s">
        <v>2731</v>
      </c>
    </row>
    <row r="1119" spans="1:5" ht="12.75">
      <c r="A1119" t="s">
        <v>58</v>
      </c>
      <c r="E1119" s="39" t="s">
        <v>2732</v>
      </c>
    </row>
    <row r="1120" spans="1:16" ht="25.5">
      <c r="A1120" t="s">
        <v>50</v>
      </c>
      <c s="34" t="s">
        <v>2733</v>
      </c>
      <c s="34" t="s">
        <v>2734</v>
      </c>
      <c s="35" t="s">
        <v>5</v>
      </c>
      <c s="6" t="s">
        <v>2735</v>
      </c>
      <c s="36" t="s">
        <v>71</v>
      </c>
      <c s="37">
        <v>2</v>
      </c>
      <c s="36">
        <v>0</v>
      </c>
      <c s="36">
        <f>ROUND(G1120*H1120,6)</f>
      </c>
      <c r="L1120" s="38">
        <v>0</v>
      </c>
      <c s="32">
        <f>ROUND(ROUND(L1120,2)*ROUND(G1120,3),2)</f>
      </c>
      <c s="36" t="s">
        <v>55</v>
      </c>
      <c>
        <f>(M1120*21)/100</f>
      </c>
      <c t="s">
        <v>28</v>
      </c>
    </row>
    <row r="1121" spans="1:5" ht="25.5">
      <c r="A1121" s="35" t="s">
        <v>56</v>
      </c>
      <c r="E1121" s="39" t="s">
        <v>2735</v>
      </c>
    </row>
    <row r="1122" spans="1:5" ht="12.75">
      <c r="A1122" s="35" t="s">
        <v>57</v>
      </c>
      <c r="E1122" s="40" t="s">
        <v>2736</v>
      </c>
    </row>
    <row r="1123" spans="1:5" ht="12.75">
      <c r="A1123" t="s">
        <v>58</v>
      </c>
      <c r="E1123" s="39" t="s">
        <v>5</v>
      </c>
    </row>
    <row r="1124" spans="1:16" ht="12.75">
      <c r="A1124" t="s">
        <v>50</v>
      </c>
      <c s="34" t="s">
        <v>2737</v>
      </c>
      <c s="34" t="s">
        <v>2738</v>
      </c>
      <c s="35" t="s">
        <v>5</v>
      </c>
      <c s="6" t="s">
        <v>2739</v>
      </c>
      <c s="36" t="s">
        <v>71</v>
      </c>
      <c s="37">
        <v>24</v>
      </c>
      <c s="36">
        <v>0.0075</v>
      </c>
      <c s="36">
        <f>ROUND(G1124*H1124,6)</f>
      </c>
      <c r="L1124" s="38">
        <v>0</v>
      </c>
      <c s="32">
        <f>ROUND(ROUND(L1124,2)*ROUND(G1124,3),2)</f>
      </c>
      <c s="36" t="s">
        <v>62</v>
      </c>
      <c>
        <f>(M1124*21)/100</f>
      </c>
      <c t="s">
        <v>28</v>
      </c>
    </row>
    <row r="1125" spans="1:5" ht="12.75">
      <c r="A1125" s="35" t="s">
        <v>56</v>
      </c>
      <c r="E1125" s="39" t="s">
        <v>2739</v>
      </c>
    </row>
    <row r="1126" spans="1:5" ht="12.75">
      <c r="A1126" s="35" t="s">
        <v>57</v>
      </c>
      <c r="E1126" s="40" t="s">
        <v>2740</v>
      </c>
    </row>
    <row r="1127" spans="1:5" ht="12.75">
      <c r="A1127" t="s">
        <v>58</v>
      </c>
      <c r="E1127" s="39" t="s">
        <v>5</v>
      </c>
    </row>
    <row r="1128" spans="1:16" ht="25.5">
      <c r="A1128" t="s">
        <v>50</v>
      </c>
      <c s="34" t="s">
        <v>2741</v>
      </c>
      <c s="34" t="s">
        <v>2742</v>
      </c>
      <c s="35" t="s">
        <v>5</v>
      </c>
      <c s="6" t="s">
        <v>2743</v>
      </c>
      <c s="36" t="s">
        <v>71</v>
      </c>
      <c s="37">
        <v>2</v>
      </c>
      <c s="36">
        <v>0.0075</v>
      </c>
      <c s="36">
        <f>ROUND(G1128*H1128,6)</f>
      </c>
      <c r="L1128" s="38">
        <v>0</v>
      </c>
      <c s="32">
        <f>ROUND(ROUND(L1128,2)*ROUND(G1128,3),2)</f>
      </c>
      <c s="36" t="s">
        <v>62</v>
      </c>
      <c>
        <f>(M1128*21)/100</f>
      </c>
      <c t="s">
        <v>28</v>
      </c>
    </row>
    <row r="1129" spans="1:5" ht="76.5">
      <c r="A1129" s="35" t="s">
        <v>56</v>
      </c>
      <c r="E1129" s="39" t="s">
        <v>2744</v>
      </c>
    </row>
    <row r="1130" spans="1:5" ht="12.75">
      <c r="A1130" s="35" t="s">
        <v>57</v>
      </c>
      <c r="E1130" s="40" t="s">
        <v>2736</v>
      </c>
    </row>
    <row r="1131" spans="1:5" ht="12.75">
      <c r="A1131" t="s">
        <v>58</v>
      </c>
      <c r="E1131" s="39" t="s">
        <v>5</v>
      </c>
    </row>
    <row r="1132" spans="1:16" ht="12.75">
      <c r="A1132" t="s">
        <v>50</v>
      </c>
      <c s="34" t="s">
        <v>2745</v>
      </c>
      <c s="34" t="s">
        <v>2746</v>
      </c>
      <c s="35" t="s">
        <v>5</v>
      </c>
      <c s="6" t="s">
        <v>2747</v>
      </c>
      <c s="36" t="s">
        <v>1314</v>
      </c>
      <c s="37">
        <v>2</v>
      </c>
      <c s="36">
        <v>0.0011</v>
      </c>
      <c s="36">
        <f>ROUND(G1132*H1132,6)</f>
      </c>
      <c r="L1132" s="38">
        <v>0</v>
      </c>
      <c s="32">
        <f>ROUND(ROUND(L1132,2)*ROUND(G1132,3),2)</f>
      </c>
      <c s="36" t="s">
        <v>55</v>
      </c>
      <c>
        <f>(M1132*21)/100</f>
      </c>
      <c t="s">
        <v>28</v>
      </c>
    </row>
    <row r="1133" spans="1:5" ht="12.75">
      <c r="A1133" s="35" t="s">
        <v>56</v>
      </c>
      <c r="E1133" s="39" t="s">
        <v>2747</v>
      </c>
    </row>
    <row r="1134" spans="1:5" ht="12.75">
      <c r="A1134" s="35" t="s">
        <v>57</v>
      </c>
      <c r="E1134" s="40" t="s">
        <v>2748</v>
      </c>
    </row>
    <row r="1135" spans="1:5" ht="12.75">
      <c r="A1135" t="s">
        <v>58</v>
      </c>
      <c r="E1135" s="39" t="s">
        <v>5</v>
      </c>
    </row>
    <row r="1136" spans="1:16" ht="12.75">
      <c r="A1136" t="s">
        <v>50</v>
      </c>
      <c s="34" t="s">
        <v>2749</v>
      </c>
      <c s="34" t="s">
        <v>2750</v>
      </c>
      <c s="35" t="s">
        <v>5</v>
      </c>
      <c s="6" t="s">
        <v>2751</v>
      </c>
      <c s="36" t="s">
        <v>1314</v>
      </c>
      <c s="37">
        <v>2</v>
      </c>
      <c s="36">
        <v>0.0011</v>
      </c>
      <c s="36">
        <f>ROUND(G1136*H1136,6)</f>
      </c>
      <c r="L1136" s="38">
        <v>0</v>
      </c>
      <c s="32">
        <f>ROUND(ROUND(L1136,2)*ROUND(G1136,3),2)</f>
      </c>
      <c s="36" t="s">
        <v>62</v>
      </c>
      <c>
        <f>(M1136*21)/100</f>
      </c>
      <c t="s">
        <v>28</v>
      </c>
    </row>
    <row r="1137" spans="1:5" ht="12.75">
      <c r="A1137" s="35" t="s">
        <v>56</v>
      </c>
      <c r="E1137" s="39" t="s">
        <v>2751</v>
      </c>
    </row>
    <row r="1138" spans="1:5" ht="12.75">
      <c r="A1138" s="35" t="s">
        <v>57</v>
      </c>
      <c r="E1138" s="40" t="s">
        <v>2752</v>
      </c>
    </row>
    <row r="1139" spans="1:5" ht="12.75">
      <c r="A1139" t="s">
        <v>58</v>
      </c>
      <c r="E1139" s="39" t="s">
        <v>5</v>
      </c>
    </row>
    <row r="1140" spans="1:16" ht="12.75">
      <c r="A1140" t="s">
        <v>50</v>
      </c>
      <c s="34" t="s">
        <v>2753</v>
      </c>
      <c s="34" t="s">
        <v>2754</v>
      </c>
      <c s="35" t="s">
        <v>5</v>
      </c>
      <c s="6" t="s">
        <v>2755</v>
      </c>
      <c s="36" t="s">
        <v>1314</v>
      </c>
      <c s="37">
        <v>1</v>
      </c>
      <c s="36">
        <v>0.0011</v>
      </c>
      <c s="36">
        <f>ROUND(G1140*H1140,6)</f>
      </c>
      <c r="L1140" s="38">
        <v>0</v>
      </c>
      <c s="32">
        <f>ROUND(ROUND(L1140,2)*ROUND(G1140,3),2)</f>
      </c>
      <c s="36" t="s">
        <v>62</v>
      </c>
      <c>
        <f>(M1140*21)/100</f>
      </c>
      <c t="s">
        <v>28</v>
      </c>
    </row>
    <row r="1141" spans="1:5" ht="12.75">
      <c r="A1141" s="35" t="s">
        <v>56</v>
      </c>
      <c r="E1141" s="39" t="s">
        <v>2755</v>
      </c>
    </row>
    <row r="1142" spans="1:5" ht="12.75">
      <c r="A1142" s="35" t="s">
        <v>57</v>
      </c>
      <c r="E1142" s="40" t="s">
        <v>5</v>
      </c>
    </row>
    <row r="1143" spans="1:5" ht="12.75">
      <c r="A1143" t="s">
        <v>58</v>
      </c>
      <c r="E1143" s="39" t="s">
        <v>5</v>
      </c>
    </row>
    <row r="1144" spans="1:16" ht="38.25">
      <c r="A1144" t="s">
        <v>50</v>
      </c>
      <c s="34" t="s">
        <v>2756</v>
      </c>
      <c s="34" t="s">
        <v>2757</v>
      </c>
      <c s="35" t="s">
        <v>5</v>
      </c>
      <c s="6" t="s">
        <v>2758</v>
      </c>
      <c s="36" t="s">
        <v>1314</v>
      </c>
      <c s="37">
        <v>6</v>
      </c>
      <c s="36">
        <v>0.0011</v>
      </c>
      <c s="36">
        <f>ROUND(G1144*H1144,6)</f>
      </c>
      <c r="L1144" s="38">
        <v>0</v>
      </c>
      <c s="32">
        <f>ROUND(ROUND(L1144,2)*ROUND(G1144,3),2)</f>
      </c>
      <c s="36" t="s">
        <v>62</v>
      </c>
      <c>
        <f>(M1144*21)/100</f>
      </c>
      <c t="s">
        <v>28</v>
      </c>
    </row>
    <row r="1145" spans="1:5" ht="38.25">
      <c r="A1145" s="35" t="s">
        <v>56</v>
      </c>
      <c r="E1145" s="39" t="s">
        <v>2759</v>
      </c>
    </row>
    <row r="1146" spans="1:5" ht="12.75">
      <c r="A1146" s="35" t="s">
        <v>57</v>
      </c>
      <c r="E1146" s="40" t="s">
        <v>2760</v>
      </c>
    </row>
    <row r="1147" spans="1:5" ht="12.75">
      <c r="A1147" t="s">
        <v>58</v>
      </c>
      <c r="E1147" s="39" t="s">
        <v>2732</v>
      </c>
    </row>
    <row r="1148" spans="1:16" ht="25.5">
      <c r="A1148" t="s">
        <v>50</v>
      </c>
      <c s="34" t="s">
        <v>2761</v>
      </c>
      <c s="34" t="s">
        <v>2762</v>
      </c>
      <c s="35" t="s">
        <v>5</v>
      </c>
      <c s="6" t="s">
        <v>2763</v>
      </c>
      <c s="36" t="s">
        <v>1314</v>
      </c>
      <c s="37">
        <v>55</v>
      </c>
      <c s="36">
        <v>0.0011</v>
      </c>
      <c s="36">
        <f>ROUND(G1148*H1148,6)</f>
      </c>
      <c r="L1148" s="38">
        <v>0</v>
      </c>
      <c s="32">
        <f>ROUND(ROUND(L1148,2)*ROUND(G1148,3),2)</f>
      </c>
      <c s="36" t="s">
        <v>62</v>
      </c>
      <c>
        <f>(M1148*21)/100</f>
      </c>
      <c t="s">
        <v>28</v>
      </c>
    </row>
    <row r="1149" spans="1:5" ht="25.5">
      <c r="A1149" s="35" t="s">
        <v>56</v>
      </c>
      <c r="E1149" s="39" t="s">
        <v>2763</v>
      </c>
    </row>
    <row r="1150" spans="1:5" ht="12.75">
      <c r="A1150" s="35" t="s">
        <v>57</v>
      </c>
      <c r="E1150" s="40" t="s">
        <v>2764</v>
      </c>
    </row>
    <row r="1151" spans="1:5" ht="12.75">
      <c r="A1151" t="s">
        <v>58</v>
      </c>
      <c r="E1151" s="39" t="s">
        <v>5</v>
      </c>
    </row>
    <row r="1152" spans="1:16" ht="25.5">
      <c r="A1152" t="s">
        <v>50</v>
      </c>
      <c s="34" t="s">
        <v>2765</v>
      </c>
      <c s="34" t="s">
        <v>2766</v>
      </c>
      <c s="35" t="s">
        <v>5</v>
      </c>
      <c s="6" t="s">
        <v>2767</v>
      </c>
      <c s="36" t="s">
        <v>102</v>
      </c>
      <c s="37">
        <v>0.496</v>
      </c>
      <c s="36">
        <v>0</v>
      </c>
      <c s="36">
        <f>ROUND(G1152*H1152,6)</f>
      </c>
      <c r="L1152" s="38">
        <v>0</v>
      </c>
      <c s="32">
        <f>ROUND(ROUND(L1152,2)*ROUND(G1152,3),2)</f>
      </c>
      <c s="36" t="s">
        <v>55</v>
      </c>
      <c>
        <f>(M1152*21)/100</f>
      </c>
      <c t="s">
        <v>28</v>
      </c>
    </row>
    <row r="1153" spans="1:5" ht="25.5">
      <c r="A1153" s="35" t="s">
        <v>56</v>
      </c>
      <c r="E1153" s="39" t="s">
        <v>2767</v>
      </c>
    </row>
    <row r="1154" spans="1:5" ht="12.75">
      <c r="A1154" s="35" t="s">
        <v>57</v>
      </c>
      <c r="E1154" s="40" t="s">
        <v>5</v>
      </c>
    </row>
    <row r="1155" spans="1:5" ht="12.75">
      <c r="A1155" t="s">
        <v>58</v>
      </c>
      <c r="E1155" s="39" t="s">
        <v>5</v>
      </c>
    </row>
    <row r="1156" spans="1:13" ht="12.75">
      <c r="A1156" t="s">
        <v>47</v>
      </c>
      <c r="C1156" s="31" t="s">
        <v>1340</v>
      </c>
      <c r="E1156" s="33" t="s">
        <v>1341</v>
      </c>
      <c r="J1156" s="32">
        <f>0</f>
      </c>
      <c s="32">
        <f>0</f>
      </c>
      <c s="32">
        <f>0+L1157+L1161+L1165+L1169+L1173+L1177</f>
      </c>
      <c s="32">
        <f>0+M1157+M1161+M1165+M1169+M1173+M1177</f>
      </c>
    </row>
    <row r="1157" spans="1:16" ht="25.5">
      <c r="A1157" t="s">
        <v>50</v>
      </c>
      <c s="34" t="s">
        <v>2768</v>
      </c>
      <c s="34" t="s">
        <v>2769</v>
      </c>
      <c s="35" t="s">
        <v>5</v>
      </c>
      <c s="6" t="s">
        <v>2770</v>
      </c>
      <c s="36" t="s">
        <v>71</v>
      </c>
      <c s="37">
        <v>1</v>
      </c>
      <c s="36">
        <v>0.00188</v>
      </c>
      <c s="36">
        <f>ROUND(G1157*H1157,6)</f>
      </c>
      <c r="L1157" s="38">
        <v>0</v>
      </c>
      <c s="32">
        <f>ROUND(ROUND(L1157,2)*ROUND(G1157,3),2)</f>
      </c>
      <c s="36" t="s">
        <v>55</v>
      </c>
      <c>
        <f>(M1157*21)/100</f>
      </c>
      <c t="s">
        <v>28</v>
      </c>
    </row>
    <row r="1158" spans="1:5" ht="25.5">
      <c r="A1158" s="35" t="s">
        <v>56</v>
      </c>
      <c r="E1158" s="39" t="s">
        <v>2770</v>
      </c>
    </row>
    <row r="1159" spans="1:5" ht="25.5">
      <c r="A1159" s="35" t="s">
        <v>57</v>
      </c>
      <c r="E1159" s="42" t="s">
        <v>2771</v>
      </c>
    </row>
    <row r="1160" spans="1:5" ht="12.75">
      <c r="A1160" t="s">
        <v>58</v>
      </c>
      <c r="E1160" s="39" t="s">
        <v>2772</v>
      </c>
    </row>
    <row r="1161" spans="1:16" ht="25.5">
      <c r="A1161" t="s">
        <v>50</v>
      </c>
      <c s="34" t="s">
        <v>2773</v>
      </c>
      <c s="34" t="s">
        <v>2774</v>
      </c>
      <c s="35" t="s">
        <v>5</v>
      </c>
      <c s="6" t="s">
        <v>2775</v>
      </c>
      <c s="36" t="s">
        <v>71</v>
      </c>
      <c s="37">
        <v>1</v>
      </c>
      <c s="36">
        <v>0.00212</v>
      </c>
      <c s="36">
        <f>ROUND(G1161*H1161,6)</f>
      </c>
      <c r="L1161" s="38">
        <v>0</v>
      </c>
      <c s="32">
        <f>ROUND(ROUND(L1161,2)*ROUND(G1161,3),2)</f>
      </c>
      <c s="36" t="s">
        <v>55</v>
      </c>
      <c>
        <f>(M1161*21)/100</f>
      </c>
      <c t="s">
        <v>28</v>
      </c>
    </row>
    <row r="1162" spans="1:5" ht="25.5">
      <c r="A1162" s="35" t="s">
        <v>56</v>
      </c>
      <c r="E1162" s="39" t="s">
        <v>2775</v>
      </c>
    </row>
    <row r="1163" spans="1:5" ht="25.5">
      <c r="A1163" s="35" t="s">
        <v>57</v>
      </c>
      <c r="E1163" s="42" t="s">
        <v>2776</v>
      </c>
    </row>
    <row r="1164" spans="1:5" ht="12.75">
      <c r="A1164" t="s">
        <v>58</v>
      </c>
      <c r="E1164" s="39" t="s">
        <v>2772</v>
      </c>
    </row>
    <row r="1165" spans="1:16" ht="25.5">
      <c r="A1165" t="s">
        <v>50</v>
      </c>
      <c s="34" t="s">
        <v>2777</v>
      </c>
      <c s="34" t="s">
        <v>2778</v>
      </c>
      <c s="35" t="s">
        <v>5</v>
      </c>
      <c s="6" t="s">
        <v>2779</v>
      </c>
      <c s="36" t="s">
        <v>71</v>
      </c>
      <c s="37">
        <v>1</v>
      </c>
      <c s="36">
        <v>0.00214</v>
      </c>
      <c s="36">
        <f>ROUND(G1165*H1165,6)</f>
      </c>
      <c r="L1165" s="38">
        <v>0</v>
      </c>
      <c s="32">
        <f>ROUND(ROUND(L1165,2)*ROUND(G1165,3),2)</f>
      </c>
      <c s="36" t="s">
        <v>55</v>
      </c>
      <c>
        <f>(M1165*21)/100</f>
      </c>
      <c t="s">
        <v>28</v>
      </c>
    </row>
    <row r="1166" spans="1:5" ht="25.5">
      <c r="A1166" s="35" t="s">
        <v>56</v>
      </c>
      <c r="E1166" s="39" t="s">
        <v>2779</v>
      </c>
    </row>
    <row r="1167" spans="1:5" ht="25.5">
      <c r="A1167" s="35" t="s">
        <v>57</v>
      </c>
      <c r="E1167" s="42" t="s">
        <v>2780</v>
      </c>
    </row>
    <row r="1168" spans="1:5" ht="12.75">
      <c r="A1168" t="s">
        <v>58</v>
      </c>
      <c r="E1168" s="39" t="s">
        <v>2772</v>
      </c>
    </row>
    <row r="1169" spans="1:16" ht="25.5">
      <c r="A1169" t="s">
        <v>50</v>
      </c>
      <c s="34" t="s">
        <v>2781</v>
      </c>
      <c s="34" t="s">
        <v>2782</v>
      </c>
      <c s="35" t="s">
        <v>5</v>
      </c>
      <c s="6" t="s">
        <v>2779</v>
      </c>
      <c s="36" t="s">
        <v>71</v>
      </c>
      <c s="37">
        <v>61</v>
      </c>
      <c s="36">
        <v>0.00214</v>
      </c>
      <c s="36">
        <f>ROUND(G1169*H1169,6)</f>
      </c>
      <c r="L1169" s="38">
        <v>0</v>
      </c>
      <c s="32">
        <f>ROUND(ROUND(L1169,2)*ROUND(G1169,3),2)</f>
      </c>
      <c s="36" t="s">
        <v>55</v>
      </c>
      <c>
        <f>(M1169*21)/100</f>
      </c>
      <c t="s">
        <v>28</v>
      </c>
    </row>
    <row r="1170" spans="1:5" ht="25.5">
      <c r="A1170" s="35" t="s">
        <v>56</v>
      </c>
      <c r="E1170" s="39" t="s">
        <v>2779</v>
      </c>
    </row>
    <row r="1171" spans="1:5" ht="280.5">
      <c r="A1171" s="35" t="s">
        <v>57</v>
      </c>
      <c r="E1171" s="42" t="s">
        <v>2783</v>
      </c>
    </row>
    <row r="1172" spans="1:5" ht="12.75">
      <c r="A1172" t="s">
        <v>58</v>
      </c>
      <c r="E1172" s="39" t="s">
        <v>2772</v>
      </c>
    </row>
    <row r="1173" spans="1:16" ht="25.5">
      <c r="A1173" t="s">
        <v>50</v>
      </c>
      <c s="34" t="s">
        <v>2784</v>
      </c>
      <c s="34" t="s">
        <v>2785</v>
      </c>
      <c s="35" t="s">
        <v>5</v>
      </c>
      <c s="6" t="s">
        <v>2779</v>
      </c>
      <c s="36" t="s">
        <v>71</v>
      </c>
      <c s="37">
        <v>21</v>
      </c>
      <c s="36">
        <v>0.00214</v>
      </c>
      <c s="36">
        <f>ROUND(G1173*H1173,6)</f>
      </c>
      <c r="L1173" s="38">
        <v>0</v>
      </c>
      <c s="32">
        <f>ROUND(ROUND(L1173,2)*ROUND(G1173,3),2)</f>
      </c>
      <c s="36" t="s">
        <v>55</v>
      </c>
      <c>
        <f>(M1173*21)/100</f>
      </c>
      <c t="s">
        <v>28</v>
      </c>
    </row>
    <row r="1174" spans="1:5" ht="25.5">
      <c r="A1174" s="35" t="s">
        <v>56</v>
      </c>
      <c r="E1174" s="39" t="s">
        <v>2779</v>
      </c>
    </row>
    <row r="1175" spans="1:5" ht="267.75">
      <c r="A1175" s="35" t="s">
        <v>57</v>
      </c>
      <c r="E1175" s="42" t="s">
        <v>2786</v>
      </c>
    </row>
    <row r="1176" spans="1:5" ht="12.75">
      <c r="A1176" t="s">
        <v>58</v>
      </c>
      <c r="E1176" s="39" t="s">
        <v>2772</v>
      </c>
    </row>
    <row r="1177" spans="1:16" ht="25.5">
      <c r="A1177" t="s">
        <v>50</v>
      </c>
      <c s="34" t="s">
        <v>2787</v>
      </c>
      <c s="34" t="s">
        <v>2788</v>
      </c>
      <c s="35" t="s">
        <v>5</v>
      </c>
      <c s="6" t="s">
        <v>2789</v>
      </c>
      <c s="36" t="s">
        <v>102</v>
      </c>
      <c s="37">
        <v>0.182</v>
      </c>
      <c s="36">
        <v>0</v>
      </c>
      <c s="36">
        <f>ROUND(G1177*H1177,6)</f>
      </c>
      <c r="L1177" s="38">
        <v>0</v>
      </c>
      <c s="32">
        <f>ROUND(ROUND(L1177,2)*ROUND(G1177,3),2)</f>
      </c>
      <c s="36" t="s">
        <v>55</v>
      </c>
      <c>
        <f>(M1177*21)/100</f>
      </c>
      <c t="s">
        <v>28</v>
      </c>
    </row>
    <row r="1178" spans="1:5" ht="25.5">
      <c r="A1178" s="35" t="s">
        <v>56</v>
      </c>
      <c r="E1178" s="39" t="s">
        <v>2789</v>
      </c>
    </row>
    <row r="1179" spans="1:5" ht="12.75">
      <c r="A1179" s="35" t="s">
        <v>57</v>
      </c>
      <c r="E1179" s="40" t="s">
        <v>5</v>
      </c>
    </row>
    <row r="1180" spans="1:5" ht="12.75">
      <c r="A1180" t="s">
        <v>58</v>
      </c>
      <c r="E1180" s="39" t="s">
        <v>5</v>
      </c>
    </row>
    <row r="1181" spans="1:13" ht="12.75">
      <c r="A1181" t="s">
        <v>47</v>
      </c>
      <c r="C1181" s="31" t="s">
        <v>251</v>
      </c>
      <c r="E1181" s="33" t="s">
        <v>252</v>
      </c>
      <c r="J1181" s="32">
        <f>0</f>
      </c>
      <c s="32">
        <f>0</f>
      </c>
      <c s="32">
        <f>0+L1182+L1186+L1190+L1194+L1198+L1202+L1206+L1210+L1214+L1218</f>
      </c>
      <c s="32">
        <f>0+M1182+M1186+M1190+M1194+M1198+M1202+M1206+M1210+M1214+M1218</f>
      </c>
    </row>
    <row r="1182" spans="1:16" ht="25.5">
      <c r="A1182" t="s">
        <v>50</v>
      </c>
      <c s="34" t="s">
        <v>2790</v>
      </c>
      <c s="34" t="s">
        <v>2791</v>
      </c>
      <c s="35" t="s">
        <v>5</v>
      </c>
      <c s="6" t="s">
        <v>2792</v>
      </c>
      <c s="36" t="s">
        <v>71</v>
      </c>
      <c s="37">
        <v>20</v>
      </c>
      <c s="36">
        <v>0</v>
      </c>
      <c s="36">
        <f>ROUND(G1182*H1182,6)</f>
      </c>
      <c r="L1182" s="38">
        <v>0</v>
      </c>
      <c s="32">
        <f>ROUND(ROUND(L1182,2)*ROUND(G1182,3),2)</f>
      </c>
      <c s="36" t="s">
        <v>55</v>
      </c>
      <c>
        <f>(M1182*21)/100</f>
      </c>
      <c t="s">
        <v>28</v>
      </c>
    </row>
    <row r="1183" spans="1:5" ht="25.5">
      <c r="A1183" s="35" t="s">
        <v>56</v>
      </c>
      <c r="E1183" s="39" t="s">
        <v>2792</v>
      </c>
    </row>
    <row r="1184" spans="1:5" ht="102">
      <c r="A1184" s="35" t="s">
        <v>57</v>
      </c>
      <c r="E1184" s="40" t="s">
        <v>2793</v>
      </c>
    </row>
    <row r="1185" spans="1:5" ht="12.75">
      <c r="A1185" t="s">
        <v>58</v>
      </c>
      <c r="E1185" s="39" t="s">
        <v>5</v>
      </c>
    </row>
    <row r="1186" spans="1:16" ht="25.5">
      <c r="A1186" t="s">
        <v>50</v>
      </c>
      <c s="34" t="s">
        <v>2794</v>
      </c>
      <c s="34" t="s">
        <v>2795</v>
      </c>
      <c s="35" t="s">
        <v>5</v>
      </c>
      <c s="6" t="s">
        <v>2796</v>
      </c>
      <c s="36" t="s">
        <v>71</v>
      </c>
      <c s="37">
        <v>2</v>
      </c>
      <c s="36">
        <v>0</v>
      </c>
      <c s="36">
        <f>ROUND(G1186*H1186,6)</f>
      </c>
      <c r="L1186" s="38">
        <v>0</v>
      </c>
      <c s="32">
        <f>ROUND(ROUND(L1186,2)*ROUND(G1186,3),2)</f>
      </c>
      <c s="36" t="s">
        <v>55</v>
      </c>
      <c>
        <f>(M1186*21)/100</f>
      </c>
      <c t="s">
        <v>28</v>
      </c>
    </row>
    <row r="1187" spans="1:5" ht="25.5">
      <c r="A1187" s="35" t="s">
        <v>56</v>
      </c>
      <c r="E1187" s="39" t="s">
        <v>2796</v>
      </c>
    </row>
    <row r="1188" spans="1:5" ht="12.75">
      <c r="A1188" s="35" t="s">
        <v>57</v>
      </c>
      <c r="E1188" s="40" t="s">
        <v>2797</v>
      </c>
    </row>
    <row r="1189" spans="1:5" ht="12.75">
      <c r="A1189" t="s">
        <v>58</v>
      </c>
      <c r="E1189" s="39" t="s">
        <v>5</v>
      </c>
    </row>
    <row r="1190" spans="1:16" ht="25.5">
      <c r="A1190" t="s">
        <v>50</v>
      </c>
      <c s="34" t="s">
        <v>2798</v>
      </c>
      <c s="34" t="s">
        <v>2799</v>
      </c>
      <c s="35" t="s">
        <v>5</v>
      </c>
      <c s="6" t="s">
        <v>2800</v>
      </c>
      <c s="36" t="s">
        <v>54</v>
      </c>
      <c s="37">
        <v>302.01</v>
      </c>
      <c s="36">
        <v>0</v>
      </c>
      <c s="36">
        <f>ROUND(G1190*H1190,6)</f>
      </c>
      <c r="L1190" s="38">
        <v>0</v>
      </c>
      <c s="32">
        <f>ROUND(ROUND(L1190,2)*ROUND(G1190,3),2)</f>
      </c>
      <c s="36" t="s">
        <v>55</v>
      </c>
      <c>
        <f>(M1190*21)/100</f>
      </c>
      <c t="s">
        <v>28</v>
      </c>
    </row>
    <row r="1191" spans="1:5" ht="25.5">
      <c r="A1191" s="35" t="s">
        <v>56</v>
      </c>
      <c r="E1191" s="39" t="s">
        <v>2800</v>
      </c>
    </row>
    <row r="1192" spans="1:5" ht="89.25">
      <c r="A1192" s="35" t="s">
        <v>57</v>
      </c>
      <c r="E1192" s="42" t="s">
        <v>2801</v>
      </c>
    </row>
    <row r="1193" spans="1:5" ht="12.75">
      <c r="A1193" t="s">
        <v>58</v>
      </c>
      <c r="E1193" s="39" t="s">
        <v>5</v>
      </c>
    </row>
    <row r="1194" spans="1:16" ht="12.75">
      <c r="A1194" t="s">
        <v>50</v>
      </c>
      <c s="34" t="s">
        <v>2802</v>
      </c>
      <c s="34" t="s">
        <v>2803</v>
      </c>
      <c s="35" t="s">
        <v>5</v>
      </c>
      <c s="6" t="s">
        <v>2804</v>
      </c>
      <c s="36" t="s">
        <v>1436</v>
      </c>
      <c s="37">
        <v>302.01</v>
      </c>
      <c s="36">
        <v>0.001</v>
      </c>
      <c s="36">
        <f>ROUND(G1194*H1194,6)</f>
      </c>
      <c r="L1194" s="38">
        <v>0</v>
      </c>
      <c s="32">
        <f>ROUND(ROUND(L1194,2)*ROUND(G1194,3),2)</f>
      </c>
      <c s="36" t="s">
        <v>55</v>
      </c>
      <c>
        <f>(M1194*21)/100</f>
      </c>
      <c t="s">
        <v>28</v>
      </c>
    </row>
    <row r="1195" spans="1:5" ht="12.75">
      <c r="A1195" s="35" t="s">
        <v>56</v>
      </c>
      <c r="E1195" s="39" t="s">
        <v>2804</v>
      </c>
    </row>
    <row r="1196" spans="1:5" ht="12.75">
      <c r="A1196" s="35" t="s">
        <v>57</v>
      </c>
      <c r="E1196" s="40" t="s">
        <v>5</v>
      </c>
    </row>
    <row r="1197" spans="1:5" ht="12.75">
      <c r="A1197" t="s">
        <v>58</v>
      </c>
      <c r="E1197" s="39" t="s">
        <v>5</v>
      </c>
    </row>
    <row r="1198" spans="1:16" ht="25.5">
      <c r="A1198" t="s">
        <v>50</v>
      </c>
      <c s="34" t="s">
        <v>2805</v>
      </c>
      <c s="34" t="s">
        <v>2806</v>
      </c>
      <c s="35" t="s">
        <v>5</v>
      </c>
      <c s="6" t="s">
        <v>2807</v>
      </c>
      <c s="36" t="s">
        <v>54</v>
      </c>
      <c s="37">
        <v>52</v>
      </c>
      <c s="36">
        <v>0</v>
      </c>
      <c s="36">
        <f>ROUND(G1198*H1198,6)</f>
      </c>
      <c r="L1198" s="38">
        <v>0</v>
      </c>
      <c s="32">
        <f>ROUND(ROUND(L1198,2)*ROUND(G1198,3),2)</f>
      </c>
      <c s="36" t="s">
        <v>55</v>
      </c>
      <c>
        <f>(M1198*21)/100</f>
      </c>
      <c t="s">
        <v>28</v>
      </c>
    </row>
    <row r="1199" spans="1:5" ht="25.5">
      <c r="A1199" s="35" t="s">
        <v>56</v>
      </c>
      <c r="E1199" s="39" t="s">
        <v>2807</v>
      </c>
    </row>
    <row r="1200" spans="1:5" ht="12.75">
      <c r="A1200" s="35" t="s">
        <v>57</v>
      </c>
      <c r="E1200" s="40" t="s">
        <v>2808</v>
      </c>
    </row>
    <row r="1201" spans="1:5" ht="12.75">
      <c r="A1201" t="s">
        <v>58</v>
      </c>
      <c r="E1201" s="39" t="s">
        <v>5</v>
      </c>
    </row>
    <row r="1202" spans="1:16" ht="25.5">
      <c r="A1202" t="s">
        <v>50</v>
      </c>
      <c s="34" t="s">
        <v>2809</v>
      </c>
      <c s="34" t="s">
        <v>2810</v>
      </c>
      <c s="35" t="s">
        <v>5</v>
      </c>
      <c s="6" t="s">
        <v>2811</v>
      </c>
      <c s="36" t="s">
        <v>54</v>
      </c>
      <c s="37">
        <v>96.6</v>
      </c>
      <c s="36">
        <v>0</v>
      </c>
      <c s="36">
        <f>ROUND(G1202*H1202,6)</f>
      </c>
      <c r="L1202" s="38">
        <v>0</v>
      </c>
      <c s="32">
        <f>ROUND(ROUND(L1202,2)*ROUND(G1202,3),2)</f>
      </c>
      <c s="36" t="s">
        <v>55</v>
      </c>
      <c>
        <f>(M1202*21)/100</f>
      </c>
      <c t="s">
        <v>28</v>
      </c>
    </row>
    <row r="1203" spans="1:5" ht="25.5">
      <c r="A1203" s="35" t="s">
        <v>56</v>
      </c>
      <c r="E1203" s="39" t="s">
        <v>2811</v>
      </c>
    </row>
    <row r="1204" spans="1:5" ht="12.75">
      <c r="A1204" s="35" t="s">
        <v>57</v>
      </c>
      <c r="E1204" s="40" t="s">
        <v>2812</v>
      </c>
    </row>
    <row r="1205" spans="1:5" ht="12.75">
      <c r="A1205" t="s">
        <v>58</v>
      </c>
      <c r="E1205" s="39" t="s">
        <v>5</v>
      </c>
    </row>
    <row r="1206" spans="1:16" ht="12.75">
      <c r="A1206" t="s">
        <v>50</v>
      </c>
      <c s="34" t="s">
        <v>2813</v>
      </c>
      <c s="34" t="s">
        <v>2814</v>
      </c>
      <c s="35" t="s">
        <v>5</v>
      </c>
      <c s="6" t="s">
        <v>2815</v>
      </c>
      <c s="36" t="s">
        <v>71</v>
      </c>
      <c s="37">
        <v>146</v>
      </c>
      <c s="36">
        <v>0</v>
      </c>
      <c s="36">
        <f>ROUND(G1206*H1206,6)</f>
      </c>
      <c r="L1206" s="38">
        <v>0</v>
      </c>
      <c s="32">
        <f>ROUND(ROUND(L1206,2)*ROUND(G1206,3),2)</f>
      </c>
      <c s="36" t="s">
        <v>55</v>
      </c>
      <c>
        <f>(M1206*21)/100</f>
      </c>
      <c t="s">
        <v>28</v>
      </c>
    </row>
    <row r="1207" spans="1:5" ht="12.75">
      <c r="A1207" s="35" t="s">
        <v>56</v>
      </c>
      <c r="E1207" s="39" t="s">
        <v>2815</v>
      </c>
    </row>
    <row r="1208" spans="1:5" ht="12.75">
      <c r="A1208" s="35" t="s">
        <v>57</v>
      </c>
      <c r="E1208" s="40" t="s">
        <v>2816</v>
      </c>
    </row>
    <row r="1209" spans="1:5" ht="12.75">
      <c r="A1209" t="s">
        <v>58</v>
      </c>
      <c r="E1209" s="39" t="s">
        <v>5</v>
      </c>
    </row>
    <row r="1210" spans="1:16" ht="12.75">
      <c r="A1210" t="s">
        <v>50</v>
      </c>
      <c s="34" t="s">
        <v>2817</v>
      </c>
      <c s="34" t="s">
        <v>2818</v>
      </c>
      <c s="35" t="s">
        <v>5</v>
      </c>
      <c s="6" t="s">
        <v>2819</v>
      </c>
      <c s="36" t="s">
        <v>71</v>
      </c>
      <c s="37">
        <v>52</v>
      </c>
      <c s="36">
        <v>0</v>
      </c>
      <c s="36">
        <f>ROUND(G1210*H1210,6)</f>
      </c>
      <c r="L1210" s="38">
        <v>0</v>
      </c>
      <c s="32">
        <f>ROUND(ROUND(L1210,2)*ROUND(G1210,3),2)</f>
      </c>
      <c s="36" t="s">
        <v>55</v>
      </c>
      <c>
        <f>(M1210*21)/100</f>
      </c>
      <c t="s">
        <v>28</v>
      </c>
    </row>
    <row r="1211" spans="1:5" ht="12.75">
      <c r="A1211" s="35" t="s">
        <v>56</v>
      </c>
      <c r="E1211" s="39" t="s">
        <v>2819</v>
      </c>
    </row>
    <row r="1212" spans="1:5" ht="12.75">
      <c r="A1212" s="35" t="s">
        <v>57</v>
      </c>
      <c r="E1212" s="40" t="s">
        <v>2820</v>
      </c>
    </row>
    <row r="1213" spans="1:5" ht="12.75">
      <c r="A1213" t="s">
        <v>58</v>
      </c>
      <c r="E1213" s="39" t="s">
        <v>5</v>
      </c>
    </row>
    <row r="1214" spans="1:16" ht="12.75">
      <c r="A1214" t="s">
        <v>50</v>
      </c>
      <c s="34" t="s">
        <v>2821</v>
      </c>
      <c s="34" t="s">
        <v>2822</v>
      </c>
      <c s="35" t="s">
        <v>5</v>
      </c>
      <c s="6" t="s">
        <v>2823</v>
      </c>
      <c s="36" t="s">
        <v>71</v>
      </c>
      <c s="37">
        <v>1</v>
      </c>
      <c s="36">
        <v>0.019</v>
      </c>
      <c s="36">
        <f>ROUND(G1214*H1214,6)</f>
      </c>
      <c r="L1214" s="38">
        <v>0</v>
      </c>
      <c s="32">
        <f>ROUND(ROUND(L1214,2)*ROUND(G1214,3),2)</f>
      </c>
      <c s="36" t="s">
        <v>62</v>
      </c>
      <c>
        <f>(M1214*21)/100</f>
      </c>
      <c t="s">
        <v>28</v>
      </c>
    </row>
    <row r="1215" spans="1:5" ht="12.75">
      <c r="A1215" s="35" t="s">
        <v>56</v>
      </c>
      <c r="E1215" s="39" t="s">
        <v>2823</v>
      </c>
    </row>
    <row r="1216" spans="1:5" ht="25.5">
      <c r="A1216" s="35" t="s">
        <v>57</v>
      </c>
      <c r="E1216" s="40" t="s">
        <v>2824</v>
      </c>
    </row>
    <row r="1217" spans="1:5" ht="12.75">
      <c r="A1217" t="s">
        <v>58</v>
      </c>
      <c r="E1217" s="39" t="s">
        <v>5</v>
      </c>
    </row>
    <row r="1218" spans="1:16" ht="25.5">
      <c r="A1218" t="s">
        <v>50</v>
      </c>
      <c s="34" t="s">
        <v>2825</v>
      </c>
      <c s="34" t="s">
        <v>2826</v>
      </c>
      <c s="35" t="s">
        <v>5</v>
      </c>
      <c s="6" t="s">
        <v>2827</v>
      </c>
      <c s="36" t="s">
        <v>102</v>
      </c>
      <c s="37">
        <v>0.321</v>
      </c>
      <c s="36">
        <v>0</v>
      </c>
      <c s="36">
        <f>ROUND(G1218*H1218,6)</f>
      </c>
      <c r="L1218" s="38">
        <v>0</v>
      </c>
      <c s="32">
        <f>ROUND(ROUND(L1218,2)*ROUND(G1218,3),2)</f>
      </c>
      <c s="36" t="s">
        <v>55</v>
      </c>
      <c>
        <f>(M1218*21)/100</f>
      </c>
      <c t="s">
        <v>28</v>
      </c>
    </row>
    <row r="1219" spans="1:5" ht="25.5">
      <c r="A1219" s="35" t="s">
        <v>56</v>
      </c>
      <c r="E1219" s="39" t="s">
        <v>2827</v>
      </c>
    </row>
    <row r="1220" spans="1:5" ht="12.75">
      <c r="A1220" s="35" t="s">
        <v>57</v>
      </c>
      <c r="E1220" s="40" t="s">
        <v>5</v>
      </c>
    </row>
    <row r="1221" spans="1:5" ht="12.75">
      <c r="A1221" t="s">
        <v>58</v>
      </c>
      <c r="E1221" s="39" t="s">
        <v>5</v>
      </c>
    </row>
    <row r="1222" spans="1:13" ht="12.75">
      <c r="A1222" t="s">
        <v>47</v>
      </c>
      <c r="C1222" s="31" t="s">
        <v>269</v>
      </c>
      <c r="E1222" s="33" t="s">
        <v>1122</v>
      </c>
      <c r="J1222" s="32">
        <f>0</f>
      </c>
      <c s="32">
        <f>0</f>
      </c>
      <c s="32">
        <f>0+L1223+L1227+L1231+L1235+L1239+L1243+L1247</f>
      </c>
      <c s="32">
        <f>0+M1223+M1227+M1231+M1235+M1239+M1243+M1247</f>
      </c>
    </row>
    <row r="1223" spans="1:16" ht="12.75">
      <c r="A1223" t="s">
        <v>50</v>
      </c>
      <c s="34" t="s">
        <v>2828</v>
      </c>
      <c s="34" t="s">
        <v>809</v>
      </c>
      <c s="35" t="s">
        <v>5</v>
      </c>
      <c s="6" t="s">
        <v>810</v>
      </c>
      <c s="36" t="s">
        <v>71</v>
      </c>
      <c s="37">
        <v>1</v>
      </c>
      <c s="36">
        <v>0</v>
      </c>
      <c s="36">
        <f>ROUND(G1223*H1223,6)</f>
      </c>
      <c r="L1223" s="38">
        <v>0</v>
      </c>
      <c s="32">
        <f>ROUND(ROUND(L1223,2)*ROUND(G1223,3),2)</f>
      </c>
      <c s="36" t="s">
        <v>55</v>
      </c>
      <c>
        <f>(M1223*21)/100</f>
      </c>
      <c t="s">
        <v>28</v>
      </c>
    </row>
    <row r="1224" spans="1:5" ht="12.75">
      <c r="A1224" s="35" t="s">
        <v>56</v>
      </c>
      <c r="E1224" s="39" t="s">
        <v>810</v>
      </c>
    </row>
    <row r="1225" spans="1:5" ht="12.75">
      <c r="A1225" s="35" t="s">
        <v>57</v>
      </c>
      <c r="E1225" s="40" t="s">
        <v>2829</v>
      </c>
    </row>
    <row r="1226" spans="1:5" ht="12.75">
      <c r="A1226" t="s">
        <v>58</v>
      </c>
      <c r="E1226" s="39" t="s">
        <v>5</v>
      </c>
    </row>
    <row r="1227" spans="1:16" ht="12.75">
      <c r="A1227" t="s">
        <v>50</v>
      </c>
      <c s="34" t="s">
        <v>2830</v>
      </c>
      <c s="34" t="s">
        <v>2831</v>
      </c>
      <c s="35" t="s">
        <v>5</v>
      </c>
      <c s="6" t="s">
        <v>2832</v>
      </c>
      <c s="36" t="s">
        <v>71</v>
      </c>
      <c s="37">
        <v>6</v>
      </c>
      <c s="36">
        <v>0</v>
      </c>
      <c s="36">
        <f>ROUND(G1227*H1227,6)</f>
      </c>
      <c r="L1227" s="38">
        <v>0</v>
      </c>
      <c s="32">
        <f>ROUND(ROUND(L1227,2)*ROUND(G1227,3),2)</f>
      </c>
      <c s="36" t="s">
        <v>55</v>
      </c>
      <c>
        <f>(M1227*21)/100</f>
      </c>
      <c t="s">
        <v>28</v>
      </c>
    </row>
    <row r="1228" spans="1:5" ht="12.75">
      <c r="A1228" s="35" t="s">
        <v>56</v>
      </c>
      <c r="E1228" s="39" t="s">
        <v>2832</v>
      </c>
    </row>
    <row r="1229" spans="1:5" ht="76.5">
      <c r="A1229" s="35" t="s">
        <v>57</v>
      </c>
      <c r="E1229" s="40" t="s">
        <v>2833</v>
      </c>
    </row>
    <row r="1230" spans="1:5" ht="12.75">
      <c r="A1230" t="s">
        <v>58</v>
      </c>
      <c r="E1230" s="39" t="s">
        <v>5</v>
      </c>
    </row>
    <row r="1231" spans="1:16" ht="25.5">
      <c r="A1231" t="s">
        <v>50</v>
      </c>
      <c s="34" t="s">
        <v>2834</v>
      </c>
      <c s="34" t="s">
        <v>2835</v>
      </c>
      <c s="35" t="s">
        <v>5</v>
      </c>
      <c s="6" t="s">
        <v>2836</v>
      </c>
      <c s="36" t="s">
        <v>71</v>
      </c>
      <c s="37">
        <v>5</v>
      </c>
      <c s="36">
        <v>0</v>
      </c>
      <c s="36">
        <f>ROUND(G1231*H1231,6)</f>
      </c>
      <c r="L1231" s="38">
        <v>0</v>
      </c>
      <c s="32">
        <f>ROUND(ROUND(L1231,2)*ROUND(G1231,3),2)</f>
      </c>
      <c s="36" t="s">
        <v>55</v>
      </c>
      <c>
        <f>(M1231*21)/100</f>
      </c>
      <c t="s">
        <v>28</v>
      </c>
    </row>
    <row r="1232" spans="1:5" ht="25.5">
      <c r="A1232" s="35" t="s">
        <v>56</v>
      </c>
      <c r="E1232" s="39" t="s">
        <v>2836</v>
      </c>
    </row>
    <row r="1233" spans="1:5" ht="76.5">
      <c r="A1233" s="35" t="s">
        <v>57</v>
      </c>
      <c r="E1233" s="40" t="s">
        <v>2837</v>
      </c>
    </row>
    <row r="1234" spans="1:5" ht="12.75">
      <c r="A1234" t="s">
        <v>58</v>
      </c>
      <c r="E1234" s="39" t="s">
        <v>5</v>
      </c>
    </row>
    <row r="1235" spans="1:16" ht="12.75">
      <c r="A1235" t="s">
        <v>50</v>
      </c>
      <c s="34" t="s">
        <v>2838</v>
      </c>
      <c s="34" t="s">
        <v>2839</v>
      </c>
      <c s="35" t="s">
        <v>5</v>
      </c>
      <c s="6" t="s">
        <v>2840</v>
      </c>
      <c s="36" t="s">
        <v>71</v>
      </c>
      <c s="37">
        <v>4</v>
      </c>
      <c s="36">
        <v>0</v>
      </c>
      <c s="36">
        <f>ROUND(G1235*H1235,6)</f>
      </c>
      <c r="L1235" s="38">
        <v>0</v>
      </c>
      <c s="32">
        <f>ROUND(ROUND(L1235,2)*ROUND(G1235,3),2)</f>
      </c>
      <c s="36" t="s">
        <v>62</v>
      </c>
      <c>
        <f>(M1235*21)/100</f>
      </c>
      <c t="s">
        <v>28</v>
      </c>
    </row>
    <row r="1236" spans="1:5" ht="12.75">
      <c r="A1236" s="35" t="s">
        <v>56</v>
      </c>
      <c r="E1236" s="39" t="s">
        <v>2840</v>
      </c>
    </row>
    <row r="1237" spans="1:5" ht="63.75">
      <c r="A1237" s="35" t="s">
        <v>57</v>
      </c>
      <c r="E1237" s="40" t="s">
        <v>2841</v>
      </c>
    </row>
    <row r="1238" spans="1:5" ht="12.75">
      <c r="A1238" t="s">
        <v>58</v>
      </c>
      <c r="E1238" s="39" t="s">
        <v>5</v>
      </c>
    </row>
    <row r="1239" spans="1:16" ht="12.75">
      <c r="A1239" t="s">
        <v>50</v>
      </c>
      <c s="34" t="s">
        <v>2842</v>
      </c>
      <c s="34" t="s">
        <v>2843</v>
      </c>
      <c s="35" t="s">
        <v>5</v>
      </c>
      <c s="6" t="s">
        <v>2844</v>
      </c>
      <c s="36" t="s">
        <v>71</v>
      </c>
      <c s="37">
        <v>1</v>
      </c>
      <c s="36">
        <v>0</v>
      </c>
      <c s="36">
        <f>ROUND(G1239*H1239,6)</f>
      </c>
      <c r="L1239" s="38">
        <v>0</v>
      </c>
      <c s="32">
        <f>ROUND(ROUND(L1239,2)*ROUND(G1239,3),2)</f>
      </c>
      <c s="36" t="s">
        <v>62</v>
      </c>
      <c>
        <f>(M1239*21)/100</f>
      </c>
      <c t="s">
        <v>28</v>
      </c>
    </row>
    <row r="1240" spans="1:5" ht="12.75">
      <c r="A1240" s="35" t="s">
        <v>56</v>
      </c>
      <c r="E1240" s="39" t="s">
        <v>2844</v>
      </c>
    </row>
    <row r="1241" spans="1:5" ht="12.75">
      <c r="A1241" s="35" t="s">
        <v>57</v>
      </c>
      <c r="E1241" s="40" t="s">
        <v>2845</v>
      </c>
    </row>
    <row r="1242" spans="1:5" ht="12.75">
      <c r="A1242" t="s">
        <v>58</v>
      </c>
      <c r="E1242" s="39" t="s">
        <v>5</v>
      </c>
    </row>
    <row r="1243" spans="1:16" ht="12.75">
      <c r="A1243" t="s">
        <v>50</v>
      </c>
      <c s="34" t="s">
        <v>2846</v>
      </c>
      <c s="34" t="s">
        <v>2847</v>
      </c>
      <c s="35" t="s">
        <v>5</v>
      </c>
      <c s="6" t="s">
        <v>2848</v>
      </c>
      <c s="36" t="s">
        <v>71</v>
      </c>
      <c s="37">
        <v>6</v>
      </c>
      <c s="36">
        <v>0</v>
      </c>
      <c s="36">
        <f>ROUND(G1243*H1243,6)</f>
      </c>
      <c r="L1243" s="38">
        <v>0</v>
      </c>
      <c s="32">
        <f>ROUND(ROUND(L1243,2)*ROUND(G1243,3),2)</f>
      </c>
      <c s="36" t="s">
        <v>55</v>
      </c>
      <c>
        <f>(M1243*21)/100</f>
      </c>
      <c t="s">
        <v>28</v>
      </c>
    </row>
    <row r="1244" spans="1:5" ht="12.75">
      <c r="A1244" s="35" t="s">
        <v>56</v>
      </c>
      <c r="E1244" s="39" t="s">
        <v>2848</v>
      </c>
    </row>
    <row r="1245" spans="1:5" ht="12.75">
      <c r="A1245" s="35" t="s">
        <v>57</v>
      </c>
      <c r="E1245" s="40" t="s">
        <v>2125</v>
      </c>
    </row>
    <row r="1246" spans="1:5" ht="12.75">
      <c r="A1246" t="s">
        <v>58</v>
      </c>
      <c r="E1246" s="39" t="s">
        <v>5</v>
      </c>
    </row>
    <row r="1247" spans="1:16" ht="25.5">
      <c r="A1247" t="s">
        <v>50</v>
      </c>
      <c s="34" t="s">
        <v>2849</v>
      </c>
      <c s="34" t="s">
        <v>100</v>
      </c>
      <c s="35" t="s">
        <v>5</v>
      </c>
      <c s="6" t="s">
        <v>101</v>
      </c>
      <c s="36" t="s">
        <v>102</v>
      </c>
      <c s="37">
        <v>0.115</v>
      </c>
      <c s="36">
        <v>0</v>
      </c>
      <c s="36">
        <f>ROUND(G1247*H1247,6)</f>
      </c>
      <c r="L1247" s="38">
        <v>0</v>
      </c>
      <c s="32">
        <f>ROUND(ROUND(L1247,2)*ROUND(G1247,3),2)</f>
      </c>
      <c s="36" t="s">
        <v>55</v>
      </c>
      <c>
        <f>(M1247*21)/100</f>
      </c>
      <c t="s">
        <v>28</v>
      </c>
    </row>
    <row r="1248" spans="1:5" ht="25.5">
      <c r="A1248" s="35" t="s">
        <v>56</v>
      </c>
      <c r="E1248" s="39" t="s">
        <v>101</v>
      </c>
    </row>
    <row r="1249" spans="1:5" ht="12.75">
      <c r="A1249" s="35" t="s">
        <v>57</v>
      </c>
      <c r="E1249" s="40" t="s">
        <v>5</v>
      </c>
    </row>
    <row r="1250" spans="1:5" ht="12.75">
      <c r="A1250" t="s">
        <v>58</v>
      </c>
      <c r="E1250" s="39" t="s">
        <v>5</v>
      </c>
    </row>
    <row r="1251" spans="1:13" ht="12.75">
      <c r="A1251" t="s">
        <v>47</v>
      </c>
      <c r="C1251" s="31" t="s">
        <v>2850</v>
      </c>
      <c r="E1251" s="33" t="s">
        <v>2851</v>
      </c>
      <c r="J1251" s="32">
        <f>0</f>
      </c>
      <c s="32">
        <f>0</f>
      </c>
      <c s="32">
        <f>0+L1252+L1256+L1260</f>
      </c>
      <c s="32">
        <f>0+M1252+M1256+M1260</f>
      </c>
    </row>
    <row r="1252" spans="1:16" ht="25.5">
      <c r="A1252" t="s">
        <v>50</v>
      </c>
      <c s="34" t="s">
        <v>2852</v>
      </c>
      <c s="34" t="s">
        <v>2853</v>
      </c>
      <c s="35" t="s">
        <v>5</v>
      </c>
      <c s="6" t="s">
        <v>2854</v>
      </c>
      <c s="36" t="s">
        <v>71</v>
      </c>
      <c s="37">
        <v>1</v>
      </c>
      <c s="36">
        <v>0</v>
      </c>
      <c s="36">
        <f>ROUND(G1252*H1252,6)</f>
      </c>
      <c r="L1252" s="38">
        <v>0</v>
      </c>
      <c s="32">
        <f>ROUND(ROUND(L1252,2)*ROUND(G1252,3),2)</f>
      </c>
      <c s="36" t="s">
        <v>55</v>
      </c>
      <c>
        <f>(M1252*21)/100</f>
      </c>
      <c t="s">
        <v>28</v>
      </c>
    </row>
    <row r="1253" spans="1:5" ht="25.5">
      <c r="A1253" s="35" t="s">
        <v>56</v>
      </c>
      <c r="E1253" s="39" t="s">
        <v>2854</v>
      </c>
    </row>
    <row r="1254" spans="1:5" ht="12.75">
      <c r="A1254" s="35" t="s">
        <v>57</v>
      </c>
      <c r="E1254" s="40" t="s">
        <v>2855</v>
      </c>
    </row>
    <row r="1255" spans="1:5" ht="12.75">
      <c r="A1255" t="s">
        <v>58</v>
      </c>
      <c r="E1255" s="39" t="s">
        <v>5</v>
      </c>
    </row>
    <row r="1256" spans="1:16" ht="25.5">
      <c r="A1256" t="s">
        <v>50</v>
      </c>
      <c s="34" t="s">
        <v>2856</v>
      </c>
      <c s="34" t="s">
        <v>2857</v>
      </c>
      <c s="35" t="s">
        <v>5</v>
      </c>
      <c s="6" t="s">
        <v>2858</v>
      </c>
      <c s="36" t="s">
        <v>71</v>
      </c>
      <c s="37">
        <v>9</v>
      </c>
      <c s="36">
        <v>0</v>
      </c>
      <c s="36">
        <f>ROUND(G1256*H1256,6)</f>
      </c>
      <c r="L1256" s="38">
        <v>0</v>
      </c>
      <c s="32">
        <f>ROUND(ROUND(L1256,2)*ROUND(G1256,3),2)</f>
      </c>
      <c s="36" t="s">
        <v>55</v>
      </c>
      <c>
        <f>(M1256*21)/100</f>
      </c>
      <c t="s">
        <v>28</v>
      </c>
    </row>
    <row r="1257" spans="1:5" ht="25.5">
      <c r="A1257" s="35" t="s">
        <v>56</v>
      </c>
      <c r="E1257" s="39" t="s">
        <v>2858</v>
      </c>
    </row>
    <row r="1258" spans="1:5" ht="25.5">
      <c r="A1258" s="35" t="s">
        <v>57</v>
      </c>
      <c r="E1258" s="40" t="s">
        <v>2859</v>
      </c>
    </row>
    <row r="1259" spans="1:5" ht="12.75">
      <c r="A1259" t="s">
        <v>58</v>
      </c>
      <c r="E1259" s="39" t="s">
        <v>5</v>
      </c>
    </row>
    <row r="1260" spans="1:16" ht="25.5">
      <c r="A1260" t="s">
        <v>50</v>
      </c>
      <c s="34" t="s">
        <v>2860</v>
      </c>
      <c s="34" t="s">
        <v>2861</v>
      </c>
      <c s="35" t="s">
        <v>5</v>
      </c>
      <c s="6" t="s">
        <v>2862</v>
      </c>
      <c s="36" t="s">
        <v>102</v>
      </c>
      <c s="37">
        <v>0.322</v>
      </c>
      <c s="36">
        <v>0</v>
      </c>
      <c s="36">
        <f>ROUND(G1260*H1260,6)</f>
      </c>
      <c r="L1260" s="38">
        <v>0</v>
      </c>
      <c s="32">
        <f>ROUND(ROUND(L1260,2)*ROUND(G1260,3),2)</f>
      </c>
      <c s="36" t="s">
        <v>55</v>
      </c>
      <c>
        <f>(M1260*21)/100</f>
      </c>
      <c t="s">
        <v>28</v>
      </c>
    </row>
    <row r="1261" spans="1:5" ht="25.5">
      <c r="A1261" s="35" t="s">
        <v>56</v>
      </c>
      <c r="E1261" s="39" t="s">
        <v>2862</v>
      </c>
    </row>
    <row r="1262" spans="1:5" ht="12.75">
      <c r="A1262" s="35" t="s">
        <v>57</v>
      </c>
      <c r="E1262" s="40" t="s">
        <v>5</v>
      </c>
    </row>
    <row r="1263" spans="1:5" ht="12.75">
      <c r="A1263" t="s">
        <v>58</v>
      </c>
      <c r="E1263" s="39" t="s">
        <v>5</v>
      </c>
    </row>
    <row r="1264" spans="1:13" ht="12.75">
      <c r="A1264" t="s">
        <v>47</v>
      </c>
      <c r="C1264" s="31" t="s">
        <v>2863</v>
      </c>
      <c r="E1264" s="33" t="s">
        <v>2864</v>
      </c>
      <c r="J1264" s="32">
        <f>0</f>
      </c>
      <c s="32">
        <f>0</f>
      </c>
      <c s="32">
        <f>0+L1265+L1269+L1273+L1277+L1281+L1285+L1289</f>
      </c>
      <c s="32">
        <f>0+M1265+M1269+M1273+M1277+M1281+M1285+M1289</f>
      </c>
    </row>
    <row r="1265" spans="1:16" ht="25.5">
      <c r="A1265" t="s">
        <v>50</v>
      </c>
      <c s="34" t="s">
        <v>2865</v>
      </c>
      <c s="34" t="s">
        <v>2866</v>
      </c>
      <c s="35" t="s">
        <v>5</v>
      </c>
      <c s="6" t="s">
        <v>2867</v>
      </c>
      <c s="36" t="s">
        <v>1203</v>
      </c>
      <c s="37">
        <v>8.531</v>
      </c>
      <c s="36">
        <v>0.11535</v>
      </c>
      <c s="36">
        <f>ROUND(G1265*H1265,6)</f>
      </c>
      <c r="L1265" s="38">
        <v>0</v>
      </c>
      <c s="32">
        <f>ROUND(ROUND(L1265,2)*ROUND(G1265,3),2)</f>
      </c>
      <c s="36" t="s">
        <v>55</v>
      </c>
      <c>
        <f>(M1265*21)/100</f>
      </c>
      <c t="s">
        <v>28</v>
      </c>
    </row>
    <row r="1266" spans="1:5" ht="25.5">
      <c r="A1266" s="35" t="s">
        <v>56</v>
      </c>
      <c r="E1266" s="39" t="s">
        <v>2867</v>
      </c>
    </row>
    <row r="1267" spans="1:5" ht="51">
      <c r="A1267" s="35" t="s">
        <v>57</v>
      </c>
      <c r="E1267" s="40" t="s">
        <v>2868</v>
      </c>
    </row>
    <row r="1268" spans="1:5" ht="12.75">
      <c r="A1268" t="s">
        <v>58</v>
      </c>
      <c r="E1268" s="39" t="s">
        <v>5</v>
      </c>
    </row>
    <row r="1269" spans="1:16" ht="25.5">
      <c r="A1269" t="s">
        <v>50</v>
      </c>
      <c s="34" t="s">
        <v>2869</v>
      </c>
      <c s="34" t="s">
        <v>2870</v>
      </c>
      <c s="35" t="s">
        <v>5</v>
      </c>
      <c s="6" t="s">
        <v>2871</v>
      </c>
      <c s="36" t="s">
        <v>71</v>
      </c>
      <c s="37">
        <v>1</v>
      </c>
      <c s="36">
        <v>4E-05</v>
      </c>
      <c s="36">
        <f>ROUND(G1269*H1269,6)</f>
      </c>
      <c r="L1269" s="38">
        <v>0</v>
      </c>
      <c s="32">
        <f>ROUND(ROUND(L1269,2)*ROUND(G1269,3),2)</f>
      </c>
      <c s="36" t="s">
        <v>55</v>
      </c>
      <c>
        <f>(M1269*21)/100</f>
      </c>
      <c t="s">
        <v>28</v>
      </c>
    </row>
    <row r="1270" spans="1:5" ht="38.25">
      <c r="A1270" s="35" t="s">
        <v>56</v>
      </c>
      <c r="E1270" s="39" t="s">
        <v>2872</v>
      </c>
    </row>
    <row r="1271" spans="1:5" ht="12.75">
      <c r="A1271" s="35" t="s">
        <v>57</v>
      </c>
      <c r="E1271" s="40" t="s">
        <v>2873</v>
      </c>
    </row>
    <row r="1272" spans="1:5" ht="12.75">
      <c r="A1272" t="s">
        <v>58</v>
      </c>
      <c r="E1272" s="39" t="s">
        <v>5</v>
      </c>
    </row>
    <row r="1273" spans="1:16" ht="12.75">
      <c r="A1273" t="s">
        <v>50</v>
      </c>
      <c s="34" t="s">
        <v>2874</v>
      </c>
      <c s="34" t="s">
        <v>2875</v>
      </c>
      <c s="35" t="s">
        <v>5</v>
      </c>
      <c s="6" t="s">
        <v>2876</v>
      </c>
      <c s="36" t="s">
        <v>71</v>
      </c>
      <c s="37">
        <v>1</v>
      </c>
      <c s="36">
        <v>0.0126</v>
      </c>
      <c s="36">
        <f>ROUND(G1273*H1273,6)</f>
      </c>
      <c r="L1273" s="38">
        <v>0</v>
      </c>
      <c s="32">
        <f>ROUND(ROUND(L1273,2)*ROUND(G1273,3),2)</f>
      </c>
      <c s="36" t="s">
        <v>62</v>
      </c>
      <c>
        <f>(M1273*21)/100</f>
      </c>
      <c t="s">
        <v>28</v>
      </c>
    </row>
    <row r="1274" spans="1:5" ht="12.75">
      <c r="A1274" s="35" t="s">
        <v>56</v>
      </c>
      <c r="E1274" s="39" t="s">
        <v>2876</v>
      </c>
    </row>
    <row r="1275" spans="1:5" ht="12.75">
      <c r="A1275" s="35" t="s">
        <v>57</v>
      </c>
      <c r="E1275" s="40" t="s">
        <v>2873</v>
      </c>
    </row>
    <row r="1276" spans="1:5" ht="12.75">
      <c r="A1276" t="s">
        <v>58</v>
      </c>
      <c r="E1276" s="39" t="s">
        <v>5</v>
      </c>
    </row>
    <row r="1277" spans="1:16" ht="12.75">
      <c r="A1277" t="s">
        <v>50</v>
      </c>
      <c s="34" t="s">
        <v>2877</v>
      </c>
      <c s="34" t="s">
        <v>2878</v>
      </c>
      <c s="35" t="s">
        <v>5</v>
      </c>
      <c s="6" t="s">
        <v>2879</v>
      </c>
      <c s="36" t="s">
        <v>71</v>
      </c>
      <c s="37">
        <v>2</v>
      </c>
      <c s="36">
        <v>0.00575</v>
      </c>
      <c s="36">
        <f>ROUND(G1277*H1277,6)</f>
      </c>
      <c r="L1277" s="38">
        <v>0</v>
      </c>
      <c s="32">
        <f>ROUND(ROUND(L1277,2)*ROUND(G1277,3),2)</f>
      </c>
      <c s="36" t="s">
        <v>62</v>
      </c>
      <c>
        <f>(M1277*21)/100</f>
      </c>
      <c t="s">
        <v>28</v>
      </c>
    </row>
    <row r="1278" spans="1:5" ht="12.75">
      <c r="A1278" s="35" t="s">
        <v>56</v>
      </c>
      <c r="E1278" s="39" t="s">
        <v>2879</v>
      </c>
    </row>
    <row r="1279" spans="1:5" ht="12.75">
      <c r="A1279" s="35" t="s">
        <v>57</v>
      </c>
      <c r="E1279" s="40" t="s">
        <v>2880</v>
      </c>
    </row>
    <row r="1280" spans="1:5" ht="12.75">
      <c r="A1280" t="s">
        <v>58</v>
      </c>
      <c r="E1280" s="39" t="s">
        <v>134</v>
      </c>
    </row>
    <row r="1281" spans="1:16" ht="12.75">
      <c r="A1281" t="s">
        <v>50</v>
      </c>
      <c s="34" t="s">
        <v>2881</v>
      </c>
      <c s="34" t="s">
        <v>2882</v>
      </c>
      <c s="35" t="s">
        <v>5</v>
      </c>
      <c s="6" t="s">
        <v>2883</v>
      </c>
      <c s="36" t="s">
        <v>71</v>
      </c>
      <c s="37">
        <v>1</v>
      </c>
      <c s="36">
        <v>0.00575</v>
      </c>
      <c s="36">
        <f>ROUND(G1281*H1281,6)</f>
      </c>
      <c r="L1281" s="38">
        <v>0</v>
      </c>
      <c s="32">
        <f>ROUND(ROUND(L1281,2)*ROUND(G1281,3),2)</f>
      </c>
      <c s="36" t="s">
        <v>62</v>
      </c>
      <c>
        <f>(M1281*21)/100</f>
      </c>
      <c t="s">
        <v>28</v>
      </c>
    </row>
    <row r="1282" spans="1:5" ht="12.75">
      <c r="A1282" s="35" t="s">
        <v>56</v>
      </c>
      <c r="E1282" s="39" t="s">
        <v>2883</v>
      </c>
    </row>
    <row r="1283" spans="1:5" ht="12.75">
      <c r="A1283" s="35" t="s">
        <v>57</v>
      </c>
      <c r="E1283" s="40" t="s">
        <v>2884</v>
      </c>
    </row>
    <row r="1284" spans="1:5" ht="12.75">
      <c r="A1284" t="s">
        <v>58</v>
      </c>
      <c r="E1284" s="39" t="s">
        <v>5</v>
      </c>
    </row>
    <row r="1285" spans="1:16" ht="25.5">
      <c r="A1285" t="s">
        <v>50</v>
      </c>
      <c s="34" t="s">
        <v>2885</v>
      </c>
      <c s="34" t="s">
        <v>2886</v>
      </c>
      <c s="35" t="s">
        <v>5</v>
      </c>
      <c s="6" t="s">
        <v>2867</v>
      </c>
      <c s="36" t="s">
        <v>1203</v>
      </c>
      <c s="37">
        <v>46.31</v>
      </c>
      <c s="36">
        <v>0.11535</v>
      </c>
      <c s="36">
        <f>ROUND(G1285*H1285,6)</f>
      </c>
      <c r="L1285" s="38">
        <v>0</v>
      </c>
      <c s="32">
        <f>ROUND(ROUND(L1285,2)*ROUND(G1285,3),2)</f>
      </c>
      <c s="36" t="s">
        <v>55</v>
      </c>
      <c>
        <f>(M1285*21)/100</f>
      </c>
      <c t="s">
        <v>28</v>
      </c>
    </row>
    <row r="1286" spans="1:5" ht="25.5">
      <c r="A1286" s="35" t="s">
        <v>56</v>
      </c>
      <c r="E1286" s="39" t="s">
        <v>2867</v>
      </c>
    </row>
    <row r="1287" spans="1:5" ht="51">
      <c r="A1287" s="35" t="s">
        <v>57</v>
      </c>
      <c r="E1287" s="40" t="s">
        <v>2887</v>
      </c>
    </row>
    <row r="1288" spans="1:5" ht="12.75">
      <c r="A1288" t="s">
        <v>58</v>
      </c>
      <c r="E1288" s="39" t="s">
        <v>5</v>
      </c>
    </row>
    <row r="1289" spans="1:16" ht="25.5">
      <c r="A1289" t="s">
        <v>50</v>
      </c>
      <c s="34" t="s">
        <v>2888</v>
      </c>
      <c s="34" t="s">
        <v>2889</v>
      </c>
      <c s="35" t="s">
        <v>5</v>
      </c>
      <c s="6" t="s">
        <v>2890</v>
      </c>
      <c s="36" t="s">
        <v>102</v>
      </c>
      <c s="37">
        <v>6.356</v>
      </c>
      <c s="36">
        <v>0</v>
      </c>
      <c s="36">
        <f>ROUND(G1289*H1289,6)</f>
      </c>
      <c r="L1289" s="38">
        <v>0</v>
      </c>
      <c s="32">
        <f>ROUND(ROUND(L1289,2)*ROUND(G1289,3),2)</f>
      </c>
      <c s="36" t="s">
        <v>55</v>
      </c>
      <c>
        <f>(M1289*21)/100</f>
      </c>
      <c t="s">
        <v>28</v>
      </c>
    </row>
    <row r="1290" spans="1:5" ht="25.5">
      <c r="A1290" s="35" t="s">
        <v>56</v>
      </c>
      <c r="E1290" s="39" t="s">
        <v>2890</v>
      </c>
    </row>
    <row r="1291" spans="1:5" ht="12.75">
      <c r="A1291" s="35" t="s">
        <v>57</v>
      </c>
      <c r="E1291" s="40" t="s">
        <v>5</v>
      </c>
    </row>
    <row r="1292" spans="1:5" ht="12.75">
      <c r="A1292" t="s">
        <v>58</v>
      </c>
      <c r="E1292" s="39" t="s">
        <v>5</v>
      </c>
    </row>
    <row r="1293" spans="1:13" ht="12.75">
      <c r="A1293" t="s">
        <v>47</v>
      </c>
      <c r="C1293" s="31" t="s">
        <v>2891</v>
      </c>
      <c r="E1293" s="33" t="s">
        <v>2892</v>
      </c>
      <c r="J1293" s="32">
        <f>0</f>
      </c>
      <c s="32">
        <f>0</f>
      </c>
      <c s="32">
        <f>0+L1294+L1298+L1302+L1306+L1310+L1314+L1318+L1322+L1326+L1330+L1334+L1338+L1342+L1346+L1350+L1354+L1358+L1362+L1366+L1370</f>
      </c>
      <c s="32">
        <f>0+M1294+M1298+M1302+M1306+M1310+M1314+M1318+M1322+M1326+M1330+M1334+M1338+M1342+M1346+M1350+M1354+M1358+M1362+M1366+M1370</f>
      </c>
    </row>
    <row r="1294" spans="1:16" ht="25.5">
      <c r="A1294" t="s">
        <v>50</v>
      </c>
      <c s="34" t="s">
        <v>2893</v>
      </c>
      <c s="34" t="s">
        <v>2894</v>
      </c>
      <c s="35" t="s">
        <v>5</v>
      </c>
      <c s="6" t="s">
        <v>2895</v>
      </c>
      <c s="36" t="s">
        <v>1203</v>
      </c>
      <c s="37">
        <v>6.72</v>
      </c>
      <c s="36">
        <v>0</v>
      </c>
      <c s="36">
        <f>ROUND(G1294*H1294,6)</f>
      </c>
      <c r="L1294" s="38">
        <v>0</v>
      </c>
      <c s="32">
        <f>ROUND(ROUND(L1294,2)*ROUND(G1294,3),2)</f>
      </c>
      <c s="36" t="s">
        <v>55</v>
      </c>
      <c>
        <f>(M1294*21)/100</f>
      </c>
      <c t="s">
        <v>28</v>
      </c>
    </row>
    <row r="1295" spans="1:5" ht="25.5">
      <c r="A1295" s="35" t="s">
        <v>56</v>
      </c>
      <c r="E1295" s="39" t="s">
        <v>2895</v>
      </c>
    </row>
    <row r="1296" spans="1:5" ht="12.75">
      <c r="A1296" s="35" t="s">
        <v>57</v>
      </c>
      <c r="E1296" s="40" t="s">
        <v>2896</v>
      </c>
    </row>
    <row r="1297" spans="1:5" ht="12.75">
      <c r="A1297" t="s">
        <v>58</v>
      </c>
      <c r="E1297" s="39" t="s">
        <v>5</v>
      </c>
    </row>
    <row r="1298" spans="1:16" ht="25.5">
      <c r="A1298" t="s">
        <v>50</v>
      </c>
      <c s="34" t="s">
        <v>2897</v>
      </c>
      <c s="34" t="s">
        <v>2898</v>
      </c>
      <c s="35" t="s">
        <v>5</v>
      </c>
      <c s="6" t="s">
        <v>2899</v>
      </c>
      <c s="36" t="s">
        <v>1203</v>
      </c>
      <c s="37">
        <v>740.102</v>
      </c>
      <c s="36">
        <v>0</v>
      </c>
      <c s="36">
        <f>ROUND(G1298*H1298,6)</f>
      </c>
      <c r="L1298" s="38">
        <v>0</v>
      </c>
      <c s="32">
        <f>ROUND(ROUND(L1298,2)*ROUND(G1298,3),2)</f>
      </c>
      <c s="36" t="s">
        <v>55</v>
      </c>
      <c>
        <f>(M1298*21)/100</f>
      </c>
      <c t="s">
        <v>28</v>
      </c>
    </row>
    <row r="1299" spans="1:5" ht="25.5">
      <c r="A1299" s="35" t="s">
        <v>56</v>
      </c>
      <c r="E1299" s="39" t="s">
        <v>2899</v>
      </c>
    </row>
    <row r="1300" spans="1:5" ht="63.75">
      <c r="A1300" s="35" t="s">
        <v>57</v>
      </c>
      <c r="E1300" s="40" t="s">
        <v>2900</v>
      </c>
    </row>
    <row r="1301" spans="1:5" ht="12.75">
      <c r="A1301" t="s">
        <v>58</v>
      </c>
      <c r="E1301" s="39" t="s">
        <v>5</v>
      </c>
    </row>
    <row r="1302" spans="1:16" ht="12.75">
      <c r="A1302" t="s">
        <v>50</v>
      </c>
      <c s="34" t="s">
        <v>2901</v>
      </c>
      <c s="34" t="s">
        <v>2902</v>
      </c>
      <c s="35" t="s">
        <v>5</v>
      </c>
      <c s="6" t="s">
        <v>2903</v>
      </c>
      <c s="36" t="s">
        <v>1203</v>
      </c>
      <c s="37">
        <v>355.618</v>
      </c>
      <c s="36">
        <v>0</v>
      </c>
      <c s="36">
        <f>ROUND(G1302*H1302,6)</f>
      </c>
      <c r="L1302" s="38">
        <v>0</v>
      </c>
      <c s="32">
        <f>ROUND(ROUND(L1302,2)*ROUND(G1302,3),2)</f>
      </c>
      <c s="36" t="s">
        <v>55</v>
      </c>
      <c>
        <f>(M1302*21)/100</f>
      </c>
      <c t="s">
        <v>28</v>
      </c>
    </row>
    <row r="1303" spans="1:5" ht="12.75">
      <c r="A1303" s="35" t="s">
        <v>56</v>
      </c>
      <c r="E1303" s="39" t="s">
        <v>2903</v>
      </c>
    </row>
    <row r="1304" spans="1:5" ht="25.5">
      <c r="A1304" s="35" t="s">
        <v>57</v>
      </c>
      <c r="E1304" s="40" t="s">
        <v>2904</v>
      </c>
    </row>
    <row r="1305" spans="1:5" ht="12.75">
      <c r="A1305" t="s">
        <v>58</v>
      </c>
      <c r="E1305" s="39" t="s">
        <v>5</v>
      </c>
    </row>
    <row r="1306" spans="1:16" ht="25.5">
      <c r="A1306" t="s">
        <v>50</v>
      </c>
      <c s="34" t="s">
        <v>2905</v>
      </c>
      <c s="34" t="s">
        <v>2906</v>
      </c>
      <c s="35" t="s">
        <v>5</v>
      </c>
      <c s="6" t="s">
        <v>2907</v>
      </c>
      <c s="36" t="s">
        <v>71</v>
      </c>
      <c s="37">
        <v>14</v>
      </c>
      <c s="36">
        <v>3E-05</v>
      </c>
      <c s="36">
        <f>ROUND(G1306*H1306,6)</f>
      </c>
      <c r="L1306" s="38">
        <v>0</v>
      </c>
      <c s="32">
        <f>ROUND(ROUND(L1306,2)*ROUND(G1306,3),2)</f>
      </c>
      <c s="36" t="s">
        <v>55</v>
      </c>
      <c>
        <f>(M1306*21)/100</f>
      </c>
      <c t="s">
        <v>28</v>
      </c>
    </row>
    <row r="1307" spans="1:5" ht="25.5">
      <c r="A1307" s="35" t="s">
        <v>56</v>
      </c>
      <c r="E1307" s="39" t="s">
        <v>2907</v>
      </c>
    </row>
    <row r="1308" spans="1:5" ht="12.75">
      <c r="A1308" s="35" t="s">
        <v>57</v>
      </c>
      <c r="E1308" s="40" t="s">
        <v>2908</v>
      </c>
    </row>
    <row r="1309" spans="1:5" ht="12.75">
      <c r="A1309" t="s">
        <v>58</v>
      </c>
      <c r="E1309" s="39" t="s">
        <v>5</v>
      </c>
    </row>
    <row r="1310" spans="1:16" ht="12.75">
      <c r="A1310" t="s">
        <v>50</v>
      </c>
      <c s="34" t="s">
        <v>2909</v>
      </c>
      <c s="34" t="s">
        <v>2910</v>
      </c>
      <c s="35" t="s">
        <v>5</v>
      </c>
      <c s="6" t="s">
        <v>2911</v>
      </c>
      <c s="36" t="s">
        <v>71</v>
      </c>
      <c s="37">
        <v>14</v>
      </c>
      <c s="36">
        <v>0.0025</v>
      </c>
      <c s="36">
        <f>ROUND(G1310*H1310,6)</f>
      </c>
      <c r="L1310" s="38">
        <v>0</v>
      </c>
      <c s="32">
        <f>ROUND(ROUND(L1310,2)*ROUND(G1310,3),2)</f>
      </c>
      <c s="36" t="s">
        <v>62</v>
      </c>
      <c>
        <f>(M1310*21)/100</f>
      </c>
      <c t="s">
        <v>28</v>
      </c>
    </row>
    <row r="1311" spans="1:5" ht="12.75">
      <c r="A1311" s="35" t="s">
        <v>56</v>
      </c>
      <c r="E1311" s="39" t="s">
        <v>2911</v>
      </c>
    </row>
    <row r="1312" spans="1:5" ht="12.75">
      <c r="A1312" s="35" t="s">
        <v>57</v>
      </c>
      <c r="E1312" s="40" t="s">
        <v>5</v>
      </c>
    </row>
    <row r="1313" spans="1:5" ht="12.75">
      <c r="A1313" t="s">
        <v>58</v>
      </c>
      <c r="E1313" s="39" t="s">
        <v>5</v>
      </c>
    </row>
    <row r="1314" spans="1:16" ht="25.5">
      <c r="A1314" t="s">
        <v>50</v>
      </c>
      <c s="34" t="s">
        <v>2912</v>
      </c>
      <c s="34" t="s">
        <v>2913</v>
      </c>
      <c s="35" t="s">
        <v>5</v>
      </c>
      <c s="6" t="s">
        <v>2914</v>
      </c>
      <c s="36" t="s">
        <v>71</v>
      </c>
      <c s="37">
        <v>13</v>
      </c>
      <c s="36">
        <v>3E-05</v>
      </c>
      <c s="36">
        <f>ROUND(G1314*H1314,6)</f>
      </c>
      <c r="L1314" s="38">
        <v>0</v>
      </c>
      <c s="32">
        <f>ROUND(ROUND(L1314,2)*ROUND(G1314,3),2)</f>
      </c>
      <c s="36" t="s">
        <v>55</v>
      </c>
      <c>
        <f>(M1314*21)/100</f>
      </c>
      <c t="s">
        <v>28</v>
      </c>
    </row>
    <row r="1315" spans="1:5" ht="25.5">
      <c r="A1315" s="35" t="s">
        <v>56</v>
      </c>
      <c r="E1315" s="39" t="s">
        <v>2914</v>
      </c>
    </row>
    <row r="1316" spans="1:5" ht="38.25">
      <c r="A1316" s="35" t="s">
        <v>57</v>
      </c>
      <c r="E1316" s="40" t="s">
        <v>2915</v>
      </c>
    </row>
    <row r="1317" spans="1:5" ht="12.75">
      <c r="A1317" t="s">
        <v>58</v>
      </c>
      <c r="E1317" s="39" t="s">
        <v>5</v>
      </c>
    </row>
    <row r="1318" spans="1:16" ht="12.75">
      <c r="A1318" t="s">
        <v>50</v>
      </c>
      <c s="34" t="s">
        <v>2916</v>
      </c>
      <c s="34" t="s">
        <v>2917</v>
      </c>
      <c s="35" t="s">
        <v>5</v>
      </c>
      <c s="6" t="s">
        <v>2918</v>
      </c>
      <c s="36" t="s">
        <v>71</v>
      </c>
      <c s="37">
        <v>2</v>
      </c>
      <c s="36">
        <v>0.0014</v>
      </c>
      <c s="36">
        <f>ROUND(G1318*H1318,6)</f>
      </c>
      <c r="L1318" s="38">
        <v>0</v>
      </c>
      <c s="32">
        <f>ROUND(ROUND(L1318,2)*ROUND(G1318,3),2)</f>
      </c>
      <c s="36" t="s">
        <v>55</v>
      </c>
      <c>
        <f>(M1318*21)/100</f>
      </c>
      <c t="s">
        <v>28</v>
      </c>
    </row>
    <row r="1319" spans="1:5" ht="12.75">
      <c r="A1319" s="35" t="s">
        <v>56</v>
      </c>
      <c r="E1319" s="39" t="s">
        <v>2918</v>
      </c>
    </row>
    <row r="1320" spans="1:5" ht="12.75">
      <c r="A1320" s="35" t="s">
        <v>57</v>
      </c>
      <c r="E1320" s="40" t="s">
        <v>2919</v>
      </c>
    </row>
    <row r="1321" spans="1:5" ht="12.75">
      <c r="A1321" t="s">
        <v>58</v>
      </c>
      <c r="E1321" s="39" t="s">
        <v>5</v>
      </c>
    </row>
    <row r="1322" spans="1:16" ht="12.75">
      <c r="A1322" t="s">
        <v>50</v>
      </c>
      <c s="34" t="s">
        <v>2920</v>
      </c>
      <c s="34" t="s">
        <v>2921</v>
      </c>
      <c s="35" t="s">
        <v>5</v>
      </c>
      <c s="6" t="s">
        <v>2922</v>
      </c>
      <c s="36" t="s">
        <v>71</v>
      </c>
      <c s="37">
        <v>11</v>
      </c>
      <c s="36">
        <v>0.0014</v>
      </c>
      <c s="36">
        <f>ROUND(G1322*H1322,6)</f>
      </c>
      <c r="L1322" s="38">
        <v>0</v>
      </c>
      <c s="32">
        <f>ROUND(ROUND(L1322,2)*ROUND(G1322,3),2)</f>
      </c>
      <c s="36" t="s">
        <v>62</v>
      </c>
      <c>
        <f>(M1322*21)/100</f>
      </c>
      <c t="s">
        <v>28</v>
      </c>
    </row>
    <row r="1323" spans="1:5" ht="12.75">
      <c r="A1323" s="35" t="s">
        <v>56</v>
      </c>
      <c r="E1323" s="39" t="s">
        <v>2922</v>
      </c>
    </row>
    <row r="1324" spans="1:5" ht="12.75">
      <c r="A1324" s="35" t="s">
        <v>57</v>
      </c>
      <c r="E1324" s="40" t="s">
        <v>2923</v>
      </c>
    </row>
    <row r="1325" spans="1:5" ht="12.75">
      <c r="A1325" t="s">
        <v>58</v>
      </c>
      <c r="E1325" s="39" t="s">
        <v>5</v>
      </c>
    </row>
    <row r="1326" spans="1:16" ht="25.5">
      <c r="A1326" t="s">
        <v>50</v>
      </c>
      <c s="34" t="s">
        <v>2924</v>
      </c>
      <c s="34" t="s">
        <v>2925</v>
      </c>
      <c s="35" t="s">
        <v>5</v>
      </c>
      <c s="6" t="s">
        <v>2926</v>
      </c>
      <c s="36" t="s">
        <v>71</v>
      </c>
      <c s="37">
        <v>11</v>
      </c>
      <c s="36">
        <v>3E-05</v>
      </c>
      <c s="36">
        <f>ROUND(G1326*H1326,6)</f>
      </c>
      <c r="L1326" s="38">
        <v>0</v>
      </c>
      <c s="32">
        <f>ROUND(ROUND(L1326,2)*ROUND(G1326,3),2)</f>
      </c>
      <c s="36" t="s">
        <v>55</v>
      </c>
      <c>
        <f>(M1326*21)/100</f>
      </c>
      <c t="s">
        <v>28</v>
      </c>
    </row>
    <row r="1327" spans="1:5" ht="25.5">
      <c r="A1327" s="35" t="s">
        <v>56</v>
      </c>
      <c r="E1327" s="39" t="s">
        <v>2926</v>
      </c>
    </row>
    <row r="1328" spans="1:5" ht="12.75">
      <c r="A1328" s="35" t="s">
        <v>57</v>
      </c>
      <c r="E1328" s="40" t="s">
        <v>5</v>
      </c>
    </row>
    <row r="1329" spans="1:5" ht="12.75">
      <c r="A1329" t="s">
        <v>58</v>
      </c>
      <c r="E1329" s="39" t="s">
        <v>5</v>
      </c>
    </row>
    <row r="1330" spans="1:16" ht="25.5">
      <c r="A1330" t="s">
        <v>50</v>
      </c>
      <c s="34" t="s">
        <v>2927</v>
      </c>
      <c s="34" t="s">
        <v>2928</v>
      </c>
      <c s="35" t="s">
        <v>5</v>
      </c>
      <c s="6" t="s">
        <v>2929</v>
      </c>
      <c s="36" t="s">
        <v>71</v>
      </c>
      <c s="37">
        <v>19</v>
      </c>
      <c s="36">
        <v>0.00027</v>
      </c>
      <c s="36">
        <f>ROUND(G1330*H1330,6)</f>
      </c>
      <c r="L1330" s="38">
        <v>0</v>
      </c>
      <c s="32">
        <f>ROUND(ROUND(L1330,2)*ROUND(G1330,3),2)</f>
      </c>
      <c s="36" t="s">
        <v>55</v>
      </c>
      <c>
        <f>(M1330*21)/100</f>
      </c>
      <c t="s">
        <v>28</v>
      </c>
    </row>
    <row r="1331" spans="1:5" ht="25.5">
      <c r="A1331" s="35" t="s">
        <v>56</v>
      </c>
      <c r="E1331" s="39" t="s">
        <v>2929</v>
      </c>
    </row>
    <row r="1332" spans="1:5" ht="12.75">
      <c r="A1332" s="35" t="s">
        <v>57</v>
      </c>
      <c r="E1332" s="40" t="s">
        <v>2930</v>
      </c>
    </row>
    <row r="1333" spans="1:5" ht="12.75">
      <c r="A1333" t="s">
        <v>58</v>
      </c>
      <c r="E1333" s="39" t="s">
        <v>5</v>
      </c>
    </row>
    <row r="1334" spans="1:16" ht="12.75">
      <c r="A1334" t="s">
        <v>50</v>
      </c>
      <c s="34" t="s">
        <v>2931</v>
      </c>
      <c s="34" t="s">
        <v>2932</v>
      </c>
      <c s="35" t="s">
        <v>5</v>
      </c>
      <c s="6" t="s">
        <v>2933</v>
      </c>
      <c s="36" t="s">
        <v>71</v>
      </c>
      <c s="37">
        <v>19</v>
      </c>
      <c s="36">
        <v>0.0047</v>
      </c>
      <c s="36">
        <f>ROUND(G1334*H1334,6)</f>
      </c>
      <c r="L1334" s="38">
        <v>0</v>
      </c>
      <c s="32">
        <f>ROUND(ROUND(L1334,2)*ROUND(G1334,3),2)</f>
      </c>
      <c s="36" t="s">
        <v>55</v>
      </c>
      <c>
        <f>(M1334*21)/100</f>
      </c>
      <c t="s">
        <v>28</v>
      </c>
    </row>
    <row r="1335" spans="1:5" ht="12.75">
      <c r="A1335" s="35" t="s">
        <v>56</v>
      </c>
      <c r="E1335" s="39" t="s">
        <v>2933</v>
      </c>
    </row>
    <row r="1336" spans="1:5" ht="12.75">
      <c r="A1336" s="35" t="s">
        <v>57</v>
      </c>
      <c r="E1336" s="40" t="s">
        <v>5</v>
      </c>
    </row>
    <row r="1337" spans="1:5" ht="12.75">
      <c r="A1337" t="s">
        <v>58</v>
      </c>
      <c r="E1337" s="39" t="s">
        <v>5</v>
      </c>
    </row>
    <row r="1338" spans="1:16" ht="25.5">
      <c r="A1338" t="s">
        <v>50</v>
      </c>
      <c s="34" t="s">
        <v>2934</v>
      </c>
      <c s="34" t="s">
        <v>2935</v>
      </c>
      <c s="35" t="s">
        <v>5</v>
      </c>
      <c s="6" t="s">
        <v>2936</v>
      </c>
      <c s="36" t="s">
        <v>71</v>
      </c>
      <c s="37">
        <v>1</v>
      </c>
      <c s="36">
        <v>0.00044</v>
      </c>
      <c s="36">
        <f>ROUND(G1338*H1338,6)</f>
      </c>
      <c r="L1338" s="38">
        <v>0</v>
      </c>
      <c s="32">
        <f>ROUND(ROUND(L1338,2)*ROUND(G1338,3),2)</f>
      </c>
      <c s="36" t="s">
        <v>55</v>
      </c>
      <c>
        <f>(M1338*21)/100</f>
      </c>
      <c t="s">
        <v>28</v>
      </c>
    </row>
    <row r="1339" spans="1:5" ht="25.5">
      <c r="A1339" s="35" t="s">
        <v>56</v>
      </c>
      <c r="E1339" s="39" t="s">
        <v>2936</v>
      </c>
    </row>
    <row r="1340" spans="1:5" ht="12.75">
      <c r="A1340" s="35" t="s">
        <v>57</v>
      </c>
      <c r="E1340" s="40" t="s">
        <v>2937</v>
      </c>
    </row>
    <row r="1341" spans="1:5" ht="12.75">
      <c r="A1341" t="s">
        <v>58</v>
      </c>
      <c r="E1341" s="39" t="s">
        <v>5</v>
      </c>
    </row>
    <row r="1342" spans="1:16" ht="12.75">
      <c r="A1342" t="s">
        <v>50</v>
      </c>
      <c s="34" t="s">
        <v>2938</v>
      </c>
      <c s="34" t="s">
        <v>2939</v>
      </c>
      <c s="35" t="s">
        <v>5</v>
      </c>
      <c s="6" t="s">
        <v>2940</v>
      </c>
      <c s="36" t="s">
        <v>71</v>
      </c>
      <c s="37">
        <v>1</v>
      </c>
      <c s="36">
        <v>0.0062</v>
      </c>
      <c s="36">
        <f>ROUND(G1342*H1342,6)</f>
      </c>
      <c r="L1342" s="38">
        <v>0</v>
      </c>
      <c s="32">
        <f>ROUND(ROUND(L1342,2)*ROUND(G1342,3),2)</f>
      </c>
      <c s="36" t="s">
        <v>55</v>
      </c>
      <c>
        <f>(M1342*21)/100</f>
      </c>
      <c t="s">
        <v>28</v>
      </c>
    </row>
    <row r="1343" spans="1:5" ht="12.75">
      <c r="A1343" s="35" t="s">
        <v>56</v>
      </c>
      <c r="E1343" s="39" t="s">
        <v>2940</v>
      </c>
    </row>
    <row r="1344" spans="1:5" ht="12.75">
      <c r="A1344" s="35" t="s">
        <v>57</v>
      </c>
      <c r="E1344" s="40" t="s">
        <v>5</v>
      </c>
    </row>
    <row r="1345" spans="1:5" ht="12.75">
      <c r="A1345" t="s">
        <v>58</v>
      </c>
      <c r="E1345" s="39" t="s">
        <v>5</v>
      </c>
    </row>
    <row r="1346" spans="1:16" ht="12.75">
      <c r="A1346" t="s">
        <v>50</v>
      </c>
      <c s="34" t="s">
        <v>2941</v>
      </c>
      <c s="34" t="s">
        <v>2942</v>
      </c>
      <c s="35" t="s">
        <v>5</v>
      </c>
      <c s="6" t="s">
        <v>2943</v>
      </c>
      <c s="36" t="s">
        <v>1203</v>
      </c>
      <c s="37">
        <v>9.135</v>
      </c>
      <c s="36">
        <v>0</v>
      </c>
      <c s="36">
        <f>ROUND(G1346*H1346,6)</f>
      </c>
      <c r="L1346" s="38">
        <v>0</v>
      </c>
      <c s="32">
        <f>ROUND(ROUND(L1346,2)*ROUND(G1346,3),2)</f>
      </c>
      <c s="36" t="s">
        <v>55</v>
      </c>
      <c>
        <f>(M1346*21)/100</f>
      </c>
      <c t="s">
        <v>28</v>
      </c>
    </row>
    <row r="1347" spans="1:5" ht="12.75">
      <c r="A1347" s="35" t="s">
        <v>56</v>
      </c>
      <c r="E1347" s="39" t="s">
        <v>2943</v>
      </c>
    </row>
    <row r="1348" spans="1:5" ht="12.75">
      <c r="A1348" s="35" t="s">
        <v>57</v>
      </c>
      <c r="E1348" s="40" t="s">
        <v>2944</v>
      </c>
    </row>
    <row r="1349" spans="1:5" ht="12.75">
      <c r="A1349" t="s">
        <v>58</v>
      </c>
      <c r="E1349" s="39" t="s">
        <v>5</v>
      </c>
    </row>
    <row r="1350" spans="1:16" ht="12.75">
      <c r="A1350" t="s">
        <v>50</v>
      </c>
      <c s="34" t="s">
        <v>2945</v>
      </c>
      <c s="34" t="s">
        <v>2946</v>
      </c>
      <c s="35" t="s">
        <v>5</v>
      </c>
      <c s="6" t="s">
        <v>2947</v>
      </c>
      <c s="36" t="s">
        <v>1203</v>
      </c>
      <c s="37">
        <v>28.863</v>
      </c>
      <c s="36">
        <v>0</v>
      </c>
      <c s="36">
        <f>ROUND(G1350*H1350,6)</f>
      </c>
      <c r="L1350" s="38">
        <v>0</v>
      </c>
      <c s="32">
        <f>ROUND(ROUND(L1350,2)*ROUND(G1350,3),2)</f>
      </c>
      <c s="36" t="s">
        <v>62</v>
      </c>
      <c>
        <f>(M1350*21)/100</f>
      </c>
      <c t="s">
        <v>28</v>
      </c>
    </row>
    <row r="1351" spans="1:5" ht="12.75">
      <c r="A1351" s="35" t="s">
        <v>56</v>
      </c>
      <c r="E1351" s="39" t="s">
        <v>2947</v>
      </c>
    </row>
    <row r="1352" spans="1:5" ht="25.5">
      <c r="A1352" s="35" t="s">
        <v>57</v>
      </c>
      <c r="E1352" s="40" t="s">
        <v>2948</v>
      </c>
    </row>
    <row r="1353" spans="1:5" ht="12.75">
      <c r="A1353" t="s">
        <v>58</v>
      </c>
      <c r="E1353" s="39" t="s">
        <v>5</v>
      </c>
    </row>
    <row r="1354" spans="1:16" ht="25.5">
      <c r="A1354" t="s">
        <v>50</v>
      </c>
      <c s="34" t="s">
        <v>2949</v>
      </c>
      <c s="34" t="s">
        <v>2950</v>
      </c>
      <c s="35" t="s">
        <v>5</v>
      </c>
      <c s="6" t="s">
        <v>2951</v>
      </c>
      <c s="36" t="s">
        <v>1203</v>
      </c>
      <c s="37">
        <v>2.16</v>
      </c>
      <c s="36">
        <v>0.01321</v>
      </c>
      <c s="36">
        <f>ROUND(G1354*H1354,6)</f>
      </c>
      <c r="L1354" s="38">
        <v>0</v>
      </c>
      <c s="32">
        <f>ROUND(ROUND(L1354,2)*ROUND(G1354,3),2)</f>
      </c>
      <c s="36" t="s">
        <v>55</v>
      </c>
      <c>
        <f>(M1354*21)/100</f>
      </c>
      <c t="s">
        <v>28</v>
      </c>
    </row>
    <row r="1355" spans="1:5" ht="25.5">
      <c r="A1355" s="35" t="s">
        <v>56</v>
      </c>
      <c r="E1355" s="39" t="s">
        <v>2951</v>
      </c>
    </row>
    <row r="1356" spans="1:5" ht="51">
      <c r="A1356" s="35" t="s">
        <v>57</v>
      </c>
      <c r="E1356" s="40" t="s">
        <v>2952</v>
      </c>
    </row>
    <row r="1357" spans="1:5" ht="12.75">
      <c r="A1357" t="s">
        <v>58</v>
      </c>
      <c r="E1357" s="39" t="s">
        <v>5</v>
      </c>
    </row>
    <row r="1358" spans="1:16" ht="25.5">
      <c r="A1358" t="s">
        <v>50</v>
      </c>
      <c s="34" t="s">
        <v>2953</v>
      </c>
      <c s="34" t="s">
        <v>2954</v>
      </c>
      <c s="35" t="s">
        <v>5</v>
      </c>
      <c s="6" t="s">
        <v>2955</v>
      </c>
      <c s="36" t="s">
        <v>1203</v>
      </c>
      <c s="37">
        <v>47.218</v>
      </c>
      <c s="36">
        <v>0.02134</v>
      </c>
      <c s="36">
        <f>ROUND(G1358*H1358,6)</f>
      </c>
      <c r="L1358" s="38">
        <v>0</v>
      </c>
      <c s="32">
        <f>ROUND(ROUND(L1358,2)*ROUND(G1358,3),2)</f>
      </c>
      <c s="36" t="s">
        <v>55</v>
      </c>
      <c>
        <f>(M1358*21)/100</f>
      </c>
      <c t="s">
        <v>28</v>
      </c>
    </row>
    <row r="1359" spans="1:5" ht="25.5">
      <c r="A1359" s="35" t="s">
        <v>56</v>
      </c>
      <c r="E1359" s="39" t="s">
        <v>2955</v>
      </c>
    </row>
    <row r="1360" spans="1:5" ht="127.5">
      <c r="A1360" s="35" t="s">
        <v>57</v>
      </c>
      <c r="E1360" s="40" t="s">
        <v>2956</v>
      </c>
    </row>
    <row r="1361" spans="1:5" ht="12.75">
      <c r="A1361" t="s">
        <v>58</v>
      </c>
      <c r="E1361" s="39" t="s">
        <v>5</v>
      </c>
    </row>
    <row r="1362" spans="1:16" ht="25.5">
      <c r="A1362" t="s">
        <v>50</v>
      </c>
      <c s="34" t="s">
        <v>2957</v>
      </c>
      <c s="34" t="s">
        <v>2958</v>
      </c>
      <c s="35" t="s">
        <v>5</v>
      </c>
      <c s="6" t="s">
        <v>2959</v>
      </c>
      <c s="36" t="s">
        <v>71</v>
      </c>
      <c s="37">
        <v>21</v>
      </c>
      <c s="36">
        <v>0.021</v>
      </c>
      <c s="36">
        <f>ROUND(G1362*H1362,6)</f>
      </c>
      <c r="L1362" s="38">
        <v>0</v>
      </c>
      <c s="32">
        <f>ROUND(ROUND(L1362,2)*ROUND(G1362,3),2)</f>
      </c>
      <c s="36" t="s">
        <v>55</v>
      </c>
      <c>
        <f>(M1362*21)/100</f>
      </c>
      <c t="s">
        <v>28</v>
      </c>
    </row>
    <row r="1363" spans="1:5" ht="38.25">
      <c r="A1363" s="35" t="s">
        <v>56</v>
      </c>
      <c r="E1363" s="39" t="s">
        <v>2960</v>
      </c>
    </row>
    <row r="1364" spans="1:5" ht="114.75">
      <c r="A1364" s="35" t="s">
        <v>57</v>
      </c>
      <c r="E1364" s="40" t="s">
        <v>2961</v>
      </c>
    </row>
    <row r="1365" spans="1:5" ht="12.75">
      <c r="A1365" t="s">
        <v>58</v>
      </c>
      <c r="E1365" s="39" t="s">
        <v>5</v>
      </c>
    </row>
    <row r="1366" spans="1:16" ht="12.75">
      <c r="A1366" t="s">
        <v>50</v>
      </c>
      <c s="34" t="s">
        <v>2962</v>
      </c>
      <c s="34" t="s">
        <v>2963</v>
      </c>
      <c s="35" t="s">
        <v>5</v>
      </c>
      <c s="6" t="s">
        <v>2964</v>
      </c>
      <c s="36" t="s">
        <v>71</v>
      </c>
      <c s="37">
        <v>56</v>
      </c>
      <c s="36">
        <v>0.0005</v>
      </c>
      <c s="36">
        <f>ROUND(G1366*H1366,6)</f>
      </c>
      <c r="L1366" s="38">
        <v>0</v>
      </c>
      <c s="32">
        <f>ROUND(ROUND(L1366,2)*ROUND(G1366,3),2)</f>
      </c>
      <c s="36" t="s">
        <v>55</v>
      </c>
      <c>
        <f>(M1366*21)/100</f>
      </c>
      <c t="s">
        <v>28</v>
      </c>
    </row>
    <row r="1367" spans="1:5" ht="12.75">
      <c r="A1367" s="35" t="s">
        <v>56</v>
      </c>
      <c r="E1367" s="39" t="s">
        <v>2964</v>
      </c>
    </row>
    <row r="1368" spans="1:5" ht="114.75">
      <c r="A1368" s="35" t="s">
        <v>57</v>
      </c>
      <c r="E1368" s="40" t="s">
        <v>2965</v>
      </c>
    </row>
    <row r="1369" spans="1:5" ht="12.75">
      <c r="A1369" t="s">
        <v>58</v>
      </c>
      <c r="E1369" s="39" t="s">
        <v>5</v>
      </c>
    </row>
    <row r="1370" spans="1:16" ht="38.25">
      <c r="A1370" t="s">
        <v>50</v>
      </c>
      <c s="34" t="s">
        <v>2966</v>
      </c>
      <c s="34" t="s">
        <v>2967</v>
      </c>
      <c s="35" t="s">
        <v>5</v>
      </c>
      <c s="6" t="s">
        <v>2968</v>
      </c>
      <c s="36" t="s">
        <v>102</v>
      </c>
      <c s="37">
        <v>1.661</v>
      </c>
      <c s="36">
        <v>0</v>
      </c>
      <c s="36">
        <f>ROUND(G1370*H1370,6)</f>
      </c>
      <c r="L1370" s="38">
        <v>0</v>
      </c>
      <c s="32">
        <f>ROUND(ROUND(L1370,2)*ROUND(G1370,3),2)</f>
      </c>
      <c s="36" t="s">
        <v>55</v>
      </c>
      <c>
        <f>(M1370*21)/100</f>
      </c>
      <c t="s">
        <v>28</v>
      </c>
    </row>
    <row r="1371" spans="1:5" ht="38.25">
      <c r="A1371" s="35" t="s">
        <v>56</v>
      </c>
      <c r="E1371" s="39" t="s">
        <v>2969</v>
      </c>
    </row>
    <row r="1372" spans="1:5" ht="12.75">
      <c r="A1372" s="35" t="s">
        <v>57</v>
      </c>
      <c r="E1372" s="40" t="s">
        <v>5</v>
      </c>
    </row>
    <row r="1373" spans="1:5" ht="12.75">
      <c r="A1373" t="s">
        <v>58</v>
      </c>
      <c r="E1373" s="39" t="s">
        <v>5</v>
      </c>
    </row>
    <row r="1374" spans="1:13" ht="12.75">
      <c r="A1374" t="s">
        <v>47</v>
      </c>
      <c r="C1374" s="31" t="s">
        <v>2970</v>
      </c>
      <c r="E1374" s="33" t="s">
        <v>2971</v>
      </c>
      <c r="J1374" s="32">
        <f>0</f>
      </c>
      <c s="32">
        <f>0</f>
      </c>
      <c s="32">
        <f>0+L1375+L1379+L1383+L1387+L1391+L1395+L1399+L1403+L1407+L1411+L1415+L1419+L1423+L1427+L1431+L1435+L1439+L1443+L1447+L1451+L1455+L1459+L1463+L1467+L1471+L1475+L1479+L1483+L1487+L1491+L1495+L1499+L1503+L1507+L1511+L1515+L1519+L1523</f>
      </c>
      <c s="32">
        <f>0+M1375+M1379+M1383+M1387+M1391+M1395+M1399+M1403+M1407+M1411+M1415+M1419+M1423+M1427+M1431+M1435+M1439+M1443+M1447+M1451+M1455+M1459+M1463+M1467+M1471+M1475+M1479+M1483+M1487+M1491+M1495+M1499+M1503+M1507+M1511+M1515+M1519+M1523</f>
      </c>
    </row>
    <row r="1375" spans="1:16" ht="12.75">
      <c r="A1375" t="s">
        <v>50</v>
      </c>
      <c s="34" t="s">
        <v>2972</v>
      </c>
      <c s="34" t="s">
        <v>2973</v>
      </c>
      <c s="35" t="s">
        <v>5</v>
      </c>
      <c s="6" t="s">
        <v>2974</v>
      </c>
      <c s="36" t="s">
        <v>1203</v>
      </c>
      <c s="37">
        <v>519.522</v>
      </c>
      <c s="36">
        <v>0</v>
      </c>
      <c s="36">
        <f>ROUND(G1375*H1375,6)</f>
      </c>
      <c r="L1375" s="38">
        <v>0</v>
      </c>
      <c s="32">
        <f>ROUND(ROUND(L1375,2)*ROUND(G1375,3),2)</f>
      </c>
      <c s="36" t="s">
        <v>55</v>
      </c>
      <c>
        <f>(M1375*21)/100</f>
      </c>
      <c t="s">
        <v>28</v>
      </c>
    </row>
    <row r="1376" spans="1:5" ht="12.75">
      <c r="A1376" s="35" t="s">
        <v>56</v>
      </c>
      <c r="E1376" s="39" t="s">
        <v>2974</v>
      </c>
    </row>
    <row r="1377" spans="1:5" ht="38.25">
      <c r="A1377" s="35" t="s">
        <v>57</v>
      </c>
      <c r="E1377" s="40" t="s">
        <v>2975</v>
      </c>
    </row>
    <row r="1378" spans="1:5" ht="12.75">
      <c r="A1378" t="s">
        <v>58</v>
      </c>
      <c r="E1378" s="39" t="s">
        <v>5</v>
      </c>
    </row>
    <row r="1379" spans="1:16" ht="12.75">
      <c r="A1379" t="s">
        <v>50</v>
      </c>
      <c s="34" t="s">
        <v>2976</v>
      </c>
      <c s="34" t="s">
        <v>2977</v>
      </c>
      <c s="35" t="s">
        <v>5</v>
      </c>
      <c s="6" t="s">
        <v>2978</v>
      </c>
      <c s="36" t="s">
        <v>54</v>
      </c>
      <c s="37">
        <v>25.985</v>
      </c>
      <c s="36">
        <v>0</v>
      </c>
      <c s="36">
        <f>ROUND(G1379*H1379,6)</f>
      </c>
      <c r="L1379" s="38">
        <v>0</v>
      </c>
      <c s="32">
        <f>ROUND(ROUND(L1379,2)*ROUND(G1379,3),2)</f>
      </c>
      <c s="36" t="s">
        <v>55</v>
      </c>
      <c>
        <f>(M1379*21)/100</f>
      </c>
      <c t="s">
        <v>28</v>
      </c>
    </row>
    <row r="1380" spans="1:5" ht="12.75">
      <c r="A1380" s="35" t="s">
        <v>56</v>
      </c>
      <c r="E1380" s="39" t="s">
        <v>2978</v>
      </c>
    </row>
    <row r="1381" spans="1:5" ht="63.75">
      <c r="A1381" s="35" t="s">
        <v>57</v>
      </c>
      <c r="E1381" s="42" t="s">
        <v>2979</v>
      </c>
    </row>
    <row r="1382" spans="1:5" ht="12.75">
      <c r="A1382" t="s">
        <v>58</v>
      </c>
      <c r="E1382" s="39" t="s">
        <v>5</v>
      </c>
    </row>
    <row r="1383" spans="1:16" ht="25.5">
      <c r="A1383" t="s">
        <v>50</v>
      </c>
      <c s="34" t="s">
        <v>2980</v>
      </c>
      <c s="34" t="s">
        <v>2981</v>
      </c>
      <c s="35" t="s">
        <v>5</v>
      </c>
      <c s="6" t="s">
        <v>2982</v>
      </c>
      <c s="36" t="s">
        <v>54</v>
      </c>
      <c s="37">
        <v>357.695</v>
      </c>
      <c s="36">
        <v>0</v>
      </c>
      <c s="36">
        <f>ROUND(G1383*H1383,6)</f>
      </c>
      <c r="L1383" s="38">
        <v>0</v>
      </c>
      <c s="32">
        <f>ROUND(ROUND(L1383,2)*ROUND(G1383,3),2)</f>
      </c>
      <c s="36" t="s">
        <v>55</v>
      </c>
      <c>
        <f>(M1383*21)/100</f>
      </c>
      <c t="s">
        <v>28</v>
      </c>
    </row>
    <row r="1384" spans="1:5" ht="25.5">
      <c r="A1384" s="35" t="s">
        <v>56</v>
      </c>
      <c r="E1384" s="39" t="s">
        <v>2982</v>
      </c>
    </row>
    <row r="1385" spans="1:5" ht="191.25">
      <c r="A1385" s="35" t="s">
        <v>57</v>
      </c>
      <c r="E1385" s="42" t="s">
        <v>2983</v>
      </c>
    </row>
    <row r="1386" spans="1:5" ht="12.75">
      <c r="A1386" t="s">
        <v>58</v>
      </c>
      <c r="E1386" s="39" t="s">
        <v>5</v>
      </c>
    </row>
    <row r="1387" spans="1:16" ht="12.75">
      <c r="A1387" t="s">
        <v>50</v>
      </c>
      <c s="34" t="s">
        <v>2984</v>
      </c>
      <c s="34" t="s">
        <v>2985</v>
      </c>
      <c s="35" t="s">
        <v>5</v>
      </c>
      <c s="6" t="s">
        <v>2986</v>
      </c>
      <c s="36" t="s">
        <v>54</v>
      </c>
      <c s="37">
        <v>261.595</v>
      </c>
      <c s="36">
        <v>0</v>
      </c>
      <c s="36">
        <f>ROUND(G1387*H1387,6)</f>
      </c>
      <c r="L1387" s="38">
        <v>0</v>
      </c>
      <c s="32">
        <f>ROUND(ROUND(L1387,2)*ROUND(G1387,3),2)</f>
      </c>
      <c s="36" t="s">
        <v>55</v>
      </c>
      <c>
        <f>(M1387*21)/100</f>
      </c>
      <c t="s">
        <v>28</v>
      </c>
    </row>
    <row r="1388" spans="1:5" ht="12.75">
      <c r="A1388" s="35" t="s">
        <v>56</v>
      </c>
      <c r="E1388" s="39" t="s">
        <v>2986</v>
      </c>
    </row>
    <row r="1389" spans="1:5" ht="267.75">
      <c r="A1389" s="35" t="s">
        <v>57</v>
      </c>
      <c r="E1389" s="42" t="s">
        <v>2987</v>
      </c>
    </row>
    <row r="1390" spans="1:5" ht="12.75">
      <c r="A1390" t="s">
        <v>58</v>
      </c>
      <c r="E1390" s="39" t="s">
        <v>5</v>
      </c>
    </row>
    <row r="1391" spans="1:16" ht="12.75">
      <c r="A1391" t="s">
        <v>50</v>
      </c>
      <c s="34" t="s">
        <v>2988</v>
      </c>
      <c s="34" t="s">
        <v>2989</v>
      </c>
      <c s="35" t="s">
        <v>5</v>
      </c>
      <c s="6" t="s">
        <v>2990</v>
      </c>
      <c s="36" t="s">
        <v>54</v>
      </c>
      <c s="37">
        <v>121.415</v>
      </c>
      <c s="36">
        <v>0</v>
      </c>
      <c s="36">
        <f>ROUND(G1391*H1391,6)</f>
      </c>
      <c r="L1391" s="38">
        <v>0</v>
      </c>
      <c s="32">
        <f>ROUND(ROUND(L1391,2)*ROUND(G1391,3),2)</f>
      </c>
      <c s="36" t="s">
        <v>55</v>
      </c>
      <c>
        <f>(M1391*21)/100</f>
      </c>
      <c t="s">
        <v>28</v>
      </c>
    </row>
    <row r="1392" spans="1:5" ht="12.75">
      <c r="A1392" s="35" t="s">
        <v>56</v>
      </c>
      <c r="E1392" s="39" t="s">
        <v>2990</v>
      </c>
    </row>
    <row r="1393" spans="1:5" ht="76.5">
      <c r="A1393" s="35" t="s">
        <v>57</v>
      </c>
      <c r="E1393" s="42" t="s">
        <v>2991</v>
      </c>
    </row>
    <row r="1394" spans="1:5" ht="12.75">
      <c r="A1394" t="s">
        <v>58</v>
      </c>
      <c r="E1394" s="39" t="s">
        <v>5</v>
      </c>
    </row>
    <row r="1395" spans="1:16" ht="12.75">
      <c r="A1395" t="s">
        <v>50</v>
      </c>
      <c s="34" t="s">
        <v>2992</v>
      </c>
      <c s="34" t="s">
        <v>2993</v>
      </c>
      <c s="35" t="s">
        <v>5</v>
      </c>
      <c s="6" t="s">
        <v>2994</v>
      </c>
      <c s="36" t="s">
        <v>54</v>
      </c>
      <c s="37">
        <v>91.4</v>
      </c>
      <c s="36">
        <v>0</v>
      </c>
      <c s="36">
        <f>ROUND(G1395*H1395,6)</f>
      </c>
      <c r="L1395" s="38">
        <v>0</v>
      </c>
      <c s="32">
        <f>ROUND(ROUND(L1395,2)*ROUND(G1395,3),2)</f>
      </c>
      <c s="36" t="s">
        <v>55</v>
      </c>
      <c>
        <f>(M1395*21)/100</f>
      </c>
      <c t="s">
        <v>28</v>
      </c>
    </row>
    <row r="1396" spans="1:5" ht="12.75">
      <c r="A1396" s="35" t="s">
        <v>56</v>
      </c>
      <c r="E1396" s="39" t="s">
        <v>2994</v>
      </c>
    </row>
    <row r="1397" spans="1:5" ht="114.75">
      <c r="A1397" s="35" t="s">
        <v>57</v>
      </c>
      <c r="E1397" s="40" t="s">
        <v>2995</v>
      </c>
    </row>
    <row r="1398" spans="1:5" ht="12.75">
      <c r="A1398" t="s">
        <v>58</v>
      </c>
      <c r="E1398" s="39" t="s">
        <v>5</v>
      </c>
    </row>
    <row r="1399" spans="1:16" ht="25.5">
      <c r="A1399" t="s">
        <v>50</v>
      </c>
      <c s="34" t="s">
        <v>2996</v>
      </c>
      <c s="34" t="s">
        <v>2997</v>
      </c>
      <c s="35" t="s">
        <v>5</v>
      </c>
      <c s="6" t="s">
        <v>2998</v>
      </c>
      <c s="36" t="s">
        <v>71</v>
      </c>
      <c s="37">
        <v>10</v>
      </c>
      <c s="36">
        <v>0</v>
      </c>
      <c s="36">
        <f>ROUND(G1399*H1399,6)</f>
      </c>
      <c r="L1399" s="38">
        <v>0</v>
      </c>
      <c s="32">
        <f>ROUND(ROUND(L1399,2)*ROUND(G1399,3),2)</f>
      </c>
      <c s="36" t="s">
        <v>55</v>
      </c>
      <c>
        <f>(M1399*21)/100</f>
      </c>
      <c t="s">
        <v>28</v>
      </c>
    </row>
    <row r="1400" spans="1:5" ht="25.5">
      <c r="A1400" s="35" t="s">
        <v>56</v>
      </c>
      <c r="E1400" s="39" t="s">
        <v>2998</v>
      </c>
    </row>
    <row r="1401" spans="1:5" ht="12.75">
      <c r="A1401" s="35" t="s">
        <v>57</v>
      </c>
      <c r="E1401" s="40" t="s">
        <v>5</v>
      </c>
    </row>
    <row r="1402" spans="1:5" ht="12.75">
      <c r="A1402" t="s">
        <v>58</v>
      </c>
      <c r="E1402" s="39" t="s">
        <v>5</v>
      </c>
    </row>
    <row r="1403" spans="1:16" ht="25.5">
      <c r="A1403" t="s">
        <v>50</v>
      </c>
      <c s="34" t="s">
        <v>2999</v>
      </c>
      <c s="34" t="s">
        <v>3000</v>
      </c>
      <c s="35" t="s">
        <v>5</v>
      </c>
      <c s="6" t="s">
        <v>3001</v>
      </c>
      <c s="36" t="s">
        <v>54</v>
      </c>
      <c s="37">
        <v>6.8</v>
      </c>
      <c s="36">
        <v>0.00163</v>
      </c>
      <c s="36">
        <f>ROUND(G1403*H1403,6)</f>
      </c>
      <c r="L1403" s="38">
        <v>0</v>
      </c>
      <c s="32">
        <f>ROUND(ROUND(L1403,2)*ROUND(G1403,3),2)</f>
      </c>
      <c s="36" t="s">
        <v>62</v>
      </c>
      <c>
        <f>(M1403*21)/100</f>
      </c>
      <c t="s">
        <v>28</v>
      </c>
    </row>
    <row r="1404" spans="1:5" ht="25.5">
      <c r="A1404" s="35" t="s">
        <v>56</v>
      </c>
      <c r="E1404" s="39" t="s">
        <v>3001</v>
      </c>
    </row>
    <row r="1405" spans="1:5" ht="12.75">
      <c r="A1405" s="35" t="s">
        <v>57</v>
      </c>
      <c r="E1405" s="40" t="s">
        <v>3002</v>
      </c>
    </row>
    <row r="1406" spans="1:5" ht="12.75">
      <c r="A1406" t="s">
        <v>58</v>
      </c>
      <c r="E1406" s="39" t="s">
        <v>5</v>
      </c>
    </row>
    <row r="1407" spans="1:16" ht="25.5">
      <c r="A1407" t="s">
        <v>50</v>
      </c>
      <c s="34" t="s">
        <v>3003</v>
      </c>
      <c s="34" t="s">
        <v>3004</v>
      </c>
      <c s="35" t="s">
        <v>5</v>
      </c>
      <c s="6" t="s">
        <v>3005</v>
      </c>
      <c s="36" t="s">
        <v>54</v>
      </c>
      <c s="37">
        <v>29.2</v>
      </c>
      <c s="36">
        <v>0.00218</v>
      </c>
      <c s="36">
        <f>ROUND(G1407*H1407,6)</f>
      </c>
      <c r="L1407" s="38">
        <v>0</v>
      </c>
      <c s="32">
        <f>ROUND(ROUND(L1407,2)*ROUND(G1407,3),2)</f>
      </c>
      <c s="36" t="s">
        <v>62</v>
      </c>
      <c>
        <f>(M1407*21)/100</f>
      </c>
      <c t="s">
        <v>28</v>
      </c>
    </row>
    <row r="1408" spans="1:5" ht="25.5">
      <c r="A1408" s="35" t="s">
        <v>56</v>
      </c>
      <c r="E1408" s="39" t="s">
        <v>3005</v>
      </c>
    </row>
    <row r="1409" spans="1:5" ht="12.75">
      <c r="A1409" s="35" t="s">
        <v>57</v>
      </c>
      <c r="E1409" s="40" t="s">
        <v>3006</v>
      </c>
    </row>
    <row r="1410" spans="1:5" ht="12.75">
      <c r="A1410" t="s">
        <v>58</v>
      </c>
      <c r="E1410" s="39" t="s">
        <v>5</v>
      </c>
    </row>
    <row r="1411" spans="1:16" ht="25.5">
      <c r="A1411" t="s">
        <v>50</v>
      </c>
      <c s="34" t="s">
        <v>3007</v>
      </c>
      <c s="34" t="s">
        <v>3008</v>
      </c>
      <c s="35" t="s">
        <v>5</v>
      </c>
      <c s="6" t="s">
        <v>3009</v>
      </c>
      <c s="36" t="s">
        <v>54</v>
      </c>
      <c s="37">
        <v>10.24</v>
      </c>
      <c s="36">
        <v>0.00287</v>
      </c>
      <c s="36">
        <f>ROUND(G1411*H1411,6)</f>
      </c>
      <c r="L1411" s="38">
        <v>0</v>
      </c>
      <c s="32">
        <f>ROUND(ROUND(L1411,2)*ROUND(G1411,3),2)</f>
      </c>
      <c s="36" t="s">
        <v>62</v>
      </c>
      <c>
        <f>(M1411*21)/100</f>
      </c>
      <c t="s">
        <v>28</v>
      </c>
    </row>
    <row r="1412" spans="1:5" ht="25.5">
      <c r="A1412" s="35" t="s">
        <v>56</v>
      </c>
      <c r="E1412" s="39" t="s">
        <v>3009</v>
      </c>
    </row>
    <row r="1413" spans="1:5" ht="12.75">
      <c r="A1413" s="35" t="s">
        <v>57</v>
      </c>
      <c r="E1413" s="40" t="s">
        <v>3010</v>
      </c>
    </row>
    <row r="1414" spans="1:5" ht="12.75">
      <c r="A1414" t="s">
        <v>58</v>
      </c>
      <c r="E1414" s="39" t="s">
        <v>5</v>
      </c>
    </row>
    <row r="1415" spans="1:16" ht="25.5">
      <c r="A1415" t="s">
        <v>50</v>
      </c>
      <c s="34" t="s">
        <v>3011</v>
      </c>
      <c s="34" t="s">
        <v>3012</v>
      </c>
      <c s="35" t="s">
        <v>5</v>
      </c>
      <c s="6" t="s">
        <v>3013</v>
      </c>
      <c s="36" t="s">
        <v>54</v>
      </c>
      <c s="37">
        <v>13.02</v>
      </c>
      <c s="36">
        <v>0.00289</v>
      </c>
      <c s="36">
        <f>ROUND(G1415*H1415,6)</f>
      </c>
      <c r="L1415" s="38">
        <v>0</v>
      </c>
      <c s="32">
        <f>ROUND(ROUND(L1415,2)*ROUND(G1415,3),2)</f>
      </c>
      <c s="36" t="s">
        <v>62</v>
      </c>
      <c>
        <f>(M1415*21)/100</f>
      </c>
      <c t="s">
        <v>28</v>
      </c>
    </row>
    <row r="1416" spans="1:5" ht="25.5">
      <c r="A1416" s="35" t="s">
        <v>56</v>
      </c>
      <c r="E1416" s="39" t="s">
        <v>3013</v>
      </c>
    </row>
    <row r="1417" spans="1:5" ht="12.75">
      <c r="A1417" s="35" t="s">
        <v>57</v>
      </c>
      <c r="E1417" s="40" t="s">
        <v>3014</v>
      </c>
    </row>
    <row r="1418" spans="1:5" ht="12.75">
      <c r="A1418" t="s">
        <v>58</v>
      </c>
      <c r="E1418" s="39" t="s">
        <v>5</v>
      </c>
    </row>
    <row r="1419" spans="1:16" ht="25.5">
      <c r="A1419" t="s">
        <v>50</v>
      </c>
      <c s="34" t="s">
        <v>3015</v>
      </c>
      <c s="34" t="s">
        <v>3016</v>
      </c>
      <c s="35" t="s">
        <v>5</v>
      </c>
      <c s="6" t="s">
        <v>3017</v>
      </c>
      <c s="36" t="s">
        <v>54</v>
      </c>
      <c s="37">
        <v>88.65</v>
      </c>
      <c s="36">
        <v>0.00169</v>
      </c>
      <c s="36">
        <f>ROUND(G1419*H1419,6)</f>
      </c>
      <c r="L1419" s="38">
        <v>0</v>
      </c>
      <c s="32">
        <f>ROUND(ROUND(L1419,2)*ROUND(G1419,3),2)</f>
      </c>
      <c s="36" t="s">
        <v>55</v>
      </c>
      <c>
        <f>(M1419*21)/100</f>
      </c>
      <c t="s">
        <v>28</v>
      </c>
    </row>
    <row r="1420" spans="1:5" ht="25.5">
      <c r="A1420" s="35" t="s">
        <v>56</v>
      </c>
      <c r="E1420" s="39" t="s">
        <v>3017</v>
      </c>
    </row>
    <row r="1421" spans="1:5" ht="12.75">
      <c r="A1421" s="35" t="s">
        <v>57</v>
      </c>
      <c r="E1421" s="40" t="s">
        <v>3018</v>
      </c>
    </row>
    <row r="1422" spans="1:5" ht="12.75">
      <c r="A1422" t="s">
        <v>58</v>
      </c>
      <c r="E1422" s="39" t="s">
        <v>5</v>
      </c>
    </row>
    <row r="1423" spans="1:16" ht="25.5">
      <c r="A1423" t="s">
        <v>50</v>
      </c>
      <c s="34" t="s">
        <v>3019</v>
      </c>
      <c s="34" t="s">
        <v>3020</v>
      </c>
      <c s="35" t="s">
        <v>5</v>
      </c>
      <c s="6" t="s">
        <v>3021</v>
      </c>
      <c s="36" t="s">
        <v>54</v>
      </c>
      <c s="37">
        <v>30.44</v>
      </c>
      <c s="36">
        <v>0.00191</v>
      </c>
      <c s="36">
        <f>ROUND(G1423*H1423,6)</f>
      </c>
      <c r="L1423" s="38">
        <v>0</v>
      </c>
      <c s="32">
        <f>ROUND(ROUND(L1423,2)*ROUND(G1423,3),2)</f>
      </c>
      <c s="36" t="s">
        <v>55</v>
      </c>
      <c>
        <f>(M1423*21)/100</f>
      </c>
      <c t="s">
        <v>28</v>
      </c>
    </row>
    <row r="1424" spans="1:5" ht="25.5">
      <c r="A1424" s="35" t="s">
        <v>56</v>
      </c>
      <c r="E1424" s="39" t="s">
        <v>3021</v>
      </c>
    </row>
    <row r="1425" spans="1:5" ht="12.75">
      <c r="A1425" s="35" t="s">
        <v>57</v>
      </c>
      <c r="E1425" s="40" t="s">
        <v>3022</v>
      </c>
    </row>
    <row r="1426" spans="1:5" ht="12.75">
      <c r="A1426" t="s">
        <v>58</v>
      </c>
      <c r="E1426" s="39" t="s">
        <v>5</v>
      </c>
    </row>
    <row r="1427" spans="1:16" ht="12.75">
      <c r="A1427" t="s">
        <v>50</v>
      </c>
      <c s="34" t="s">
        <v>3023</v>
      </c>
      <c s="34" t="s">
        <v>3024</v>
      </c>
      <c s="35" t="s">
        <v>5</v>
      </c>
      <c s="6" t="s">
        <v>3025</v>
      </c>
      <c s="36" t="s">
        <v>54</v>
      </c>
      <c s="37">
        <v>153</v>
      </c>
      <c s="36">
        <v>0.0022</v>
      </c>
      <c s="36">
        <f>ROUND(G1427*H1427,6)</f>
      </c>
      <c r="L1427" s="38">
        <v>0</v>
      </c>
      <c s="32">
        <f>ROUND(ROUND(L1427,2)*ROUND(G1427,3),2)</f>
      </c>
      <c s="36" t="s">
        <v>62</v>
      </c>
      <c>
        <f>(M1427*21)/100</f>
      </c>
      <c t="s">
        <v>28</v>
      </c>
    </row>
    <row r="1428" spans="1:5" ht="12.75">
      <c r="A1428" s="35" t="s">
        <v>56</v>
      </c>
      <c r="E1428" s="39" t="s">
        <v>3025</v>
      </c>
    </row>
    <row r="1429" spans="1:5" ht="12.75">
      <c r="A1429" s="35" t="s">
        <v>57</v>
      </c>
      <c r="E1429" s="40" t="s">
        <v>3026</v>
      </c>
    </row>
    <row r="1430" spans="1:5" ht="12.75">
      <c r="A1430" t="s">
        <v>58</v>
      </c>
      <c r="E1430" s="39" t="s">
        <v>5</v>
      </c>
    </row>
    <row r="1431" spans="1:16" ht="12.75">
      <c r="A1431" t="s">
        <v>50</v>
      </c>
      <c s="34" t="s">
        <v>3027</v>
      </c>
      <c s="34" t="s">
        <v>3028</v>
      </c>
      <c s="35" t="s">
        <v>5</v>
      </c>
      <c s="6" t="s">
        <v>3029</v>
      </c>
      <c s="36" t="s">
        <v>54</v>
      </c>
      <c s="37">
        <v>29.41</v>
      </c>
      <c s="36">
        <v>0.00082</v>
      </c>
      <c s="36">
        <f>ROUND(G1431*H1431,6)</f>
      </c>
      <c r="L1431" s="38">
        <v>0</v>
      </c>
      <c s="32">
        <f>ROUND(ROUND(L1431,2)*ROUND(G1431,3),2)</f>
      </c>
      <c s="36" t="s">
        <v>62</v>
      </c>
      <c>
        <f>(M1431*21)/100</f>
      </c>
      <c t="s">
        <v>28</v>
      </c>
    </row>
    <row r="1432" spans="1:5" ht="12.75">
      <c r="A1432" s="35" t="s">
        <v>56</v>
      </c>
      <c r="E1432" s="39" t="s">
        <v>3029</v>
      </c>
    </row>
    <row r="1433" spans="1:5" ht="12.75">
      <c r="A1433" s="35" t="s">
        <v>57</v>
      </c>
      <c r="E1433" s="40" t="s">
        <v>3030</v>
      </c>
    </row>
    <row r="1434" spans="1:5" ht="12.75">
      <c r="A1434" t="s">
        <v>58</v>
      </c>
      <c r="E1434" s="39" t="s">
        <v>5</v>
      </c>
    </row>
    <row r="1435" spans="1:16" ht="25.5">
      <c r="A1435" t="s">
        <v>50</v>
      </c>
      <c s="34" t="s">
        <v>3031</v>
      </c>
      <c s="34" t="s">
        <v>3032</v>
      </c>
      <c s="35" t="s">
        <v>5</v>
      </c>
      <c s="6" t="s">
        <v>3033</v>
      </c>
      <c s="36" t="s">
        <v>54</v>
      </c>
      <c s="37">
        <v>5.53</v>
      </c>
      <c s="36">
        <v>0.00438</v>
      </c>
      <c s="36">
        <f>ROUND(G1435*H1435,6)</f>
      </c>
      <c r="L1435" s="38">
        <v>0</v>
      </c>
      <c s="32">
        <f>ROUND(ROUND(L1435,2)*ROUND(G1435,3),2)</f>
      </c>
      <c s="36" t="s">
        <v>55</v>
      </c>
      <c>
        <f>(M1435*21)/100</f>
      </c>
      <c t="s">
        <v>28</v>
      </c>
    </row>
    <row r="1436" spans="1:5" ht="25.5">
      <c r="A1436" s="35" t="s">
        <v>56</v>
      </c>
      <c r="E1436" s="39" t="s">
        <v>3033</v>
      </c>
    </row>
    <row r="1437" spans="1:5" ht="12.75">
      <c r="A1437" s="35" t="s">
        <v>57</v>
      </c>
      <c r="E1437" s="40" t="s">
        <v>3034</v>
      </c>
    </row>
    <row r="1438" spans="1:5" ht="12.75">
      <c r="A1438" t="s">
        <v>58</v>
      </c>
      <c r="E1438" s="39" t="s">
        <v>5</v>
      </c>
    </row>
    <row r="1439" spans="1:16" ht="25.5">
      <c r="A1439" t="s">
        <v>50</v>
      </c>
      <c s="34" t="s">
        <v>3035</v>
      </c>
      <c s="34" t="s">
        <v>3036</v>
      </c>
      <c s="35" t="s">
        <v>5</v>
      </c>
      <c s="6" t="s">
        <v>3037</v>
      </c>
      <c s="36" t="s">
        <v>54</v>
      </c>
      <c s="37">
        <v>16.71</v>
      </c>
      <c s="36">
        <v>0.00584</v>
      </c>
      <c s="36">
        <f>ROUND(G1439*H1439,6)</f>
      </c>
      <c r="L1439" s="38">
        <v>0</v>
      </c>
      <c s="32">
        <f>ROUND(ROUND(L1439,2)*ROUND(G1439,3),2)</f>
      </c>
      <c s="36" t="s">
        <v>62</v>
      </c>
      <c>
        <f>(M1439*21)/100</f>
      </c>
      <c t="s">
        <v>28</v>
      </c>
    </row>
    <row r="1440" spans="1:5" ht="25.5">
      <c r="A1440" s="35" t="s">
        <v>56</v>
      </c>
      <c r="E1440" s="39" t="s">
        <v>3037</v>
      </c>
    </row>
    <row r="1441" spans="1:5" ht="12.75">
      <c r="A1441" s="35" t="s">
        <v>57</v>
      </c>
      <c r="E1441" s="40" t="s">
        <v>3038</v>
      </c>
    </row>
    <row r="1442" spans="1:5" ht="12.75">
      <c r="A1442" t="s">
        <v>58</v>
      </c>
      <c r="E1442" s="39" t="s">
        <v>5</v>
      </c>
    </row>
    <row r="1443" spans="1:16" ht="25.5">
      <c r="A1443" t="s">
        <v>50</v>
      </c>
      <c s="34" t="s">
        <v>3039</v>
      </c>
      <c s="34" t="s">
        <v>3040</v>
      </c>
      <c s="35" t="s">
        <v>5</v>
      </c>
      <c s="6" t="s">
        <v>3041</v>
      </c>
      <c s="36" t="s">
        <v>54</v>
      </c>
      <c s="37">
        <v>5.62</v>
      </c>
      <c s="36">
        <v>0.00584</v>
      </c>
      <c s="36">
        <f>ROUND(G1443*H1443,6)</f>
      </c>
      <c r="L1443" s="38">
        <v>0</v>
      </c>
      <c s="32">
        <f>ROUND(ROUND(L1443,2)*ROUND(G1443,3),2)</f>
      </c>
      <c s="36" t="s">
        <v>62</v>
      </c>
      <c>
        <f>(M1443*21)/100</f>
      </c>
      <c t="s">
        <v>28</v>
      </c>
    </row>
    <row r="1444" spans="1:5" ht="25.5">
      <c r="A1444" s="35" t="s">
        <v>56</v>
      </c>
      <c r="E1444" s="39" t="s">
        <v>3041</v>
      </c>
    </row>
    <row r="1445" spans="1:5" ht="12.75">
      <c r="A1445" s="35" t="s">
        <v>57</v>
      </c>
      <c r="E1445" s="40" t="s">
        <v>3042</v>
      </c>
    </row>
    <row r="1446" spans="1:5" ht="12.75">
      <c r="A1446" t="s">
        <v>58</v>
      </c>
      <c r="E1446" s="39" t="s">
        <v>5</v>
      </c>
    </row>
    <row r="1447" spans="1:16" ht="25.5">
      <c r="A1447" t="s">
        <v>50</v>
      </c>
      <c s="34" t="s">
        <v>3043</v>
      </c>
      <c s="34" t="s">
        <v>3044</v>
      </c>
      <c s="35" t="s">
        <v>5</v>
      </c>
      <c s="6" t="s">
        <v>3045</v>
      </c>
      <c s="36" t="s">
        <v>54</v>
      </c>
      <c s="37">
        <v>21.1</v>
      </c>
      <c s="36">
        <v>0.00584</v>
      </c>
      <c s="36">
        <f>ROUND(G1447*H1447,6)</f>
      </c>
      <c r="L1447" s="38">
        <v>0</v>
      </c>
      <c s="32">
        <f>ROUND(ROUND(L1447,2)*ROUND(G1447,3),2)</f>
      </c>
      <c s="36" t="s">
        <v>62</v>
      </c>
      <c>
        <f>(M1447*21)/100</f>
      </c>
      <c t="s">
        <v>28</v>
      </c>
    </row>
    <row r="1448" spans="1:5" ht="25.5">
      <c r="A1448" s="35" t="s">
        <v>56</v>
      </c>
      <c r="E1448" s="39" t="s">
        <v>3045</v>
      </c>
    </row>
    <row r="1449" spans="1:5" ht="12.75">
      <c r="A1449" s="35" t="s">
        <v>57</v>
      </c>
      <c r="E1449" s="40" t="s">
        <v>3046</v>
      </c>
    </row>
    <row r="1450" spans="1:5" ht="12.75">
      <c r="A1450" t="s">
        <v>58</v>
      </c>
      <c r="E1450" s="39" t="s">
        <v>5</v>
      </c>
    </row>
    <row r="1451" spans="1:16" ht="25.5">
      <c r="A1451" t="s">
        <v>50</v>
      </c>
      <c s="34" t="s">
        <v>3047</v>
      </c>
      <c s="34" t="s">
        <v>3048</v>
      </c>
      <c s="35" t="s">
        <v>5</v>
      </c>
      <c s="6" t="s">
        <v>3049</v>
      </c>
      <c s="36" t="s">
        <v>54</v>
      </c>
      <c s="37">
        <v>67.77</v>
      </c>
      <c s="36">
        <v>0.00584</v>
      </c>
      <c s="36">
        <f>ROUND(G1451*H1451,6)</f>
      </c>
      <c r="L1451" s="38">
        <v>0</v>
      </c>
      <c s="32">
        <f>ROUND(ROUND(L1451,2)*ROUND(G1451,3),2)</f>
      </c>
      <c s="36" t="s">
        <v>62</v>
      </c>
      <c>
        <f>(M1451*21)/100</f>
      </c>
      <c t="s">
        <v>28</v>
      </c>
    </row>
    <row r="1452" spans="1:5" ht="25.5">
      <c r="A1452" s="35" t="s">
        <v>56</v>
      </c>
      <c r="E1452" s="39" t="s">
        <v>3049</v>
      </c>
    </row>
    <row r="1453" spans="1:5" ht="12.75">
      <c r="A1453" s="35" t="s">
        <v>57</v>
      </c>
      <c r="E1453" s="40" t="s">
        <v>3050</v>
      </c>
    </row>
    <row r="1454" spans="1:5" ht="12.75">
      <c r="A1454" t="s">
        <v>58</v>
      </c>
      <c r="E1454" s="39" t="s">
        <v>5</v>
      </c>
    </row>
    <row r="1455" spans="1:16" ht="25.5">
      <c r="A1455" t="s">
        <v>50</v>
      </c>
      <c s="34" t="s">
        <v>3051</v>
      </c>
      <c s="34" t="s">
        <v>3052</v>
      </c>
      <c s="35" t="s">
        <v>5</v>
      </c>
      <c s="6" t="s">
        <v>3053</v>
      </c>
      <c s="36" t="s">
        <v>54</v>
      </c>
      <c s="37">
        <v>90.64</v>
      </c>
      <c s="36">
        <v>0.00584</v>
      </c>
      <c s="36">
        <f>ROUND(G1455*H1455,6)</f>
      </c>
      <c r="L1455" s="38">
        <v>0</v>
      </c>
      <c s="32">
        <f>ROUND(ROUND(L1455,2)*ROUND(G1455,3),2)</f>
      </c>
      <c s="36" t="s">
        <v>62</v>
      </c>
      <c>
        <f>(M1455*21)/100</f>
      </c>
      <c t="s">
        <v>28</v>
      </c>
    </row>
    <row r="1456" spans="1:5" ht="25.5">
      <c r="A1456" s="35" t="s">
        <v>56</v>
      </c>
      <c r="E1456" s="39" t="s">
        <v>3053</v>
      </c>
    </row>
    <row r="1457" spans="1:5" ht="12.75">
      <c r="A1457" s="35" t="s">
        <v>57</v>
      </c>
      <c r="E1457" s="40" t="s">
        <v>3054</v>
      </c>
    </row>
    <row r="1458" spans="1:5" ht="12.75">
      <c r="A1458" t="s">
        <v>58</v>
      </c>
      <c r="E1458" s="39" t="s">
        <v>5</v>
      </c>
    </row>
    <row r="1459" spans="1:16" ht="25.5">
      <c r="A1459" t="s">
        <v>50</v>
      </c>
      <c s="34" t="s">
        <v>3055</v>
      </c>
      <c s="34" t="s">
        <v>3056</v>
      </c>
      <c s="35" t="s">
        <v>5</v>
      </c>
      <c s="6" t="s">
        <v>3057</v>
      </c>
      <c s="36" t="s">
        <v>54</v>
      </c>
      <c s="37">
        <v>38.7</v>
      </c>
      <c s="36">
        <v>0.00696</v>
      </c>
      <c s="36">
        <f>ROUND(G1459*H1459,6)</f>
      </c>
      <c r="L1459" s="38">
        <v>0</v>
      </c>
      <c s="32">
        <f>ROUND(ROUND(L1459,2)*ROUND(G1459,3),2)</f>
      </c>
      <c s="36" t="s">
        <v>62</v>
      </c>
      <c>
        <f>(M1459*21)/100</f>
      </c>
      <c t="s">
        <v>28</v>
      </c>
    </row>
    <row r="1460" spans="1:5" ht="25.5">
      <c r="A1460" s="35" t="s">
        <v>56</v>
      </c>
      <c r="E1460" s="39" t="s">
        <v>3057</v>
      </c>
    </row>
    <row r="1461" spans="1:5" ht="12.75">
      <c r="A1461" s="35" t="s">
        <v>57</v>
      </c>
      <c r="E1461" s="40" t="s">
        <v>3058</v>
      </c>
    </row>
    <row r="1462" spans="1:5" ht="12.75">
      <c r="A1462" t="s">
        <v>58</v>
      </c>
      <c r="E1462" s="39" t="s">
        <v>5</v>
      </c>
    </row>
    <row r="1463" spans="1:16" ht="25.5">
      <c r="A1463" t="s">
        <v>50</v>
      </c>
      <c s="34" t="s">
        <v>3059</v>
      </c>
      <c s="34" t="s">
        <v>3060</v>
      </c>
      <c s="35" t="s">
        <v>5</v>
      </c>
      <c s="6" t="s">
        <v>3061</v>
      </c>
      <c s="36" t="s">
        <v>54</v>
      </c>
      <c s="37">
        <v>17.2</v>
      </c>
      <c s="36">
        <v>0.00584</v>
      </c>
      <c s="36">
        <f>ROUND(G1463*H1463,6)</f>
      </c>
      <c r="L1463" s="38">
        <v>0</v>
      </c>
      <c s="32">
        <f>ROUND(ROUND(L1463,2)*ROUND(G1463,3),2)</f>
      </c>
      <c s="36" t="s">
        <v>62</v>
      </c>
      <c>
        <f>(M1463*21)/100</f>
      </c>
      <c t="s">
        <v>28</v>
      </c>
    </row>
    <row r="1464" spans="1:5" ht="25.5">
      <c r="A1464" s="35" t="s">
        <v>56</v>
      </c>
      <c r="E1464" s="39" t="s">
        <v>3061</v>
      </c>
    </row>
    <row r="1465" spans="1:5" ht="12.75">
      <c r="A1465" s="35" t="s">
        <v>57</v>
      </c>
      <c r="E1465" s="40" t="s">
        <v>3062</v>
      </c>
    </row>
    <row r="1466" spans="1:5" ht="12.75">
      <c r="A1466" t="s">
        <v>58</v>
      </c>
      <c r="E1466" s="39" t="s">
        <v>5</v>
      </c>
    </row>
    <row r="1467" spans="1:16" ht="25.5">
      <c r="A1467" t="s">
        <v>50</v>
      </c>
      <c s="34" t="s">
        <v>3063</v>
      </c>
      <c s="34" t="s">
        <v>3064</v>
      </c>
      <c s="35" t="s">
        <v>5</v>
      </c>
      <c s="6" t="s">
        <v>3065</v>
      </c>
      <c s="36" t="s">
        <v>54</v>
      </c>
      <c s="37">
        <v>12.56</v>
      </c>
      <c s="36">
        <v>0.00584</v>
      </c>
      <c s="36">
        <f>ROUND(G1467*H1467,6)</f>
      </c>
      <c r="L1467" s="38">
        <v>0</v>
      </c>
      <c s="32">
        <f>ROUND(ROUND(L1467,2)*ROUND(G1467,3),2)</f>
      </c>
      <c s="36" t="s">
        <v>62</v>
      </c>
      <c>
        <f>(M1467*21)/100</f>
      </c>
      <c t="s">
        <v>28</v>
      </c>
    </row>
    <row r="1468" spans="1:5" ht="25.5">
      <c r="A1468" s="35" t="s">
        <v>56</v>
      </c>
      <c r="E1468" s="39" t="s">
        <v>3065</v>
      </c>
    </row>
    <row r="1469" spans="1:5" ht="12.75">
      <c r="A1469" s="35" t="s">
        <v>57</v>
      </c>
      <c r="E1469" s="40" t="s">
        <v>3066</v>
      </c>
    </row>
    <row r="1470" spans="1:5" ht="12.75">
      <c r="A1470" t="s">
        <v>58</v>
      </c>
      <c r="E1470" s="39" t="s">
        <v>5</v>
      </c>
    </row>
    <row r="1471" spans="1:16" ht="25.5">
      <c r="A1471" t="s">
        <v>50</v>
      </c>
      <c s="34" t="s">
        <v>3067</v>
      </c>
      <c s="34" t="s">
        <v>3068</v>
      </c>
      <c s="35" t="s">
        <v>5</v>
      </c>
      <c s="6" t="s">
        <v>3069</v>
      </c>
      <c s="36" t="s">
        <v>54</v>
      </c>
      <c s="37">
        <v>68.53</v>
      </c>
      <c s="36">
        <v>0.00584</v>
      </c>
      <c s="36">
        <f>ROUND(G1471*H1471,6)</f>
      </c>
      <c r="L1471" s="38">
        <v>0</v>
      </c>
      <c s="32">
        <f>ROUND(ROUND(L1471,2)*ROUND(G1471,3),2)</f>
      </c>
      <c s="36" t="s">
        <v>62</v>
      </c>
      <c>
        <f>(M1471*21)/100</f>
      </c>
      <c t="s">
        <v>28</v>
      </c>
    </row>
    <row r="1472" spans="1:5" ht="25.5">
      <c r="A1472" s="35" t="s">
        <v>56</v>
      </c>
      <c r="E1472" s="39" t="s">
        <v>3069</v>
      </c>
    </row>
    <row r="1473" spans="1:5" ht="12.75">
      <c r="A1473" s="35" t="s">
        <v>57</v>
      </c>
      <c r="E1473" s="40" t="s">
        <v>3070</v>
      </c>
    </row>
    <row r="1474" spans="1:5" ht="12.75">
      <c r="A1474" t="s">
        <v>58</v>
      </c>
      <c r="E1474" s="39" t="s">
        <v>5</v>
      </c>
    </row>
    <row r="1475" spans="1:16" ht="25.5">
      <c r="A1475" t="s">
        <v>50</v>
      </c>
      <c s="34" t="s">
        <v>3071</v>
      </c>
      <c s="34" t="s">
        <v>3072</v>
      </c>
      <c s="35" t="s">
        <v>5</v>
      </c>
      <c s="6" t="s">
        <v>3073</v>
      </c>
      <c s="36" t="s">
        <v>54</v>
      </c>
      <c s="37">
        <v>3.1</v>
      </c>
      <c s="36">
        <v>0.00584</v>
      </c>
      <c s="36">
        <f>ROUND(G1475*H1475,6)</f>
      </c>
      <c r="L1475" s="38">
        <v>0</v>
      </c>
      <c s="32">
        <f>ROUND(ROUND(L1475,2)*ROUND(G1475,3),2)</f>
      </c>
      <c s="36" t="s">
        <v>62</v>
      </c>
      <c>
        <f>(M1475*21)/100</f>
      </c>
      <c t="s">
        <v>28</v>
      </c>
    </row>
    <row r="1476" spans="1:5" ht="25.5">
      <c r="A1476" s="35" t="s">
        <v>56</v>
      </c>
      <c r="E1476" s="39" t="s">
        <v>3073</v>
      </c>
    </row>
    <row r="1477" spans="1:5" ht="12.75">
      <c r="A1477" s="35" t="s">
        <v>57</v>
      </c>
      <c r="E1477" s="40" t="s">
        <v>3074</v>
      </c>
    </row>
    <row r="1478" spans="1:5" ht="12.75">
      <c r="A1478" t="s">
        <v>58</v>
      </c>
      <c r="E1478" s="39" t="s">
        <v>5</v>
      </c>
    </row>
    <row r="1479" spans="1:16" ht="25.5">
      <c r="A1479" t="s">
        <v>50</v>
      </c>
      <c s="34" t="s">
        <v>3075</v>
      </c>
      <c s="34" t="s">
        <v>3076</v>
      </c>
      <c s="35" t="s">
        <v>5</v>
      </c>
      <c s="6" t="s">
        <v>3077</v>
      </c>
      <c s="36" t="s">
        <v>54</v>
      </c>
      <c s="37">
        <v>3.45</v>
      </c>
      <c s="36">
        <v>0.00696</v>
      </c>
      <c s="36">
        <f>ROUND(G1479*H1479,6)</f>
      </c>
      <c r="L1479" s="38">
        <v>0</v>
      </c>
      <c s="32">
        <f>ROUND(ROUND(L1479,2)*ROUND(G1479,3),2)</f>
      </c>
      <c s="36" t="s">
        <v>62</v>
      </c>
      <c>
        <f>(M1479*21)/100</f>
      </c>
      <c t="s">
        <v>28</v>
      </c>
    </row>
    <row r="1480" spans="1:5" ht="25.5">
      <c r="A1480" s="35" t="s">
        <v>56</v>
      </c>
      <c r="E1480" s="39" t="s">
        <v>3077</v>
      </c>
    </row>
    <row r="1481" spans="1:5" ht="12.75">
      <c r="A1481" s="35" t="s">
        <v>57</v>
      </c>
      <c r="E1481" s="40" t="s">
        <v>3078</v>
      </c>
    </row>
    <row r="1482" spans="1:5" ht="12.75">
      <c r="A1482" t="s">
        <v>58</v>
      </c>
      <c r="E1482" s="39" t="s">
        <v>5</v>
      </c>
    </row>
    <row r="1483" spans="1:16" ht="25.5">
      <c r="A1483" t="s">
        <v>50</v>
      </c>
      <c s="34" t="s">
        <v>3079</v>
      </c>
      <c s="34" t="s">
        <v>3080</v>
      </c>
      <c s="35" t="s">
        <v>5</v>
      </c>
      <c s="6" t="s">
        <v>3081</v>
      </c>
      <c s="36" t="s">
        <v>1203</v>
      </c>
      <c s="37">
        <v>39.526</v>
      </c>
      <c s="36">
        <v>0.00783</v>
      </c>
      <c s="36">
        <f>ROUND(G1483*H1483,6)</f>
      </c>
      <c r="L1483" s="38">
        <v>0</v>
      </c>
      <c s="32">
        <f>ROUND(ROUND(L1483,2)*ROUND(G1483,3),2)</f>
      </c>
      <c s="36" t="s">
        <v>55</v>
      </c>
      <c>
        <f>(M1483*21)/100</f>
      </c>
      <c t="s">
        <v>28</v>
      </c>
    </row>
    <row r="1484" spans="1:5" ht="25.5">
      <c r="A1484" s="35" t="s">
        <v>56</v>
      </c>
      <c r="E1484" s="39" t="s">
        <v>3081</v>
      </c>
    </row>
    <row r="1485" spans="1:5" ht="51">
      <c r="A1485" s="35" t="s">
        <v>57</v>
      </c>
      <c r="E1485" s="40" t="s">
        <v>3082</v>
      </c>
    </row>
    <row r="1486" spans="1:5" ht="12.75">
      <c r="A1486" t="s">
        <v>58</v>
      </c>
      <c r="E1486" s="39" t="s">
        <v>5</v>
      </c>
    </row>
    <row r="1487" spans="1:16" ht="25.5">
      <c r="A1487" t="s">
        <v>50</v>
      </c>
      <c s="34" t="s">
        <v>3083</v>
      </c>
      <c s="34" t="s">
        <v>3084</v>
      </c>
      <c s="35" t="s">
        <v>5</v>
      </c>
      <c s="6" t="s">
        <v>3085</v>
      </c>
      <c s="36" t="s">
        <v>54</v>
      </c>
      <c s="37">
        <v>292.215</v>
      </c>
      <c s="36">
        <v>0.00232</v>
      </c>
      <c s="36">
        <f>ROUND(G1487*H1487,6)</f>
      </c>
      <c r="L1487" s="38">
        <v>0</v>
      </c>
      <c s="32">
        <f>ROUND(ROUND(L1487,2)*ROUND(G1487,3),2)</f>
      </c>
      <c s="36" t="s">
        <v>55</v>
      </c>
      <c>
        <f>(M1487*21)/100</f>
      </c>
      <c t="s">
        <v>28</v>
      </c>
    </row>
    <row r="1488" spans="1:5" ht="25.5">
      <c r="A1488" s="35" t="s">
        <v>56</v>
      </c>
      <c r="E1488" s="39" t="s">
        <v>3085</v>
      </c>
    </row>
    <row r="1489" spans="1:5" ht="38.25">
      <c r="A1489" s="35" t="s">
        <v>57</v>
      </c>
      <c r="E1489" s="40" t="s">
        <v>3086</v>
      </c>
    </row>
    <row r="1490" spans="1:5" ht="12.75">
      <c r="A1490" t="s">
        <v>58</v>
      </c>
      <c r="E1490" s="39" t="s">
        <v>5</v>
      </c>
    </row>
    <row r="1491" spans="1:16" ht="25.5">
      <c r="A1491" t="s">
        <v>50</v>
      </c>
      <c s="34" t="s">
        <v>3087</v>
      </c>
      <c s="34" t="s">
        <v>3088</v>
      </c>
      <c s="35" t="s">
        <v>5</v>
      </c>
      <c s="6" t="s">
        <v>3089</v>
      </c>
      <c s="36" t="s">
        <v>54</v>
      </c>
      <c s="37">
        <v>1.54</v>
      </c>
      <c s="36">
        <v>0.00367</v>
      </c>
      <c s="36">
        <f>ROUND(G1491*H1491,6)</f>
      </c>
      <c r="L1491" s="38">
        <v>0</v>
      </c>
      <c s="32">
        <f>ROUND(ROUND(L1491,2)*ROUND(G1491,3),2)</f>
      </c>
      <c s="36" t="s">
        <v>55</v>
      </c>
      <c>
        <f>(M1491*21)/100</f>
      </c>
      <c t="s">
        <v>28</v>
      </c>
    </row>
    <row r="1492" spans="1:5" ht="25.5">
      <c r="A1492" s="35" t="s">
        <v>56</v>
      </c>
      <c r="E1492" s="39" t="s">
        <v>3089</v>
      </c>
    </row>
    <row r="1493" spans="1:5" ht="12.75">
      <c r="A1493" s="35" t="s">
        <v>57</v>
      </c>
      <c r="E1493" s="40" t="s">
        <v>3090</v>
      </c>
    </row>
    <row r="1494" spans="1:5" ht="12.75">
      <c r="A1494" t="s">
        <v>58</v>
      </c>
      <c r="E1494" s="39" t="s">
        <v>5</v>
      </c>
    </row>
    <row r="1495" spans="1:16" ht="25.5">
      <c r="A1495" t="s">
        <v>50</v>
      </c>
      <c s="34" t="s">
        <v>3091</v>
      </c>
      <c s="34" t="s">
        <v>3092</v>
      </c>
      <c s="35" t="s">
        <v>5</v>
      </c>
      <c s="6" t="s">
        <v>3089</v>
      </c>
      <c s="36" t="s">
        <v>54</v>
      </c>
      <c s="37">
        <v>9.24</v>
      </c>
      <c s="36">
        <v>0.00367</v>
      </c>
      <c s="36">
        <f>ROUND(G1495*H1495,6)</f>
      </c>
      <c r="L1495" s="38">
        <v>0</v>
      </c>
      <c s="32">
        <f>ROUND(ROUND(L1495,2)*ROUND(G1495,3),2)</f>
      </c>
      <c s="36" t="s">
        <v>55</v>
      </c>
      <c>
        <f>(M1495*21)/100</f>
      </c>
      <c t="s">
        <v>28</v>
      </c>
    </row>
    <row r="1496" spans="1:5" ht="25.5">
      <c r="A1496" s="35" t="s">
        <v>56</v>
      </c>
      <c r="E1496" s="39" t="s">
        <v>3089</v>
      </c>
    </row>
    <row r="1497" spans="1:5" ht="12.75">
      <c r="A1497" s="35" t="s">
        <v>57</v>
      </c>
      <c r="E1497" s="40" t="s">
        <v>3093</v>
      </c>
    </row>
    <row r="1498" spans="1:5" ht="12.75">
      <c r="A1498" t="s">
        <v>58</v>
      </c>
      <c r="E1498" s="39" t="s">
        <v>5</v>
      </c>
    </row>
    <row r="1499" spans="1:16" ht="25.5">
      <c r="A1499" t="s">
        <v>50</v>
      </c>
      <c s="34" t="s">
        <v>3094</v>
      </c>
      <c s="34" t="s">
        <v>3095</v>
      </c>
      <c s="35" t="s">
        <v>5</v>
      </c>
      <c s="6" t="s">
        <v>3096</v>
      </c>
      <c s="36" t="s">
        <v>71</v>
      </c>
      <c s="37">
        <v>2</v>
      </c>
      <c s="36">
        <v>0</v>
      </c>
      <c s="36">
        <f>ROUND(G1499*H1499,6)</f>
      </c>
      <c r="L1499" s="38">
        <v>0</v>
      </c>
      <c s="32">
        <f>ROUND(ROUND(L1499,2)*ROUND(G1499,3),2)</f>
      </c>
      <c s="36" t="s">
        <v>55</v>
      </c>
      <c>
        <f>(M1499*21)/100</f>
      </c>
      <c t="s">
        <v>28</v>
      </c>
    </row>
    <row r="1500" spans="1:5" ht="25.5">
      <c r="A1500" s="35" t="s">
        <v>56</v>
      </c>
      <c r="E1500" s="39" t="s">
        <v>3096</v>
      </c>
    </row>
    <row r="1501" spans="1:5" ht="25.5">
      <c r="A1501" s="35" t="s">
        <v>57</v>
      </c>
      <c r="E1501" s="40" t="s">
        <v>3097</v>
      </c>
    </row>
    <row r="1502" spans="1:5" ht="12.75">
      <c r="A1502" t="s">
        <v>58</v>
      </c>
      <c r="E1502" s="39" t="s">
        <v>5</v>
      </c>
    </row>
    <row r="1503" spans="1:16" ht="12.75">
      <c r="A1503" t="s">
        <v>50</v>
      </c>
      <c s="34" t="s">
        <v>3098</v>
      </c>
      <c s="34" t="s">
        <v>3099</v>
      </c>
      <c s="35" t="s">
        <v>5</v>
      </c>
      <c s="6" t="s">
        <v>3100</v>
      </c>
      <c s="36" t="s">
        <v>71</v>
      </c>
      <c s="37">
        <v>2</v>
      </c>
      <c s="36">
        <v>0.006</v>
      </c>
      <c s="36">
        <f>ROUND(G1503*H1503,6)</f>
      </c>
      <c r="L1503" s="38">
        <v>0</v>
      </c>
      <c s="32">
        <f>ROUND(ROUND(L1503,2)*ROUND(G1503,3),2)</f>
      </c>
      <c s="36" t="s">
        <v>62</v>
      </c>
      <c>
        <f>(M1503*21)/100</f>
      </c>
      <c t="s">
        <v>28</v>
      </c>
    </row>
    <row r="1504" spans="1:5" ht="12.75">
      <c r="A1504" s="35" t="s">
        <v>56</v>
      </c>
      <c r="E1504" s="39" t="s">
        <v>3100</v>
      </c>
    </row>
    <row r="1505" spans="1:5" ht="12.75">
      <c r="A1505" s="35" t="s">
        <v>57</v>
      </c>
      <c r="E1505" s="40" t="s">
        <v>5</v>
      </c>
    </row>
    <row r="1506" spans="1:5" ht="25.5">
      <c r="A1506" t="s">
        <v>58</v>
      </c>
      <c r="E1506" s="39" t="s">
        <v>3101</v>
      </c>
    </row>
    <row r="1507" spans="1:16" ht="25.5">
      <c r="A1507" t="s">
        <v>50</v>
      </c>
      <c s="34" t="s">
        <v>3102</v>
      </c>
      <c s="34" t="s">
        <v>3103</v>
      </c>
      <c s="35" t="s">
        <v>5</v>
      </c>
      <c s="6" t="s">
        <v>3104</v>
      </c>
      <c s="36" t="s">
        <v>54</v>
      </c>
      <c s="37">
        <v>10.74</v>
      </c>
      <c s="36">
        <v>0.00291</v>
      </c>
      <c s="36">
        <f>ROUND(G1507*H1507,6)</f>
      </c>
      <c r="L1507" s="38">
        <v>0</v>
      </c>
      <c s="32">
        <f>ROUND(ROUND(L1507,2)*ROUND(G1507,3),2)</f>
      </c>
      <c s="36" t="s">
        <v>62</v>
      </c>
      <c>
        <f>(M1507*21)/100</f>
      </c>
      <c t="s">
        <v>28</v>
      </c>
    </row>
    <row r="1508" spans="1:5" ht="25.5">
      <c r="A1508" s="35" t="s">
        <v>56</v>
      </c>
      <c r="E1508" s="39" t="s">
        <v>3104</v>
      </c>
    </row>
    <row r="1509" spans="1:5" ht="12.75">
      <c r="A1509" s="35" t="s">
        <v>57</v>
      </c>
      <c r="E1509" s="40" t="s">
        <v>3105</v>
      </c>
    </row>
    <row r="1510" spans="1:5" ht="12.75">
      <c r="A1510" t="s">
        <v>58</v>
      </c>
      <c r="E1510" s="39" t="s">
        <v>5</v>
      </c>
    </row>
    <row r="1511" spans="1:16" ht="25.5">
      <c r="A1511" t="s">
        <v>50</v>
      </c>
      <c s="34" t="s">
        <v>3106</v>
      </c>
      <c s="34" t="s">
        <v>3107</v>
      </c>
      <c s="35" t="s">
        <v>5</v>
      </c>
      <c s="6" t="s">
        <v>3108</v>
      </c>
      <c s="36" t="s">
        <v>54</v>
      </c>
      <c s="37">
        <v>13.02</v>
      </c>
      <c s="36">
        <v>0.00969</v>
      </c>
      <c s="36">
        <f>ROUND(G1511*H1511,6)</f>
      </c>
      <c r="L1511" s="38">
        <v>0</v>
      </c>
      <c s="32">
        <f>ROUND(ROUND(L1511,2)*ROUND(G1511,3),2)</f>
      </c>
      <c s="36" t="s">
        <v>62</v>
      </c>
      <c>
        <f>(M1511*21)/100</f>
      </c>
      <c t="s">
        <v>28</v>
      </c>
    </row>
    <row r="1512" spans="1:5" ht="25.5">
      <c r="A1512" s="35" t="s">
        <v>56</v>
      </c>
      <c r="E1512" s="39" t="s">
        <v>3108</v>
      </c>
    </row>
    <row r="1513" spans="1:5" ht="12.75">
      <c r="A1513" s="35" t="s">
        <v>57</v>
      </c>
      <c r="E1513" s="40" t="s">
        <v>3109</v>
      </c>
    </row>
    <row r="1514" spans="1:5" ht="12.75">
      <c r="A1514" t="s">
        <v>58</v>
      </c>
      <c r="E1514" s="39" t="s">
        <v>3110</v>
      </c>
    </row>
    <row r="1515" spans="1:16" ht="12.75">
      <c r="A1515" t="s">
        <v>50</v>
      </c>
      <c s="34" t="s">
        <v>3111</v>
      </c>
      <c s="34" t="s">
        <v>3112</v>
      </c>
      <c s="35" t="s">
        <v>5</v>
      </c>
      <c s="6" t="s">
        <v>3113</v>
      </c>
      <c s="36" t="s">
        <v>54</v>
      </c>
      <c s="37">
        <v>16.8</v>
      </c>
      <c s="36">
        <v>0.00191</v>
      </c>
      <c s="36">
        <f>ROUND(G1515*H1515,6)</f>
      </c>
      <c r="L1515" s="38">
        <v>0</v>
      </c>
      <c s="32">
        <f>ROUND(ROUND(L1515,2)*ROUND(G1515,3),2)</f>
      </c>
      <c s="36" t="s">
        <v>62</v>
      </c>
      <c>
        <f>(M1515*21)/100</f>
      </c>
      <c t="s">
        <v>28</v>
      </c>
    </row>
    <row r="1516" spans="1:5" ht="12.75">
      <c r="A1516" s="35" t="s">
        <v>56</v>
      </c>
      <c r="E1516" s="39" t="s">
        <v>3113</v>
      </c>
    </row>
    <row r="1517" spans="1:5" ht="12.75">
      <c r="A1517" s="35" t="s">
        <v>57</v>
      </c>
      <c r="E1517" s="40" t="s">
        <v>3114</v>
      </c>
    </row>
    <row r="1518" spans="1:5" ht="12.75">
      <c r="A1518" t="s">
        <v>58</v>
      </c>
      <c r="E1518" s="39" t="s">
        <v>5</v>
      </c>
    </row>
    <row r="1519" spans="1:16" ht="12.75">
      <c r="A1519" t="s">
        <v>50</v>
      </c>
      <c s="34" t="s">
        <v>3115</v>
      </c>
      <c s="34" t="s">
        <v>3116</v>
      </c>
      <c s="35" t="s">
        <v>5</v>
      </c>
      <c s="6" t="s">
        <v>3117</v>
      </c>
      <c s="36" t="s">
        <v>54</v>
      </c>
      <c s="37">
        <v>16.2</v>
      </c>
      <c s="36">
        <v>0.00289</v>
      </c>
      <c s="36">
        <f>ROUND(G1519*H1519,6)</f>
      </c>
      <c r="L1519" s="38">
        <v>0</v>
      </c>
      <c s="32">
        <f>ROUND(ROUND(L1519,2)*ROUND(G1519,3),2)</f>
      </c>
      <c s="36" t="s">
        <v>62</v>
      </c>
      <c>
        <f>(M1519*21)/100</f>
      </c>
      <c t="s">
        <v>28</v>
      </c>
    </row>
    <row r="1520" spans="1:5" ht="12.75">
      <c r="A1520" s="35" t="s">
        <v>56</v>
      </c>
      <c r="E1520" s="39" t="s">
        <v>3117</v>
      </c>
    </row>
    <row r="1521" spans="1:5" ht="12.75">
      <c r="A1521" s="35" t="s">
        <v>57</v>
      </c>
      <c r="E1521" s="40" t="s">
        <v>3118</v>
      </c>
    </row>
    <row r="1522" spans="1:5" ht="12.75">
      <c r="A1522" t="s">
        <v>58</v>
      </c>
      <c r="E1522" s="39" t="s">
        <v>5</v>
      </c>
    </row>
    <row r="1523" spans="1:16" ht="25.5">
      <c r="A1523" t="s">
        <v>50</v>
      </c>
      <c s="34" t="s">
        <v>3119</v>
      </c>
      <c s="34" t="s">
        <v>3120</v>
      </c>
      <c s="35" t="s">
        <v>5</v>
      </c>
      <c s="6" t="s">
        <v>3121</v>
      </c>
      <c s="36" t="s">
        <v>102</v>
      </c>
      <c s="37">
        <v>3.396</v>
      </c>
      <c s="36">
        <v>0</v>
      </c>
      <c s="36">
        <f>ROUND(G1523*H1523,6)</f>
      </c>
      <c r="L1523" s="38">
        <v>0</v>
      </c>
      <c s="32">
        <f>ROUND(ROUND(L1523,2)*ROUND(G1523,3),2)</f>
      </c>
      <c s="36" t="s">
        <v>55</v>
      </c>
      <c>
        <f>(M1523*21)/100</f>
      </c>
      <c t="s">
        <v>28</v>
      </c>
    </row>
    <row r="1524" spans="1:5" ht="25.5">
      <c r="A1524" s="35" t="s">
        <v>56</v>
      </c>
      <c r="E1524" s="39" t="s">
        <v>3121</v>
      </c>
    </row>
    <row r="1525" spans="1:5" ht="12.75">
      <c r="A1525" s="35" t="s">
        <v>57</v>
      </c>
      <c r="E1525" s="40" t="s">
        <v>5</v>
      </c>
    </row>
    <row r="1526" spans="1:5" ht="12.75">
      <c r="A1526" t="s">
        <v>58</v>
      </c>
      <c r="E1526" s="39" t="s">
        <v>5</v>
      </c>
    </row>
    <row r="1527" spans="1:13" ht="12.75">
      <c r="A1527" t="s">
        <v>47</v>
      </c>
      <c r="C1527" s="31" t="s">
        <v>3122</v>
      </c>
      <c r="E1527" s="33" t="s">
        <v>3123</v>
      </c>
      <c r="J1527" s="32">
        <f>0</f>
      </c>
      <c s="32">
        <f>0</f>
      </c>
      <c s="32">
        <f>0+L1528+L1532+L1536+L1540+L1544+L1548+L1552+L1556+L1560+L1564+L1568+L1572+L1576+L1580+L1584+L1588+L1592+L1596+L1600+L1604+L1608+L1612+L1616+L1620+L1624+L1628+L1632+L1636+L1640+L1644+L1648+L1652+L1656+L1660+L1664+L1668+L1672+L1676+L1680+L1684+L1688+L1692+L1696+L1700+L1704+L1708+L1712+L1716+L1720+L1724+L1728+L1732</f>
      </c>
      <c s="32">
        <f>0+M1528+M1532+M1536+M1540+M1544+M1548+M1552+M1556+M1560+M1564+M1568+M1572+M1576+M1580+M1584+M1588+M1592+M1596+M1600+M1604+M1608+M1612+M1616+M1620+M1624+M1628+M1632+M1636+M1640+M1644+M1648+M1652+M1656+M1660+M1664+M1668+M1672+M1676+M1680+M1684+M1688+M1692+M1696+M1700+M1704+M1708+M1712+M1716+M1720+M1724+M1728+M1732</f>
      </c>
    </row>
    <row r="1528" spans="1:16" ht="25.5">
      <c r="A1528" t="s">
        <v>50</v>
      </c>
      <c s="34" t="s">
        <v>3124</v>
      </c>
      <c s="34" t="s">
        <v>3125</v>
      </c>
      <c s="35" t="s">
        <v>5</v>
      </c>
      <c s="6" t="s">
        <v>3126</v>
      </c>
      <c s="36" t="s">
        <v>54</v>
      </c>
      <c s="37">
        <v>43.9</v>
      </c>
      <c s="36">
        <v>0</v>
      </c>
      <c s="36">
        <f>ROUND(G1528*H1528,6)</f>
      </c>
      <c r="L1528" s="38">
        <v>0</v>
      </c>
      <c s="32">
        <f>ROUND(ROUND(L1528,2)*ROUND(G1528,3),2)</f>
      </c>
      <c s="36" t="s">
        <v>55</v>
      </c>
      <c>
        <f>(M1528*21)/100</f>
      </c>
      <c t="s">
        <v>28</v>
      </c>
    </row>
    <row r="1529" spans="1:5" ht="25.5">
      <c r="A1529" s="35" t="s">
        <v>56</v>
      </c>
      <c r="E1529" s="39" t="s">
        <v>3126</v>
      </c>
    </row>
    <row r="1530" spans="1:5" ht="12.75">
      <c r="A1530" s="35" t="s">
        <v>57</v>
      </c>
      <c r="E1530" s="40" t="s">
        <v>3127</v>
      </c>
    </row>
    <row r="1531" spans="1:5" ht="12.75">
      <c r="A1531" t="s">
        <v>58</v>
      </c>
      <c r="E1531" s="39" t="s">
        <v>5</v>
      </c>
    </row>
    <row r="1532" spans="1:16" ht="12.75">
      <c r="A1532" t="s">
        <v>50</v>
      </c>
      <c s="34" t="s">
        <v>3128</v>
      </c>
      <c s="34" t="s">
        <v>3129</v>
      </c>
      <c s="35" t="s">
        <v>5</v>
      </c>
      <c s="6" t="s">
        <v>3130</v>
      </c>
      <c s="36" t="s">
        <v>54</v>
      </c>
      <c s="37">
        <v>50.705</v>
      </c>
      <c s="36">
        <v>0</v>
      </c>
      <c s="36">
        <f>ROUND(G1532*H1532,6)</f>
      </c>
      <c r="L1532" s="38">
        <v>0</v>
      </c>
      <c s="32">
        <f>ROUND(ROUND(L1532,2)*ROUND(G1532,3),2)</f>
      </c>
      <c s="36" t="s">
        <v>55</v>
      </c>
      <c>
        <f>(M1532*21)/100</f>
      </c>
      <c t="s">
        <v>28</v>
      </c>
    </row>
    <row r="1533" spans="1:5" ht="12.75">
      <c r="A1533" s="35" t="s">
        <v>56</v>
      </c>
      <c r="E1533" s="39" t="s">
        <v>3130</v>
      </c>
    </row>
    <row r="1534" spans="1:5" ht="25.5">
      <c r="A1534" s="35" t="s">
        <v>57</v>
      </c>
      <c r="E1534" s="40" t="s">
        <v>3131</v>
      </c>
    </row>
    <row r="1535" spans="1:5" ht="12.75">
      <c r="A1535" t="s">
        <v>58</v>
      </c>
      <c r="E1535" s="39" t="s">
        <v>5</v>
      </c>
    </row>
    <row r="1536" spans="1:16" ht="12.75">
      <c r="A1536" t="s">
        <v>50</v>
      </c>
      <c s="34" t="s">
        <v>3132</v>
      </c>
      <c s="34" t="s">
        <v>3133</v>
      </c>
      <c s="35" t="s">
        <v>5</v>
      </c>
      <c s="6" t="s">
        <v>3134</v>
      </c>
      <c s="36" t="s">
        <v>54</v>
      </c>
      <c s="37">
        <v>19.56</v>
      </c>
      <c s="36">
        <v>0</v>
      </c>
      <c s="36">
        <f>ROUND(G1536*H1536,6)</f>
      </c>
      <c r="L1536" s="38">
        <v>0</v>
      </c>
      <c s="32">
        <f>ROUND(ROUND(L1536,2)*ROUND(G1536,3),2)</f>
      </c>
      <c s="36" t="s">
        <v>55</v>
      </c>
      <c>
        <f>(M1536*21)/100</f>
      </c>
      <c t="s">
        <v>28</v>
      </c>
    </row>
    <row r="1537" spans="1:5" ht="12.75">
      <c r="A1537" s="35" t="s">
        <v>56</v>
      </c>
      <c r="E1537" s="39" t="s">
        <v>3134</v>
      </c>
    </row>
    <row r="1538" spans="1:5" ht="51">
      <c r="A1538" s="35" t="s">
        <v>57</v>
      </c>
      <c r="E1538" s="40" t="s">
        <v>3135</v>
      </c>
    </row>
    <row r="1539" spans="1:5" ht="12.75">
      <c r="A1539" t="s">
        <v>58</v>
      </c>
      <c r="E1539" s="39" t="s">
        <v>5</v>
      </c>
    </row>
    <row r="1540" spans="1:16" ht="12.75">
      <c r="A1540" t="s">
        <v>50</v>
      </c>
      <c s="34" t="s">
        <v>3136</v>
      </c>
      <c s="34" t="s">
        <v>3137</v>
      </c>
      <c s="35" t="s">
        <v>5</v>
      </c>
      <c s="6" t="s">
        <v>3138</v>
      </c>
      <c s="36" t="s">
        <v>54</v>
      </c>
      <c s="37">
        <v>2</v>
      </c>
      <c s="36">
        <v>0</v>
      </c>
      <c s="36">
        <f>ROUND(G1540*H1540,6)</f>
      </c>
      <c r="L1540" s="38">
        <v>0</v>
      </c>
      <c s="32">
        <f>ROUND(ROUND(L1540,2)*ROUND(G1540,3),2)</f>
      </c>
      <c s="36" t="s">
        <v>55</v>
      </c>
      <c>
        <f>(M1540*21)/100</f>
      </c>
      <c t="s">
        <v>28</v>
      </c>
    </row>
    <row r="1541" spans="1:5" ht="12.75">
      <c r="A1541" s="35" t="s">
        <v>56</v>
      </c>
      <c r="E1541" s="39" t="s">
        <v>3138</v>
      </c>
    </row>
    <row r="1542" spans="1:5" ht="12.75">
      <c r="A1542" s="35" t="s">
        <v>57</v>
      </c>
      <c r="E1542" s="40" t="s">
        <v>3139</v>
      </c>
    </row>
    <row r="1543" spans="1:5" ht="12.75">
      <c r="A1543" t="s">
        <v>58</v>
      </c>
      <c r="E1543" s="39" t="s">
        <v>5</v>
      </c>
    </row>
    <row r="1544" spans="1:16" ht="12.75">
      <c r="A1544" t="s">
        <v>50</v>
      </c>
      <c s="34" t="s">
        <v>3140</v>
      </c>
      <c s="34" t="s">
        <v>3141</v>
      </c>
      <c s="35" t="s">
        <v>5</v>
      </c>
      <c s="6" t="s">
        <v>3142</v>
      </c>
      <c s="36" t="s">
        <v>71</v>
      </c>
      <c s="37">
        <v>2</v>
      </c>
      <c s="36">
        <v>0.00044</v>
      </c>
      <c s="36">
        <f>ROUND(G1544*H1544,6)</f>
      </c>
      <c r="L1544" s="38">
        <v>0</v>
      </c>
      <c s="32">
        <f>ROUND(ROUND(L1544,2)*ROUND(G1544,3),2)</f>
      </c>
      <c s="36" t="s">
        <v>55</v>
      </c>
      <c>
        <f>(M1544*21)/100</f>
      </c>
      <c t="s">
        <v>28</v>
      </c>
    </row>
    <row r="1545" spans="1:5" ht="12.75">
      <c r="A1545" s="35" t="s">
        <v>56</v>
      </c>
      <c r="E1545" s="39" t="s">
        <v>3142</v>
      </c>
    </row>
    <row r="1546" spans="1:5" ht="12.75">
      <c r="A1546" s="35" t="s">
        <v>57</v>
      </c>
      <c r="E1546" s="40" t="s">
        <v>3143</v>
      </c>
    </row>
    <row r="1547" spans="1:5" ht="12.75">
      <c r="A1547" t="s">
        <v>58</v>
      </c>
      <c r="E1547" s="39" t="s">
        <v>5</v>
      </c>
    </row>
    <row r="1548" spans="1:16" ht="25.5">
      <c r="A1548" t="s">
        <v>50</v>
      </c>
      <c s="34" t="s">
        <v>3144</v>
      </c>
      <c s="34" t="s">
        <v>3145</v>
      </c>
      <c s="35" t="s">
        <v>5</v>
      </c>
      <c s="6" t="s">
        <v>3146</v>
      </c>
      <c s="36" t="s">
        <v>71</v>
      </c>
      <c s="37">
        <v>2</v>
      </c>
      <c s="36">
        <v>0.03</v>
      </c>
      <c s="36">
        <f>ROUND(G1548*H1548,6)</f>
      </c>
      <c r="L1548" s="38">
        <v>0</v>
      </c>
      <c s="32">
        <f>ROUND(ROUND(L1548,2)*ROUND(G1548,3),2)</f>
      </c>
      <c s="36" t="s">
        <v>62</v>
      </c>
      <c>
        <f>(M1548*21)/100</f>
      </c>
      <c t="s">
        <v>28</v>
      </c>
    </row>
    <row r="1549" spans="1:5" ht="25.5">
      <c r="A1549" s="35" t="s">
        <v>56</v>
      </c>
      <c r="E1549" s="39" t="s">
        <v>3146</v>
      </c>
    </row>
    <row r="1550" spans="1:5" ht="12.75">
      <c r="A1550" s="35" t="s">
        <v>57</v>
      </c>
      <c r="E1550" s="40" t="s">
        <v>5</v>
      </c>
    </row>
    <row r="1551" spans="1:5" ht="12.75">
      <c r="A1551" t="s">
        <v>58</v>
      </c>
      <c r="E1551" s="39" t="s">
        <v>5</v>
      </c>
    </row>
    <row r="1552" spans="1:16" ht="25.5">
      <c r="A1552" t="s">
        <v>50</v>
      </c>
      <c s="34" t="s">
        <v>3147</v>
      </c>
      <c s="34" t="s">
        <v>3148</v>
      </c>
      <c s="35" t="s">
        <v>5</v>
      </c>
      <c s="6" t="s">
        <v>3149</v>
      </c>
      <c s="36" t="s">
        <v>71</v>
      </c>
      <c s="37">
        <v>194.072</v>
      </c>
      <c s="36">
        <v>0</v>
      </c>
      <c s="36">
        <f>ROUND(G1552*H1552,6)</f>
      </c>
      <c r="L1552" s="38">
        <v>0</v>
      </c>
      <c s="32">
        <f>ROUND(ROUND(L1552,2)*ROUND(G1552,3),2)</f>
      </c>
      <c s="36" t="s">
        <v>55</v>
      </c>
      <c>
        <f>(M1552*21)/100</f>
      </c>
      <c t="s">
        <v>28</v>
      </c>
    </row>
    <row r="1553" spans="1:5" ht="25.5">
      <c r="A1553" s="35" t="s">
        <v>56</v>
      </c>
      <c r="E1553" s="39" t="s">
        <v>3149</v>
      </c>
    </row>
    <row r="1554" spans="1:5" ht="89.25">
      <c r="A1554" s="35" t="s">
        <v>57</v>
      </c>
      <c r="E1554" s="40" t="s">
        <v>3150</v>
      </c>
    </row>
    <row r="1555" spans="1:5" ht="12.75">
      <c r="A1555" t="s">
        <v>58</v>
      </c>
      <c r="E1555" s="39" t="s">
        <v>5</v>
      </c>
    </row>
    <row r="1556" spans="1:16" ht="25.5">
      <c r="A1556" t="s">
        <v>50</v>
      </c>
      <c s="34" t="s">
        <v>3151</v>
      </c>
      <c s="34" t="s">
        <v>3152</v>
      </c>
      <c s="35" t="s">
        <v>5</v>
      </c>
      <c s="6" t="s">
        <v>3153</v>
      </c>
      <c s="36" t="s">
        <v>71</v>
      </c>
      <c s="37">
        <v>1</v>
      </c>
      <c s="36">
        <v>0</v>
      </c>
      <c s="36">
        <f>ROUND(G1556*H1556,6)</f>
      </c>
      <c r="L1556" s="38">
        <v>0</v>
      </c>
      <c s="32">
        <f>ROUND(ROUND(L1556,2)*ROUND(G1556,3),2)</f>
      </c>
      <c s="36" t="s">
        <v>55</v>
      </c>
      <c>
        <f>(M1556*21)/100</f>
      </c>
      <c t="s">
        <v>28</v>
      </c>
    </row>
    <row r="1557" spans="1:5" ht="25.5">
      <c r="A1557" s="35" t="s">
        <v>56</v>
      </c>
      <c r="E1557" s="39" t="s">
        <v>3153</v>
      </c>
    </row>
    <row r="1558" spans="1:5" ht="12.75">
      <c r="A1558" s="35" t="s">
        <v>57</v>
      </c>
      <c r="E1558" s="40" t="s">
        <v>3154</v>
      </c>
    </row>
    <row r="1559" spans="1:5" ht="12.75">
      <c r="A1559" t="s">
        <v>58</v>
      </c>
      <c r="E1559" s="39" t="s">
        <v>5</v>
      </c>
    </row>
    <row r="1560" spans="1:16" ht="12.75">
      <c r="A1560" t="s">
        <v>50</v>
      </c>
      <c s="34" t="s">
        <v>3155</v>
      </c>
      <c s="34" t="s">
        <v>3156</v>
      </c>
      <c s="35" t="s">
        <v>5</v>
      </c>
      <c s="6" t="s">
        <v>3157</v>
      </c>
      <c s="36" t="s">
        <v>71</v>
      </c>
      <c s="37">
        <v>26</v>
      </c>
      <c s="36">
        <v>0</v>
      </c>
      <c s="36">
        <f>ROUND(G1560*H1560,6)</f>
      </c>
      <c r="L1560" s="38">
        <v>0</v>
      </c>
      <c s="32">
        <f>ROUND(ROUND(L1560,2)*ROUND(G1560,3),2)</f>
      </c>
      <c s="36" t="s">
        <v>55</v>
      </c>
      <c>
        <f>(M1560*21)/100</f>
      </c>
      <c t="s">
        <v>28</v>
      </c>
    </row>
    <row r="1561" spans="1:5" ht="12.75">
      <c r="A1561" s="35" t="s">
        <v>56</v>
      </c>
      <c r="E1561" s="39" t="s">
        <v>3157</v>
      </c>
    </row>
    <row r="1562" spans="1:5" ht="38.25">
      <c r="A1562" s="35" t="s">
        <v>57</v>
      </c>
      <c r="E1562" s="40" t="s">
        <v>3158</v>
      </c>
    </row>
    <row r="1563" spans="1:5" ht="12.75">
      <c r="A1563" t="s">
        <v>58</v>
      </c>
      <c r="E1563" s="39" t="s">
        <v>5</v>
      </c>
    </row>
    <row r="1564" spans="1:16" ht="12.75">
      <c r="A1564" t="s">
        <v>50</v>
      </c>
      <c s="34" t="s">
        <v>3159</v>
      </c>
      <c s="34" t="s">
        <v>3160</v>
      </c>
      <c s="35" t="s">
        <v>5</v>
      </c>
      <c s="6" t="s">
        <v>3161</v>
      </c>
      <c s="36" t="s">
        <v>71</v>
      </c>
      <c s="37">
        <v>88</v>
      </c>
      <c s="36">
        <v>0</v>
      </c>
      <c s="36">
        <f>ROUND(G1564*H1564,6)</f>
      </c>
      <c r="L1564" s="38">
        <v>0</v>
      </c>
      <c s="32">
        <f>ROUND(ROUND(L1564,2)*ROUND(G1564,3),2)</f>
      </c>
      <c s="36" t="s">
        <v>55</v>
      </c>
      <c>
        <f>(M1564*21)/100</f>
      </c>
      <c t="s">
        <v>28</v>
      </c>
    </row>
    <row r="1565" spans="1:5" ht="12.75">
      <c r="A1565" s="35" t="s">
        <v>56</v>
      </c>
      <c r="E1565" s="39" t="s">
        <v>3161</v>
      </c>
    </row>
    <row r="1566" spans="1:5" ht="12.75">
      <c r="A1566" s="35" t="s">
        <v>57</v>
      </c>
      <c r="E1566" s="40" t="s">
        <v>3162</v>
      </c>
    </row>
    <row r="1567" spans="1:5" ht="12.75">
      <c r="A1567" t="s">
        <v>58</v>
      </c>
      <c r="E1567" s="39" t="s">
        <v>5</v>
      </c>
    </row>
    <row r="1568" spans="1:16" ht="12.75">
      <c r="A1568" t="s">
        <v>50</v>
      </c>
      <c s="34" t="s">
        <v>3163</v>
      </c>
      <c s="34" t="s">
        <v>2225</v>
      </c>
      <c s="35" t="s">
        <v>5</v>
      </c>
      <c s="6" t="s">
        <v>2226</v>
      </c>
      <c s="36" t="s">
        <v>71</v>
      </c>
      <c s="37">
        <v>162</v>
      </c>
      <c s="36">
        <v>0</v>
      </c>
      <c s="36">
        <f>ROUND(G1568*H1568,6)</f>
      </c>
      <c r="L1568" s="38">
        <v>0</v>
      </c>
      <c s="32">
        <f>ROUND(ROUND(L1568,2)*ROUND(G1568,3),2)</f>
      </c>
      <c s="36" t="s">
        <v>55</v>
      </c>
      <c>
        <f>(M1568*21)/100</f>
      </c>
      <c t="s">
        <v>28</v>
      </c>
    </row>
    <row r="1569" spans="1:5" ht="12.75">
      <c r="A1569" s="35" t="s">
        <v>56</v>
      </c>
      <c r="E1569" s="39" t="s">
        <v>2226</v>
      </c>
    </row>
    <row r="1570" spans="1:5" ht="12.75">
      <c r="A1570" s="35" t="s">
        <v>57</v>
      </c>
      <c r="E1570" s="40" t="s">
        <v>3164</v>
      </c>
    </row>
    <row r="1571" spans="1:5" ht="12.75">
      <c r="A1571" t="s">
        <v>58</v>
      </c>
      <c r="E1571" s="39" t="s">
        <v>5</v>
      </c>
    </row>
    <row r="1572" spans="1:16" ht="12.75">
      <c r="A1572" t="s">
        <v>50</v>
      </c>
      <c s="34" t="s">
        <v>3165</v>
      </c>
      <c s="34" t="s">
        <v>3166</v>
      </c>
      <c s="35" t="s">
        <v>5</v>
      </c>
      <c s="6" t="s">
        <v>3167</v>
      </c>
      <c s="36" t="s">
        <v>71</v>
      </c>
      <c s="37">
        <v>25</v>
      </c>
      <c s="36">
        <v>0</v>
      </c>
      <c s="36">
        <f>ROUND(G1572*H1572,6)</f>
      </c>
      <c r="L1572" s="38">
        <v>0</v>
      </c>
      <c s="32">
        <f>ROUND(ROUND(L1572,2)*ROUND(G1572,3),2)</f>
      </c>
      <c s="36" t="s">
        <v>55</v>
      </c>
      <c>
        <f>(M1572*21)/100</f>
      </c>
      <c t="s">
        <v>28</v>
      </c>
    </row>
    <row r="1573" spans="1:5" ht="12.75">
      <c r="A1573" s="35" t="s">
        <v>56</v>
      </c>
      <c r="E1573" s="39" t="s">
        <v>3167</v>
      </c>
    </row>
    <row r="1574" spans="1:5" ht="38.25">
      <c r="A1574" s="35" t="s">
        <v>57</v>
      </c>
      <c r="E1574" s="40" t="s">
        <v>3168</v>
      </c>
    </row>
    <row r="1575" spans="1:5" ht="12.75">
      <c r="A1575" t="s">
        <v>58</v>
      </c>
      <c r="E1575" s="39" t="s">
        <v>5</v>
      </c>
    </row>
    <row r="1576" spans="1:16" ht="25.5">
      <c r="A1576" t="s">
        <v>50</v>
      </c>
      <c s="34" t="s">
        <v>3169</v>
      </c>
      <c s="34" t="s">
        <v>3170</v>
      </c>
      <c s="35" t="s">
        <v>5</v>
      </c>
      <c s="6" t="s">
        <v>3171</v>
      </c>
      <c s="36" t="s">
        <v>71</v>
      </c>
      <c s="37">
        <v>52</v>
      </c>
      <c s="36">
        <v>0</v>
      </c>
      <c s="36">
        <f>ROUND(G1576*H1576,6)</f>
      </c>
      <c r="L1576" s="38">
        <v>0</v>
      </c>
      <c s="32">
        <f>ROUND(ROUND(L1576,2)*ROUND(G1576,3),2)</f>
      </c>
      <c s="36" t="s">
        <v>55</v>
      </c>
      <c>
        <f>(M1576*21)/100</f>
      </c>
      <c t="s">
        <v>28</v>
      </c>
    </row>
    <row r="1577" spans="1:5" ht="25.5">
      <c r="A1577" s="35" t="s">
        <v>56</v>
      </c>
      <c r="E1577" s="39" t="s">
        <v>3171</v>
      </c>
    </row>
    <row r="1578" spans="1:5" ht="12.75">
      <c r="A1578" s="35" t="s">
        <v>57</v>
      </c>
      <c r="E1578" s="40" t="s">
        <v>3172</v>
      </c>
    </row>
    <row r="1579" spans="1:5" ht="12.75">
      <c r="A1579" t="s">
        <v>58</v>
      </c>
      <c r="E1579" s="39" t="s">
        <v>5</v>
      </c>
    </row>
    <row r="1580" spans="1:16" ht="25.5">
      <c r="A1580" t="s">
        <v>50</v>
      </c>
      <c s="34" t="s">
        <v>3173</v>
      </c>
      <c s="34" t="s">
        <v>3174</v>
      </c>
      <c s="35" t="s">
        <v>5</v>
      </c>
      <c s="6" t="s">
        <v>3175</v>
      </c>
      <c s="36" t="s">
        <v>71</v>
      </c>
      <c s="37">
        <v>48</v>
      </c>
      <c s="36">
        <v>0</v>
      </c>
      <c s="36">
        <f>ROUND(G1580*H1580,6)</f>
      </c>
      <c r="L1580" s="38">
        <v>0</v>
      </c>
      <c s="32">
        <f>ROUND(ROUND(L1580,2)*ROUND(G1580,3),2)</f>
      </c>
      <c s="36" t="s">
        <v>55</v>
      </c>
      <c>
        <f>(M1580*21)/100</f>
      </c>
      <c t="s">
        <v>28</v>
      </c>
    </row>
    <row r="1581" spans="1:5" ht="25.5">
      <c r="A1581" s="35" t="s">
        <v>56</v>
      </c>
      <c r="E1581" s="39" t="s">
        <v>3175</v>
      </c>
    </row>
    <row r="1582" spans="1:5" ht="12.75">
      <c r="A1582" s="35" t="s">
        <v>57</v>
      </c>
      <c r="E1582" s="40" t="s">
        <v>3176</v>
      </c>
    </row>
    <row r="1583" spans="1:5" ht="12.75">
      <c r="A1583" t="s">
        <v>58</v>
      </c>
      <c r="E1583" s="39" t="s">
        <v>5</v>
      </c>
    </row>
    <row r="1584" spans="1:16" ht="25.5">
      <c r="A1584" t="s">
        <v>50</v>
      </c>
      <c s="34" t="s">
        <v>3177</v>
      </c>
      <c s="34" t="s">
        <v>3178</v>
      </c>
      <c s="35" t="s">
        <v>5</v>
      </c>
      <c s="6" t="s">
        <v>3179</v>
      </c>
      <c s="36" t="s">
        <v>71</v>
      </c>
      <c s="37">
        <v>1</v>
      </c>
      <c s="36">
        <v>0</v>
      </c>
      <c s="36">
        <f>ROUND(G1584*H1584,6)</f>
      </c>
      <c r="L1584" s="38">
        <v>0</v>
      </c>
      <c s="32">
        <f>ROUND(ROUND(L1584,2)*ROUND(G1584,3),2)</f>
      </c>
      <c s="36" t="s">
        <v>55</v>
      </c>
      <c>
        <f>(M1584*21)/100</f>
      </c>
      <c t="s">
        <v>28</v>
      </c>
    </row>
    <row r="1585" spans="1:5" ht="25.5">
      <c r="A1585" s="35" t="s">
        <v>56</v>
      </c>
      <c r="E1585" s="39" t="s">
        <v>3179</v>
      </c>
    </row>
    <row r="1586" spans="1:5" ht="12.75">
      <c r="A1586" s="35" t="s">
        <v>57</v>
      </c>
      <c r="E1586" s="40" t="s">
        <v>3180</v>
      </c>
    </row>
    <row r="1587" spans="1:5" ht="12.75">
      <c r="A1587" t="s">
        <v>58</v>
      </c>
      <c r="E1587" s="39" t="s">
        <v>5</v>
      </c>
    </row>
    <row r="1588" spans="1:16" ht="25.5">
      <c r="A1588" t="s">
        <v>50</v>
      </c>
      <c s="34" t="s">
        <v>3181</v>
      </c>
      <c s="34" t="s">
        <v>3182</v>
      </c>
      <c s="35" t="s">
        <v>5</v>
      </c>
      <c s="6" t="s">
        <v>3183</v>
      </c>
      <c s="36" t="s">
        <v>71</v>
      </c>
      <c s="37">
        <v>4</v>
      </c>
      <c s="36">
        <v>0</v>
      </c>
      <c s="36">
        <f>ROUND(G1588*H1588,6)</f>
      </c>
      <c r="L1588" s="38">
        <v>0</v>
      </c>
      <c s="32">
        <f>ROUND(ROUND(L1588,2)*ROUND(G1588,3),2)</f>
      </c>
      <c s="36" t="s">
        <v>62</v>
      </c>
      <c>
        <f>(M1588*21)/100</f>
      </c>
      <c t="s">
        <v>28</v>
      </c>
    </row>
    <row r="1589" spans="1:5" ht="25.5">
      <c r="A1589" s="35" t="s">
        <v>56</v>
      </c>
      <c r="E1589" s="39" t="s">
        <v>3183</v>
      </c>
    </row>
    <row r="1590" spans="1:5" ht="38.25">
      <c r="A1590" s="35" t="s">
        <v>57</v>
      </c>
      <c r="E1590" s="40" t="s">
        <v>3184</v>
      </c>
    </row>
    <row r="1591" spans="1:5" ht="12.75">
      <c r="A1591" t="s">
        <v>58</v>
      </c>
      <c r="E1591" s="39" t="s">
        <v>5</v>
      </c>
    </row>
    <row r="1592" spans="1:16" ht="25.5">
      <c r="A1592" t="s">
        <v>50</v>
      </c>
      <c s="34" t="s">
        <v>3185</v>
      </c>
      <c s="34" t="s">
        <v>3186</v>
      </c>
      <c s="35" t="s">
        <v>5</v>
      </c>
      <c s="6" t="s">
        <v>3187</v>
      </c>
      <c s="36" t="s">
        <v>71</v>
      </c>
      <c s="37">
        <v>3</v>
      </c>
      <c s="36">
        <v>0</v>
      </c>
      <c s="36">
        <f>ROUND(G1592*H1592,6)</f>
      </c>
      <c r="L1592" s="38">
        <v>0</v>
      </c>
      <c s="32">
        <f>ROUND(ROUND(L1592,2)*ROUND(G1592,3),2)</f>
      </c>
      <c s="36" t="s">
        <v>62</v>
      </c>
      <c>
        <f>(M1592*21)/100</f>
      </c>
      <c t="s">
        <v>28</v>
      </c>
    </row>
    <row r="1593" spans="1:5" ht="25.5">
      <c r="A1593" s="35" t="s">
        <v>56</v>
      </c>
      <c r="E1593" s="39" t="s">
        <v>3187</v>
      </c>
    </row>
    <row r="1594" spans="1:5" ht="191.25">
      <c r="A1594" s="35" t="s">
        <v>57</v>
      </c>
      <c r="E1594" s="40" t="s">
        <v>3188</v>
      </c>
    </row>
    <row r="1595" spans="1:5" ht="12.75">
      <c r="A1595" t="s">
        <v>58</v>
      </c>
      <c r="E1595" s="39" t="s">
        <v>5</v>
      </c>
    </row>
    <row r="1596" spans="1:16" ht="12.75">
      <c r="A1596" t="s">
        <v>50</v>
      </c>
      <c s="34" t="s">
        <v>3189</v>
      </c>
      <c s="34" t="s">
        <v>3190</v>
      </c>
      <c s="35" t="s">
        <v>5</v>
      </c>
      <c s="6" t="s">
        <v>3191</v>
      </c>
      <c s="36" t="s">
        <v>54</v>
      </c>
      <c s="37">
        <v>23.33</v>
      </c>
      <c s="36">
        <v>0.004</v>
      </c>
      <c s="36">
        <f>ROUND(G1596*H1596,6)</f>
      </c>
      <c r="L1596" s="38">
        <v>0</v>
      </c>
      <c s="32">
        <f>ROUND(ROUND(L1596,2)*ROUND(G1596,3),2)</f>
      </c>
      <c s="36" t="s">
        <v>62</v>
      </c>
      <c>
        <f>(M1596*21)/100</f>
      </c>
      <c t="s">
        <v>28</v>
      </c>
    </row>
    <row r="1597" spans="1:5" ht="12.75">
      <c r="A1597" s="35" t="s">
        <v>56</v>
      </c>
      <c r="E1597" s="39" t="s">
        <v>3191</v>
      </c>
    </row>
    <row r="1598" spans="1:5" ht="63.75">
      <c r="A1598" s="35" t="s">
        <v>57</v>
      </c>
      <c r="E1598" s="40" t="s">
        <v>3192</v>
      </c>
    </row>
    <row r="1599" spans="1:5" ht="12.75">
      <c r="A1599" t="s">
        <v>58</v>
      </c>
      <c r="E1599" s="39" t="s">
        <v>5</v>
      </c>
    </row>
    <row r="1600" spans="1:16" ht="12.75">
      <c r="A1600" t="s">
        <v>50</v>
      </c>
      <c s="34" t="s">
        <v>3193</v>
      </c>
      <c s="34" t="s">
        <v>3194</v>
      </c>
      <c s="35" t="s">
        <v>5</v>
      </c>
      <c s="6" t="s">
        <v>3195</v>
      </c>
      <c s="36" t="s">
        <v>54</v>
      </c>
      <c s="37">
        <v>2.94</v>
      </c>
      <c s="36">
        <v>0.004</v>
      </c>
      <c s="36">
        <f>ROUND(G1600*H1600,6)</f>
      </c>
      <c r="L1600" s="38">
        <v>0</v>
      </c>
      <c s="32">
        <f>ROUND(ROUND(L1600,2)*ROUND(G1600,3),2)</f>
      </c>
      <c s="36" t="s">
        <v>62</v>
      </c>
      <c>
        <f>(M1600*21)/100</f>
      </c>
      <c t="s">
        <v>28</v>
      </c>
    </row>
    <row r="1601" spans="1:5" ht="12.75">
      <c r="A1601" s="35" t="s">
        <v>56</v>
      </c>
      <c r="E1601" s="39" t="s">
        <v>3195</v>
      </c>
    </row>
    <row r="1602" spans="1:5" ht="25.5">
      <c r="A1602" s="35" t="s">
        <v>57</v>
      </c>
      <c r="E1602" s="40" t="s">
        <v>3196</v>
      </c>
    </row>
    <row r="1603" spans="1:5" ht="12.75">
      <c r="A1603" t="s">
        <v>58</v>
      </c>
      <c r="E1603" s="39" t="s">
        <v>5</v>
      </c>
    </row>
    <row r="1604" spans="1:16" ht="12.75">
      <c r="A1604" t="s">
        <v>50</v>
      </c>
      <c s="34" t="s">
        <v>3197</v>
      </c>
      <c s="34" t="s">
        <v>3198</v>
      </c>
      <c s="35" t="s">
        <v>5</v>
      </c>
      <c s="6" t="s">
        <v>3199</v>
      </c>
      <c s="36" t="s">
        <v>54</v>
      </c>
      <c s="37">
        <v>2.94</v>
      </c>
      <c s="36">
        <v>0.004</v>
      </c>
      <c s="36">
        <f>ROUND(G1604*H1604,6)</f>
      </c>
      <c r="L1604" s="38">
        <v>0</v>
      </c>
      <c s="32">
        <f>ROUND(ROUND(L1604,2)*ROUND(G1604,3),2)</f>
      </c>
      <c s="36" t="s">
        <v>55</v>
      </c>
      <c>
        <f>(M1604*21)/100</f>
      </c>
      <c t="s">
        <v>28</v>
      </c>
    </row>
    <row r="1605" spans="1:5" ht="12.75">
      <c r="A1605" s="35" t="s">
        <v>56</v>
      </c>
      <c r="E1605" s="39" t="s">
        <v>3199</v>
      </c>
    </row>
    <row r="1606" spans="1:5" ht="25.5">
      <c r="A1606" s="35" t="s">
        <v>57</v>
      </c>
      <c r="E1606" s="40" t="s">
        <v>3200</v>
      </c>
    </row>
    <row r="1607" spans="1:5" ht="12.75">
      <c r="A1607" t="s">
        <v>58</v>
      </c>
      <c r="E1607" s="39" t="s">
        <v>5</v>
      </c>
    </row>
    <row r="1608" spans="1:16" ht="12.75">
      <c r="A1608" t="s">
        <v>50</v>
      </c>
      <c s="34" t="s">
        <v>3201</v>
      </c>
      <c s="34" t="s">
        <v>3202</v>
      </c>
      <c s="35" t="s">
        <v>5</v>
      </c>
      <c s="6" t="s">
        <v>3203</v>
      </c>
      <c s="36" t="s">
        <v>54</v>
      </c>
      <c s="37">
        <v>22.93</v>
      </c>
      <c s="36">
        <v>0.004</v>
      </c>
      <c s="36">
        <f>ROUND(G1608*H1608,6)</f>
      </c>
      <c r="L1608" s="38">
        <v>0</v>
      </c>
      <c s="32">
        <f>ROUND(ROUND(L1608,2)*ROUND(G1608,3),2)</f>
      </c>
      <c s="36" t="s">
        <v>62</v>
      </c>
      <c>
        <f>(M1608*21)/100</f>
      </c>
      <c t="s">
        <v>28</v>
      </c>
    </row>
    <row r="1609" spans="1:5" ht="12.75">
      <c r="A1609" s="35" t="s">
        <v>56</v>
      </c>
      <c r="E1609" s="39" t="s">
        <v>3203</v>
      </c>
    </row>
    <row r="1610" spans="1:5" ht="51">
      <c r="A1610" s="35" t="s">
        <v>57</v>
      </c>
      <c r="E1610" s="40" t="s">
        <v>3204</v>
      </c>
    </row>
    <row r="1611" spans="1:5" ht="12.75">
      <c r="A1611" t="s">
        <v>58</v>
      </c>
      <c r="E1611" s="39" t="s">
        <v>5</v>
      </c>
    </row>
    <row r="1612" spans="1:16" ht="12.75">
      <c r="A1612" t="s">
        <v>50</v>
      </c>
      <c s="34" t="s">
        <v>3205</v>
      </c>
      <c s="34" t="s">
        <v>3206</v>
      </c>
      <c s="35" t="s">
        <v>5</v>
      </c>
      <c s="6" t="s">
        <v>3207</v>
      </c>
      <c s="36" t="s">
        <v>54</v>
      </c>
      <c s="37">
        <v>6.64</v>
      </c>
      <c s="36">
        <v>0.003</v>
      </c>
      <c s="36">
        <f>ROUND(G1612*H1612,6)</f>
      </c>
      <c r="L1612" s="38">
        <v>0</v>
      </c>
      <c s="32">
        <f>ROUND(ROUND(L1612,2)*ROUND(G1612,3),2)</f>
      </c>
      <c s="36" t="s">
        <v>62</v>
      </c>
      <c>
        <f>(M1612*21)/100</f>
      </c>
      <c t="s">
        <v>28</v>
      </c>
    </row>
    <row r="1613" spans="1:5" ht="12.75">
      <c r="A1613" s="35" t="s">
        <v>56</v>
      </c>
      <c r="E1613" s="39" t="s">
        <v>3207</v>
      </c>
    </row>
    <row r="1614" spans="1:5" ht="51">
      <c r="A1614" s="35" t="s">
        <v>57</v>
      </c>
      <c r="E1614" s="40" t="s">
        <v>3208</v>
      </c>
    </row>
    <row r="1615" spans="1:5" ht="12.75">
      <c r="A1615" t="s">
        <v>58</v>
      </c>
      <c r="E1615" s="39" t="s">
        <v>5</v>
      </c>
    </row>
    <row r="1616" spans="1:16" ht="12.75">
      <c r="A1616" t="s">
        <v>50</v>
      </c>
      <c s="34" t="s">
        <v>3209</v>
      </c>
      <c s="34" t="s">
        <v>3210</v>
      </c>
      <c s="35" t="s">
        <v>5</v>
      </c>
      <c s="6" t="s">
        <v>3211</v>
      </c>
      <c s="36" t="s">
        <v>54</v>
      </c>
      <c s="37">
        <v>2.995</v>
      </c>
      <c s="36">
        <v>0.003</v>
      </c>
      <c s="36">
        <f>ROUND(G1616*H1616,6)</f>
      </c>
      <c r="L1616" s="38">
        <v>0</v>
      </c>
      <c s="32">
        <f>ROUND(ROUND(L1616,2)*ROUND(G1616,3),2)</f>
      </c>
      <c s="36" t="s">
        <v>62</v>
      </c>
      <c>
        <f>(M1616*21)/100</f>
      </c>
      <c t="s">
        <v>28</v>
      </c>
    </row>
    <row r="1617" spans="1:5" ht="12.75">
      <c r="A1617" s="35" t="s">
        <v>56</v>
      </c>
      <c r="E1617" s="39" t="s">
        <v>3211</v>
      </c>
    </row>
    <row r="1618" spans="1:5" ht="25.5">
      <c r="A1618" s="35" t="s">
        <v>57</v>
      </c>
      <c r="E1618" s="40" t="s">
        <v>3212</v>
      </c>
    </row>
    <row r="1619" spans="1:5" ht="12.75">
      <c r="A1619" t="s">
        <v>58</v>
      </c>
      <c r="E1619" s="39" t="s">
        <v>5</v>
      </c>
    </row>
    <row r="1620" spans="1:16" ht="12.75">
      <c r="A1620" t="s">
        <v>50</v>
      </c>
      <c s="34" t="s">
        <v>3213</v>
      </c>
      <c s="34" t="s">
        <v>3214</v>
      </c>
      <c s="35" t="s">
        <v>5</v>
      </c>
      <c s="6" t="s">
        <v>3215</v>
      </c>
      <c s="36" t="s">
        <v>54</v>
      </c>
      <c s="37">
        <v>1.485</v>
      </c>
      <c s="36">
        <v>0.003</v>
      </c>
      <c s="36">
        <f>ROUND(G1620*H1620,6)</f>
      </c>
      <c r="L1620" s="38">
        <v>0</v>
      </c>
      <c s="32">
        <f>ROUND(ROUND(L1620,2)*ROUND(G1620,3),2)</f>
      </c>
      <c s="36" t="s">
        <v>62</v>
      </c>
      <c>
        <f>(M1620*21)/100</f>
      </c>
      <c t="s">
        <v>28</v>
      </c>
    </row>
    <row r="1621" spans="1:5" ht="12.75">
      <c r="A1621" s="35" t="s">
        <v>56</v>
      </c>
      <c r="E1621" s="39" t="s">
        <v>3215</v>
      </c>
    </row>
    <row r="1622" spans="1:5" ht="25.5">
      <c r="A1622" s="35" t="s">
        <v>57</v>
      </c>
      <c r="E1622" s="40" t="s">
        <v>3216</v>
      </c>
    </row>
    <row r="1623" spans="1:5" ht="12.75">
      <c r="A1623" t="s">
        <v>58</v>
      </c>
      <c r="E1623" s="39" t="s">
        <v>5</v>
      </c>
    </row>
    <row r="1624" spans="1:16" ht="12.75">
      <c r="A1624" t="s">
        <v>50</v>
      </c>
      <c s="34" t="s">
        <v>3217</v>
      </c>
      <c s="34" t="s">
        <v>3218</v>
      </c>
      <c s="35" t="s">
        <v>5</v>
      </c>
      <c s="6" t="s">
        <v>3219</v>
      </c>
      <c s="36" t="s">
        <v>54</v>
      </c>
      <c s="37">
        <v>10.78</v>
      </c>
      <c s="36">
        <v>0.003</v>
      </c>
      <c s="36">
        <f>ROUND(G1624*H1624,6)</f>
      </c>
      <c r="L1624" s="38">
        <v>0</v>
      </c>
      <c s="32">
        <f>ROUND(ROUND(L1624,2)*ROUND(G1624,3),2)</f>
      </c>
      <c s="36" t="s">
        <v>62</v>
      </c>
      <c>
        <f>(M1624*21)/100</f>
      </c>
      <c t="s">
        <v>28</v>
      </c>
    </row>
    <row r="1625" spans="1:5" ht="12.75">
      <c r="A1625" s="35" t="s">
        <v>56</v>
      </c>
      <c r="E1625" s="39" t="s">
        <v>3219</v>
      </c>
    </row>
    <row r="1626" spans="1:5" ht="25.5">
      <c r="A1626" s="35" t="s">
        <v>57</v>
      </c>
      <c r="E1626" s="40" t="s">
        <v>3220</v>
      </c>
    </row>
    <row r="1627" spans="1:5" ht="12.75">
      <c r="A1627" t="s">
        <v>58</v>
      </c>
      <c r="E1627" s="39" t="s">
        <v>5</v>
      </c>
    </row>
    <row r="1628" spans="1:16" ht="12.75">
      <c r="A1628" t="s">
        <v>50</v>
      </c>
      <c s="34" t="s">
        <v>3221</v>
      </c>
      <c s="34" t="s">
        <v>3222</v>
      </c>
      <c s="35" t="s">
        <v>5</v>
      </c>
      <c s="6" t="s">
        <v>3223</v>
      </c>
      <c s="36" t="s">
        <v>54</v>
      </c>
      <c s="37">
        <v>31.58</v>
      </c>
      <c s="36">
        <v>0.005</v>
      </c>
      <c s="36">
        <f>ROUND(G1628*H1628,6)</f>
      </c>
      <c r="L1628" s="38">
        <v>0</v>
      </c>
      <c s="32">
        <f>ROUND(ROUND(L1628,2)*ROUND(G1628,3),2)</f>
      </c>
      <c s="36" t="s">
        <v>55</v>
      </c>
      <c>
        <f>(M1628*21)/100</f>
      </c>
      <c t="s">
        <v>28</v>
      </c>
    </row>
    <row r="1629" spans="1:5" ht="12.75">
      <c r="A1629" s="35" t="s">
        <v>56</v>
      </c>
      <c r="E1629" s="39" t="s">
        <v>3223</v>
      </c>
    </row>
    <row r="1630" spans="1:5" ht="51">
      <c r="A1630" s="35" t="s">
        <v>57</v>
      </c>
      <c r="E1630" s="40" t="s">
        <v>3224</v>
      </c>
    </row>
    <row r="1631" spans="1:5" ht="12.75">
      <c r="A1631" t="s">
        <v>58</v>
      </c>
      <c r="E1631" s="39" t="s">
        <v>5</v>
      </c>
    </row>
    <row r="1632" spans="1:16" ht="12.75">
      <c r="A1632" t="s">
        <v>50</v>
      </c>
      <c s="34" t="s">
        <v>3225</v>
      </c>
      <c s="34" t="s">
        <v>3226</v>
      </c>
      <c s="35" t="s">
        <v>5</v>
      </c>
      <c s="6" t="s">
        <v>3227</v>
      </c>
      <c s="36" t="s">
        <v>54</v>
      </c>
      <c s="37">
        <v>7.35</v>
      </c>
      <c s="36">
        <v>0.005</v>
      </c>
      <c s="36">
        <f>ROUND(G1632*H1632,6)</f>
      </c>
      <c r="L1632" s="38">
        <v>0</v>
      </c>
      <c s="32">
        <f>ROUND(ROUND(L1632,2)*ROUND(G1632,3),2)</f>
      </c>
      <c s="36" t="s">
        <v>62</v>
      </c>
      <c>
        <f>(M1632*21)/100</f>
      </c>
      <c t="s">
        <v>28</v>
      </c>
    </row>
    <row r="1633" spans="1:5" ht="12.75">
      <c r="A1633" s="35" t="s">
        <v>56</v>
      </c>
      <c r="E1633" s="39" t="s">
        <v>3227</v>
      </c>
    </row>
    <row r="1634" spans="1:5" ht="25.5">
      <c r="A1634" s="35" t="s">
        <v>57</v>
      </c>
      <c r="E1634" s="40" t="s">
        <v>3228</v>
      </c>
    </row>
    <row r="1635" spans="1:5" ht="12.75">
      <c r="A1635" t="s">
        <v>58</v>
      </c>
      <c r="E1635" s="39" t="s">
        <v>5</v>
      </c>
    </row>
    <row r="1636" spans="1:16" ht="12.75">
      <c r="A1636" t="s">
        <v>50</v>
      </c>
      <c s="34" t="s">
        <v>3229</v>
      </c>
      <c s="34" t="s">
        <v>3230</v>
      </c>
      <c s="35" t="s">
        <v>5</v>
      </c>
      <c s="6" t="s">
        <v>3231</v>
      </c>
      <c s="36" t="s">
        <v>54</v>
      </c>
      <c s="37">
        <v>2.94</v>
      </c>
      <c s="36">
        <v>0.006</v>
      </c>
      <c s="36">
        <f>ROUND(G1636*H1636,6)</f>
      </c>
      <c r="L1636" s="38">
        <v>0</v>
      </c>
      <c s="32">
        <f>ROUND(ROUND(L1636,2)*ROUND(G1636,3),2)</f>
      </c>
      <c s="36" t="s">
        <v>62</v>
      </c>
      <c>
        <f>(M1636*21)/100</f>
      </c>
      <c t="s">
        <v>28</v>
      </c>
    </row>
    <row r="1637" spans="1:5" ht="12.75">
      <c r="A1637" s="35" t="s">
        <v>56</v>
      </c>
      <c r="E1637" s="39" t="s">
        <v>3231</v>
      </c>
    </row>
    <row r="1638" spans="1:5" ht="25.5">
      <c r="A1638" s="35" t="s">
        <v>57</v>
      </c>
      <c r="E1638" s="40" t="s">
        <v>3232</v>
      </c>
    </row>
    <row r="1639" spans="1:5" ht="12.75">
      <c r="A1639" t="s">
        <v>58</v>
      </c>
      <c r="E1639" s="39" t="s">
        <v>5</v>
      </c>
    </row>
    <row r="1640" spans="1:16" ht="12.75">
      <c r="A1640" t="s">
        <v>50</v>
      </c>
      <c s="34" t="s">
        <v>3233</v>
      </c>
      <c s="34" t="s">
        <v>3234</v>
      </c>
      <c s="35" t="s">
        <v>5</v>
      </c>
      <c s="6" t="s">
        <v>3235</v>
      </c>
      <c s="36" t="s">
        <v>54</v>
      </c>
      <c s="37">
        <v>13.23</v>
      </c>
      <c s="36">
        <v>0.008</v>
      </c>
      <c s="36">
        <f>ROUND(G1640*H1640,6)</f>
      </c>
      <c r="L1640" s="38">
        <v>0</v>
      </c>
      <c s="32">
        <f>ROUND(ROUND(L1640,2)*ROUND(G1640,3),2)</f>
      </c>
      <c s="36" t="s">
        <v>55</v>
      </c>
      <c>
        <f>(M1640*21)/100</f>
      </c>
      <c t="s">
        <v>28</v>
      </c>
    </row>
    <row r="1641" spans="1:5" ht="12.75">
      <c r="A1641" s="35" t="s">
        <v>56</v>
      </c>
      <c r="E1641" s="39" t="s">
        <v>3235</v>
      </c>
    </row>
    <row r="1642" spans="1:5" ht="25.5">
      <c r="A1642" s="35" t="s">
        <v>57</v>
      </c>
      <c r="E1642" s="40" t="s">
        <v>3236</v>
      </c>
    </row>
    <row r="1643" spans="1:5" ht="12.75">
      <c r="A1643" t="s">
        <v>58</v>
      </c>
      <c r="E1643" s="39" t="s">
        <v>5</v>
      </c>
    </row>
    <row r="1644" spans="1:16" ht="12.75">
      <c r="A1644" t="s">
        <v>50</v>
      </c>
      <c s="34" t="s">
        <v>3237</v>
      </c>
      <c s="34" t="s">
        <v>3238</v>
      </c>
      <c s="35" t="s">
        <v>5</v>
      </c>
      <c s="6" t="s">
        <v>3239</v>
      </c>
      <c s="36" t="s">
        <v>54</v>
      </c>
      <c s="37">
        <v>4.41</v>
      </c>
      <c s="36">
        <v>0.005</v>
      </c>
      <c s="36">
        <f>ROUND(G1644*H1644,6)</f>
      </c>
      <c r="L1644" s="38">
        <v>0</v>
      </c>
      <c s="32">
        <f>ROUND(ROUND(L1644,2)*ROUND(G1644,3),2)</f>
      </c>
      <c s="36" t="s">
        <v>62</v>
      </c>
      <c>
        <f>(M1644*21)/100</f>
      </c>
      <c t="s">
        <v>28</v>
      </c>
    </row>
    <row r="1645" spans="1:5" ht="12.75">
      <c r="A1645" s="35" t="s">
        <v>56</v>
      </c>
      <c r="E1645" s="39" t="s">
        <v>3239</v>
      </c>
    </row>
    <row r="1646" spans="1:5" ht="25.5">
      <c r="A1646" s="35" t="s">
        <v>57</v>
      </c>
      <c r="E1646" s="40" t="s">
        <v>3240</v>
      </c>
    </row>
    <row r="1647" spans="1:5" ht="12.75">
      <c r="A1647" t="s">
        <v>58</v>
      </c>
      <c r="E1647" s="39" t="s">
        <v>5</v>
      </c>
    </row>
    <row r="1648" spans="1:16" ht="12.75">
      <c r="A1648" t="s">
        <v>50</v>
      </c>
      <c s="34" t="s">
        <v>3241</v>
      </c>
      <c s="34" t="s">
        <v>3242</v>
      </c>
      <c s="35" t="s">
        <v>5</v>
      </c>
      <c s="6" t="s">
        <v>3243</v>
      </c>
      <c s="36" t="s">
        <v>54</v>
      </c>
      <c s="37">
        <v>20.27</v>
      </c>
      <c s="36">
        <v>0.006</v>
      </c>
      <c s="36">
        <f>ROUND(G1648*H1648,6)</f>
      </c>
      <c r="L1648" s="38">
        <v>0</v>
      </c>
      <c s="32">
        <f>ROUND(ROUND(L1648,2)*ROUND(G1648,3),2)</f>
      </c>
      <c s="36" t="s">
        <v>62</v>
      </c>
      <c>
        <f>(M1648*21)/100</f>
      </c>
      <c t="s">
        <v>28</v>
      </c>
    </row>
    <row r="1649" spans="1:5" ht="12.75">
      <c r="A1649" s="35" t="s">
        <v>56</v>
      </c>
      <c r="E1649" s="39" t="s">
        <v>3243</v>
      </c>
    </row>
    <row r="1650" spans="1:5" ht="38.25">
      <c r="A1650" s="35" t="s">
        <v>57</v>
      </c>
      <c r="E1650" s="40" t="s">
        <v>3244</v>
      </c>
    </row>
    <row r="1651" spans="1:5" ht="12.75">
      <c r="A1651" t="s">
        <v>58</v>
      </c>
      <c r="E1651" s="39" t="s">
        <v>5</v>
      </c>
    </row>
    <row r="1652" spans="1:16" ht="12.75">
      <c r="A1652" t="s">
        <v>50</v>
      </c>
      <c s="34" t="s">
        <v>3245</v>
      </c>
      <c s="34" t="s">
        <v>3246</v>
      </c>
      <c s="35" t="s">
        <v>5</v>
      </c>
      <c s="6" t="s">
        <v>3247</v>
      </c>
      <c s="36" t="s">
        <v>54</v>
      </c>
      <c s="37">
        <v>7.2</v>
      </c>
      <c s="36">
        <v>0.007</v>
      </c>
      <c s="36">
        <f>ROUND(G1652*H1652,6)</f>
      </c>
      <c r="L1652" s="38">
        <v>0</v>
      </c>
      <c s="32">
        <f>ROUND(ROUND(L1652,2)*ROUND(G1652,3),2)</f>
      </c>
      <c s="36" t="s">
        <v>55</v>
      </c>
      <c>
        <f>(M1652*21)/100</f>
      </c>
      <c t="s">
        <v>28</v>
      </c>
    </row>
    <row r="1653" spans="1:5" ht="12.75">
      <c r="A1653" s="35" t="s">
        <v>56</v>
      </c>
      <c r="E1653" s="39" t="s">
        <v>3247</v>
      </c>
    </row>
    <row r="1654" spans="1:5" ht="25.5">
      <c r="A1654" s="35" t="s">
        <v>57</v>
      </c>
      <c r="E1654" s="40" t="s">
        <v>3248</v>
      </c>
    </row>
    <row r="1655" spans="1:5" ht="12.75">
      <c r="A1655" t="s">
        <v>58</v>
      </c>
      <c r="E1655" s="39" t="s">
        <v>5</v>
      </c>
    </row>
    <row r="1656" spans="1:16" ht="12.75">
      <c r="A1656" t="s">
        <v>50</v>
      </c>
      <c s="34" t="s">
        <v>3249</v>
      </c>
      <c s="34" t="s">
        <v>3250</v>
      </c>
      <c s="35" t="s">
        <v>5</v>
      </c>
      <c s="6" t="s">
        <v>3251</v>
      </c>
      <c s="36" t="s">
        <v>54</v>
      </c>
      <c s="37">
        <v>2.4</v>
      </c>
      <c s="36">
        <v>0.007</v>
      </c>
      <c s="36">
        <f>ROUND(G1656*H1656,6)</f>
      </c>
      <c r="L1656" s="38">
        <v>0</v>
      </c>
      <c s="32">
        <f>ROUND(ROUND(L1656,2)*ROUND(G1656,3),2)</f>
      </c>
      <c s="36" t="s">
        <v>62</v>
      </c>
      <c>
        <f>(M1656*21)/100</f>
      </c>
      <c t="s">
        <v>28</v>
      </c>
    </row>
    <row r="1657" spans="1:5" ht="12.75">
      <c r="A1657" s="35" t="s">
        <v>56</v>
      </c>
      <c r="E1657" s="39" t="s">
        <v>3251</v>
      </c>
    </row>
    <row r="1658" spans="1:5" ht="25.5">
      <c r="A1658" s="35" t="s">
        <v>57</v>
      </c>
      <c r="E1658" s="40" t="s">
        <v>3252</v>
      </c>
    </row>
    <row r="1659" spans="1:5" ht="12.75">
      <c r="A1659" t="s">
        <v>58</v>
      </c>
      <c r="E1659" s="39" t="s">
        <v>5</v>
      </c>
    </row>
    <row r="1660" spans="1:16" ht="12.75">
      <c r="A1660" t="s">
        <v>50</v>
      </c>
      <c s="34" t="s">
        <v>3253</v>
      </c>
      <c s="34" t="s">
        <v>3254</v>
      </c>
      <c s="35" t="s">
        <v>5</v>
      </c>
      <c s="6" t="s">
        <v>3255</v>
      </c>
      <c s="36" t="s">
        <v>54</v>
      </c>
      <c s="37">
        <v>7.35</v>
      </c>
      <c s="36">
        <v>0.007</v>
      </c>
      <c s="36">
        <f>ROUND(G1660*H1660,6)</f>
      </c>
      <c r="L1660" s="38">
        <v>0</v>
      </c>
      <c s="32">
        <f>ROUND(ROUND(L1660,2)*ROUND(G1660,3),2)</f>
      </c>
      <c s="36" t="s">
        <v>62</v>
      </c>
      <c>
        <f>(M1660*21)/100</f>
      </c>
      <c t="s">
        <v>28</v>
      </c>
    </row>
    <row r="1661" spans="1:5" ht="12.75">
      <c r="A1661" s="35" t="s">
        <v>56</v>
      </c>
      <c r="E1661" s="39" t="s">
        <v>3255</v>
      </c>
    </row>
    <row r="1662" spans="1:5" ht="25.5">
      <c r="A1662" s="35" t="s">
        <v>57</v>
      </c>
      <c r="E1662" s="40" t="s">
        <v>3256</v>
      </c>
    </row>
    <row r="1663" spans="1:5" ht="12.75">
      <c r="A1663" t="s">
        <v>58</v>
      </c>
      <c r="E1663" s="39" t="s">
        <v>5</v>
      </c>
    </row>
    <row r="1664" spans="1:16" ht="12.75">
      <c r="A1664" t="s">
        <v>50</v>
      </c>
      <c s="34" t="s">
        <v>3257</v>
      </c>
      <c s="34" t="s">
        <v>3258</v>
      </c>
      <c s="35" t="s">
        <v>5</v>
      </c>
      <c s="6" t="s">
        <v>3259</v>
      </c>
      <c s="36" t="s">
        <v>54</v>
      </c>
      <c s="37">
        <v>9.565</v>
      </c>
      <c s="36">
        <v>0.007</v>
      </c>
      <c s="36">
        <f>ROUND(G1664*H1664,6)</f>
      </c>
      <c r="L1664" s="38">
        <v>0</v>
      </c>
      <c s="32">
        <f>ROUND(ROUND(L1664,2)*ROUND(G1664,3),2)</f>
      </c>
      <c s="36" t="s">
        <v>55</v>
      </c>
      <c>
        <f>(M1664*21)/100</f>
      </c>
      <c t="s">
        <v>28</v>
      </c>
    </row>
    <row r="1665" spans="1:5" ht="12.75">
      <c r="A1665" s="35" t="s">
        <v>56</v>
      </c>
      <c r="E1665" s="39" t="s">
        <v>3259</v>
      </c>
    </row>
    <row r="1666" spans="1:5" ht="51">
      <c r="A1666" s="35" t="s">
        <v>57</v>
      </c>
      <c r="E1666" s="40" t="s">
        <v>3260</v>
      </c>
    </row>
    <row r="1667" spans="1:5" ht="12.75">
      <c r="A1667" t="s">
        <v>58</v>
      </c>
      <c r="E1667" s="39" t="s">
        <v>5</v>
      </c>
    </row>
    <row r="1668" spans="1:16" ht="12.75">
      <c r="A1668" t="s">
        <v>50</v>
      </c>
      <c s="34" t="s">
        <v>3261</v>
      </c>
      <c s="34" t="s">
        <v>3262</v>
      </c>
      <c s="35" t="s">
        <v>5</v>
      </c>
      <c s="6" t="s">
        <v>3263</v>
      </c>
      <c s="36" t="s">
        <v>54</v>
      </c>
      <c s="37">
        <v>1.74</v>
      </c>
      <c s="36">
        <v>0.007</v>
      </c>
      <c s="36">
        <f>ROUND(G1668*H1668,6)</f>
      </c>
      <c r="L1668" s="38">
        <v>0</v>
      </c>
      <c s="32">
        <f>ROUND(ROUND(L1668,2)*ROUND(G1668,3),2)</f>
      </c>
      <c s="36" t="s">
        <v>62</v>
      </c>
      <c>
        <f>(M1668*21)/100</f>
      </c>
      <c t="s">
        <v>28</v>
      </c>
    </row>
    <row r="1669" spans="1:5" ht="12.75">
      <c r="A1669" s="35" t="s">
        <v>56</v>
      </c>
      <c r="E1669" s="39" t="s">
        <v>3263</v>
      </c>
    </row>
    <row r="1670" spans="1:5" ht="25.5">
      <c r="A1670" s="35" t="s">
        <v>57</v>
      </c>
      <c r="E1670" s="40" t="s">
        <v>3264</v>
      </c>
    </row>
    <row r="1671" spans="1:5" ht="12.75">
      <c r="A1671" t="s">
        <v>58</v>
      </c>
      <c r="E1671" s="39" t="s">
        <v>5</v>
      </c>
    </row>
    <row r="1672" spans="1:16" ht="12.75">
      <c r="A1672" t="s">
        <v>50</v>
      </c>
      <c s="34" t="s">
        <v>3265</v>
      </c>
      <c s="34" t="s">
        <v>3266</v>
      </c>
      <c s="35" t="s">
        <v>5</v>
      </c>
      <c s="6" t="s">
        <v>3259</v>
      </c>
      <c s="36" t="s">
        <v>54</v>
      </c>
      <c s="37">
        <v>36.71</v>
      </c>
      <c s="36">
        <v>0.007</v>
      </c>
      <c s="36">
        <f>ROUND(G1672*H1672,6)</f>
      </c>
      <c r="L1672" s="38">
        <v>0</v>
      </c>
      <c s="32">
        <f>ROUND(ROUND(L1672,2)*ROUND(G1672,3),2)</f>
      </c>
      <c s="36" t="s">
        <v>55</v>
      </c>
      <c>
        <f>(M1672*21)/100</f>
      </c>
      <c t="s">
        <v>28</v>
      </c>
    </row>
    <row r="1673" spans="1:5" ht="12.75">
      <c r="A1673" s="35" t="s">
        <v>56</v>
      </c>
      <c r="E1673" s="39" t="s">
        <v>3259</v>
      </c>
    </row>
    <row r="1674" spans="1:5" ht="38.25">
      <c r="A1674" s="35" t="s">
        <v>57</v>
      </c>
      <c r="E1674" s="40" t="s">
        <v>3267</v>
      </c>
    </row>
    <row r="1675" spans="1:5" ht="12.75">
      <c r="A1675" t="s">
        <v>58</v>
      </c>
      <c r="E1675" s="39" t="s">
        <v>5</v>
      </c>
    </row>
    <row r="1676" spans="1:16" ht="12.75">
      <c r="A1676" t="s">
        <v>50</v>
      </c>
      <c s="34" t="s">
        <v>3268</v>
      </c>
      <c s="34" t="s">
        <v>3269</v>
      </c>
      <c s="35" t="s">
        <v>5</v>
      </c>
      <c s="6" t="s">
        <v>3270</v>
      </c>
      <c s="36" t="s">
        <v>54</v>
      </c>
      <c s="37">
        <v>61.46</v>
      </c>
      <c s="36">
        <v>0.008</v>
      </c>
      <c s="36">
        <f>ROUND(G1676*H1676,6)</f>
      </c>
      <c r="L1676" s="38">
        <v>0</v>
      </c>
      <c s="32">
        <f>ROUND(ROUND(L1676,2)*ROUND(G1676,3),2)</f>
      </c>
      <c s="36" t="s">
        <v>62</v>
      </c>
      <c>
        <f>(M1676*21)/100</f>
      </c>
      <c t="s">
        <v>28</v>
      </c>
    </row>
    <row r="1677" spans="1:5" ht="12.75">
      <c r="A1677" s="35" t="s">
        <v>56</v>
      </c>
      <c r="E1677" s="39" t="s">
        <v>3270</v>
      </c>
    </row>
    <row r="1678" spans="1:5" ht="38.25">
      <c r="A1678" s="35" t="s">
        <v>57</v>
      </c>
      <c r="E1678" s="40" t="s">
        <v>3271</v>
      </c>
    </row>
    <row r="1679" spans="1:5" ht="12.75">
      <c r="A1679" t="s">
        <v>58</v>
      </c>
      <c r="E1679" s="39" t="s">
        <v>5</v>
      </c>
    </row>
    <row r="1680" spans="1:16" ht="12.75">
      <c r="A1680" t="s">
        <v>50</v>
      </c>
      <c s="34" t="s">
        <v>3272</v>
      </c>
      <c s="34" t="s">
        <v>3273</v>
      </c>
      <c s="35" t="s">
        <v>5</v>
      </c>
      <c s="6" t="s">
        <v>3274</v>
      </c>
      <c s="36" t="s">
        <v>54</v>
      </c>
      <c s="37">
        <v>2.94</v>
      </c>
      <c s="36">
        <v>0.008</v>
      </c>
      <c s="36">
        <f>ROUND(G1680*H1680,6)</f>
      </c>
      <c r="L1680" s="38">
        <v>0</v>
      </c>
      <c s="32">
        <f>ROUND(ROUND(L1680,2)*ROUND(G1680,3),2)</f>
      </c>
      <c s="36" t="s">
        <v>62</v>
      </c>
      <c>
        <f>(M1680*21)/100</f>
      </c>
      <c t="s">
        <v>28</v>
      </c>
    </row>
    <row r="1681" spans="1:5" ht="12.75">
      <c r="A1681" s="35" t="s">
        <v>56</v>
      </c>
      <c r="E1681" s="39" t="s">
        <v>3274</v>
      </c>
    </row>
    <row r="1682" spans="1:5" ht="25.5">
      <c r="A1682" s="35" t="s">
        <v>57</v>
      </c>
      <c r="E1682" s="40" t="s">
        <v>3275</v>
      </c>
    </row>
    <row r="1683" spans="1:5" ht="12.75">
      <c r="A1683" t="s">
        <v>58</v>
      </c>
      <c r="E1683" s="39" t="s">
        <v>5</v>
      </c>
    </row>
    <row r="1684" spans="1:16" ht="12.75">
      <c r="A1684" t="s">
        <v>50</v>
      </c>
      <c s="34" t="s">
        <v>3276</v>
      </c>
      <c s="34" t="s">
        <v>3277</v>
      </c>
      <c s="35" t="s">
        <v>5</v>
      </c>
      <c s="6" t="s">
        <v>3278</v>
      </c>
      <c s="36" t="s">
        <v>54</v>
      </c>
      <c s="37">
        <v>2.995</v>
      </c>
      <c s="36">
        <v>0.012</v>
      </c>
      <c s="36">
        <f>ROUND(G1684*H1684,6)</f>
      </c>
      <c r="L1684" s="38">
        <v>0</v>
      </c>
      <c s="32">
        <f>ROUND(ROUND(L1684,2)*ROUND(G1684,3),2)</f>
      </c>
      <c s="36" t="s">
        <v>55</v>
      </c>
      <c>
        <f>(M1684*21)/100</f>
      </c>
      <c t="s">
        <v>28</v>
      </c>
    </row>
    <row r="1685" spans="1:5" ht="12.75">
      <c r="A1685" s="35" t="s">
        <v>56</v>
      </c>
      <c r="E1685" s="39" t="s">
        <v>3278</v>
      </c>
    </row>
    <row r="1686" spans="1:5" ht="25.5">
      <c r="A1686" s="35" t="s">
        <v>57</v>
      </c>
      <c r="E1686" s="40" t="s">
        <v>3279</v>
      </c>
    </row>
    <row r="1687" spans="1:5" ht="12.75">
      <c r="A1687" t="s">
        <v>58</v>
      </c>
      <c r="E1687" s="39" t="s">
        <v>5</v>
      </c>
    </row>
    <row r="1688" spans="1:16" ht="25.5">
      <c r="A1688" t="s">
        <v>50</v>
      </c>
      <c s="34" t="s">
        <v>3280</v>
      </c>
      <c s="34" t="s">
        <v>3281</v>
      </c>
      <c s="35" t="s">
        <v>5</v>
      </c>
      <c s="6" t="s">
        <v>3282</v>
      </c>
      <c s="36" t="s">
        <v>71</v>
      </c>
      <c s="37">
        <v>1</v>
      </c>
      <c s="36">
        <v>0</v>
      </c>
      <c s="36">
        <f>ROUND(G1688*H1688,6)</f>
      </c>
      <c r="L1688" s="38">
        <v>0</v>
      </c>
      <c s="32">
        <f>ROUND(ROUND(L1688,2)*ROUND(G1688,3),2)</f>
      </c>
      <c s="36" t="s">
        <v>62</v>
      </c>
      <c>
        <f>(M1688*21)/100</f>
      </c>
      <c t="s">
        <v>28</v>
      </c>
    </row>
    <row r="1689" spans="1:5" ht="25.5">
      <c r="A1689" s="35" t="s">
        <v>56</v>
      </c>
      <c r="E1689" s="39" t="s">
        <v>3282</v>
      </c>
    </row>
    <row r="1690" spans="1:5" ht="12.75">
      <c r="A1690" s="35" t="s">
        <v>57</v>
      </c>
      <c r="E1690" s="40" t="s">
        <v>3283</v>
      </c>
    </row>
    <row r="1691" spans="1:5" ht="12.75">
      <c r="A1691" t="s">
        <v>58</v>
      </c>
      <c r="E1691" s="39" t="s">
        <v>5</v>
      </c>
    </row>
    <row r="1692" spans="1:16" ht="25.5">
      <c r="A1692" t="s">
        <v>50</v>
      </c>
      <c s="34" t="s">
        <v>3284</v>
      </c>
      <c s="34" t="s">
        <v>3285</v>
      </c>
      <c s="35" t="s">
        <v>5</v>
      </c>
      <c s="6" t="s">
        <v>3286</v>
      </c>
      <c s="36" t="s">
        <v>71</v>
      </c>
      <c s="37">
        <v>13</v>
      </c>
      <c s="36">
        <v>0</v>
      </c>
      <c s="36">
        <f>ROUND(G1692*H1692,6)</f>
      </c>
      <c r="L1692" s="38">
        <v>0</v>
      </c>
      <c s="32">
        <f>ROUND(ROUND(L1692,2)*ROUND(G1692,3),2)</f>
      </c>
      <c s="36" t="s">
        <v>62</v>
      </c>
      <c>
        <f>(M1692*21)/100</f>
      </c>
      <c t="s">
        <v>28</v>
      </c>
    </row>
    <row r="1693" spans="1:5" ht="25.5">
      <c r="A1693" s="35" t="s">
        <v>56</v>
      </c>
      <c r="E1693" s="39" t="s">
        <v>3286</v>
      </c>
    </row>
    <row r="1694" spans="1:5" ht="76.5">
      <c r="A1694" s="35" t="s">
        <v>57</v>
      </c>
      <c r="E1694" s="40" t="s">
        <v>3287</v>
      </c>
    </row>
    <row r="1695" spans="1:5" ht="12.75">
      <c r="A1695" t="s">
        <v>58</v>
      </c>
      <c r="E1695" s="39" t="s">
        <v>5</v>
      </c>
    </row>
    <row r="1696" spans="1:16" ht="25.5">
      <c r="A1696" t="s">
        <v>50</v>
      </c>
      <c s="34" t="s">
        <v>3288</v>
      </c>
      <c s="34" t="s">
        <v>3289</v>
      </c>
      <c s="35" t="s">
        <v>5</v>
      </c>
      <c s="6" t="s">
        <v>3290</v>
      </c>
      <c s="36" t="s">
        <v>71</v>
      </c>
      <c s="37">
        <v>113</v>
      </c>
      <c s="36">
        <v>0</v>
      </c>
      <c s="36">
        <f>ROUND(G1696*H1696,6)</f>
      </c>
      <c r="L1696" s="38">
        <v>0</v>
      </c>
      <c s="32">
        <f>ROUND(ROUND(L1696,2)*ROUND(G1696,3),2)</f>
      </c>
      <c s="36" t="s">
        <v>62</v>
      </c>
      <c>
        <f>(M1696*21)/100</f>
      </c>
      <c t="s">
        <v>28</v>
      </c>
    </row>
    <row r="1697" spans="1:5" ht="25.5">
      <c r="A1697" s="35" t="s">
        <v>56</v>
      </c>
      <c r="E1697" s="39" t="s">
        <v>3290</v>
      </c>
    </row>
    <row r="1698" spans="1:5" ht="165.75">
      <c r="A1698" s="35" t="s">
        <v>57</v>
      </c>
      <c r="E1698" s="40" t="s">
        <v>3291</v>
      </c>
    </row>
    <row r="1699" spans="1:5" ht="12.75">
      <c r="A1699" t="s">
        <v>58</v>
      </c>
      <c r="E1699" s="39" t="s">
        <v>5</v>
      </c>
    </row>
    <row r="1700" spans="1:16" ht="25.5">
      <c r="A1700" t="s">
        <v>50</v>
      </c>
      <c s="34" t="s">
        <v>3292</v>
      </c>
      <c s="34" t="s">
        <v>3293</v>
      </c>
      <c s="35" t="s">
        <v>5</v>
      </c>
      <c s="6" t="s">
        <v>3294</v>
      </c>
      <c s="36" t="s">
        <v>71</v>
      </c>
      <c s="37">
        <v>1</v>
      </c>
      <c s="36">
        <v>0</v>
      </c>
      <c s="36">
        <f>ROUND(G1700*H1700,6)</f>
      </c>
      <c r="L1700" s="38">
        <v>0</v>
      </c>
      <c s="32">
        <f>ROUND(ROUND(L1700,2)*ROUND(G1700,3),2)</f>
      </c>
      <c s="36" t="s">
        <v>62</v>
      </c>
      <c>
        <f>(M1700*21)/100</f>
      </c>
      <c t="s">
        <v>28</v>
      </c>
    </row>
    <row r="1701" spans="1:5" ht="25.5">
      <c r="A1701" s="35" t="s">
        <v>56</v>
      </c>
      <c r="E1701" s="39" t="s">
        <v>3294</v>
      </c>
    </row>
    <row r="1702" spans="1:5" ht="25.5">
      <c r="A1702" s="35" t="s">
        <v>57</v>
      </c>
      <c r="E1702" s="40" t="s">
        <v>3295</v>
      </c>
    </row>
    <row r="1703" spans="1:5" ht="12.75">
      <c r="A1703" t="s">
        <v>58</v>
      </c>
      <c r="E1703" s="39" t="s">
        <v>5</v>
      </c>
    </row>
    <row r="1704" spans="1:16" ht="25.5">
      <c r="A1704" t="s">
        <v>50</v>
      </c>
      <c s="34" t="s">
        <v>3296</v>
      </c>
      <c s="34" t="s">
        <v>3297</v>
      </c>
      <c s="35" t="s">
        <v>5</v>
      </c>
      <c s="6" t="s">
        <v>3298</v>
      </c>
      <c s="36" t="s">
        <v>71</v>
      </c>
      <c s="37">
        <v>1</v>
      </c>
      <c s="36">
        <v>0</v>
      </c>
      <c s="36">
        <f>ROUND(G1704*H1704,6)</f>
      </c>
      <c r="L1704" s="38">
        <v>0</v>
      </c>
      <c s="32">
        <f>ROUND(ROUND(L1704,2)*ROUND(G1704,3),2)</f>
      </c>
      <c s="36" t="s">
        <v>62</v>
      </c>
      <c>
        <f>(M1704*21)/100</f>
      </c>
      <c t="s">
        <v>28</v>
      </c>
    </row>
    <row r="1705" spans="1:5" ht="25.5">
      <c r="A1705" s="35" t="s">
        <v>56</v>
      </c>
      <c r="E1705" s="39" t="s">
        <v>3298</v>
      </c>
    </row>
    <row r="1706" spans="1:5" ht="12.75">
      <c r="A1706" s="35" t="s">
        <v>57</v>
      </c>
      <c r="E1706" s="40" t="s">
        <v>3299</v>
      </c>
    </row>
    <row r="1707" spans="1:5" ht="12.75">
      <c r="A1707" t="s">
        <v>58</v>
      </c>
      <c r="E1707" s="39" t="s">
        <v>5</v>
      </c>
    </row>
    <row r="1708" spans="1:16" ht="38.25">
      <c r="A1708" t="s">
        <v>50</v>
      </c>
      <c s="34" t="s">
        <v>3300</v>
      </c>
      <c s="34" t="s">
        <v>3301</v>
      </c>
      <c s="35" t="s">
        <v>5</v>
      </c>
      <c s="6" t="s">
        <v>3302</v>
      </c>
      <c s="36" t="s">
        <v>1203</v>
      </c>
      <c s="37">
        <v>26.64</v>
      </c>
      <c s="36">
        <v>0.03553</v>
      </c>
      <c s="36">
        <f>ROUND(G1708*H1708,6)</f>
      </c>
      <c r="L1708" s="38">
        <v>0</v>
      </c>
      <c s="32">
        <f>ROUND(ROUND(L1708,2)*ROUND(G1708,3),2)</f>
      </c>
      <c s="36" t="s">
        <v>62</v>
      </c>
      <c>
        <f>(M1708*21)/100</f>
      </c>
      <c t="s">
        <v>28</v>
      </c>
    </row>
    <row r="1709" spans="1:5" ht="38.25">
      <c r="A1709" s="35" t="s">
        <v>56</v>
      </c>
      <c r="E1709" s="39" t="s">
        <v>3303</v>
      </c>
    </row>
    <row r="1710" spans="1:5" ht="12.75">
      <c r="A1710" s="35" t="s">
        <v>57</v>
      </c>
      <c r="E1710" s="40" t="s">
        <v>3304</v>
      </c>
    </row>
    <row r="1711" spans="1:5" ht="12.75">
      <c r="A1711" t="s">
        <v>58</v>
      </c>
      <c r="E1711" s="39" t="s">
        <v>5</v>
      </c>
    </row>
    <row r="1712" spans="1:16" ht="12.75">
      <c r="A1712" t="s">
        <v>50</v>
      </c>
      <c s="34" t="s">
        <v>3305</v>
      </c>
      <c s="34" t="s">
        <v>3306</v>
      </c>
      <c s="35" t="s">
        <v>5</v>
      </c>
      <c s="6" t="s">
        <v>3307</v>
      </c>
      <c s="36" t="s">
        <v>54</v>
      </c>
      <c s="37">
        <v>170.2</v>
      </c>
      <c s="36">
        <v>0</v>
      </c>
      <c s="36">
        <f>ROUND(G1712*H1712,6)</f>
      </c>
      <c r="L1712" s="38">
        <v>0</v>
      </c>
      <c s="32">
        <f>ROUND(ROUND(L1712,2)*ROUND(G1712,3),2)</f>
      </c>
      <c s="36" t="s">
        <v>55</v>
      </c>
      <c>
        <f>(M1712*21)/100</f>
      </c>
      <c t="s">
        <v>28</v>
      </c>
    </row>
    <row r="1713" spans="1:5" ht="12.75">
      <c r="A1713" s="35" t="s">
        <v>56</v>
      </c>
      <c r="E1713" s="39" t="s">
        <v>3307</v>
      </c>
    </row>
    <row r="1714" spans="1:5" ht="12.75">
      <c r="A1714" s="35" t="s">
        <v>57</v>
      </c>
      <c r="E1714" s="40" t="s">
        <v>3308</v>
      </c>
    </row>
    <row r="1715" spans="1:5" ht="12.75">
      <c r="A1715" t="s">
        <v>58</v>
      </c>
      <c r="E1715" s="39" t="s">
        <v>5</v>
      </c>
    </row>
    <row r="1716" spans="1:16" ht="12.75">
      <c r="A1716" t="s">
        <v>50</v>
      </c>
      <c s="34" t="s">
        <v>3309</v>
      </c>
      <c s="34" t="s">
        <v>3310</v>
      </c>
      <c s="35" t="s">
        <v>5</v>
      </c>
      <c s="6" t="s">
        <v>3311</v>
      </c>
      <c s="36" t="s">
        <v>1088</v>
      </c>
      <c s="37">
        <v>0.613</v>
      </c>
      <c s="36">
        <v>0.44</v>
      </c>
      <c s="36">
        <f>ROUND(G1716*H1716,6)</f>
      </c>
      <c r="L1716" s="38">
        <v>0</v>
      </c>
      <c s="32">
        <f>ROUND(ROUND(L1716,2)*ROUND(G1716,3),2)</f>
      </c>
      <c s="36" t="s">
        <v>55</v>
      </c>
      <c>
        <f>(M1716*21)/100</f>
      </c>
      <c t="s">
        <v>28</v>
      </c>
    </row>
    <row r="1717" spans="1:5" ht="12.75">
      <c r="A1717" s="35" t="s">
        <v>56</v>
      </c>
      <c r="E1717" s="39" t="s">
        <v>3311</v>
      </c>
    </row>
    <row r="1718" spans="1:5" ht="12.75">
      <c r="A1718" s="35" t="s">
        <v>57</v>
      </c>
      <c r="E1718" s="40" t="s">
        <v>3312</v>
      </c>
    </row>
    <row r="1719" spans="1:5" ht="12.75">
      <c r="A1719" t="s">
        <v>58</v>
      </c>
      <c r="E1719" s="39" t="s">
        <v>5</v>
      </c>
    </row>
    <row r="1720" spans="1:16" ht="25.5">
      <c r="A1720" t="s">
        <v>50</v>
      </c>
      <c s="34" t="s">
        <v>3313</v>
      </c>
      <c s="34" t="s">
        <v>3314</v>
      </c>
      <c s="35" t="s">
        <v>5</v>
      </c>
      <c s="6" t="s">
        <v>3315</v>
      </c>
      <c s="36" t="s">
        <v>1203</v>
      </c>
      <c s="37">
        <v>83.49</v>
      </c>
      <c s="36">
        <v>0</v>
      </c>
      <c s="36">
        <f>ROUND(G1720*H1720,6)</f>
      </c>
      <c r="L1720" s="38">
        <v>0</v>
      </c>
      <c s="32">
        <f>ROUND(ROUND(L1720,2)*ROUND(G1720,3),2)</f>
      </c>
      <c s="36" t="s">
        <v>55</v>
      </c>
      <c>
        <f>(M1720*21)/100</f>
      </c>
      <c t="s">
        <v>28</v>
      </c>
    </row>
    <row r="1721" spans="1:5" ht="25.5">
      <c r="A1721" s="35" t="s">
        <v>56</v>
      </c>
      <c r="E1721" s="39" t="s">
        <v>3315</v>
      </c>
    </row>
    <row r="1722" spans="1:5" ht="12.75">
      <c r="A1722" s="35" t="s">
        <v>57</v>
      </c>
      <c r="E1722" s="40" t="s">
        <v>3316</v>
      </c>
    </row>
    <row r="1723" spans="1:5" ht="12.75">
      <c r="A1723" t="s">
        <v>58</v>
      </c>
      <c r="E1723" s="39" t="s">
        <v>5</v>
      </c>
    </row>
    <row r="1724" spans="1:16" ht="12.75">
      <c r="A1724" t="s">
        <v>50</v>
      </c>
      <c s="34" t="s">
        <v>3317</v>
      </c>
      <c s="34" t="s">
        <v>3318</v>
      </c>
      <c s="35" t="s">
        <v>5</v>
      </c>
      <c s="6" t="s">
        <v>3319</v>
      </c>
      <c s="36" t="s">
        <v>1088</v>
      </c>
      <c s="37">
        <v>2.004</v>
      </c>
      <c s="36">
        <v>0.5</v>
      </c>
      <c s="36">
        <f>ROUND(G1724*H1724,6)</f>
      </c>
      <c r="L1724" s="38">
        <v>0</v>
      </c>
      <c s="32">
        <f>ROUND(ROUND(L1724,2)*ROUND(G1724,3),2)</f>
      </c>
      <c s="36" t="s">
        <v>55</v>
      </c>
      <c>
        <f>(M1724*21)/100</f>
      </c>
      <c t="s">
        <v>28</v>
      </c>
    </row>
    <row r="1725" spans="1:5" ht="12.75">
      <c r="A1725" s="35" t="s">
        <v>56</v>
      </c>
      <c r="E1725" s="39" t="s">
        <v>3319</v>
      </c>
    </row>
    <row r="1726" spans="1:5" ht="12.75">
      <c r="A1726" s="35" t="s">
        <v>57</v>
      </c>
      <c r="E1726" s="40" t="s">
        <v>3320</v>
      </c>
    </row>
    <row r="1727" spans="1:5" ht="12.75">
      <c r="A1727" t="s">
        <v>58</v>
      </c>
      <c r="E1727" s="39" t="s">
        <v>3321</v>
      </c>
    </row>
    <row r="1728" spans="1:16" ht="25.5">
      <c r="A1728" t="s">
        <v>50</v>
      </c>
      <c s="34" t="s">
        <v>3322</v>
      </c>
      <c s="34" t="s">
        <v>3323</v>
      </c>
      <c s="35" t="s">
        <v>5</v>
      </c>
      <c s="6" t="s">
        <v>3324</v>
      </c>
      <c s="36" t="s">
        <v>1088</v>
      </c>
      <c s="37">
        <v>2.004</v>
      </c>
      <c s="36">
        <v>0.00189</v>
      </c>
      <c s="36">
        <f>ROUND(G1728*H1728,6)</f>
      </c>
      <c r="L1728" s="38">
        <v>0</v>
      </c>
      <c s="32">
        <f>ROUND(ROUND(L1728,2)*ROUND(G1728,3),2)</f>
      </c>
      <c s="36" t="s">
        <v>55</v>
      </c>
      <c>
        <f>(M1728*21)/100</f>
      </c>
      <c t="s">
        <v>28</v>
      </c>
    </row>
    <row r="1729" spans="1:5" ht="25.5">
      <c r="A1729" s="35" t="s">
        <v>56</v>
      </c>
      <c r="E1729" s="39" t="s">
        <v>3324</v>
      </c>
    </row>
    <row r="1730" spans="1:5" ht="12.75">
      <c r="A1730" s="35" t="s">
        <v>57</v>
      </c>
      <c r="E1730" s="40" t="s">
        <v>3320</v>
      </c>
    </row>
    <row r="1731" spans="1:5" ht="12.75">
      <c r="A1731" t="s">
        <v>58</v>
      </c>
      <c r="E1731" s="39" t="s">
        <v>5</v>
      </c>
    </row>
    <row r="1732" spans="1:16" ht="25.5">
      <c r="A1732" t="s">
        <v>50</v>
      </c>
      <c s="34" t="s">
        <v>3325</v>
      </c>
      <c s="34" t="s">
        <v>3326</v>
      </c>
      <c s="35" t="s">
        <v>5</v>
      </c>
      <c s="6" t="s">
        <v>3327</v>
      </c>
      <c s="36" t="s">
        <v>102</v>
      </c>
      <c s="37">
        <v>4.025</v>
      </c>
      <c s="36">
        <v>0</v>
      </c>
      <c s="36">
        <f>ROUND(G1732*H1732,6)</f>
      </c>
      <c r="L1732" s="38">
        <v>0</v>
      </c>
      <c s="32">
        <f>ROUND(ROUND(L1732,2)*ROUND(G1732,3),2)</f>
      </c>
      <c s="36" t="s">
        <v>55</v>
      </c>
      <c>
        <f>(M1732*21)/100</f>
      </c>
      <c t="s">
        <v>28</v>
      </c>
    </row>
    <row r="1733" spans="1:5" ht="25.5">
      <c r="A1733" s="35" t="s">
        <v>56</v>
      </c>
      <c r="E1733" s="39" t="s">
        <v>3327</v>
      </c>
    </row>
    <row r="1734" spans="1:5" ht="12.75">
      <c r="A1734" s="35" t="s">
        <v>57</v>
      </c>
      <c r="E1734" s="40" t="s">
        <v>5</v>
      </c>
    </row>
    <row r="1735" spans="1:5" ht="12.75">
      <c r="A1735" t="s">
        <v>58</v>
      </c>
      <c r="E1735" s="39" t="s">
        <v>5</v>
      </c>
    </row>
    <row r="1736" spans="1:13" ht="12.75">
      <c r="A1736" t="s">
        <v>47</v>
      </c>
      <c r="C1736" s="31" t="s">
        <v>3328</v>
      </c>
      <c r="E1736" s="33" t="s">
        <v>3329</v>
      </c>
      <c r="J1736" s="32">
        <f>0</f>
      </c>
      <c s="32">
        <f>0</f>
      </c>
      <c s="32">
        <f>0+L1737+L1741+L1745+L1749+L1753+L1757+L1761+L1765+L1769+L1773+L1777+L1781+L1785+L1789+L1793+L1797+L1801+L1805+L1809+L1813+L1817+L1821+L1825+L1829+L1833+L1837+L1841+L1845+L1849+L1853+L1857+L1861+L1865+L1869+L1873+L1877+L1881+L1885+L1889+L1893+L1897+L1901+L1905+L1909+L1913+L1917+L1921+L1925+L1929+L1933+L1937+L1941+L1945+L1949+L1953+L1957+L1961+L1965+L1969+L1973+L1977+L1981+L1985+L1989+L1993+L1997+L2001+L2005+L2009+L2013+L2017+L2021+L2025+L2029+L2033+L2037+L2041+L2045+L2049+L2053+L2057+L2061+L2065+L2069+L2073+L2077+L2081+L2085+L2089+L2093+L2097+L2101+L2105+L2109+L2113+L2117+L2121+L2125+L2129+L2133+L2137+L2141+L2145+L2149+L2153+L2157+L2161+L2165+L2169+L2173+L2177+L2181+L2185+L2189+L2193+L2197+L2201+L2205+L2209+L2213+L2217+L2221+L2225+L2229+L2233+L2237+L2241+L2245+L2249+L2253+L2257+L2261+L2265+L2269+L2273+L2277+L2281+L2285+L2289+L2293+L2297+L2301+L2305+L2309+L2313+L2317+L2321+L2325+L2329+L2333+L2337+L2341+L2345+L2349+L2353+L2357+L2361+L2365+L2369+L2373+L2377+L2381+L2385+L2389+L2393+L2397+L2401+L2405+L2409+L2413+L2417+L2421+L2425+L2429+L2433+L2437+L2441+L2445</f>
      </c>
      <c s="32">
        <f>0+M1737+M1741+M1745+M1749+M1753+M1757+M1761+M1765+M1769+M1773+M1777+M1781+M1785+M1789+M1793+M1797+M1801+M1805+M1809+M1813+M1817+M1821+M1825+M1829+M1833+M1837+M1841+M1845+M1849+M1853+M1857+M1861+M1865+M1869+M1873+M1877+M1881+M1885+M1889+M1893+M1897+M1901+M1905+M1909+M1913+M1917+M1921+M1925+M1929+M1933+M1937+M1941+M1945+M1949+M1953+M1957+M1961+M1965+M1969+M1973+M1977+M1981+M1985+M1989+M1993+M1997+M2001+M2005+M2009+M2013+M2017+M2021+M2025+M2029+M2033+M2037+M2041+M2045+M2049+M2053+M2057+M2061+M2065+M2069+M2073+M2077+M2081+M2085+M2089+M2093+M2097+M2101+M2105+M2109+M2113+M2117+M2121+M2125+M2129+M2133+M2137+M2141+M2145+M2149+M2153+M2157+M2161+M2165+M2169+M2173+M2177+M2181+M2185+M2189+M2193+M2197+M2201+M2205+M2209+M2213+M2217+M2221+M2225+M2229+M2233+M2237+M2241+M2245+M2249+M2253+M2257+M2261+M2265+M2269+M2273+M2277+M2281+M2285+M2289+M2293+M2297+M2301+M2305+M2309+M2313+M2317+M2321+M2325+M2329+M2333+M2337+M2341+M2345+M2349+M2353+M2357+M2361+M2365+M2369+M2373+M2377+M2381+M2385+M2389+M2393+M2397+M2401+M2405+M2409+M2413+M2417+M2421+M2425+M2429+M2433+M2437+M2441+M2445</f>
      </c>
    </row>
    <row r="1737" spans="1:16" ht="25.5">
      <c r="A1737" t="s">
        <v>50</v>
      </c>
      <c s="34" t="s">
        <v>3330</v>
      </c>
      <c s="34" t="s">
        <v>3331</v>
      </c>
      <c s="35" t="s">
        <v>5</v>
      </c>
      <c s="6" t="s">
        <v>3332</v>
      </c>
      <c s="36" t="s">
        <v>1203</v>
      </c>
      <c s="37">
        <v>51.014</v>
      </c>
      <c s="36">
        <v>0.00015</v>
      </c>
      <c s="36">
        <f>ROUND(G1737*H1737,6)</f>
      </c>
      <c r="L1737" s="38">
        <v>0</v>
      </c>
      <c s="32">
        <f>ROUND(ROUND(L1737,2)*ROUND(G1737,3),2)</f>
      </c>
      <c s="36" t="s">
        <v>55</v>
      </c>
      <c>
        <f>(M1737*21)/100</f>
      </c>
      <c t="s">
        <v>28</v>
      </c>
    </row>
    <row r="1738" spans="1:5" ht="25.5">
      <c r="A1738" s="35" t="s">
        <v>56</v>
      </c>
      <c r="E1738" s="39" t="s">
        <v>3332</v>
      </c>
    </row>
    <row r="1739" spans="1:5" ht="63.75">
      <c r="A1739" s="35" t="s">
        <v>57</v>
      </c>
      <c r="E1739" s="42" t="s">
        <v>3333</v>
      </c>
    </row>
    <row r="1740" spans="1:5" ht="12.75">
      <c r="A1740" t="s">
        <v>58</v>
      </c>
      <c r="E1740" s="39" t="s">
        <v>5</v>
      </c>
    </row>
    <row r="1741" spans="1:16" ht="25.5">
      <c r="A1741" t="s">
        <v>50</v>
      </c>
      <c s="34" t="s">
        <v>3334</v>
      </c>
      <c s="34" t="s">
        <v>3335</v>
      </c>
      <c s="35" t="s">
        <v>5</v>
      </c>
      <c s="6" t="s">
        <v>3336</v>
      </c>
      <c s="36" t="s">
        <v>1203</v>
      </c>
      <c s="37">
        <v>17.606</v>
      </c>
      <c s="36">
        <v>0.01944</v>
      </c>
      <c s="36">
        <f>ROUND(G1741*H1741,6)</f>
      </c>
      <c r="L1741" s="38">
        <v>0</v>
      </c>
      <c s="32">
        <f>ROUND(ROUND(L1741,2)*ROUND(G1741,3),2)</f>
      </c>
      <c s="36" t="s">
        <v>62</v>
      </c>
      <c>
        <f>(M1741*21)/100</f>
      </c>
      <c t="s">
        <v>28</v>
      </c>
    </row>
    <row r="1742" spans="1:5" ht="25.5">
      <c r="A1742" s="35" t="s">
        <v>56</v>
      </c>
      <c r="E1742" s="39" t="s">
        <v>3336</v>
      </c>
    </row>
    <row r="1743" spans="1:5" ht="25.5">
      <c r="A1743" s="35" t="s">
        <v>57</v>
      </c>
      <c r="E1743" s="42" t="s">
        <v>3337</v>
      </c>
    </row>
    <row r="1744" spans="1:5" ht="12.75">
      <c r="A1744" t="s">
        <v>58</v>
      </c>
      <c r="E1744" s="39" t="s">
        <v>3338</v>
      </c>
    </row>
    <row r="1745" spans="1:16" ht="25.5">
      <c r="A1745" t="s">
        <v>50</v>
      </c>
      <c s="34" t="s">
        <v>3339</v>
      </c>
      <c s="34" t="s">
        <v>3340</v>
      </c>
      <c s="35" t="s">
        <v>5</v>
      </c>
      <c s="6" t="s">
        <v>3341</v>
      </c>
      <c s="36" t="s">
        <v>1203</v>
      </c>
      <c s="37">
        <v>16.704</v>
      </c>
      <c s="36">
        <v>0.01944</v>
      </c>
      <c s="36">
        <f>ROUND(G1745*H1745,6)</f>
      </c>
      <c r="L1745" s="38">
        <v>0</v>
      </c>
      <c s="32">
        <f>ROUND(ROUND(L1745,2)*ROUND(G1745,3),2)</f>
      </c>
      <c s="36" t="s">
        <v>62</v>
      </c>
      <c>
        <f>(M1745*21)/100</f>
      </c>
      <c t="s">
        <v>28</v>
      </c>
    </row>
    <row r="1746" spans="1:5" ht="25.5">
      <c r="A1746" s="35" t="s">
        <v>56</v>
      </c>
      <c r="E1746" s="39" t="s">
        <v>3341</v>
      </c>
    </row>
    <row r="1747" spans="1:5" ht="25.5">
      <c r="A1747" s="35" t="s">
        <v>57</v>
      </c>
      <c r="E1747" s="42" t="s">
        <v>3342</v>
      </c>
    </row>
    <row r="1748" spans="1:5" ht="12.75">
      <c r="A1748" t="s">
        <v>58</v>
      </c>
      <c r="E1748" s="39" t="s">
        <v>5</v>
      </c>
    </row>
    <row r="1749" spans="1:16" ht="25.5">
      <c r="A1749" t="s">
        <v>50</v>
      </c>
      <c s="34" t="s">
        <v>3343</v>
      </c>
      <c s="34" t="s">
        <v>3344</v>
      </c>
      <c s="35" t="s">
        <v>5</v>
      </c>
      <c s="6" t="s">
        <v>3345</v>
      </c>
      <c s="36" t="s">
        <v>1203</v>
      </c>
      <c s="37">
        <v>10.96</v>
      </c>
      <c s="36">
        <v>0.01944</v>
      </c>
      <c s="36">
        <f>ROUND(G1749*H1749,6)</f>
      </c>
      <c r="L1749" s="38">
        <v>0</v>
      </c>
      <c s="32">
        <f>ROUND(ROUND(L1749,2)*ROUND(G1749,3),2)</f>
      </c>
      <c s="36" t="s">
        <v>62</v>
      </c>
      <c>
        <f>(M1749*21)/100</f>
      </c>
      <c t="s">
        <v>28</v>
      </c>
    </row>
    <row r="1750" spans="1:5" ht="25.5">
      <c r="A1750" s="35" t="s">
        <v>56</v>
      </c>
      <c r="E1750" s="39" t="s">
        <v>3345</v>
      </c>
    </row>
    <row r="1751" spans="1:5" ht="25.5">
      <c r="A1751" s="35" t="s">
        <v>57</v>
      </c>
      <c r="E1751" s="42" t="s">
        <v>3346</v>
      </c>
    </row>
    <row r="1752" spans="1:5" ht="12.75">
      <c r="A1752" t="s">
        <v>58</v>
      </c>
      <c r="E1752" s="39" t="s">
        <v>5</v>
      </c>
    </row>
    <row r="1753" spans="1:16" ht="12.75">
      <c r="A1753" t="s">
        <v>50</v>
      </c>
      <c s="34" t="s">
        <v>3347</v>
      </c>
      <c s="34" t="s">
        <v>3348</v>
      </c>
      <c s="35" t="s">
        <v>5</v>
      </c>
      <c s="6" t="s">
        <v>3349</v>
      </c>
      <c s="36" t="s">
        <v>1203</v>
      </c>
      <c s="37">
        <v>28.566</v>
      </c>
      <c s="36">
        <v>0</v>
      </c>
      <c s="36">
        <f>ROUND(G1753*H1753,6)</f>
      </c>
      <c r="L1753" s="38">
        <v>0</v>
      </c>
      <c s="32">
        <f>ROUND(ROUND(L1753,2)*ROUND(G1753,3),2)</f>
      </c>
      <c s="36" t="s">
        <v>55</v>
      </c>
      <c>
        <f>(M1753*21)/100</f>
      </c>
      <c t="s">
        <v>28</v>
      </c>
    </row>
    <row r="1754" spans="1:5" ht="12.75">
      <c r="A1754" s="35" t="s">
        <v>56</v>
      </c>
      <c r="E1754" s="39" t="s">
        <v>3349</v>
      </c>
    </row>
    <row r="1755" spans="1:5" ht="51">
      <c r="A1755" s="35" t="s">
        <v>57</v>
      </c>
      <c r="E1755" s="40" t="s">
        <v>3350</v>
      </c>
    </row>
    <row r="1756" spans="1:5" ht="12.75">
      <c r="A1756" t="s">
        <v>58</v>
      </c>
      <c r="E1756" s="39" t="s">
        <v>5</v>
      </c>
    </row>
    <row r="1757" spans="1:16" ht="12.75">
      <c r="A1757" t="s">
        <v>50</v>
      </c>
      <c s="34" t="s">
        <v>3351</v>
      </c>
      <c s="34" t="s">
        <v>3352</v>
      </c>
      <c s="35" t="s">
        <v>5</v>
      </c>
      <c s="6" t="s">
        <v>3353</v>
      </c>
      <c s="36" t="s">
        <v>1203</v>
      </c>
      <c s="37">
        <v>52.752</v>
      </c>
      <c s="36">
        <v>0</v>
      </c>
      <c s="36">
        <f>ROUND(G1757*H1757,6)</f>
      </c>
      <c r="L1757" s="38">
        <v>0</v>
      </c>
      <c s="32">
        <f>ROUND(ROUND(L1757,2)*ROUND(G1757,3),2)</f>
      </c>
      <c s="36" t="s">
        <v>55</v>
      </c>
      <c>
        <f>(M1757*21)/100</f>
      </c>
      <c t="s">
        <v>28</v>
      </c>
    </row>
    <row r="1758" spans="1:5" ht="12.75">
      <c r="A1758" s="35" t="s">
        <v>56</v>
      </c>
      <c r="E1758" s="39" t="s">
        <v>3353</v>
      </c>
    </row>
    <row r="1759" spans="1:5" ht="25.5">
      <c r="A1759" s="35" t="s">
        <v>57</v>
      </c>
      <c r="E1759" s="40" t="s">
        <v>3354</v>
      </c>
    </row>
    <row r="1760" spans="1:5" ht="12.75">
      <c r="A1760" t="s">
        <v>58</v>
      </c>
      <c r="E1760" s="39" t="s">
        <v>5</v>
      </c>
    </row>
    <row r="1761" spans="1:16" ht="12.75">
      <c r="A1761" t="s">
        <v>50</v>
      </c>
      <c s="34" t="s">
        <v>3355</v>
      </c>
      <c s="34" t="s">
        <v>3356</v>
      </c>
      <c s="35" t="s">
        <v>5</v>
      </c>
      <c s="6" t="s">
        <v>3357</v>
      </c>
      <c s="36" t="s">
        <v>54</v>
      </c>
      <c s="37">
        <v>32</v>
      </c>
      <c s="36">
        <v>0</v>
      </c>
      <c s="36">
        <f>ROUND(G1761*H1761,6)</f>
      </c>
      <c r="L1761" s="38">
        <v>0</v>
      </c>
      <c s="32">
        <f>ROUND(ROUND(L1761,2)*ROUND(G1761,3),2)</f>
      </c>
      <c s="36" t="s">
        <v>55</v>
      </c>
      <c>
        <f>(M1761*21)/100</f>
      </c>
      <c t="s">
        <v>28</v>
      </c>
    </row>
    <row r="1762" spans="1:5" ht="12.75">
      <c r="A1762" s="35" t="s">
        <v>56</v>
      </c>
      <c r="E1762" s="39" t="s">
        <v>3357</v>
      </c>
    </row>
    <row r="1763" spans="1:5" ht="38.25">
      <c r="A1763" s="35" t="s">
        <v>57</v>
      </c>
      <c r="E1763" s="40" t="s">
        <v>3358</v>
      </c>
    </row>
    <row r="1764" spans="1:5" ht="12.75">
      <c r="A1764" t="s">
        <v>58</v>
      </c>
      <c r="E1764" s="39" t="s">
        <v>5</v>
      </c>
    </row>
    <row r="1765" spans="1:16" ht="25.5">
      <c r="A1765" t="s">
        <v>50</v>
      </c>
      <c s="34" t="s">
        <v>3359</v>
      </c>
      <c s="34" t="s">
        <v>3360</v>
      </c>
      <c s="35" t="s">
        <v>5</v>
      </c>
      <c s="6" t="s">
        <v>3361</v>
      </c>
      <c s="36" t="s">
        <v>54</v>
      </c>
      <c s="37">
        <v>23.27</v>
      </c>
      <c s="36">
        <v>0.0004</v>
      </c>
      <c s="36">
        <f>ROUND(G1765*H1765,6)</f>
      </c>
      <c r="L1765" s="38">
        <v>0</v>
      </c>
      <c s="32">
        <f>ROUND(ROUND(L1765,2)*ROUND(G1765,3),2)</f>
      </c>
      <c s="36" t="s">
        <v>55</v>
      </c>
      <c>
        <f>(M1765*21)/100</f>
      </c>
      <c t="s">
        <v>28</v>
      </c>
    </row>
    <row r="1766" spans="1:5" ht="25.5">
      <c r="A1766" s="35" t="s">
        <v>56</v>
      </c>
      <c r="E1766" s="39" t="s">
        <v>3361</v>
      </c>
    </row>
    <row r="1767" spans="1:5" ht="102">
      <c r="A1767" s="35" t="s">
        <v>57</v>
      </c>
      <c r="E1767" s="40" t="s">
        <v>3362</v>
      </c>
    </row>
    <row r="1768" spans="1:5" ht="12.75">
      <c r="A1768" t="s">
        <v>58</v>
      </c>
      <c r="E1768" s="39" t="s">
        <v>5</v>
      </c>
    </row>
    <row r="1769" spans="1:16" ht="12.75">
      <c r="A1769" t="s">
        <v>50</v>
      </c>
      <c s="34" t="s">
        <v>3363</v>
      </c>
      <c s="34" t="s">
        <v>3364</v>
      </c>
      <c s="35" t="s">
        <v>5</v>
      </c>
      <c s="6" t="s">
        <v>3365</v>
      </c>
      <c s="36" t="s">
        <v>102</v>
      </c>
      <c s="37">
        <v>0.083</v>
      </c>
      <c s="36">
        <v>0</v>
      </c>
      <c s="36">
        <f>ROUND(G1769*H1769,6)</f>
      </c>
      <c r="L1769" s="38">
        <v>0</v>
      </c>
      <c s="32">
        <f>ROUND(ROUND(L1769,2)*ROUND(G1769,3),2)</f>
      </c>
      <c s="36" t="s">
        <v>62</v>
      </c>
      <c>
        <f>(M1769*21)/100</f>
      </c>
      <c t="s">
        <v>28</v>
      </c>
    </row>
    <row r="1770" spans="1:5" ht="12.75">
      <c r="A1770" s="35" t="s">
        <v>56</v>
      </c>
      <c r="E1770" s="39" t="s">
        <v>3365</v>
      </c>
    </row>
    <row r="1771" spans="1:5" ht="12.75">
      <c r="A1771" s="35" t="s">
        <v>57</v>
      </c>
      <c r="E1771" s="40" t="s">
        <v>3366</v>
      </c>
    </row>
    <row r="1772" spans="1:5" ht="12.75">
      <c r="A1772" t="s">
        <v>58</v>
      </c>
      <c r="E1772" s="39" t="s">
        <v>5</v>
      </c>
    </row>
    <row r="1773" spans="1:16" ht="12.75">
      <c r="A1773" t="s">
        <v>50</v>
      </c>
      <c s="34" t="s">
        <v>3367</v>
      </c>
      <c s="34" t="s">
        <v>3368</v>
      </c>
      <c s="35" t="s">
        <v>5</v>
      </c>
      <c s="6" t="s">
        <v>3369</v>
      </c>
      <c s="36" t="s">
        <v>102</v>
      </c>
      <c s="37">
        <v>0.037</v>
      </c>
      <c s="36">
        <v>0</v>
      </c>
      <c s="36">
        <f>ROUND(G1773*H1773,6)</f>
      </c>
      <c r="L1773" s="38">
        <v>0</v>
      </c>
      <c s="32">
        <f>ROUND(ROUND(L1773,2)*ROUND(G1773,3),2)</f>
      </c>
      <c s="36" t="s">
        <v>62</v>
      </c>
      <c>
        <f>(M1773*21)/100</f>
      </c>
      <c t="s">
        <v>28</v>
      </c>
    </row>
    <row r="1774" spans="1:5" ht="12.75">
      <c r="A1774" s="35" t="s">
        <v>56</v>
      </c>
      <c r="E1774" s="39" t="s">
        <v>3369</v>
      </c>
    </row>
    <row r="1775" spans="1:5" ht="12.75">
      <c r="A1775" s="35" t="s">
        <v>57</v>
      </c>
      <c r="E1775" s="40" t="s">
        <v>3370</v>
      </c>
    </row>
    <row r="1776" spans="1:5" ht="12.75">
      <c r="A1776" t="s">
        <v>58</v>
      </c>
      <c r="E1776" s="39" t="s">
        <v>5</v>
      </c>
    </row>
    <row r="1777" spans="1:16" ht="12.75">
      <c r="A1777" t="s">
        <v>50</v>
      </c>
      <c s="34" t="s">
        <v>3371</v>
      </c>
      <c s="34" t="s">
        <v>3372</v>
      </c>
      <c s="35" t="s">
        <v>5</v>
      </c>
      <c s="6" t="s">
        <v>3373</v>
      </c>
      <c s="36" t="s">
        <v>102</v>
      </c>
      <c s="37">
        <v>0.031</v>
      </c>
      <c s="36">
        <v>0</v>
      </c>
      <c s="36">
        <f>ROUND(G1777*H1777,6)</f>
      </c>
      <c r="L1777" s="38">
        <v>0</v>
      </c>
      <c s="32">
        <f>ROUND(ROUND(L1777,2)*ROUND(G1777,3),2)</f>
      </c>
      <c s="36" t="s">
        <v>62</v>
      </c>
      <c>
        <f>(M1777*21)/100</f>
      </c>
      <c t="s">
        <v>28</v>
      </c>
    </row>
    <row r="1778" spans="1:5" ht="12.75">
      <c r="A1778" s="35" t="s">
        <v>56</v>
      </c>
      <c r="E1778" s="39" t="s">
        <v>3373</v>
      </c>
    </row>
    <row r="1779" spans="1:5" ht="12.75">
      <c r="A1779" s="35" t="s">
        <v>57</v>
      </c>
      <c r="E1779" s="40" t="s">
        <v>3374</v>
      </c>
    </row>
    <row r="1780" spans="1:5" ht="12.75">
      <c r="A1780" t="s">
        <v>58</v>
      </c>
      <c r="E1780" s="39" t="s">
        <v>5</v>
      </c>
    </row>
    <row r="1781" spans="1:16" ht="12.75">
      <c r="A1781" t="s">
        <v>50</v>
      </c>
      <c s="34" t="s">
        <v>3375</v>
      </c>
      <c s="34" t="s">
        <v>3376</v>
      </c>
      <c s="35" t="s">
        <v>5</v>
      </c>
      <c s="6" t="s">
        <v>3377</v>
      </c>
      <c s="36" t="s">
        <v>102</v>
      </c>
      <c s="37">
        <v>0.03</v>
      </c>
      <c s="36">
        <v>0</v>
      </c>
      <c s="36">
        <f>ROUND(G1781*H1781,6)</f>
      </c>
      <c r="L1781" s="38">
        <v>0</v>
      </c>
      <c s="32">
        <f>ROUND(ROUND(L1781,2)*ROUND(G1781,3),2)</f>
      </c>
      <c s="36" t="s">
        <v>62</v>
      </c>
      <c>
        <f>(M1781*21)/100</f>
      </c>
      <c t="s">
        <v>28</v>
      </c>
    </row>
    <row r="1782" spans="1:5" ht="12.75">
      <c r="A1782" s="35" t="s">
        <v>56</v>
      </c>
      <c r="E1782" s="39" t="s">
        <v>3377</v>
      </c>
    </row>
    <row r="1783" spans="1:5" ht="12.75">
      <c r="A1783" s="35" t="s">
        <v>57</v>
      </c>
      <c r="E1783" s="40" t="s">
        <v>3378</v>
      </c>
    </row>
    <row r="1784" spans="1:5" ht="12.75">
      <c r="A1784" t="s">
        <v>58</v>
      </c>
      <c r="E1784" s="39" t="s">
        <v>5</v>
      </c>
    </row>
    <row r="1785" spans="1:16" ht="12.75">
      <c r="A1785" t="s">
        <v>50</v>
      </c>
      <c s="34" t="s">
        <v>3379</v>
      </c>
      <c s="34" t="s">
        <v>3380</v>
      </c>
      <c s="35" t="s">
        <v>5</v>
      </c>
      <c s="6" t="s">
        <v>3381</v>
      </c>
      <c s="36" t="s">
        <v>102</v>
      </c>
      <c s="37">
        <v>0.061</v>
      </c>
      <c s="36">
        <v>0</v>
      </c>
      <c s="36">
        <f>ROUND(G1785*H1785,6)</f>
      </c>
      <c r="L1785" s="38">
        <v>0</v>
      </c>
      <c s="32">
        <f>ROUND(ROUND(L1785,2)*ROUND(G1785,3),2)</f>
      </c>
      <c s="36" t="s">
        <v>62</v>
      </c>
      <c>
        <f>(M1785*21)/100</f>
      </c>
      <c t="s">
        <v>28</v>
      </c>
    </row>
    <row r="1786" spans="1:5" ht="12.75">
      <c r="A1786" s="35" t="s">
        <v>56</v>
      </c>
      <c r="E1786" s="39" t="s">
        <v>3381</v>
      </c>
    </row>
    <row r="1787" spans="1:5" ht="12.75">
      <c r="A1787" s="35" t="s">
        <v>57</v>
      </c>
      <c r="E1787" s="40" t="s">
        <v>3382</v>
      </c>
    </row>
    <row r="1788" spans="1:5" ht="12.75">
      <c r="A1788" t="s">
        <v>58</v>
      </c>
      <c r="E1788" s="39" t="s">
        <v>5</v>
      </c>
    </row>
    <row r="1789" spans="1:16" ht="12.75">
      <c r="A1789" t="s">
        <v>50</v>
      </c>
      <c s="34" t="s">
        <v>3383</v>
      </c>
      <c s="34" t="s">
        <v>3384</v>
      </c>
      <c s="35" t="s">
        <v>5</v>
      </c>
      <c s="6" t="s">
        <v>3385</v>
      </c>
      <c s="36" t="s">
        <v>102</v>
      </c>
      <c s="37">
        <v>0.101</v>
      </c>
      <c s="36">
        <v>0</v>
      </c>
      <c s="36">
        <f>ROUND(G1789*H1789,6)</f>
      </c>
      <c r="L1789" s="38">
        <v>0</v>
      </c>
      <c s="32">
        <f>ROUND(ROUND(L1789,2)*ROUND(G1789,3),2)</f>
      </c>
      <c s="36" t="s">
        <v>62</v>
      </c>
      <c>
        <f>(M1789*21)/100</f>
      </c>
      <c t="s">
        <v>28</v>
      </c>
    </row>
    <row r="1790" spans="1:5" ht="12.75">
      <c r="A1790" s="35" t="s">
        <v>56</v>
      </c>
      <c r="E1790" s="39" t="s">
        <v>3385</v>
      </c>
    </row>
    <row r="1791" spans="1:5" ht="12.75">
      <c r="A1791" s="35" t="s">
        <v>57</v>
      </c>
      <c r="E1791" s="40" t="s">
        <v>3386</v>
      </c>
    </row>
    <row r="1792" spans="1:5" ht="12.75">
      <c r="A1792" t="s">
        <v>58</v>
      </c>
      <c r="E1792" s="39" t="s">
        <v>5</v>
      </c>
    </row>
    <row r="1793" spans="1:16" ht="12.75">
      <c r="A1793" t="s">
        <v>50</v>
      </c>
      <c s="34" t="s">
        <v>3387</v>
      </c>
      <c s="34" t="s">
        <v>3388</v>
      </c>
      <c s="35" t="s">
        <v>5</v>
      </c>
      <c s="6" t="s">
        <v>3389</v>
      </c>
      <c s="36" t="s">
        <v>102</v>
      </c>
      <c s="37">
        <v>0.178</v>
      </c>
      <c s="36">
        <v>0</v>
      </c>
      <c s="36">
        <f>ROUND(G1793*H1793,6)</f>
      </c>
      <c r="L1793" s="38">
        <v>0</v>
      </c>
      <c s="32">
        <f>ROUND(ROUND(L1793,2)*ROUND(G1793,3),2)</f>
      </c>
      <c s="36" t="s">
        <v>62</v>
      </c>
      <c>
        <f>(M1793*21)/100</f>
      </c>
      <c t="s">
        <v>28</v>
      </c>
    </row>
    <row r="1794" spans="1:5" ht="12.75">
      <c r="A1794" s="35" t="s">
        <v>56</v>
      </c>
      <c r="E1794" s="39" t="s">
        <v>3389</v>
      </c>
    </row>
    <row r="1795" spans="1:5" ht="12.75">
      <c r="A1795" s="35" t="s">
        <v>57</v>
      </c>
      <c r="E1795" s="40" t="s">
        <v>3390</v>
      </c>
    </row>
    <row r="1796" spans="1:5" ht="12.75">
      <c r="A1796" t="s">
        <v>58</v>
      </c>
      <c r="E1796" s="39" t="s">
        <v>5</v>
      </c>
    </row>
    <row r="1797" spans="1:16" ht="38.25">
      <c r="A1797" t="s">
        <v>50</v>
      </c>
      <c s="34" t="s">
        <v>3391</v>
      </c>
      <c s="34" t="s">
        <v>3392</v>
      </c>
      <c s="35" t="s">
        <v>5</v>
      </c>
      <c s="6" t="s">
        <v>3393</v>
      </c>
      <c s="36" t="s">
        <v>1203</v>
      </c>
      <c s="37">
        <v>7.62</v>
      </c>
      <c s="36">
        <v>0.00061</v>
      </c>
      <c s="36">
        <f>ROUND(G1797*H1797,6)</f>
      </c>
      <c r="L1797" s="38">
        <v>0</v>
      </c>
      <c s="32">
        <f>ROUND(ROUND(L1797,2)*ROUND(G1797,3),2)</f>
      </c>
      <c s="36" t="s">
        <v>1204</v>
      </c>
      <c>
        <f>(M1797*21)/100</f>
      </c>
      <c t="s">
        <v>28</v>
      </c>
    </row>
    <row r="1798" spans="1:5" ht="38.25">
      <c r="A1798" s="35" t="s">
        <v>56</v>
      </c>
      <c r="E1798" s="39" t="s">
        <v>3394</v>
      </c>
    </row>
    <row r="1799" spans="1:5" ht="38.25">
      <c r="A1799" s="35" t="s">
        <v>57</v>
      </c>
      <c r="E1799" s="42" t="s">
        <v>3395</v>
      </c>
    </row>
    <row r="1800" spans="1:5" ht="12.75">
      <c r="A1800" t="s">
        <v>58</v>
      </c>
      <c r="E1800" s="39" t="s">
        <v>3396</v>
      </c>
    </row>
    <row r="1801" spans="1:16" ht="12.75">
      <c r="A1801" t="s">
        <v>50</v>
      </c>
      <c s="34" t="s">
        <v>3397</v>
      </c>
      <c s="34" t="s">
        <v>3398</v>
      </c>
      <c s="35" t="s">
        <v>5</v>
      </c>
      <c s="6" t="s">
        <v>3399</v>
      </c>
      <c s="36" t="s">
        <v>1203</v>
      </c>
      <c s="37">
        <v>7.62</v>
      </c>
      <c s="36">
        <v>0</v>
      </c>
      <c s="36">
        <f>ROUND(G1801*H1801,6)</f>
      </c>
      <c r="L1801" s="38">
        <v>0</v>
      </c>
      <c s="32">
        <f>ROUND(ROUND(L1801,2)*ROUND(G1801,3),2)</f>
      </c>
      <c s="36" t="s">
        <v>62</v>
      </c>
      <c>
        <f>(M1801*21)/100</f>
      </c>
      <c t="s">
        <v>28</v>
      </c>
    </row>
    <row r="1802" spans="1:5" ht="12.75">
      <c r="A1802" s="35" t="s">
        <v>56</v>
      </c>
      <c r="E1802" s="39" t="s">
        <v>3399</v>
      </c>
    </row>
    <row r="1803" spans="1:5" ht="12.75">
      <c r="A1803" s="35" t="s">
        <v>57</v>
      </c>
      <c r="E1803" s="40" t="s">
        <v>5</v>
      </c>
    </row>
    <row r="1804" spans="1:5" ht="267.75">
      <c r="A1804" t="s">
        <v>58</v>
      </c>
      <c r="E1804" s="39" t="s">
        <v>3400</v>
      </c>
    </row>
    <row r="1805" spans="1:16" ht="38.25">
      <c r="A1805" t="s">
        <v>50</v>
      </c>
      <c s="34" t="s">
        <v>3401</v>
      </c>
      <c s="34" t="s">
        <v>3402</v>
      </c>
      <c s="35" t="s">
        <v>5</v>
      </c>
      <c s="6" t="s">
        <v>3393</v>
      </c>
      <c s="36" t="s">
        <v>1203</v>
      </c>
      <c s="37">
        <v>14.986</v>
      </c>
      <c s="36">
        <v>0.0006</v>
      </c>
      <c s="36">
        <f>ROUND(G1805*H1805,6)</f>
      </c>
      <c r="L1805" s="38">
        <v>0</v>
      </c>
      <c s="32">
        <f>ROUND(ROUND(L1805,2)*ROUND(G1805,3),2)</f>
      </c>
      <c s="36" t="s">
        <v>1204</v>
      </c>
      <c>
        <f>(M1805*21)/100</f>
      </c>
      <c t="s">
        <v>28</v>
      </c>
    </row>
    <row r="1806" spans="1:5" ht="38.25">
      <c r="A1806" s="35" t="s">
        <v>56</v>
      </c>
      <c r="E1806" s="39" t="s">
        <v>3403</v>
      </c>
    </row>
    <row r="1807" spans="1:5" ht="38.25">
      <c r="A1807" s="35" t="s">
        <v>57</v>
      </c>
      <c r="E1807" s="42" t="s">
        <v>3404</v>
      </c>
    </row>
    <row r="1808" spans="1:5" ht="12.75">
      <c r="A1808" t="s">
        <v>58</v>
      </c>
      <c r="E1808" s="39" t="s">
        <v>3396</v>
      </c>
    </row>
    <row r="1809" spans="1:16" ht="12.75">
      <c r="A1809" t="s">
        <v>50</v>
      </c>
      <c s="34" t="s">
        <v>3405</v>
      </c>
      <c s="34" t="s">
        <v>3406</v>
      </c>
      <c s="35" t="s">
        <v>5</v>
      </c>
      <c s="6" t="s">
        <v>3407</v>
      </c>
      <c s="36" t="s">
        <v>1203</v>
      </c>
      <c s="37">
        <v>14.986</v>
      </c>
      <c s="36">
        <v>0</v>
      </c>
      <c s="36">
        <f>ROUND(G1809*H1809,6)</f>
      </c>
      <c r="L1809" s="38">
        <v>0</v>
      </c>
      <c s="32">
        <f>ROUND(ROUND(L1809,2)*ROUND(G1809,3),2)</f>
      </c>
      <c s="36" t="s">
        <v>62</v>
      </c>
      <c>
        <f>(M1809*21)/100</f>
      </c>
      <c t="s">
        <v>28</v>
      </c>
    </row>
    <row r="1810" spans="1:5" ht="12.75">
      <c r="A1810" s="35" t="s">
        <v>56</v>
      </c>
      <c r="E1810" s="39" t="s">
        <v>3407</v>
      </c>
    </row>
    <row r="1811" spans="1:5" ht="12.75">
      <c r="A1811" s="35" t="s">
        <v>57</v>
      </c>
      <c r="E1811" s="40" t="s">
        <v>5</v>
      </c>
    </row>
    <row r="1812" spans="1:5" ht="267.75">
      <c r="A1812" t="s">
        <v>58</v>
      </c>
      <c r="E1812" s="39" t="s">
        <v>3408</v>
      </c>
    </row>
    <row r="1813" spans="1:16" ht="12.75">
      <c r="A1813" t="s">
        <v>50</v>
      </c>
      <c s="34" t="s">
        <v>3409</v>
      </c>
      <c s="34" t="s">
        <v>3410</v>
      </c>
      <c s="35" t="s">
        <v>5</v>
      </c>
      <c s="6" t="s">
        <v>3411</v>
      </c>
      <c s="36" t="s">
        <v>54</v>
      </c>
      <c s="37">
        <v>22</v>
      </c>
      <c s="36">
        <v>0.00017</v>
      </c>
      <c s="36">
        <f>ROUND(G1813*H1813,6)</f>
      </c>
      <c r="L1813" s="38">
        <v>0</v>
      </c>
      <c s="32">
        <f>ROUND(ROUND(L1813,2)*ROUND(G1813,3),2)</f>
      </c>
      <c s="36" t="s">
        <v>62</v>
      </c>
      <c>
        <f>(M1813*21)/100</f>
      </c>
      <c t="s">
        <v>28</v>
      </c>
    </row>
    <row r="1814" spans="1:5" ht="12.75">
      <c r="A1814" s="35" t="s">
        <v>56</v>
      </c>
      <c r="E1814" s="39" t="s">
        <v>3411</v>
      </c>
    </row>
    <row r="1815" spans="1:5" ht="38.25">
      <c r="A1815" s="35" t="s">
        <v>57</v>
      </c>
      <c r="E1815" s="42" t="s">
        <v>3412</v>
      </c>
    </row>
    <row r="1816" spans="1:5" ht="38.25">
      <c r="A1816" t="s">
        <v>58</v>
      </c>
      <c r="E1816" s="39" t="s">
        <v>3413</v>
      </c>
    </row>
    <row r="1817" spans="1:16" ht="25.5">
      <c r="A1817" t="s">
        <v>50</v>
      </c>
      <c s="34" t="s">
        <v>3414</v>
      </c>
      <c s="34" t="s">
        <v>3415</v>
      </c>
      <c s="35" t="s">
        <v>5</v>
      </c>
      <c s="6" t="s">
        <v>3416</v>
      </c>
      <c s="36" t="s">
        <v>54</v>
      </c>
      <c s="37">
        <v>13.08</v>
      </c>
      <c s="36">
        <v>0.00166</v>
      </c>
      <c s="36">
        <f>ROUND(G1817*H1817,6)</f>
      </c>
      <c r="L1817" s="38">
        <v>0</v>
      </c>
      <c s="32">
        <f>ROUND(ROUND(L1817,2)*ROUND(G1817,3),2)</f>
      </c>
      <c s="36" t="s">
        <v>55</v>
      </c>
      <c>
        <f>(M1817*21)/100</f>
      </c>
      <c t="s">
        <v>28</v>
      </c>
    </row>
    <row r="1818" spans="1:5" ht="25.5">
      <c r="A1818" s="35" t="s">
        <v>56</v>
      </c>
      <c r="E1818" s="39" t="s">
        <v>3416</v>
      </c>
    </row>
    <row r="1819" spans="1:5" ht="12.75">
      <c r="A1819" s="35" t="s">
        <v>57</v>
      </c>
      <c r="E1819" s="40" t="s">
        <v>3417</v>
      </c>
    </row>
    <row r="1820" spans="1:5" ht="12.75">
      <c r="A1820" t="s">
        <v>58</v>
      </c>
      <c r="E1820" s="39" t="s">
        <v>5</v>
      </c>
    </row>
    <row r="1821" spans="1:16" ht="25.5">
      <c r="A1821" t="s">
        <v>50</v>
      </c>
      <c s="34" t="s">
        <v>3418</v>
      </c>
      <c s="34" t="s">
        <v>3419</v>
      </c>
      <c s="35" t="s">
        <v>5</v>
      </c>
      <c s="6" t="s">
        <v>3420</v>
      </c>
      <c s="36" t="s">
        <v>1203</v>
      </c>
      <c s="37">
        <v>47.088</v>
      </c>
      <c s="36">
        <v>0</v>
      </c>
      <c s="36">
        <f>ROUND(G1821*H1821,6)</f>
      </c>
      <c r="L1821" s="38">
        <v>0</v>
      </c>
      <c s="32">
        <f>ROUND(ROUND(L1821,2)*ROUND(G1821,3),2)</f>
      </c>
      <c s="36" t="s">
        <v>62</v>
      </c>
      <c>
        <f>(M1821*21)/100</f>
      </c>
      <c t="s">
        <v>28</v>
      </c>
    </row>
    <row r="1822" spans="1:5" ht="25.5">
      <c r="A1822" s="35" t="s">
        <v>56</v>
      </c>
      <c r="E1822" s="39" t="s">
        <v>3420</v>
      </c>
    </row>
    <row r="1823" spans="1:5" ht="12.75">
      <c r="A1823" s="35" t="s">
        <v>57</v>
      </c>
      <c r="E1823" s="40" t="s">
        <v>3421</v>
      </c>
    </row>
    <row r="1824" spans="1:5" ht="38.25">
      <c r="A1824" t="s">
        <v>58</v>
      </c>
      <c r="E1824" s="39" t="s">
        <v>3422</v>
      </c>
    </row>
    <row r="1825" spans="1:16" ht="12.75">
      <c r="A1825" t="s">
        <v>50</v>
      </c>
      <c s="34" t="s">
        <v>3423</v>
      </c>
      <c s="34" t="s">
        <v>3424</v>
      </c>
      <c s="35" t="s">
        <v>5</v>
      </c>
      <c s="6" t="s">
        <v>3425</v>
      </c>
      <c s="36" t="s">
        <v>1203</v>
      </c>
      <c s="37">
        <v>36.54</v>
      </c>
      <c s="36">
        <v>0</v>
      </c>
      <c s="36">
        <f>ROUND(G1825*H1825,6)</f>
      </c>
      <c r="L1825" s="38">
        <v>0</v>
      </c>
      <c s="32">
        <f>ROUND(ROUND(L1825,2)*ROUND(G1825,3),2)</f>
      </c>
      <c s="36" t="s">
        <v>55</v>
      </c>
      <c>
        <f>(M1825*21)/100</f>
      </c>
      <c t="s">
        <v>28</v>
      </c>
    </row>
    <row r="1826" spans="1:5" ht="12.75">
      <c r="A1826" s="35" t="s">
        <v>56</v>
      </c>
      <c r="E1826" s="39" t="s">
        <v>3425</v>
      </c>
    </row>
    <row r="1827" spans="1:5" ht="12.75">
      <c r="A1827" s="35" t="s">
        <v>57</v>
      </c>
      <c r="E1827" s="40" t="s">
        <v>3426</v>
      </c>
    </row>
    <row r="1828" spans="1:5" ht="12.75">
      <c r="A1828" t="s">
        <v>58</v>
      </c>
      <c r="E1828" s="39" t="s">
        <v>5</v>
      </c>
    </row>
    <row r="1829" spans="1:16" ht="12.75">
      <c r="A1829" t="s">
        <v>50</v>
      </c>
      <c s="34" t="s">
        <v>3427</v>
      </c>
      <c s="34" t="s">
        <v>3428</v>
      </c>
      <c s="35" t="s">
        <v>5</v>
      </c>
      <c s="6" t="s">
        <v>3429</v>
      </c>
      <c s="36" t="s">
        <v>71</v>
      </c>
      <c s="37">
        <v>2</v>
      </c>
      <c s="36">
        <v>0</v>
      </c>
      <c s="36">
        <f>ROUND(G1829*H1829,6)</f>
      </c>
      <c r="L1829" s="38">
        <v>0</v>
      </c>
      <c s="32">
        <f>ROUND(ROUND(L1829,2)*ROUND(G1829,3),2)</f>
      </c>
      <c s="36" t="s">
        <v>55</v>
      </c>
      <c>
        <f>(M1829*21)/100</f>
      </c>
      <c t="s">
        <v>28</v>
      </c>
    </row>
    <row r="1830" spans="1:5" ht="12.75">
      <c r="A1830" s="35" t="s">
        <v>56</v>
      </c>
      <c r="E1830" s="39" t="s">
        <v>3429</v>
      </c>
    </row>
    <row r="1831" spans="1:5" ht="12.75">
      <c r="A1831" s="35" t="s">
        <v>57</v>
      </c>
      <c r="E1831" s="40" t="s">
        <v>3430</v>
      </c>
    </row>
    <row r="1832" spans="1:5" ht="12.75">
      <c r="A1832" t="s">
        <v>58</v>
      </c>
      <c r="E1832" s="39" t="s">
        <v>5</v>
      </c>
    </row>
    <row r="1833" spans="1:16" ht="12.75">
      <c r="A1833" t="s">
        <v>50</v>
      </c>
      <c s="34" t="s">
        <v>3431</v>
      </c>
      <c s="34" t="s">
        <v>3432</v>
      </c>
      <c s="35" t="s">
        <v>5</v>
      </c>
      <c s="6" t="s">
        <v>3433</v>
      </c>
      <c s="36" t="s">
        <v>71</v>
      </c>
      <c s="37">
        <v>2</v>
      </c>
      <c s="36">
        <v>0.0032</v>
      </c>
      <c s="36">
        <f>ROUND(G1833*H1833,6)</f>
      </c>
      <c r="L1833" s="38">
        <v>0</v>
      </c>
      <c s="32">
        <f>ROUND(ROUND(L1833,2)*ROUND(G1833,3),2)</f>
      </c>
      <c s="36" t="s">
        <v>62</v>
      </c>
      <c>
        <f>(M1833*21)/100</f>
      </c>
      <c t="s">
        <v>28</v>
      </c>
    </row>
    <row r="1834" spans="1:5" ht="12.75">
      <c r="A1834" s="35" t="s">
        <v>56</v>
      </c>
      <c r="E1834" s="39" t="s">
        <v>3433</v>
      </c>
    </row>
    <row r="1835" spans="1:5" ht="12.75">
      <c r="A1835" s="35" t="s">
        <v>57</v>
      </c>
      <c r="E1835" s="40" t="s">
        <v>3430</v>
      </c>
    </row>
    <row r="1836" spans="1:5" ht="178.5">
      <c r="A1836" t="s">
        <v>58</v>
      </c>
      <c r="E1836" s="39" t="s">
        <v>3434</v>
      </c>
    </row>
    <row r="1837" spans="1:16" ht="12.75">
      <c r="A1837" t="s">
        <v>50</v>
      </c>
      <c s="34" t="s">
        <v>3435</v>
      </c>
      <c s="34" t="s">
        <v>3436</v>
      </c>
      <c s="35" t="s">
        <v>5</v>
      </c>
      <c s="6" t="s">
        <v>3437</v>
      </c>
      <c s="36" t="s">
        <v>1203</v>
      </c>
      <c s="37">
        <v>30.882</v>
      </c>
      <c s="36">
        <v>0</v>
      </c>
      <c s="36">
        <f>ROUND(G1837*H1837,6)</f>
      </c>
      <c r="L1837" s="38">
        <v>0</v>
      </c>
      <c s="32">
        <f>ROUND(ROUND(L1837,2)*ROUND(G1837,3),2)</f>
      </c>
      <c s="36" t="s">
        <v>55</v>
      </c>
      <c>
        <f>(M1837*21)/100</f>
      </c>
      <c t="s">
        <v>28</v>
      </c>
    </row>
    <row r="1838" spans="1:5" ht="12.75">
      <c r="A1838" s="35" t="s">
        <v>56</v>
      </c>
      <c r="E1838" s="39" t="s">
        <v>3437</v>
      </c>
    </row>
    <row r="1839" spans="1:5" ht="63.75">
      <c r="A1839" s="35" t="s">
        <v>57</v>
      </c>
      <c r="E1839" s="40" t="s">
        <v>3438</v>
      </c>
    </row>
    <row r="1840" spans="1:5" ht="12.75">
      <c r="A1840" t="s">
        <v>58</v>
      </c>
      <c r="E1840" s="39" t="s">
        <v>5</v>
      </c>
    </row>
    <row r="1841" spans="1:16" ht="12.75">
      <c r="A1841" t="s">
        <v>50</v>
      </c>
      <c s="34" t="s">
        <v>3439</v>
      </c>
      <c s="34" t="s">
        <v>3440</v>
      </c>
      <c s="35" t="s">
        <v>5</v>
      </c>
      <c s="6" t="s">
        <v>3441</v>
      </c>
      <c s="36" t="s">
        <v>1203</v>
      </c>
      <c s="37">
        <v>34.46</v>
      </c>
      <c s="36">
        <v>0</v>
      </c>
      <c s="36">
        <f>ROUND(G1841*H1841,6)</f>
      </c>
      <c r="L1841" s="38">
        <v>0</v>
      </c>
      <c s="32">
        <f>ROUND(ROUND(L1841,2)*ROUND(G1841,3),2)</f>
      </c>
      <c s="36" t="s">
        <v>55</v>
      </c>
      <c>
        <f>(M1841*21)/100</f>
      </c>
      <c t="s">
        <v>28</v>
      </c>
    </row>
    <row r="1842" spans="1:5" ht="12.75">
      <c r="A1842" s="35" t="s">
        <v>56</v>
      </c>
      <c r="E1842" s="39" t="s">
        <v>3441</v>
      </c>
    </row>
    <row r="1843" spans="1:5" ht="76.5">
      <c r="A1843" s="35" t="s">
        <v>57</v>
      </c>
      <c r="E1843" s="40" t="s">
        <v>3442</v>
      </c>
    </row>
    <row r="1844" spans="1:5" ht="12.75">
      <c r="A1844" t="s">
        <v>58</v>
      </c>
      <c r="E1844" s="39" t="s">
        <v>5</v>
      </c>
    </row>
    <row r="1845" spans="1:16" ht="12.75">
      <c r="A1845" t="s">
        <v>50</v>
      </c>
      <c s="34" t="s">
        <v>3443</v>
      </c>
      <c s="34" t="s">
        <v>3444</v>
      </c>
      <c s="35" t="s">
        <v>5</v>
      </c>
      <c s="6" t="s">
        <v>3445</v>
      </c>
      <c s="36" t="s">
        <v>1203</v>
      </c>
      <c s="37">
        <v>37.906</v>
      </c>
      <c s="36">
        <v>0.01</v>
      </c>
      <c s="36">
        <f>ROUND(G1845*H1845,6)</f>
      </c>
      <c r="L1845" s="38">
        <v>0</v>
      </c>
      <c s="32">
        <f>ROUND(ROUND(L1845,2)*ROUND(G1845,3),2)</f>
      </c>
      <c s="36" t="s">
        <v>55</v>
      </c>
      <c>
        <f>(M1845*21)/100</f>
      </c>
      <c t="s">
        <v>28</v>
      </c>
    </row>
    <row r="1846" spans="1:5" ht="12.75">
      <c r="A1846" s="35" t="s">
        <v>56</v>
      </c>
      <c r="E1846" s="39" t="s">
        <v>3445</v>
      </c>
    </row>
    <row r="1847" spans="1:5" ht="89.25">
      <c r="A1847" s="35" t="s">
        <v>57</v>
      </c>
      <c r="E1847" s="40" t="s">
        <v>3446</v>
      </c>
    </row>
    <row r="1848" spans="1:5" ht="12.75">
      <c r="A1848" t="s">
        <v>58</v>
      </c>
      <c r="E1848" s="39" t="s">
        <v>5</v>
      </c>
    </row>
    <row r="1849" spans="1:16" ht="25.5">
      <c r="A1849" t="s">
        <v>50</v>
      </c>
      <c s="34" t="s">
        <v>3447</v>
      </c>
      <c s="34" t="s">
        <v>3448</v>
      </c>
      <c s="35" t="s">
        <v>5</v>
      </c>
      <c s="6" t="s">
        <v>3449</v>
      </c>
      <c s="36" t="s">
        <v>54</v>
      </c>
      <c s="37">
        <v>57.68</v>
      </c>
      <c s="36">
        <v>0</v>
      </c>
      <c s="36">
        <f>ROUND(G1849*H1849,6)</f>
      </c>
      <c r="L1849" s="38">
        <v>0</v>
      </c>
      <c s="32">
        <f>ROUND(ROUND(L1849,2)*ROUND(G1849,3),2)</f>
      </c>
      <c s="36" t="s">
        <v>55</v>
      </c>
      <c>
        <f>(M1849*21)/100</f>
      </c>
      <c t="s">
        <v>28</v>
      </c>
    </row>
    <row r="1850" spans="1:5" ht="25.5">
      <c r="A1850" s="35" t="s">
        <v>56</v>
      </c>
      <c r="E1850" s="39" t="s">
        <v>3449</v>
      </c>
    </row>
    <row r="1851" spans="1:5" ht="89.25">
      <c r="A1851" s="35" t="s">
        <v>57</v>
      </c>
      <c r="E1851" s="40" t="s">
        <v>3450</v>
      </c>
    </row>
    <row r="1852" spans="1:5" ht="12.75">
      <c r="A1852" t="s">
        <v>58</v>
      </c>
      <c r="E1852" s="39" t="s">
        <v>5</v>
      </c>
    </row>
    <row r="1853" spans="1:16" ht="12.75">
      <c r="A1853" t="s">
        <v>50</v>
      </c>
      <c s="34" t="s">
        <v>3451</v>
      </c>
      <c s="34" t="s">
        <v>3452</v>
      </c>
      <c s="35" t="s">
        <v>5</v>
      </c>
      <c s="6" t="s">
        <v>3453</v>
      </c>
      <c s="36" t="s">
        <v>54</v>
      </c>
      <c s="37">
        <v>63.448</v>
      </c>
      <c s="36">
        <v>0.0002</v>
      </c>
      <c s="36">
        <f>ROUND(G1853*H1853,6)</f>
      </c>
      <c r="L1853" s="38">
        <v>0</v>
      </c>
      <c s="32">
        <f>ROUND(ROUND(L1853,2)*ROUND(G1853,3),2)</f>
      </c>
      <c s="36" t="s">
        <v>55</v>
      </c>
      <c>
        <f>(M1853*21)/100</f>
      </c>
      <c t="s">
        <v>28</v>
      </c>
    </row>
    <row r="1854" spans="1:5" ht="12.75">
      <c r="A1854" s="35" t="s">
        <v>56</v>
      </c>
      <c r="E1854" s="39" t="s">
        <v>3453</v>
      </c>
    </row>
    <row r="1855" spans="1:5" ht="102">
      <c r="A1855" s="35" t="s">
        <v>57</v>
      </c>
      <c r="E1855" s="40" t="s">
        <v>3454</v>
      </c>
    </row>
    <row r="1856" spans="1:5" ht="12.75">
      <c r="A1856" t="s">
        <v>58</v>
      </c>
      <c r="E1856" s="39" t="s">
        <v>5</v>
      </c>
    </row>
    <row r="1857" spans="1:16" ht="25.5">
      <c r="A1857" t="s">
        <v>50</v>
      </c>
      <c s="34" t="s">
        <v>3455</v>
      </c>
      <c s="34" t="s">
        <v>3456</v>
      </c>
      <c s="35" t="s">
        <v>5</v>
      </c>
      <c s="6" t="s">
        <v>3457</v>
      </c>
      <c s="36" t="s">
        <v>1203</v>
      </c>
      <c s="37">
        <v>8.512</v>
      </c>
      <c s="36">
        <v>5E-05</v>
      </c>
      <c s="36">
        <f>ROUND(G1857*H1857,6)</f>
      </c>
      <c r="L1857" s="38">
        <v>0</v>
      </c>
      <c s="32">
        <f>ROUND(ROUND(L1857,2)*ROUND(G1857,3),2)</f>
      </c>
      <c s="36" t="s">
        <v>55</v>
      </c>
      <c>
        <f>(M1857*21)/100</f>
      </c>
      <c t="s">
        <v>28</v>
      </c>
    </row>
    <row r="1858" spans="1:5" ht="25.5">
      <c r="A1858" s="35" t="s">
        <v>56</v>
      </c>
      <c r="E1858" s="39" t="s">
        <v>3457</v>
      </c>
    </row>
    <row r="1859" spans="1:5" ht="12.75">
      <c r="A1859" s="35" t="s">
        <v>57</v>
      </c>
      <c r="E1859" s="40" t="s">
        <v>3458</v>
      </c>
    </row>
    <row r="1860" spans="1:5" ht="12.75">
      <c r="A1860" t="s">
        <v>58</v>
      </c>
      <c r="E1860" s="39" t="s">
        <v>5</v>
      </c>
    </row>
    <row r="1861" spans="1:16" ht="12.75">
      <c r="A1861" t="s">
        <v>50</v>
      </c>
      <c s="34" t="s">
        <v>3459</v>
      </c>
      <c s="34" t="s">
        <v>3460</v>
      </c>
      <c s="35" t="s">
        <v>5</v>
      </c>
      <c s="6" t="s">
        <v>3461</v>
      </c>
      <c s="36" t="s">
        <v>1203</v>
      </c>
      <c s="37">
        <v>8.512</v>
      </c>
      <c s="36">
        <v>0</v>
      </c>
      <c s="36">
        <f>ROUND(G1861*H1861,6)</f>
      </c>
      <c r="L1861" s="38">
        <v>0</v>
      </c>
      <c s="32">
        <f>ROUND(ROUND(L1861,2)*ROUND(G1861,3),2)</f>
      </c>
      <c s="36" t="s">
        <v>62</v>
      </c>
      <c>
        <f>(M1861*21)/100</f>
      </c>
      <c t="s">
        <v>28</v>
      </c>
    </row>
    <row r="1862" spans="1:5" ht="12.75">
      <c r="A1862" s="35" t="s">
        <v>56</v>
      </c>
      <c r="E1862" s="39" t="s">
        <v>3461</v>
      </c>
    </row>
    <row r="1863" spans="1:5" ht="12.75">
      <c r="A1863" s="35" t="s">
        <v>57</v>
      </c>
      <c r="E1863" s="40" t="s">
        <v>3458</v>
      </c>
    </row>
    <row r="1864" spans="1:5" ht="12.75">
      <c r="A1864" t="s">
        <v>58</v>
      </c>
      <c r="E1864" s="39" t="s">
        <v>5</v>
      </c>
    </row>
    <row r="1865" spans="1:16" ht="25.5">
      <c r="A1865" t="s">
        <v>50</v>
      </c>
      <c s="34" t="s">
        <v>3462</v>
      </c>
      <c s="34" t="s">
        <v>3463</v>
      </c>
      <c s="35" t="s">
        <v>5</v>
      </c>
      <c s="6" t="s">
        <v>3464</v>
      </c>
      <c s="36" t="s">
        <v>1203</v>
      </c>
      <c s="37">
        <v>0.792</v>
      </c>
      <c s="36">
        <v>0.00037</v>
      </c>
      <c s="36">
        <f>ROUND(G1865*H1865,6)</f>
      </c>
      <c r="L1865" s="38">
        <v>0</v>
      </c>
      <c s="32">
        <f>ROUND(ROUND(L1865,2)*ROUND(G1865,3),2)</f>
      </c>
      <c s="36" t="s">
        <v>55</v>
      </c>
      <c>
        <f>(M1865*21)/100</f>
      </c>
      <c t="s">
        <v>28</v>
      </c>
    </row>
    <row r="1866" spans="1:5" ht="25.5">
      <c r="A1866" s="35" t="s">
        <v>56</v>
      </c>
      <c r="E1866" s="39" t="s">
        <v>3464</v>
      </c>
    </row>
    <row r="1867" spans="1:5" ht="25.5">
      <c r="A1867" s="35" t="s">
        <v>57</v>
      </c>
      <c r="E1867" s="42" t="s">
        <v>3465</v>
      </c>
    </row>
    <row r="1868" spans="1:5" ht="12.75">
      <c r="A1868" t="s">
        <v>58</v>
      </c>
      <c r="E1868" s="39" t="s">
        <v>5</v>
      </c>
    </row>
    <row r="1869" spans="1:16" ht="25.5">
      <c r="A1869" t="s">
        <v>50</v>
      </c>
      <c s="34" t="s">
        <v>3466</v>
      </c>
      <c s="34" t="s">
        <v>3467</v>
      </c>
      <c s="35" t="s">
        <v>5</v>
      </c>
      <c s="6" t="s">
        <v>3468</v>
      </c>
      <c s="36" t="s">
        <v>1203</v>
      </c>
      <c s="37">
        <v>9.921</v>
      </c>
      <c s="36">
        <v>0.00033</v>
      </c>
      <c s="36">
        <f>ROUND(G1869*H1869,6)</f>
      </c>
      <c r="L1869" s="38">
        <v>0</v>
      </c>
      <c s="32">
        <f>ROUND(ROUND(L1869,2)*ROUND(G1869,3),2)</f>
      </c>
      <c s="36" t="s">
        <v>55</v>
      </c>
      <c>
        <f>(M1869*21)/100</f>
      </c>
      <c t="s">
        <v>28</v>
      </c>
    </row>
    <row r="1870" spans="1:5" ht="25.5">
      <c r="A1870" s="35" t="s">
        <v>56</v>
      </c>
      <c r="E1870" s="39" t="s">
        <v>3468</v>
      </c>
    </row>
    <row r="1871" spans="1:5" ht="63.75">
      <c r="A1871" s="35" t="s">
        <v>57</v>
      </c>
      <c r="E1871" s="42" t="s">
        <v>3469</v>
      </c>
    </row>
    <row r="1872" spans="1:5" ht="12.75">
      <c r="A1872" t="s">
        <v>58</v>
      </c>
      <c r="E1872" s="39" t="s">
        <v>5</v>
      </c>
    </row>
    <row r="1873" spans="1:16" ht="25.5">
      <c r="A1873" t="s">
        <v>50</v>
      </c>
      <c s="34" t="s">
        <v>3470</v>
      </c>
      <c s="34" t="s">
        <v>3471</v>
      </c>
      <c s="35" t="s">
        <v>5</v>
      </c>
      <c s="6" t="s">
        <v>3472</v>
      </c>
      <c s="36" t="s">
        <v>1203</v>
      </c>
      <c s="37">
        <v>24.415</v>
      </c>
      <c s="36">
        <v>0.00027</v>
      </c>
      <c s="36">
        <f>ROUND(G1873*H1873,6)</f>
      </c>
      <c r="L1873" s="38">
        <v>0</v>
      </c>
      <c s="32">
        <f>ROUND(ROUND(L1873,2)*ROUND(G1873,3),2)</f>
      </c>
      <c s="36" t="s">
        <v>55</v>
      </c>
      <c>
        <f>(M1873*21)/100</f>
      </c>
      <c t="s">
        <v>28</v>
      </c>
    </row>
    <row r="1874" spans="1:5" ht="25.5">
      <c r="A1874" s="35" t="s">
        <v>56</v>
      </c>
      <c r="E1874" s="39" t="s">
        <v>3472</v>
      </c>
    </row>
    <row r="1875" spans="1:5" ht="127.5">
      <c r="A1875" s="35" t="s">
        <v>57</v>
      </c>
      <c r="E1875" s="42" t="s">
        <v>3473</v>
      </c>
    </row>
    <row r="1876" spans="1:5" ht="12.75">
      <c r="A1876" t="s">
        <v>58</v>
      </c>
      <c r="E1876" s="39" t="s">
        <v>5</v>
      </c>
    </row>
    <row r="1877" spans="1:16" ht="25.5">
      <c r="A1877" t="s">
        <v>50</v>
      </c>
      <c s="34" t="s">
        <v>3474</v>
      </c>
      <c s="34" t="s">
        <v>3475</v>
      </c>
      <c s="35" t="s">
        <v>5</v>
      </c>
      <c s="6" t="s">
        <v>3476</v>
      </c>
      <c s="36" t="s">
        <v>1203</v>
      </c>
      <c s="37">
        <v>4.073</v>
      </c>
      <c s="36">
        <v>0.00033</v>
      </c>
      <c s="36">
        <f>ROUND(G1877*H1877,6)</f>
      </c>
      <c r="L1877" s="38">
        <v>0</v>
      </c>
      <c s="32">
        <f>ROUND(ROUND(L1877,2)*ROUND(G1877,3),2)</f>
      </c>
      <c s="36" t="s">
        <v>55</v>
      </c>
      <c>
        <f>(M1877*21)/100</f>
      </c>
      <c t="s">
        <v>28</v>
      </c>
    </row>
    <row r="1878" spans="1:5" ht="38.25">
      <c r="A1878" s="35" t="s">
        <v>56</v>
      </c>
      <c r="E1878" s="39" t="s">
        <v>3477</v>
      </c>
    </row>
    <row r="1879" spans="1:5" ht="51">
      <c r="A1879" s="35" t="s">
        <v>57</v>
      </c>
      <c r="E1879" s="42" t="s">
        <v>3478</v>
      </c>
    </row>
    <row r="1880" spans="1:5" ht="12.75">
      <c r="A1880" t="s">
        <v>58</v>
      </c>
      <c r="E1880" s="39" t="s">
        <v>5</v>
      </c>
    </row>
    <row r="1881" spans="1:16" ht="25.5">
      <c r="A1881" t="s">
        <v>50</v>
      </c>
      <c s="34" t="s">
        <v>3479</v>
      </c>
      <c s="34" t="s">
        <v>3480</v>
      </c>
      <c s="35" t="s">
        <v>5</v>
      </c>
      <c s="6" t="s">
        <v>3481</v>
      </c>
      <c s="36" t="s">
        <v>1203</v>
      </c>
      <c s="37">
        <v>7.456</v>
      </c>
      <c s="36">
        <v>0.01597</v>
      </c>
      <c s="36">
        <f>ROUND(G1881*H1881,6)</f>
      </c>
      <c r="L1881" s="38">
        <v>0</v>
      </c>
      <c s="32">
        <f>ROUND(ROUND(L1881,2)*ROUND(G1881,3),2)</f>
      </c>
      <c s="36" t="s">
        <v>62</v>
      </c>
      <c>
        <f>(M1881*21)/100</f>
      </c>
      <c t="s">
        <v>28</v>
      </c>
    </row>
    <row r="1882" spans="1:5" ht="25.5">
      <c r="A1882" s="35" t="s">
        <v>56</v>
      </c>
      <c r="E1882" s="39" t="s">
        <v>3481</v>
      </c>
    </row>
    <row r="1883" spans="1:5" ht="76.5">
      <c r="A1883" s="35" t="s">
        <v>57</v>
      </c>
      <c r="E1883" s="42" t="s">
        <v>3482</v>
      </c>
    </row>
    <row r="1884" spans="1:5" ht="12.75">
      <c r="A1884" t="s">
        <v>58</v>
      </c>
      <c r="E1884" s="39" t="s">
        <v>5</v>
      </c>
    </row>
    <row r="1885" spans="1:16" ht="12.75">
      <c r="A1885" t="s">
        <v>50</v>
      </c>
      <c s="34" t="s">
        <v>3483</v>
      </c>
      <c s="34" t="s">
        <v>3484</v>
      </c>
      <c s="35" t="s">
        <v>5</v>
      </c>
      <c s="6" t="s">
        <v>3485</v>
      </c>
      <c s="36" t="s">
        <v>1203</v>
      </c>
      <c s="37">
        <v>10.386</v>
      </c>
      <c s="36">
        <v>0.01597</v>
      </c>
      <c s="36">
        <f>ROUND(G1885*H1885,6)</f>
      </c>
      <c r="L1885" s="38">
        <v>0</v>
      </c>
      <c s="32">
        <f>ROUND(ROUND(L1885,2)*ROUND(G1885,3),2)</f>
      </c>
      <c s="36" t="s">
        <v>62</v>
      </c>
      <c>
        <f>(M1885*21)/100</f>
      </c>
      <c t="s">
        <v>28</v>
      </c>
    </row>
    <row r="1886" spans="1:5" ht="12.75">
      <c r="A1886" s="35" t="s">
        <v>56</v>
      </c>
      <c r="E1886" s="39" t="s">
        <v>3485</v>
      </c>
    </row>
    <row r="1887" spans="1:5" ht="76.5">
      <c r="A1887" s="35" t="s">
        <v>57</v>
      </c>
      <c r="E1887" s="42" t="s">
        <v>3486</v>
      </c>
    </row>
    <row r="1888" spans="1:5" ht="12.75">
      <c r="A1888" t="s">
        <v>58</v>
      </c>
      <c r="E1888" s="39" t="s">
        <v>5</v>
      </c>
    </row>
    <row r="1889" spans="1:16" ht="25.5">
      <c r="A1889" t="s">
        <v>50</v>
      </c>
      <c s="34" t="s">
        <v>3487</v>
      </c>
      <c s="34" t="s">
        <v>3488</v>
      </c>
      <c s="35" t="s">
        <v>5</v>
      </c>
      <c s="6" t="s">
        <v>3489</v>
      </c>
      <c s="36" t="s">
        <v>1203</v>
      </c>
      <c s="37">
        <v>2.618</v>
      </c>
      <c s="36">
        <v>0.01597</v>
      </c>
      <c s="36">
        <f>ROUND(G1889*H1889,6)</f>
      </c>
      <c r="L1889" s="38">
        <v>0</v>
      </c>
      <c s="32">
        <f>ROUND(ROUND(L1889,2)*ROUND(G1889,3),2)</f>
      </c>
      <c s="36" t="s">
        <v>62</v>
      </c>
      <c>
        <f>(M1889*21)/100</f>
      </c>
      <c t="s">
        <v>28</v>
      </c>
    </row>
    <row r="1890" spans="1:5" ht="25.5">
      <c r="A1890" s="35" t="s">
        <v>56</v>
      </c>
      <c r="E1890" s="39" t="s">
        <v>3489</v>
      </c>
    </row>
    <row r="1891" spans="1:5" ht="25.5">
      <c r="A1891" s="35" t="s">
        <v>57</v>
      </c>
      <c r="E1891" s="42" t="s">
        <v>3490</v>
      </c>
    </row>
    <row r="1892" spans="1:5" ht="12.75">
      <c r="A1892" t="s">
        <v>58</v>
      </c>
      <c r="E1892" s="39" t="s">
        <v>5</v>
      </c>
    </row>
    <row r="1893" spans="1:16" ht="25.5">
      <c r="A1893" t="s">
        <v>50</v>
      </c>
      <c s="34" t="s">
        <v>3491</v>
      </c>
      <c s="34" t="s">
        <v>3492</v>
      </c>
      <c s="35" t="s">
        <v>5</v>
      </c>
      <c s="6" t="s">
        <v>3493</v>
      </c>
      <c s="36" t="s">
        <v>1203</v>
      </c>
      <c s="37">
        <v>1.65</v>
      </c>
      <c s="36">
        <v>0.01597</v>
      </c>
      <c s="36">
        <f>ROUND(G1893*H1893,6)</f>
      </c>
      <c r="L1893" s="38">
        <v>0</v>
      </c>
      <c s="32">
        <f>ROUND(ROUND(L1893,2)*ROUND(G1893,3),2)</f>
      </c>
      <c s="36" t="s">
        <v>62</v>
      </c>
      <c>
        <f>(M1893*21)/100</f>
      </c>
      <c t="s">
        <v>28</v>
      </c>
    </row>
    <row r="1894" spans="1:5" ht="25.5">
      <c r="A1894" s="35" t="s">
        <v>56</v>
      </c>
      <c r="E1894" s="39" t="s">
        <v>3493</v>
      </c>
    </row>
    <row r="1895" spans="1:5" ht="25.5">
      <c r="A1895" s="35" t="s">
        <v>57</v>
      </c>
      <c r="E1895" s="42" t="s">
        <v>3494</v>
      </c>
    </row>
    <row r="1896" spans="1:5" ht="12.75">
      <c r="A1896" t="s">
        <v>58</v>
      </c>
      <c r="E1896" s="39" t="s">
        <v>5</v>
      </c>
    </row>
    <row r="1897" spans="1:16" ht="25.5">
      <c r="A1897" t="s">
        <v>50</v>
      </c>
      <c s="34" t="s">
        <v>3495</v>
      </c>
      <c s="34" t="s">
        <v>3496</v>
      </c>
      <c s="35" t="s">
        <v>5</v>
      </c>
      <c s="6" t="s">
        <v>3497</v>
      </c>
      <c s="36" t="s">
        <v>1203</v>
      </c>
      <c s="37">
        <v>2.423</v>
      </c>
      <c s="36">
        <v>0.01597</v>
      </c>
      <c s="36">
        <f>ROUND(G1897*H1897,6)</f>
      </c>
      <c r="L1897" s="38">
        <v>0</v>
      </c>
      <c s="32">
        <f>ROUND(ROUND(L1897,2)*ROUND(G1897,3),2)</f>
      </c>
      <c s="36" t="s">
        <v>62</v>
      </c>
      <c>
        <f>(M1897*21)/100</f>
      </c>
      <c t="s">
        <v>28</v>
      </c>
    </row>
    <row r="1898" spans="1:5" ht="25.5">
      <c r="A1898" s="35" t="s">
        <v>56</v>
      </c>
      <c r="E1898" s="39" t="s">
        <v>3497</v>
      </c>
    </row>
    <row r="1899" spans="1:5" ht="38.25">
      <c r="A1899" s="35" t="s">
        <v>57</v>
      </c>
      <c r="E1899" s="42" t="s">
        <v>3498</v>
      </c>
    </row>
    <row r="1900" spans="1:5" ht="12.75">
      <c r="A1900" t="s">
        <v>58</v>
      </c>
      <c r="E1900" s="39" t="s">
        <v>5</v>
      </c>
    </row>
    <row r="1901" spans="1:16" ht="25.5">
      <c r="A1901" t="s">
        <v>50</v>
      </c>
      <c s="34" t="s">
        <v>3499</v>
      </c>
      <c s="34" t="s">
        <v>3500</v>
      </c>
      <c s="35" t="s">
        <v>5</v>
      </c>
      <c s="6" t="s">
        <v>3501</v>
      </c>
      <c s="36" t="s">
        <v>1203</v>
      </c>
      <c s="37">
        <v>14.732</v>
      </c>
      <c s="36">
        <v>0.01597</v>
      </c>
      <c s="36">
        <f>ROUND(G1901*H1901,6)</f>
      </c>
      <c r="L1901" s="38">
        <v>0</v>
      </c>
      <c s="32">
        <f>ROUND(ROUND(L1901,2)*ROUND(G1901,3),2)</f>
      </c>
      <c s="36" t="s">
        <v>62</v>
      </c>
      <c>
        <f>(M1901*21)/100</f>
      </c>
      <c t="s">
        <v>28</v>
      </c>
    </row>
    <row r="1902" spans="1:5" ht="25.5">
      <c r="A1902" s="35" t="s">
        <v>56</v>
      </c>
      <c r="E1902" s="39" t="s">
        <v>3501</v>
      </c>
    </row>
    <row r="1903" spans="1:5" ht="89.25">
      <c r="A1903" s="35" t="s">
        <v>57</v>
      </c>
      <c r="E1903" s="42" t="s">
        <v>3502</v>
      </c>
    </row>
    <row r="1904" spans="1:5" ht="12.75">
      <c r="A1904" t="s">
        <v>58</v>
      </c>
      <c r="E1904" s="39" t="s">
        <v>5</v>
      </c>
    </row>
    <row r="1905" spans="1:16" ht="25.5">
      <c r="A1905" t="s">
        <v>50</v>
      </c>
      <c s="34" t="s">
        <v>3503</v>
      </c>
      <c s="34" t="s">
        <v>3504</v>
      </c>
      <c s="35" t="s">
        <v>5</v>
      </c>
      <c s="6" t="s">
        <v>3505</v>
      </c>
      <c s="36" t="s">
        <v>1203</v>
      </c>
      <c s="37">
        <v>21.419</v>
      </c>
      <c s="36">
        <v>0.00037</v>
      </c>
      <c s="36">
        <f>ROUND(G1905*H1905,6)</f>
      </c>
      <c r="L1905" s="38">
        <v>0</v>
      </c>
      <c s="32">
        <f>ROUND(ROUND(L1905,2)*ROUND(G1905,3),2)</f>
      </c>
      <c s="36" t="s">
        <v>62</v>
      </c>
      <c>
        <f>(M1905*21)/100</f>
      </c>
      <c t="s">
        <v>28</v>
      </c>
    </row>
    <row r="1906" spans="1:5" ht="25.5">
      <c r="A1906" s="35" t="s">
        <v>56</v>
      </c>
      <c r="E1906" s="39" t="s">
        <v>3505</v>
      </c>
    </row>
    <row r="1907" spans="1:5" ht="89.25">
      <c r="A1907" s="35" t="s">
        <v>57</v>
      </c>
      <c r="E1907" s="42" t="s">
        <v>3506</v>
      </c>
    </row>
    <row r="1908" spans="1:5" ht="12.75">
      <c r="A1908" t="s">
        <v>58</v>
      </c>
      <c r="E1908" s="39" t="s">
        <v>5</v>
      </c>
    </row>
    <row r="1909" spans="1:16" ht="25.5">
      <c r="A1909" t="s">
        <v>50</v>
      </c>
      <c s="34" t="s">
        <v>3507</v>
      </c>
      <c s="34" t="s">
        <v>3508</v>
      </c>
      <c s="35" t="s">
        <v>5</v>
      </c>
      <c s="6" t="s">
        <v>3509</v>
      </c>
      <c s="36" t="s">
        <v>1203</v>
      </c>
      <c s="37">
        <v>25.587</v>
      </c>
      <c s="36">
        <v>0.00033</v>
      </c>
      <c s="36">
        <f>ROUND(G1909*H1909,6)</f>
      </c>
      <c r="L1909" s="38">
        <v>0</v>
      </c>
      <c s="32">
        <f>ROUND(ROUND(L1909,2)*ROUND(G1909,3),2)</f>
      </c>
      <c s="36" t="s">
        <v>62</v>
      </c>
      <c>
        <f>(M1909*21)/100</f>
      </c>
      <c t="s">
        <v>28</v>
      </c>
    </row>
    <row r="1910" spans="1:5" ht="25.5">
      <c r="A1910" s="35" t="s">
        <v>56</v>
      </c>
      <c r="E1910" s="39" t="s">
        <v>3509</v>
      </c>
    </row>
    <row r="1911" spans="1:5" ht="140.25">
      <c r="A1911" s="35" t="s">
        <v>57</v>
      </c>
      <c r="E1911" s="40" t="s">
        <v>3510</v>
      </c>
    </row>
    <row r="1912" spans="1:5" ht="12.75">
      <c r="A1912" t="s">
        <v>58</v>
      </c>
      <c r="E1912" s="39" t="s">
        <v>5</v>
      </c>
    </row>
    <row r="1913" spans="1:16" ht="25.5">
      <c r="A1913" t="s">
        <v>50</v>
      </c>
      <c s="34" t="s">
        <v>3511</v>
      </c>
      <c s="34" t="s">
        <v>3512</v>
      </c>
      <c s="35" t="s">
        <v>5</v>
      </c>
      <c s="6" t="s">
        <v>3513</v>
      </c>
      <c s="36" t="s">
        <v>1203</v>
      </c>
      <c s="37">
        <v>413.703</v>
      </c>
      <c s="36">
        <v>0.00027</v>
      </c>
      <c s="36">
        <f>ROUND(G1913*H1913,6)</f>
      </c>
      <c r="L1913" s="38">
        <v>0</v>
      </c>
      <c s="32">
        <f>ROUND(ROUND(L1913,2)*ROUND(G1913,3),2)</f>
      </c>
      <c s="36" t="s">
        <v>62</v>
      </c>
      <c>
        <f>(M1913*21)/100</f>
      </c>
      <c t="s">
        <v>28</v>
      </c>
    </row>
    <row r="1914" spans="1:5" ht="25.5">
      <c r="A1914" s="35" t="s">
        <v>56</v>
      </c>
      <c r="E1914" s="39" t="s">
        <v>3513</v>
      </c>
    </row>
    <row r="1915" spans="1:5" ht="216.75">
      <c r="A1915" s="35" t="s">
        <v>57</v>
      </c>
      <c r="E1915" s="42" t="s">
        <v>3514</v>
      </c>
    </row>
    <row r="1916" spans="1:5" ht="12.75">
      <c r="A1916" t="s">
        <v>58</v>
      </c>
      <c r="E1916" s="39" t="s">
        <v>5</v>
      </c>
    </row>
    <row r="1917" spans="1:16" ht="25.5">
      <c r="A1917" t="s">
        <v>50</v>
      </c>
      <c s="34" t="s">
        <v>3515</v>
      </c>
      <c s="34" t="s">
        <v>3516</v>
      </c>
      <c s="35" t="s">
        <v>5</v>
      </c>
      <c s="6" t="s">
        <v>3517</v>
      </c>
      <c s="36" t="s">
        <v>1203</v>
      </c>
      <c s="37">
        <v>4.2</v>
      </c>
      <c s="36">
        <v>0.02514</v>
      </c>
      <c s="36">
        <f>ROUND(G1917*H1917,6)</f>
      </c>
      <c r="L1917" s="38">
        <v>0</v>
      </c>
      <c s="32">
        <f>ROUND(ROUND(L1917,2)*ROUND(G1917,3),2)</f>
      </c>
      <c s="36" t="s">
        <v>62</v>
      </c>
      <c>
        <f>(M1917*21)/100</f>
      </c>
      <c t="s">
        <v>28</v>
      </c>
    </row>
    <row r="1918" spans="1:5" ht="25.5">
      <c r="A1918" s="35" t="s">
        <v>56</v>
      </c>
      <c r="E1918" s="39" t="s">
        <v>3517</v>
      </c>
    </row>
    <row r="1919" spans="1:5" ht="25.5">
      <c r="A1919" s="35" t="s">
        <v>57</v>
      </c>
      <c r="E1919" s="42" t="s">
        <v>3518</v>
      </c>
    </row>
    <row r="1920" spans="1:5" ht="12.75">
      <c r="A1920" t="s">
        <v>58</v>
      </c>
      <c r="E1920" s="39" t="s">
        <v>5</v>
      </c>
    </row>
    <row r="1921" spans="1:16" ht="25.5">
      <c r="A1921" t="s">
        <v>50</v>
      </c>
      <c s="34" t="s">
        <v>3519</v>
      </c>
      <c s="34" t="s">
        <v>3520</v>
      </c>
      <c s="35" t="s">
        <v>5</v>
      </c>
      <c s="6" t="s">
        <v>3521</v>
      </c>
      <c s="36" t="s">
        <v>1203</v>
      </c>
      <c s="37">
        <v>86.565</v>
      </c>
      <c s="36">
        <v>0.027</v>
      </c>
      <c s="36">
        <f>ROUND(G1921*H1921,6)</f>
      </c>
      <c r="L1921" s="38">
        <v>0</v>
      </c>
      <c s="32">
        <f>ROUND(ROUND(L1921,2)*ROUND(G1921,3),2)</f>
      </c>
      <c s="36" t="s">
        <v>62</v>
      </c>
      <c>
        <f>(M1921*21)/100</f>
      </c>
      <c t="s">
        <v>28</v>
      </c>
    </row>
    <row r="1922" spans="1:5" ht="25.5">
      <c r="A1922" s="35" t="s">
        <v>56</v>
      </c>
      <c r="E1922" s="39" t="s">
        <v>3521</v>
      </c>
    </row>
    <row r="1923" spans="1:5" ht="76.5">
      <c r="A1923" s="35" t="s">
        <v>57</v>
      </c>
      <c r="E1923" s="42" t="s">
        <v>3522</v>
      </c>
    </row>
    <row r="1924" spans="1:5" ht="12.75">
      <c r="A1924" t="s">
        <v>58</v>
      </c>
      <c r="E1924" s="39" t="s">
        <v>5</v>
      </c>
    </row>
    <row r="1925" spans="1:16" ht="25.5">
      <c r="A1925" t="s">
        <v>50</v>
      </c>
      <c s="34" t="s">
        <v>3523</v>
      </c>
      <c s="34" t="s">
        <v>3524</v>
      </c>
      <c s="35" t="s">
        <v>5</v>
      </c>
      <c s="6" t="s">
        <v>3525</v>
      </c>
      <c s="36" t="s">
        <v>1203</v>
      </c>
      <c s="37">
        <v>1.108</v>
      </c>
      <c s="36">
        <v>0.027</v>
      </c>
      <c s="36">
        <f>ROUND(G1925*H1925,6)</f>
      </c>
      <c r="L1925" s="38">
        <v>0</v>
      </c>
      <c s="32">
        <f>ROUND(ROUND(L1925,2)*ROUND(G1925,3),2)</f>
      </c>
      <c s="36" t="s">
        <v>62</v>
      </c>
      <c>
        <f>(M1925*21)/100</f>
      </c>
      <c t="s">
        <v>28</v>
      </c>
    </row>
    <row r="1926" spans="1:5" ht="25.5">
      <c r="A1926" s="35" t="s">
        <v>56</v>
      </c>
      <c r="E1926" s="39" t="s">
        <v>3525</v>
      </c>
    </row>
    <row r="1927" spans="1:5" ht="51">
      <c r="A1927" s="35" t="s">
        <v>57</v>
      </c>
      <c r="E1927" s="42" t="s">
        <v>3526</v>
      </c>
    </row>
    <row r="1928" spans="1:5" ht="12.75">
      <c r="A1928" t="s">
        <v>58</v>
      </c>
      <c r="E1928" s="39" t="s">
        <v>5</v>
      </c>
    </row>
    <row r="1929" spans="1:16" ht="25.5">
      <c r="A1929" t="s">
        <v>50</v>
      </c>
      <c s="34" t="s">
        <v>3527</v>
      </c>
      <c s="34" t="s">
        <v>3528</v>
      </c>
      <c s="35" t="s">
        <v>5</v>
      </c>
      <c s="6" t="s">
        <v>3529</v>
      </c>
      <c s="36" t="s">
        <v>1203</v>
      </c>
      <c s="37">
        <v>294.334</v>
      </c>
      <c s="36">
        <v>0.02741</v>
      </c>
      <c s="36">
        <f>ROUND(G1929*H1929,6)</f>
      </c>
      <c r="L1929" s="38">
        <v>0</v>
      </c>
      <c s="32">
        <f>ROUND(ROUND(L1929,2)*ROUND(G1929,3),2)</f>
      </c>
      <c s="36" t="s">
        <v>62</v>
      </c>
      <c>
        <f>(M1929*21)/100</f>
      </c>
      <c t="s">
        <v>28</v>
      </c>
    </row>
    <row r="1930" spans="1:5" ht="25.5">
      <c r="A1930" s="35" t="s">
        <v>56</v>
      </c>
      <c r="E1930" s="39" t="s">
        <v>3529</v>
      </c>
    </row>
    <row r="1931" spans="1:5" ht="165.75">
      <c r="A1931" s="35" t="s">
        <v>57</v>
      </c>
      <c r="E1931" s="42" t="s">
        <v>3530</v>
      </c>
    </row>
    <row r="1932" spans="1:5" ht="12.75">
      <c r="A1932" t="s">
        <v>58</v>
      </c>
      <c r="E1932" s="39" t="s">
        <v>5</v>
      </c>
    </row>
    <row r="1933" spans="1:16" ht="25.5">
      <c r="A1933" t="s">
        <v>50</v>
      </c>
      <c s="34" t="s">
        <v>3531</v>
      </c>
      <c s="34" t="s">
        <v>3532</v>
      </c>
      <c s="35" t="s">
        <v>5</v>
      </c>
      <c s="6" t="s">
        <v>3533</v>
      </c>
      <c s="36" t="s">
        <v>1203</v>
      </c>
      <c s="37">
        <v>3.48</v>
      </c>
      <c s="36">
        <v>0.02741</v>
      </c>
      <c s="36">
        <f>ROUND(G1933*H1933,6)</f>
      </c>
      <c r="L1933" s="38">
        <v>0</v>
      </c>
      <c s="32">
        <f>ROUND(ROUND(L1933,2)*ROUND(G1933,3),2)</f>
      </c>
      <c s="36" t="s">
        <v>62</v>
      </c>
      <c>
        <f>(M1933*21)/100</f>
      </c>
      <c t="s">
        <v>28</v>
      </c>
    </row>
    <row r="1934" spans="1:5" ht="25.5">
      <c r="A1934" s="35" t="s">
        <v>56</v>
      </c>
      <c r="E1934" s="39" t="s">
        <v>3533</v>
      </c>
    </row>
    <row r="1935" spans="1:5" ht="38.25">
      <c r="A1935" s="35" t="s">
        <v>57</v>
      </c>
      <c r="E1935" s="42" t="s">
        <v>3534</v>
      </c>
    </row>
    <row r="1936" spans="1:5" ht="12.75">
      <c r="A1936" t="s">
        <v>58</v>
      </c>
      <c r="E1936" s="39" t="s">
        <v>5</v>
      </c>
    </row>
    <row r="1937" spans="1:16" ht="25.5">
      <c r="A1937" t="s">
        <v>50</v>
      </c>
      <c s="34" t="s">
        <v>3535</v>
      </c>
      <c s="34" t="s">
        <v>3536</v>
      </c>
      <c s="35" t="s">
        <v>5</v>
      </c>
      <c s="6" t="s">
        <v>3537</v>
      </c>
      <c s="36" t="s">
        <v>1203</v>
      </c>
      <c s="37">
        <v>19.184</v>
      </c>
      <c s="36">
        <v>0.02741</v>
      </c>
      <c s="36">
        <f>ROUND(G1937*H1937,6)</f>
      </c>
      <c r="L1937" s="38">
        <v>0</v>
      </c>
      <c s="32">
        <f>ROUND(ROUND(L1937,2)*ROUND(G1937,3),2)</f>
      </c>
      <c s="36" t="s">
        <v>62</v>
      </c>
      <c>
        <f>(M1937*21)/100</f>
      </c>
      <c t="s">
        <v>28</v>
      </c>
    </row>
    <row r="1938" spans="1:5" ht="25.5">
      <c r="A1938" s="35" t="s">
        <v>56</v>
      </c>
      <c r="E1938" s="39" t="s">
        <v>3537</v>
      </c>
    </row>
    <row r="1939" spans="1:5" ht="38.25">
      <c r="A1939" s="35" t="s">
        <v>57</v>
      </c>
      <c r="E1939" s="42" t="s">
        <v>3538</v>
      </c>
    </row>
    <row r="1940" spans="1:5" ht="12.75">
      <c r="A1940" t="s">
        <v>58</v>
      </c>
      <c r="E1940" s="39" t="s">
        <v>5</v>
      </c>
    </row>
    <row r="1941" spans="1:16" ht="25.5">
      <c r="A1941" t="s">
        <v>50</v>
      </c>
      <c s="34" t="s">
        <v>3539</v>
      </c>
      <c s="34" t="s">
        <v>3540</v>
      </c>
      <c s="35" t="s">
        <v>5</v>
      </c>
      <c s="6" t="s">
        <v>3541</v>
      </c>
      <c s="36" t="s">
        <v>1203</v>
      </c>
      <c s="37">
        <v>19.767</v>
      </c>
      <c s="36">
        <v>0.02741</v>
      </c>
      <c s="36">
        <f>ROUND(G1941*H1941,6)</f>
      </c>
      <c r="L1941" s="38">
        <v>0</v>
      </c>
      <c s="32">
        <f>ROUND(ROUND(L1941,2)*ROUND(G1941,3),2)</f>
      </c>
      <c s="36" t="s">
        <v>62</v>
      </c>
      <c>
        <f>(M1941*21)/100</f>
      </c>
      <c t="s">
        <v>28</v>
      </c>
    </row>
    <row r="1942" spans="1:5" ht="25.5">
      <c r="A1942" s="35" t="s">
        <v>56</v>
      </c>
      <c r="E1942" s="39" t="s">
        <v>3541</v>
      </c>
    </row>
    <row r="1943" spans="1:5" ht="63.75">
      <c r="A1943" s="35" t="s">
        <v>57</v>
      </c>
      <c r="E1943" s="42" t="s">
        <v>3542</v>
      </c>
    </row>
    <row r="1944" spans="1:5" ht="12.75">
      <c r="A1944" t="s">
        <v>58</v>
      </c>
      <c r="E1944" s="39" t="s">
        <v>5</v>
      </c>
    </row>
    <row r="1945" spans="1:16" ht="25.5">
      <c r="A1945" t="s">
        <v>50</v>
      </c>
      <c s="34" t="s">
        <v>3543</v>
      </c>
      <c s="34" t="s">
        <v>3544</v>
      </c>
      <c s="35" t="s">
        <v>5</v>
      </c>
      <c s="6" t="s">
        <v>3545</v>
      </c>
      <c s="36" t="s">
        <v>1203</v>
      </c>
      <c s="37">
        <v>19.184</v>
      </c>
      <c s="36">
        <v>0.02741</v>
      </c>
      <c s="36">
        <f>ROUND(G1945*H1945,6)</f>
      </c>
      <c r="L1945" s="38">
        <v>0</v>
      </c>
      <c s="32">
        <f>ROUND(ROUND(L1945,2)*ROUND(G1945,3),2)</f>
      </c>
      <c s="36" t="s">
        <v>62</v>
      </c>
      <c>
        <f>(M1945*21)/100</f>
      </c>
      <c t="s">
        <v>28</v>
      </c>
    </row>
    <row r="1946" spans="1:5" ht="25.5">
      <c r="A1946" s="35" t="s">
        <v>56</v>
      </c>
      <c r="E1946" s="39" t="s">
        <v>3545</v>
      </c>
    </row>
    <row r="1947" spans="1:5" ht="12.75">
      <c r="A1947" s="35" t="s">
        <v>57</v>
      </c>
      <c r="E1947" s="40" t="s">
        <v>3546</v>
      </c>
    </row>
    <row r="1948" spans="1:5" ht="12.75">
      <c r="A1948" t="s">
        <v>58</v>
      </c>
      <c r="E1948" s="39" t="s">
        <v>5</v>
      </c>
    </row>
    <row r="1949" spans="1:16" ht="25.5">
      <c r="A1949" t="s">
        <v>50</v>
      </c>
      <c s="34" t="s">
        <v>3547</v>
      </c>
      <c s="34" t="s">
        <v>3548</v>
      </c>
      <c s="35" t="s">
        <v>5</v>
      </c>
      <c s="6" t="s">
        <v>3549</v>
      </c>
      <c s="36" t="s">
        <v>1203</v>
      </c>
      <c s="37">
        <v>14.161</v>
      </c>
      <c s="36">
        <v>0.02741</v>
      </c>
      <c s="36">
        <f>ROUND(G1949*H1949,6)</f>
      </c>
      <c r="L1949" s="38">
        <v>0</v>
      </c>
      <c s="32">
        <f>ROUND(ROUND(L1949,2)*ROUND(G1949,3),2)</f>
      </c>
      <c s="36" t="s">
        <v>62</v>
      </c>
      <c>
        <f>(M1949*21)/100</f>
      </c>
      <c t="s">
        <v>28</v>
      </c>
    </row>
    <row r="1950" spans="1:5" ht="25.5">
      <c r="A1950" s="35" t="s">
        <v>56</v>
      </c>
      <c r="E1950" s="39" t="s">
        <v>3549</v>
      </c>
    </row>
    <row r="1951" spans="1:5" ht="76.5">
      <c r="A1951" s="35" t="s">
        <v>57</v>
      </c>
      <c r="E1951" s="42" t="s">
        <v>3550</v>
      </c>
    </row>
    <row r="1952" spans="1:5" ht="12.75">
      <c r="A1952" t="s">
        <v>58</v>
      </c>
      <c r="E1952" s="39" t="s">
        <v>5</v>
      </c>
    </row>
    <row r="1953" spans="1:16" ht="25.5">
      <c r="A1953" t="s">
        <v>50</v>
      </c>
      <c s="34" t="s">
        <v>3551</v>
      </c>
      <c s="34" t="s">
        <v>3552</v>
      </c>
      <c s="35" t="s">
        <v>5</v>
      </c>
      <c s="6" t="s">
        <v>3549</v>
      </c>
      <c s="36" t="s">
        <v>1203</v>
      </c>
      <c s="37">
        <v>7.107</v>
      </c>
      <c s="36">
        <v>0.02741</v>
      </c>
      <c s="36">
        <f>ROUND(G1953*H1953,6)</f>
      </c>
      <c r="L1953" s="38">
        <v>0</v>
      </c>
      <c s="32">
        <f>ROUND(ROUND(L1953,2)*ROUND(G1953,3),2)</f>
      </c>
      <c s="36" t="s">
        <v>62</v>
      </c>
      <c>
        <f>(M1953*21)/100</f>
      </c>
      <c t="s">
        <v>28</v>
      </c>
    </row>
    <row r="1954" spans="1:5" ht="25.5">
      <c r="A1954" s="35" t="s">
        <v>56</v>
      </c>
      <c r="E1954" s="39" t="s">
        <v>3549</v>
      </c>
    </row>
    <row r="1955" spans="1:5" ht="25.5">
      <c r="A1955" s="35" t="s">
        <v>57</v>
      </c>
      <c r="E1955" s="42" t="s">
        <v>3553</v>
      </c>
    </row>
    <row r="1956" spans="1:5" ht="12.75">
      <c r="A1956" t="s">
        <v>58</v>
      </c>
      <c r="E1956" s="39" t="s">
        <v>5</v>
      </c>
    </row>
    <row r="1957" spans="1:16" ht="12.75">
      <c r="A1957" t="s">
        <v>50</v>
      </c>
      <c s="34" t="s">
        <v>3554</v>
      </c>
      <c s="34" t="s">
        <v>3555</v>
      </c>
      <c s="35" t="s">
        <v>5</v>
      </c>
      <c s="6" t="s">
        <v>3556</v>
      </c>
      <c s="36" t="s">
        <v>1203</v>
      </c>
      <c s="37">
        <v>7.158</v>
      </c>
      <c s="36">
        <v>0.02741</v>
      </c>
      <c s="36">
        <f>ROUND(G1957*H1957,6)</f>
      </c>
      <c r="L1957" s="38">
        <v>0</v>
      </c>
      <c s="32">
        <f>ROUND(ROUND(L1957,2)*ROUND(G1957,3),2)</f>
      </c>
      <c s="36" t="s">
        <v>62</v>
      </c>
      <c>
        <f>(M1957*21)/100</f>
      </c>
      <c t="s">
        <v>28</v>
      </c>
    </row>
    <row r="1958" spans="1:5" ht="12.75">
      <c r="A1958" s="35" t="s">
        <v>56</v>
      </c>
      <c r="E1958" s="39" t="s">
        <v>3556</v>
      </c>
    </row>
    <row r="1959" spans="1:5" ht="51">
      <c r="A1959" s="35" t="s">
        <v>57</v>
      </c>
      <c r="E1959" s="42" t="s">
        <v>3557</v>
      </c>
    </row>
    <row r="1960" spans="1:5" ht="12.75">
      <c r="A1960" t="s">
        <v>58</v>
      </c>
      <c r="E1960" s="39" t="s">
        <v>5</v>
      </c>
    </row>
    <row r="1961" spans="1:16" ht="25.5">
      <c r="A1961" t="s">
        <v>50</v>
      </c>
      <c s="34" t="s">
        <v>3558</v>
      </c>
      <c s="34" t="s">
        <v>3559</v>
      </c>
      <c s="35" t="s">
        <v>5</v>
      </c>
      <c s="6" t="s">
        <v>3560</v>
      </c>
      <c s="36" t="s">
        <v>1203</v>
      </c>
      <c s="37">
        <v>2.363</v>
      </c>
      <c s="36">
        <v>0.02741</v>
      </c>
      <c s="36">
        <f>ROUND(G1961*H1961,6)</f>
      </c>
      <c r="L1961" s="38">
        <v>0</v>
      </c>
      <c s="32">
        <f>ROUND(ROUND(L1961,2)*ROUND(G1961,3),2)</f>
      </c>
      <c s="36" t="s">
        <v>62</v>
      </c>
      <c>
        <f>(M1961*21)/100</f>
      </c>
      <c t="s">
        <v>28</v>
      </c>
    </row>
    <row r="1962" spans="1:5" ht="25.5">
      <c r="A1962" s="35" t="s">
        <v>56</v>
      </c>
      <c r="E1962" s="39" t="s">
        <v>3560</v>
      </c>
    </row>
    <row r="1963" spans="1:5" ht="38.25">
      <c r="A1963" s="35" t="s">
        <v>57</v>
      </c>
      <c r="E1963" s="42" t="s">
        <v>3561</v>
      </c>
    </row>
    <row r="1964" spans="1:5" ht="12.75">
      <c r="A1964" t="s">
        <v>58</v>
      </c>
      <c r="E1964" s="39" t="s">
        <v>5</v>
      </c>
    </row>
    <row r="1965" spans="1:16" ht="12.75">
      <c r="A1965" t="s">
        <v>50</v>
      </c>
      <c s="34" t="s">
        <v>3562</v>
      </c>
      <c s="34" t="s">
        <v>3563</v>
      </c>
      <c s="35" t="s">
        <v>5</v>
      </c>
      <c s="6" t="s">
        <v>3564</v>
      </c>
      <c s="36" t="s">
        <v>1203</v>
      </c>
      <c s="37">
        <v>7.107</v>
      </c>
      <c s="36">
        <v>0.02741</v>
      </c>
      <c s="36">
        <f>ROUND(G1965*H1965,6)</f>
      </c>
      <c r="L1965" s="38">
        <v>0</v>
      </c>
      <c s="32">
        <f>ROUND(ROUND(L1965,2)*ROUND(G1965,3),2)</f>
      </c>
      <c s="36" t="s">
        <v>62</v>
      </c>
      <c>
        <f>(M1965*21)/100</f>
      </c>
      <c t="s">
        <v>28</v>
      </c>
    </row>
    <row r="1966" spans="1:5" ht="12.75">
      <c r="A1966" s="35" t="s">
        <v>56</v>
      </c>
      <c r="E1966" s="39" t="s">
        <v>3564</v>
      </c>
    </row>
    <row r="1967" spans="1:5" ht="38.25">
      <c r="A1967" s="35" t="s">
        <v>57</v>
      </c>
      <c r="E1967" s="42" t="s">
        <v>3565</v>
      </c>
    </row>
    <row r="1968" spans="1:5" ht="12.75">
      <c r="A1968" t="s">
        <v>58</v>
      </c>
      <c r="E1968" s="39" t="s">
        <v>5</v>
      </c>
    </row>
    <row r="1969" spans="1:16" ht="25.5">
      <c r="A1969" t="s">
        <v>50</v>
      </c>
      <c s="34" t="s">
        <v>3566</v>
      </c>
      <c s="34" t="s">
        <v>3567</v>
      </c>
      <c s="35" t="s">
        <v>5</v>
      </c>
      <c s="6" t="s">
        <v>3568</v>
      </c>
      <c s="36" t="s">
        <v>54</v>
      </c>
      <c s="37">
        <v>1390.257</v>
      </c>
      <c s="36">
        <v>6E-05</v>
      </c>
      <c s="36">
        <f>ROUND(G1969*H1969,6)</f>
      </c>
      <c r="L1969" s="38">
        <v>0</v>
      </c>
      <c s="32">
        <f>ROUND(ROUND(L1969,2)*ROUND(G1969,3),2)</f>
      </c>
      <c s="36" t="s">
        <v>55</v>
      </c>
      <c>
        <f>(M1969*21)/100</f>
      </c>
      <c t="s">
        <v>28</v>
      </c>
    </row>
    <row r="1970" spans="1:5" ht="25.5">
      <c r="A1970" s="35" t="s">
        <v>56</v>
      </c>
      <c r="E1970" s="39" t="s">
        <v>3568</v>
      </c>
    </row>
    <row r="1971" spans="1:5" ht="12.75">
      <c r="A1971" s="35" t="s">
        <v>57</v>
      </c>
      <c r="E1971" s="40" t="s">
        <v>5</v>
      </c>
    </row>
    <row r="1972" spans="1:5" ht="12.75">
      <c r="A1972" t="s">
        <v>58</v>
      </c>
      <c r="E1972" s="39" t="s">
        <v>5</v>
      </c>
    </row>
    <row r="1973" spans="1:16" ht="25.5">
      <c r="A1973" t="s">
        <v>50</v>
      </c>
      <c s="34" t="s">
        <v>3569</v>
      </c>
      <c s="34" t="s">
        <v>3570</v>
      </c>
      <c s="35" t="s">
        <v>5</v>
      </c>
      <c s="6" t="s">
        <v>3571</v>
      </c>
      <c s="36" t="s">
        <v>54</v>
      </c>
      <c s="37">
        <v>1390.257</v>
      </c>
      <c s="36">
        <v>7E-05</v>
      </c>
      <c s="36">
        <f>ROUND(G1973*H1973,6)</f>
      </c>
      <c r="L1973" s="38">
        <v>0</v>
      </c>
      <c s="32">
        <f>ROUND(ROUND(L1973,2)*ROUND(G1973,3),2)</f>
      </c>
      <c s="36" t="s">
        <v>55</v>
      </c>
      <c>
        <f>(M1973*21)/100</f>
      </c>
      <c t="s">
        <v>28</v>
      </c>
    </row>
    <row r="1974" spans="1:5" ht="25.5">
      <c r="A1974" s="35" t="s">
        <v>56</v>
      </c>
      <c r="E1974" s="39" t="s">
        <v>3571</v>
      </c>
    </row>
    <row r="1975" spans="1:5" ht="12.75">
      <c r="A1975" s="35" t="s">
        <v>57</v>
      </c>
      <c r="E1975" s="40" t="s">
        <v>5</v>
      </c>
    </row>
    <row r="1976" spans="1:5" ht="12.75">
      <c r="A1976" t="s">
        <v>58</v>
      </c>
      <c r="E1976" s="39" t="s">
        <v>5</v>
      </c>
    </row>
    <row r="1977" spans="1:16" ht="25.5">
      <c r="A1977" t="s">
        <v>50</v>
      </c>
      <c s="34" t="s">
        <v>3572</v>
      </c>
      <c s="34" t="s">
        <v>3573</v>
      </c>
      <c s="35" t="s">
        <v>5</v>
      </c>
      <c s="6" t="s">
        <v>3574</v>
      </c>
      <c s="36" t="s">
        <v>54</v>
      </c>
      <c s="37">
        <v>1390.257</v>
      </c>
      <c s="36">
        <v>0.00029</v>
      </c>
      <c s="36">
        <f>ROUND(G1977*H1977,6)</f>
      </c>
      <c r="L1977" s="38">
        <v>0</v>
      </c>
      <c s="32">
        <f>ROUND(ROUND(L1977,2)*ROUND(G1977,3),2)</f>
      </c>
      <c s="36" t="s">
        <v>55</v>
      </c>
      <c>
        <f>(M1977*21)/100</f>
      </c>
      <c t="s">
        <v>28</v>
      </c>
    </row>
    <row r="1978" spans="1:5" ht="25.5">
      <c r="A1978" s="35" t="s">
        <v>56</v>
      </c>
      <c r="E1978" s="39" t="s">
        <v>3574</v>
      </c>
    </row>
    <row r="1979" spans="1:5" ht="12.75">
      <c r="A1979" s="35" t="s">
        <v>57</v>
      </c>
      <c r="E1979" s="40" t="s">
        <v>5</v>
      </c>
    </row>
    <row r="1980" spans="1:5" ht="12.75">
      <c r="A1980" t="s">
        <v>58</v>
      </c>
      <c r="E1980" s="39" t="s">
        <v>5</v>
      </c>
    </row>
    <row r="1981" spans="1:16" ht="12.75">
      <c r="A1981" t="s">
        <v>50</v>
      </c>
      <c s="34" t="s">
        <v>3575</v>
      </c>
      <c s="34" t="s">
        <v>3576</v>
      </c>
      <c s="35" t="s">
        <v>5</v>
      </c>
      <c s="6" t="s">
        <v>3577</v>
      </c>
      <c s="36" t="s">
        <v>71</v>
      </c>
      <c s="37">
        <v>5</v>
      </c>
      <c s="36">
        <v>0</v>
      </c>
      <c s="36">
        <f>ROUND(G1981*H1981,6)</f>
      </c>
      <c r="L1981" s="38">
        <v>0</v>
      </c>
      <c s="32">
        <f>ROUND(ROUND(L1981,2)*ROUND(G1981,3),2)</f>
      </c>
      <c s="36" t="s">
        <v>55</v>
      </c>
      <c>
        <f>(M1981*21)/100</f>
      </c>
      <c t="s">
        <v>28</v>
      </c>
    </row>
    <row r="1982" spans="1:5" ht="12.75">
      <c r="A1982" s="35" t="s">
        <v>56</v>
      </c>
      <c r="E1982" s="39" t="s">
        <v>3577</v>
      </c>
    </row>
    <row r="1983" spans="1:5" ht="76.5">
      <c r="A1983" s="35" t="s">
        <v>57</v>
      </c>
      <c r="E1983" s="40" t="s">
        <v>3578</v>
      </c>
    </row>
    <row r="1984" spans="1:5" ht="12.75">
      <c r="A1984" t="s">
        <v>58</v>
      </c>
      <c r="E1984" s="39" t="s">
        <v>5</v>
      </c>
    </row>
    <row r="1985" spans="1:16" ht="25.5">
      <c r="A1985" t="s">
        <v>50</v>
      </c>
      <c s="34" t="s">
        <v>3579</v>
      </c>
      <c s="34" t="s">
        <v>3580</v>
      </c>
      <c s="35" t="s">
        <v>5</v>
      </c>
      <c s="6" t="s">
        <v>3581</v>
      </c>
      <c s="36" t="s">
        <v>1203</v>
      </c>
      <c s="37">
        <v>3.125</v>
      </c>
      <c s="36">
        <v>0.02997</v>
      </c>
      <c s="36">
        <f>ROUND(G1985*H1985,6)</f>
      </c>
      <c r="L1985" s="38">
        <v>0</v>
      </c>
      <c s="32">
        <f>ROUND(ROUND(L1985,2)*ROUND(G1985,3),2)</f>
      </c>
      <c s="36" t="s">
        <v>62</v>
      </c>
      <c>
        <f>(M1985*21)/100</f>
      </c>
      <c t="s">
        <v>28</v>
      </c>
    </row>
    <row r="1986" spans="1:5" ht="25.5">
      <c r="A1986" s="35" t="s">
        <v>56</v>
      </c>
      <c r="E1986" s="39" t="s">
        <v>3581</v>
      </c>
    </row>
    <row r="1987" spans="1:5" ht="38.25">
      <c r="A1987" s="35" t="s">
        <v>57</v>
      </c>
      <c r="E1987" s="42" t="s">
        <v>3582</v>
      </c>
    </row>
    <row r="1988" spans="1:5" ht="25.5">
      <c r="A1988" t="s">
        <v>58</v>
      </c>
      <c r="E1988" s="39" t="s">
        <v>2259</v>
      </c>
    </row>
    <row r="1989" spans="1:16" ht="25.5">
      <c r="A1989" t="s">
        <v>50</v>
      </c>
      <c s="34" t="s">
        <v>3583</v>
      </c>
      <c s="34" t="s">
        <v>3584</v>
      </c>
      <c s="35" t="s">
        <v>5</v>
      </c>
      <c s="6" t="s">
        <v>3585</v>
      </c>
      <c s="36" t="s">
        <v>1203</v>
      </c>
      <c s="37">
        <v>2.828</v>
      </c>
      <c s="36">
        <v>0.03815</v>
      </c>
      <c s="36">
        <f>ROUND(G1989*H1989,6)</f>
      </c>
      <c r="L1989" s="38">
        <v>0</v>
      </c>
      <c s="32">
        <f>ROUND(ROUND(L1989,2)*ROUND(G1989,3),2)</f>
      </c>
      <c s="36" t="s">
        <v>62</v>
      </c>
      <c>
        <f>(M1989*21)/100</f>
      </c>
      <c t="s">
        <v>28</v>
      </c>
    </row>
    <row r="1990" spans="1:5" ht="25.5">
      <c r="A1990" s="35" t="s">
        <v>56</v>
      </c>
      <c r="E1990" s="39" t="s">
        <v>3585</v>
      </c>
    </row>
    <row r="1991" spans="1:5" ht="25.5">
      <c r="A1991" s="35" t="s">
        <v>57</v>
      </c>
      <c r="E1991" s="42" t="s">
        <v>3586</v>
      </c>
    </row>
    <row r="1992" spans="1:5" ht="25.5">
      <c r="A1992" t="s">
        <v>58</v>
      </c>
      <c r="E1992" s="39" t="s">
        <v>2259</v>
      </c>
    </row>
    <row r="1993" spans="1:16" ht="25.5">
      <c r="A1993" t="s">
        <v>50</v>
      </c>
      <c s="34" t="s">
        <v>3587</v>
      </c>
      <c s="34" t="s">
        <v>3588</v>
      </c>
      <c s="35" t="s">
        <v>5</v>
      </c>
      <c s="6" t="s">
        <v>3589</v>
      </c>
      <c s="36" t="s">
        <v>1203</v>
      </c>
      <c s="37">
        <v>2.968</v>
      </c>
      <c s="36">
        <v>0.03815</v>
      </c>
      <c s="36">
        <f>ROUND(G1993*H1993,6)</f>
      </c>
      <c r="L1993" s="38">
        <v>0</v>
      </c>
      <c s="32">
        <f>ROUND(ROUND(L1993,2)*ROUND(G1993,3),2)</f>
      </c>
      <c s="36" t="s">
        <v>62</v>
      </c>
      <c>
        <f>(M1993*21)/100</f>
      </c>
      <c t="s">
        <v>28</v>
      </c>
    </row>
    <row r="1994" spans="1:5" ht="25.5">
      <c r="A1994" s="35" t="s">
        <v>56</v>
      </c>
      <c r="E1994" s="39" t="s">
        <v>3589</v>
      </c>
    </row>
    <row r="1995" spans="1:5" ht="25.5">
      <c r="A1995" s="35" t="s">
        <v>57</v>
      </c>
      <c r="E1995" s="42" t="s">
        <v>3590</v>
      </c>
    </row>
    <row r="1996" spans="1:5" ht="25.5">
      <c r="A1996" t="s">
        <v>58</v>
      </c>
      <c r="E1996" s="39" t="s">
        <v>2259</v>
      </c>
    </row>
    <row r="1997" spans="1:16" ht="25.5">
      <c r="A1997" t="s">
        <v>50</v>
      </c>
      <c s="34" t="s">
        <v>3591</v>
      </c>
      <c s="34" t="s">
        <v>3592</v>
      </c>
      <c s="35" t="s">
        <v>5</v>
      </c>
      <c s="6" t="s">
        <v>3593</v>
      </c>
      <c s="36" t="s">
        <v>1203</v>
      </c>
      <c s="37">
        <v>3.654</v>
      </c>
      <c s="36">
        <v>0.02423</v>
      </c>
      <c s="36">
        <f>ROUND(G1997*H1997,6)</f>
      </c>
      <c r="L1997" s="38">
        <v>0</v>
      </c>
      <c s="32">
        <f>ROUND(ROUND(L1997,2)*ROUND(G1997,3),2)</f>
      </c>
      <c s="36" t="s">
        <v>62</v>
      </c>
      <c>
        <f>(M1997*21)/100</f>
      </c>
      <c t="s">
        <v>28</v>
      </c>
    </row>
    <row r="1998" spans="1:5" ht="25.5">
      <c r="A1998" s="35" t="s">
        <v>56</v>
      </c>
      <c r="E1998" s="39" t="s">
        <v>3593</v>
      </c>
    </row>
    <row r="1999" spans="1:5" ht="25.5">
      <c r="A1999" s="35" t="s">
        <v>57</v>
      </c>
      <c r="E1999" s="42" t="s">
        <v>3594</v>
      </c>
    </row>
    <row r="2000" spans="1:5" ht="12.75">
      <c r="A2000" t="s">
        <v>58</v>
      </c>
      <c r="E2000" s="39" t="s">
        <v>3595</v>
      </c>
    </row>
    <row r="2001" spans="1:16" ht="25.5">
      <c r="A2001" t="s">
        <v>50</v>
      </c>
      <c s="34" t="s">
        <v>3596</v>
      </c>
      <c s="34" t="s">
        <v>3597</v>
      </c>
      <c s="35" t="s">
        <v>5</v>
      </c>
      <c s="6" t="s">
        <v>3598</v>
      </c>
      <c s="36" t="s">
        <v>1203</v>
      </c>
      <c s="37">
        <v>3.248</v>
      </c>
      <c s="36">
        <v>0.02423</v>
      </c>
      <c s="36">
        <f>ROUND(G2001*H2001,6)</f>
      </c>
      <c r="L2001" s="38">
        <v>0</v>
      </c>
      <c s="32">
        <f>ROUND(ROUND(L2001,2)*ROUND(G2001,3),2)</f>
      </c>
      <c s="36" t="s">
        <v>62</v>
      </c>
      <c>
        <f>(M2001*21)/100</f>
      </c>
      <c t="s">
        <v>28</v>
      </c>
    </row>
    <row r="2002" spans="1:5" ht="25.5">
      <c r="A2002" s="35" t="s">
        <v>56</v>
      </c>
      <c r="E2002" s="39" t="s">
        <v>3598</v>
      </c>
    </row>
    <row r="2003" spans="1:5" ht="25.5">
      <c r="A2003" s="35" t="s">
        <v>57</v>
      </c>
      <c r="E2003" s="42" t="s">
        <v>3599</v>
      </c>
    </row>
    <row r="2004" spans="1:5" ht="12.75">
      <c r="A2004" t="s">
        <v>58</v>
      </c>
      <c r="E2004" s="39" t="s">
        <v>3595</v>
      </c>
    </row>
    <row r="2005" spans="1:16" ht="12.75">
      <c r="A2005" t="s">
        <v>50</v>
      </c>
      <c s="34" t="s">
        <v>3600</v>
      </c>
      <c s="34" t="s">
        <v>3601</v>
      </c>
      <c s="35" t="s">
        <v>5</v>
      </c>
      <c s="6" t="s">
        <v>3602</v>
      </c>
      <c s="36" t="s">
        <v>71</v>
      </c>
      <c s="37">
        <v>14</v>
      </c>
      <c s="36">
        <v>0</v>
      </c>
      <c s="36">
        <f>ROUND(G2005*H2005,6)</f>
      </c>
      <c r="L2005" s="38">
        <v>0</v>
      </c>
      <c s="32">
        <f>ROUND(ROUND(L2005,2)*ROUND(G2005,3),2)</f>
      </c>
      <c s="36" t="s">
        <v>55</v>
      </c>
      <c>
        <f>(M2005*21)/100</f>
      </c>
      <c t="s">
        <v>28</v>
      </c>
    </row>
    <row r="2006" spans="1:5" ht="12.75">
      <c r="A2006" s="35" t="s">
        <v>56</v>
      </c>
      <c r="E2006" s="39" t="s">
        <v>3602</v>
      </c>
    </row>
    <row r="2007" spans="1:5" ht="191.25">
      <c r="A2007" s="35" t="s">
        <v>57</v>
      </c>
      <c r="E2007" s="40" t="s">
        <v>3603</v>
      </c>
    </row>
    <row r="2008" spans="1:5" ht="12.75">
      <c r="A2008" t="s">
        <v>58</v>
      </c>
      <c r="E2008" s="39" t="s">
        <v>5</v>
      </c>
    </row>
    <row r="2009" spans="1:16" ht="25.5">
      <c r="A2009" t="s">
        <v>50</v>
      </c>
      <c s="34" t="s">
        <v>3604</v>
      </c>
      <c s="34" t="s">
        <v>3605</v>
      </c>
      <c s="35" t="s">
        <v>5</v>
      </c>
      <c s="6" t="s">
        <v>3606</v>
      </c>
      <c s="36" t="s">
        <v>1203</v>
      </c>
      <c s="37">
        <v>8.232</v>
      </c>
      <c s="36">
        <v>0.03815</v>
      </c>
      <c s="36">
        <f>ROUND(G2009*H2009,6)</f>
      </c>
      <c r="L2009" s="38">
        <v>0</v>
      </c>
      <c s="32">
        <f>ROUND(ROUND(L2009,2)*ROUND(G2009,3),2)</f>
      </c>
      <c s="36" t="s">
        <v>62</v>
      </c>
      <c>
        <f>(M2009*21)/100</f>
      </c>
      <c t="s">
        <v>28</v>
      </c>
    </row>
    <row r="2010" spans="1:5" ht="25.5">
      <c r="A2010" s="35" t="s">
        <v>56</v>
      </c>
      <c r="E2010" s="39" t="s">
        <v>3606</v>
      </c>
    </row>
    <row r="2011" spans="1:5" ht="51">
      <c r="A2011" s="35" t="s">
        <v>57</v>
      </c>
      <c r="E2011" s="42" t="s">
        <v>3607</v>
      </c>
    </row>
    <row r="2012" spans="1:5" ht="25.5">
      <c r="A2012" t="s">
        <v>58</v>
      </c>
      <c r="E2012" s="39" t="s">
        <v>2259</v>
      </c>
    </row>
    <row r="2013" spans="1:16" ht="25.5">
      <c r="A2013" t="s">
        <v>50</v>
      </c>
      <c s="34" t="s">
        <v>3608</v>
      </c>
      <c s="34" t="s">
        <v>3609</v>
      </c>
      <c s="35" t="s">
        <v>5</v>
      </c>
      <c s="6" t="s">
        <v>3610</v>
      </c>
      <c s="36" t="s">
        <v>1203</v>
      </c>
      <c s="37">
        <v>5.936</v>
      </c>
      <c s="36">
        <v>0.03815</v>
      </c>
      <c s="36">
        <f>ROUND(G2013*H2013,6)</f>
      </c>
      <c r="L2013" s="38">
        <v>0</v>
      </c>
      <c s="32">
        <f>ROUND(ROUND(L2013,2)*ROUND(G2013,3),2)</f>
      </c>
      <c s="36" t="s">
        <v>62</v>
      </c>
      <c>
        <f>(M2013*21)/100</f>
      </c>
      <c t="s">
        <v>28</v>
      </c>
    </row>
    <row r="2014" spans="1:5" ht="25.5">
      <c r="A2014" s="35" t="s">
        <v>56</v>
      </c>
      <c r="E2014" s="39" t="s">
        <v>3610</v>
      </c>
    </row>
    <row r="2015" spans="1:5" ht="25.5">
      <c r="A2015" s="35" t="s">
        <v>57</v>
      </c>
      <c r="E2015" s="42" t="s">
        <v>3611</v>
      </c>
    </row>
    <row r="2016" spans="1:5" ht="25.5">
      <c r="A2016" t="s">
        <v>58</v>
      </c>
      <c r="E2016" s="39" t="s">
        <v>2259</v>
      </c>
    </row>
    <row r="2017" spans="1:16" ht="25.5">
      <c r="A2017" t="s">
        <v>50</v>
      </c>
      <c s="34" t="s">
        <v>3612</v>
      </c>
      <c s="34" t="s">
        <v>3613</v>
      </c>
      <c s="35" t="s">
        <v>5</v>
      </c>
      <c s="6" t="s">
        <v>3614</v>
      </c>
      <c s="36" t="s">
        <v>1203</v>
      </c>
      <c s="37">
        <v>4.116</v>
      </c>
      <c s="36">
        <v>0.03815</v>
      </c>
      <c s="36">
        <f>ROUND(G2017*H2017,6)</f>
      </c>
      <c r="L2017" s="38">
        <v>0</v>
      </c>
      <c s="32">
        <f>ROUND(ROUND(L2017,2)*ROUND(G2017,3),2)</f>
      </c>
      <c s="36" t="s">
        <v>62</v>
      </c>
      <c>
        <f>(M2017*21)/100</f>
      </c>
      <c t="s">
        <v>28</v>
      </c>
    </row>
    <row r="2018" spans="1:5" ht="25.5">
      <c r="A2018" s="35" t="s">
        <v>56</v>
      </c>
      <c r="E2018" s="39" t="s">
        <v>3614</v>
      </c>
    </row>
    <row r="2019" spans="1:5" ht="25.5">
      <c r="A2019" s="35" t="s">
        <v>57</v>
      </c>
      <c r="E2019" s="42" t="s">
        <v>3615</v>
      </c>
    </row>
    <row r="2020" spans="1:5" ht="25.5">
      <c r="A2020" t="s">
        <v>58</v>
      </c>
      <c r="E2020" s="39" t="s">
        <v>2259</v>
      </c>
    </row>
    <row r="2021" spans="1:16" ht="25.5">
      <c r="A2021" t="s">
        <v>50</v>
      </c>
      <c s="34" t="s">
        <v>3616</v>
      </c>
      <c s="34" t="s">
        <v>3617</v>
      </c>
      <c s="35" t="s">
        <v>5</v>
      </c>
      <c s="6" t="s">
        <v>3618</v>
      </c>
      <c s="36" t="s">
        <v>1203</v>
      </c>
      <c s="37">
        <v>12.936</v>
      </c>
      <c s="36">
        <v>0.02423</v>
      </c>
      <c s="36">
        <f>ROUND(G2021*H2021,6)</f>
      </c>
      <c r="L2021" s="38">
        <v>0</v>
      </c>
      <c s="32">
        <f>ROUND(ROUND(L2021,2)*ROUND(G2021,3),2)</f>
      </c>
      <c s="36" t="s">
        <v>62</v>
      </c>
      <c>
        <f>(M2021*21)/100</f>
      </c>
      <c t="s">
        <v>28</v>
      </c>
    </row>
    <row r="2022" spans="1:5" ht="25.5">
      <c r="A2022" s="35" t="s">
        <v>56</v>
      </c>
      <c r="E2022" s="39" t="s">
        <v>3618</v>
      </c>
    </row>
    <row r="2023" spans="1:5" ht="63.75">
      <c r="A2023" s="35" t="s">
        <v>57</v>
      </c>
      <c r="E2023" s="42" t="s">
        <v>3619</v>
      </c>
    </row>
    <row r="2024" spans="1:5" ht="12.75">
      <c r="A2024" t="s">
        <v>58</v>
      </c>
      <c r="E2024" s="39" t="s">
        <v>5</v>
      </c>
    </row>
    <row r="2025" spans="1:16" ht="25.5">
      <c r="A2025" t="s">
        <v>50</v>
      </c>
      <c s="34" t="s">
        <v>3620</v>
      </c>
      <c s="34" t="s">
        <v>3621</v>
      </c>
      <c s="35" t="s">
        <v>5</v>
      </c>
      <c s="6" t="s">
        <v>3622</v>
      </c>
      <c s="36" t="s">
        <v>1203</v>
      </c>
      <c s="37">
        <v>8.232</v>
      </c>
      <c s="36">
        <v>0.02423</v>
      </c>
      <c s="36">
        <f>ROUND(G2025*H2025,6)</f>
      </c>
      <c r="L2025" s="38">
        <v>0</v>
      </c>
      <c s="32">
        <f>ROUND(ROUND(L2025,2)*ROUND(G2025,3),2)</f>
      </c>
      <c s="36" t="s">
        <v>62</v>
      </c>
      <c>
        <f>(M2025*21)/100</f>
      </c>
      <c t="s">
        <v>28</v>
      </c>
    </row>
    <row r="2026" spans="1:5" ht="25.5">
      <c r="A2026" s="35" t="s">
        <v>56</v>
      </c>
      <c r="E2026" s="39" t="s">
        <v>3622</v>
      </c>
    </row>
    <row r="2027" spans="1:5" ht="51">
      <c r="A2027" s="35" t="s">
        <v>57</v>
      </c>
      <c r="E2027" s="42" t="s">
        <v>3623</v>
      </c>
    </row>
    <row r="2028" spans="1:5" ht="12.75">
      <c r="A2028" t="s">
        <v>58</v>
      </c>
      <c r="E2028" s="39" t="s">
        <v>5</v>
      </c>
    </row>
    <row r="2029" spans="1:16" ht="25.5">
      <c r="A2029" t="s">
        <v>50</v>
      </c>
      <c s="34" t="s">
        <v>3624</v>
      </c>
      <c s="34" t="s">
        <v>3625</v>
      </c>
      <c s="35" t="s">
        <v>5</v>
      </c>
      <c s="6" t="s">
        <v>3626</v>
      </c>
      <c s="36" t="s">
        <v>1203</v>
      </c>
      <c s="37">
        <v>16.464</v>
      </c>
      <c s="36">
        <v>0.02423</v>
      </c>
      <c s="36">
        <f>ROUND(G2029*H2029,6)</f>
      </c>
      <c r="L2029" s="38">
        <v>0</v>
      </c>
      <c s="32">
        <f>ROUND(ROUND(L2029,2)*ROUND(G2029,3),2)</f>
      </c>
      <c s="36" t="s">
        <v>62</v>
      </c>
      <c>
        <f>(M2029*21)/100</f>
      </c>
      <c t="s">
        <v>28</v>
      </c>
    </row>
    <row r="2030" spans="1:5" ht="25.5">
      <c r="A2030" s="35" t="s">
        <v>56</v>
      </c>
      <c r="E2030" s="39" t="s">
        <v>3626</v>
      </c>
    </row>
    <row r="2031" spans="1:5" ht="76.5">
      <c r="A2031" s="35" t="s">
        <v>57</v>
      </c>
      <c r="E2031" s="42" t="s">
        <v>3627</v>
      </c>
    </row>
    <row r="2032" spans="1:5" ht="12.75">
      <c r="A2032" t="s">
        <v>58</v>
      </c>
      <c r="E2032" s="39" t="s">
        <v>5</v>
      </c>
    </row>
    <row r="2033" spans="1:16" ht="25.5">
      <c r="A2033" t="s">
        <v>50</v>
      </c>
      <c s="34" t="s">
        <v>3628</v>
      </c>
      <c s="34" t="s">
        <v>3629</v>
      </c>
      <c s="35" t="s">
        <v>5</v>
      </c>
      <c s="6" t="s">
        <v>3630</v>
      </c>
      <c s="36" t="s">
        <v>1203</v>
      </c>
      <c s="37">
        <v>5.04</v>
      </c>
      <c s="36">
        <v>0.02423</v>
      </c>
      <c s="36">
        <f>ROUND(G2033*H2033,6)</f>
      </c>
      <c r="L2033" s="38">
        <v>0</v>
      </c>
      <c s="32">
        <f>ROUND(ROUND(L2033,2)*ROUND(G2033,3),2)</f>
      </c>
      <c s="36" t="s">
        <v>62</v>
      </c>
      <c>
        <f>(M2033*21)/100</f>
      </c>
      <c t="s">
        <v>28</v>
      </c>
    </row>
    <row r="2034" spans="1:5" ht="25.5">
      <c r="A2034" s="35" t="s">
        <v>56</v>
      </c>
      <c r="E2034" s="39" t="s">
        <v>3630</v>
      </c>
    </row>
    <row r="2035" spans="1:5" ht="38.25">
      <c r="A2035" s="35" t="s">
        <v>57</v>
      </c>
      <c r="E2035" s="42" t="s">
        <v>3631</v>
      </c>
    </row>
    <row r="2036" spans="1:5" ht="12.75">
      <c r="A2036" t="s">
        <v>58</v>
      </c>
      <c r="E2036" s="39" t="s">
        <v>5</v>
      </c>
    </row>
    <row r="2037" spans="1:16" ht="25.5">
      <c r="A2037" t="s">
        <v>50</v>
      </c>
      <c s="34" t="s">
        <v>3632</v>
      </c>
      <c s="34" t="s">
        <v>3633</v>
      </c>
      <c s="35" t="s">
        <v>5</v>
      </c>
      <c s="6" t="s">
        <v>3634</v>
      </c>
      <c s="36" t="s">
        <v>71</v>
      </c>
      <c s="37">
        <v>2</v>
      </c>
      <c s="36">
        <v>0</v>
      </c>
      <c s="36">
        <f>ROUND(G2037*H2037,6)</f>
      </c>
      <c r="L2037" s="38">
        <v>0</v>
      </c>
      <c s="32">
        <f>ROUND(ROUND(L2037,2)*ROUND(G2037,3),2)</f>
      </c>
      <c s="36" t="s">
        <v>55</v>
      </c>
      <c>
        <f>(M2037*21)/100</f>
      </c>
      <c t="s">
        <v>28</v>
      </c>
    </row>
    <row r="2038" spans="1:5" ht="25.5">
      <c r="A2038" s="35" t="s">
        <v>56</v>
      </c>
      <c r="E2038" s="39" t="s">
        <v>3634</v>
      </c>
    </row>
    <row r="2039" spans="1:5" ht="25.5">
      <c r="A2039" s="35" t="s">
        <v>57</v>
      </c>
      <c r="E2039" s="40" t="s">
        <v>3635</v>
      </c>
    </row>
    <row r="2040" spans="1:5" ht="12.75">
      <c r="A2040" t="s">
        <v>58</v>
      </c>
      <c r="E2040" s="39" t="s">
        <v>5</v>
      </c>
    </row>
    <row r="2041" spans="1:16" ht="25.5">
      <c r="A2041" t="s">
        <v>50</v>
      </c>
      <c s="34" t="s">
        <v>3636</v>
      </c>
      <c s="34" t="s">
        <v>3637</v>
      </c>
      <c s="35" t="s">
        <v>5</v>
      </c>
      <c s="6" t="s">
        <v>3638</v>
      </c>
      <c s="36" t="s">
        <v>71</v>
      </c>
      <c s="37">
        <v>2</v>
      </c>
      <c s="36">
        <v>0.24</v>
      </c>
      <c s="36">
        <f>ROUND(G2041*H2041,6)</f>
      </c>
      <c r="L2041" s="38">
        <v>0</v>
      </c>
      <c s="32">
        <f>ROUND(ROUND(L2041,2)*ROUND(G2041,3),2)</f>
      </c>
      <c s="36" t="s">
        <v>62</v>
      </c>
      <c>
        <f>(M2041*21)/100</f>
      </c>
      <c t="s">
        <v>28</v>
      </c>
    </row>
    <row r="2042" spans="1:5" ht="25.5">
      <c r="A2042" s="35" t="s">
        <v>56</v>
      </c>
      <c r="E2042" s="39" t="s">
        <v>3638</v>
      </c>
    </row>
    <row r="2043" spans="1:5" ht="25.5">
      <c r="A2043" s="35" t="s">
        <v>57</v>
      </c>
      <c r="E2043" s="42" t="s">
        <v>3639</v>
      </c>
    </row>
    <row r="2044" spans="1:5" ht="12.75">
      <c r="A2044" t="s">
        <v>58</v>
      </c>
      <c r="E2044" s="39" t="s">
        <v>3640</v>
      </c>
    </row>
    <row r="2045" spans="1:16" ht="12.75">
      <c r="A2045" t="s">
        <v>50</v>
      </c>
      <c s="34" t="s">
        <v>3641</v>
      </c>
      <c s="34" t="s">
        <v>3642</v>
      </c>
      <c s="35" t="s">
        <v>5</v>
      </c>
      <c s="6" t="s">
        <v>3643</v>
      </c>
      <c s="36" t="s">
        <v>86</v>
      </c>
      <c s="37">
        <v>1</v>
      </c>
      <c s="36">
        <v>0</v>
      </c>
      <c s="36">
        <f>ROUND(G2045*H2045,6)</f>
      </c>
      <c r="L2045" s="38">
        <v>0</v>
      </c>
      <c s="32">
        <f>ROUND(ROUND(L2045,2)*ROUND(G2045,3),2)</f>
      </c>
      <c s="36" t="s">
        <v>62</v>
      </c>
      <c>
        <f>(M2045*21)/100</f>
      </c>
      <c t="s">
        <v>28</v>
      </c>
    </row>
    <row r="2046" spans="1:5" ht="12.75">
      <c r="A2046" s="35" t="s">
        <v>56</v>
      </c>
      <c r="E2046" s="39" t="s">
        <v>3643</v>
      </c>
    </row>
    <row r="2047" spans="1:5" ht="12.75">
      <c r="A2047" s="35" t="s">
        <v>57</v>
      </c>
      <c r="E2047" s="40" t="s">
        <v>5</v>
      </c>
    </row>
    <row r="2048" spans="1:5" ht="12.75">
      <c r="A2048" t="s">
        <v>58</v>
      </c>
      <c r="E2048" s="39" t="s">
        <v>5</v>
      </c>
    </row>
    <row r="2049" spans="1:16" ht="25.5">
      <c r="A2049" t="s">
        <v>50</v>
      </c>
      <c s="34" t="s">
        <v>3644</v>
      </c>
      <c s="34" t="s">
        <v>3645</v>
      </c>
      <c s="35" t="s">
        <v>5</v>
      </c>
      <c s="6" t="s">
        <v>3646</v>
      </c>
      <c s="36" t="s">
        <v>71</v>
      </c>
      <c s="37">
        <v>2</v>
      </c>
      <c s="36">
        <v>0</v>
      </c>
      <c s="36">
        <f>ROUND(G2049*H2049,6)</f>
      </c>
      <c r="L2049" s="38">
        <v>0</v>
      </c>
      <c s="32">
        <f>ROUND(ROUND(L2049,2)*ROUND(G2049,3),2)</f>
      </c>
      <c s="36" t="s">
        <v>55</v>
      </c>
      <c>
        <f>(M2049*21)/100</f>
      </c>
      <c t="s">
        <v>28</v>
      </c>
    </row>
    <row r="2050" spans="1:5" ht="25.5">
      <c r="A2050" s="35" t="s">
        <v>56</v>
      </c>
      <c r="E2050" s="39" t="s">
        <v>3646</v>
      </c>
    </row>
    <row r="2051" spans="1:5" ht="12.75">
      <c r="A2051" s="35" t="s">
        <v>57</v>
      </c>
      <c r="E2051" s="40" t="s">
        <v>3647</v>
      </c>
    </row>
    <row r="2052" spans="1:5" ht="12.75">
      <c r="A2052" t="s">
        <v>58</v>
      </c>
      <c r="E2052" s="39" t="s">
        <v>5</v>
      </c>
    </row>
    <row r="2053" spans="1:16" ht="25.5">
      <c r="A2053" t="s">
        <v>50</v>
      </c>
      <c s="34" t="s">
        <v>3648</v>
      </c>
      <c s="34" t="s">
        <v>3649</v>
      </c>
      <c s="35" t="s">
        <v>5</v>
      </c>
      <c s="6" t="s">
        <v>3650</v>
      </c>
      <c s="36" t="s">
        <v>71</v>
      </c>
      <c s="37">
        <v>2</v>
      </c>
      <c s="36">
        <v>0</v>
      </c>
      <c s="36">
        <f>ROUND(G2053*H2053,6)</f>
      </c>
      <c r="L2053" s="38">
        <v>0</v>
      </c>
      <c s="32">
        <f>ROUND(ROUND(L2053,2)*ROUND(G2053,3),2)</f>
      </c>
      <c s="36" t="s">
        <v>62</v>
      </c>
      <c>
        <f>(M2053*21)/100</f>
      </c>
      <c t="s">
        <v>28</v>
      </c>
    </row>
    <row r="2054" spans="1:5" ht="25.5">
      <c r="A2054" s="35" t="s">
        <v>56</v>
      </c>
      <c r="E2054" s="39" t="s">
        <v>3650</v>
      </c>
    </row>
    <row r="2055" spans="1:5" ht="38.25">
      <c r="A2055" s="35" t="s">
        <v>57</v>
      </c>
      <c r="E2055" s="40" t="s">
        <v>3651</v>
      </c>
    </row>
    <row r="2056" spans="1:5" ht="12.75">
      <c r="A2056" t="s">
        <v>58</v>
      </c>
      <c r="E2056" s="39" t="s">
        <v>5</v>
      </c>
    </row>
    <row r="2057" spans="1:16" ht="25.5">
      <c r="A2057" t="s">
        <v>50</v>
      </c>
      <c s="34" t="s">
        <v>3652</v>
      </c>
      <c s="34" t="s">
        <v>3653</v>
      </c>
      <c s="35" t="s">
        <v>5</v>
      </c>
      <c s="6" t="s">
        <v>3654</v>
      </c>
      <c s="36" t="s">
        <v>71</v>
      </c>
      <c s="37">
        <v>1</v>
      </c>
      <c s="36">
        <v>0.0024</v>
      </c>
      <c s="36">
        <f>ROUND(G2057*H2057,6)</f>
      </c>
      <c r="L2057" s="38">
        <v>0</v>
      </c>
      <c s="32">
        <f>ROUND(ROUND(L2057,2)*ROUND(G2057,3),2)</f>
      </c>
      <c s="36" t="s">
        <v>62</v>
      </c>
      <c>
        <f>(M2057*21)/100</f>
      </c>
      <c t="s">
        <v>28</v>
      </c>
    </row>
    <row r="2058" spans="1:5" ht="25.5">
      <c r="A2058" s="35" t="s">
        <v>56</v>
      </c>
      <c r="E2058" s="39" t="s">
        <v>3654</v>
      </c>
    </row>
    <row r="2059" spans="1:5" ht="12.75">
      <c r="A2059" s="35" t="s">
        <v>57</v>
      </c>
      <c r="E2059" s="40" t="s">
        <v>3655</v>
      </c>
    </row>
    <row r="2060" spans="1:5" ht="63.75">
      <c r="A2060" t="s">
        <v>58</v>
      </c>
      <c r="E2060" s="39" t="s">
        <v>3656</v>
      </c>
    </row>
    <row r="2061" spans="1:16" ht="25.5">
      <c r="A2061" t="s">
        <v>50</v>
      </c>
      <c s="34" t="s">
        <v>3657</v>
      </c>
      <c s="34" t="s">
        <v>3658</v>
      </c>
      <c s="35" t="s">
        <v>5</v>
      </c>
      <c s="6" t="s">
        <v>3659</v>
      </c>
      <c s="36" t="s">
        <v>71</v>
      </c>
      <c s="37">
        <v>1</v>
      </c>
      <c s="36">
        <v>0.0024</v>
      </c>
      <c s="36">
        <f>ROUND(G2061*H2061,6)</f>
      </c>
      <c r="L2061" s="38">
        <v>0</v>
      </c>
      <c s="32">
        <f>ROUND(ROUND(L2061,2)*ROUND(G2061,3),2)</f>
      </c>
      <c s="36" t="s">
        <v>62</v>
      </c>
      <c>
        <f>(M2061*21)/100</f>
      </c>
      <c t="s">
        <v>28</v>
      </c>
    </row>
    <row r="2062" spans="1:5" ht="25.5">
      <c r="A2062" s="35" t="s">
        <v>56</v>
      </c>
      <c r="E2062" s="39" t="s">
        <v>3659</v>
      </c>
    </row>
    <row r="2063" spans="1:5" ht="12.75">
      <c r="A2063" s="35" t="s">
        <v>57</v>
      </c>
      <c r="E2063" s="40" t="s">
        <v>3660</v>
      </c>
    </row>
    <row r="2064" spans="1:5" ht="12.75">
      <c r="A2064" t="s">
        <v>58</v>
      </c>
      <c r="E2064" s="39" t="s">
        <v>5</v>
      </c>
    </row>
    <row r="2065" spans="1:16" ht="25.5">
      <c r="A2065" t="s">
        <v>50</v>
      </c>
      <c s="34" t="s">
        <v>3661</v>
      </c>
      <c s="34" t="s">
        <v>3662</v>
      </c>
      <c s="35" t="s">
        <v>5</v>
      </c>
      <c s="6" t="s">
        <v>3663</v>
      </c>
      <c s="36" t="s">
        <v>71</v>
      </c>
      <c s="37">
        <v>1</v>
      </c>
      <c s="36">
        <v>0</v>
      </c>
      <c s="36">
        <f>ROUND(G2065*H2065,6)</f>
      </c>
      <c r="L2065" s="38">
        <v>0</v>
      </c>
      <c s="32">
        <f>ROUND(ROUND(L2065,2)*ROUND(G2065,3),2)</f>
      </c>
      <c s="36" t="s">
        <v>62</v>
      </c>
      <c>
        <f>(M2065*21)/100</f>
      </c>
      <c t="s">
        <v>28</v>
      </c>
    </row>
    <row r="2066" spans="1:5" ht="25.5">
      <c r="A2066" s="35" t="s">
        <v>56</v>
      </c>
      <c r="E2066" s="39" t="s">
        <v>3663</v>
      </c>
    </row>
    <row r="2067" spans="1:5" ht="12.75">
      <c r="A2067" s="35" t="s">
        <v>57</v>
      </c>
      <c r="E2067" s="40" t="s">
        <v>3664</v>
      </c>
    </row>
    <row r="2068" spans="1:5" ht="12.75">
      <c r="A2068" t="s">
        <v>58</v>
      </c>
      <c r="E2068" s="39" t="s">
        <v>5</v>
      </c>
    </row>
    <row r="2069" spans="1:16" ht="12.75">
      <c r="A2069" t="s">
        <v>50</v>
      </c>
      <c s="34" t="s">
        <v>3665</v>
      </c>
      <c s="34" t="s">
        <v>3666</v>
      </c>
      <c s="35" t="s">
        <v>5</v>
      </c>
      <c s="6" t="s">
        <v>3667</v>
      </c>
      <c s="36" t="s">
        <v>71</v>
      </c>
      <c s="37">
        <v>1</v>
      </c>
      <c s="36">
        <v>0.009</v>
      </c>
      <c s="36">
        <f>ROUND(G2069*H2069,6)</f>
      </c>
      <c r="L2069" s="38">
        <v>0</v>
      </c>
      <c s="32">
        <f>ROUND(ROUND(L2069,2)*ROUND(G2069,3),2)</f>
      </c>
      <c s="36" t="s">
        <v>55</v>
      </c>
      <c>
        <f>(M2069*21)/100</f>
      </c>
      <c t="s">
        <v>28</v>
      </c>
    </row>
    <row r="2070" spans="1:5" ht="12.75">
      <c r="A2070" s="35" t="s">
        <v>56</v>
      </c>
      <c r="E2070" s="39" t="s">
        <v>3667</v>
      </c>
    </row>
    <row r="2071" spans="1:5" ht="12.75">
      <c r="A2071" s="35" t="s">
        <v>57</v>
      </c>
      <c r="E2071" s="40" t="s">
        <v>3664</v>
      </c>
    </row>
    <row r="2072" spans="1:5" ht="63.75">
      <c r="A2072" t="s">
        <v>58</v>
      </c>
      <c r="E2072" s="39" t="s">
        <v>3668</v>
      </c>
    </row>
    <row r="2073" spans="1:16" ht="12.75">
      <c r="A2073" t="s">
        <v>50</v>
      </c>
      <c s="34" t="s">
        <v>3669</v>
      </c>
      <c s="34" t="s">
        <v>3670</v>
      </c>
      <c s="35" t="s">
        <v>5</v>
      </c>
      <c s="6" t="s">
        <v>3671</v>
      </c>
      <c s="36" t="s">
        <v>71</v>
      </c>
      <c s="37">
        <v>2</v>
      </c>
      <c s="36">
        <v>0</v>
      </c>
      <c s="36">
        <f>ROUND(G2073*H2073,6)</f>
      </c>
      <c r="L2073" s="38">
        <v>0</v>
      </c>
      <c s="32">
        <f>ROUND(ROUND(L2073,2)*ROUND(G2073,3),2)</f>
      </c>
      <c s="36" t="s">
        <v>62</v>
      </c>
      <c>
        <f>(M2073*21)/100</f>
      </c>
      <c t="s">
        <v>28</v>
      </c>
    </row>
    <row r="2074" spans="1:5" ht="12.75">
      <c r="A2074" s="35" t="s">
        <v>56</v>
      </c>
      <c r="E2074" s="39" t="s">
        <v>3671</v>
      </c>
    </row>
    <row r="2075" spans="1:5" ht="12.75">
      <c r="A2075" s="35" t="s">
        <v>57</v>
      </c>
      <c r="E2075" s="40" t="s">
        <v>3672</v>
      </c>
    </row>
    <row r="2076" spans="1:5" ht="12.75">
      <c r="A2076" t="s">
        <v>58</v>
      </c>
      <c r="E2076" s="39" t="s">
        <v>5</v>
      </c>
    </row>
    <row r="2077" spans="1:16" ht="12.75">
      <c r="A2077" t="s">
        <v>50</v>
      </c>
      <c s="34" t="s">
        <v>3673</v>
      </c>
      <c s="34" t="s">
        <v>3674</v>
      </c>
      <c s="35" t="s">
        <v>5</v>
      </c>
      <c s="6" t="s">
        <v>3675</v>
      </c>
      <c s="36" t="s">
        <v>71</v>
      </c>
      <c s="37">
        <v>2</v>
      </c>
      <c s="36">
        <v>0.0024</v>
      </c>
      <c s="36">
        <f>ROUND(G2077*H2077,6)</f>
      </c>
      <c r="L2077" s="38">
        <v>0</v>
      </c>
      <c s="32">
        <f>ROUND(ROUND(L2077,2)*ROUND(G2077,3),2)</f>
      </c>
      <c s="36" t="s">
        <v>62</v>
      </c>
      <c>
        <f>(M2077*21)/100</f>
      </c>
      <c t="s">
        <v>28</v>
      </c>
    </row>
    <row r="2078" spans="1:5" ht="12.75">
      <c r="A2078" s="35" t="s">
        <v>56</v>
      </c>
      <c r="E2078" s="39" t="s">
        <v>3675</v>
      </c>
    </row>
    <row r="2079" spans="1:5" ht="12.75">
      <c r="A2079" s="35" t="s">
        <v>57</v>
      </c>
      <c r="E2079" s="40" t="s">
        <v>3672</v>
      </c>
    </row>
    <row r="2080" spans="1:5" ht="12.75">
      <c r="A2080" t="s">
        <v>58</v>
      </c>
      <c r="E2080" s="39" t="s">
        <v>5</v>
      </c>
    </row>
    <row r="2081" spans="1:16" ht="12.75">
      <c r="A2081" t="s">
        <v>50</v>
      </c>
      <c s="34" t="s">
        <v>3676</v>
      </c>
      <c s="34" t="s">
        <v>3677</v>
      </c>
      <c s="35" t="s">
        <v>5</v>
      </c>
      <c s="6" t="s">
        <v>3678</v>
      </c>
      <c s="36" t="s">
        <v>71</v>
      </c>
      <c s="37">
        <v>51</v>
      </c>
      <c s="36">
        <v>0</v>
      </c>
      <c s="36">
        <f>ROUND(G2081*H2081,6)</f>
      </c>
      <c r="L2081" s="38">
        <v>0</v>
      </c>
      <c s="32">
        <f>ROUND(ROUND(L2081,2)*ROUND(G2081,3),2)</f>
      </c>
      <c s="36" t="s">
        <v>55</v>
      </c>
      <c>
        <f>(M2081*21)/100</f>
      </c>
      <c t="s">
        <v>28</v>
      </c>
    </row>
    <row r="2082" spans="1:5" ht="12.75">
      <c r="A2082" s="35" t="s">
        <v>56</v>
      </c>
      <c r="E2082" s="39" t="s">
        <v>3678</v>
      </c>
    </row>
    <row r="2083" spans="1:5" ht="140.25">
      <c r="A2083" s="35" t="s">
        <v>57</v>
      </c>
      <c r="E2083" s="42" t="s">
        <v>3679</v>
      </c>
    </row>
    <row r="2084" spans="1:5" ht="12.75">
      <c r="A2084" t="s">
        <v>58</v>
      </c>
      <c r="E2084" s="39" t="s">
        <v>5</v>
      </c>
    </row>
    <row r="2085" spans="1:16" ht="12.75">
      <c r="A2085" t="s">
        <v>50</v>
      </c>
      <c s="34" t="s">
        <v>3680</v>
      </c>
      <c s="34" t="s">
        <v>3681</v>
      </c>
      <c s="35" t="s">
        <v>5</v>
      </c>
      <c s="6" t="s">
        <v>3682</v>
      </c>
      <c s="36" t="s">
        <v>71</v>
      </c>
      <c s="37">
        <v>51</v>
      </c>
      <c s="36">
        <v>0.0024</v>
      </c>
      <c s="36">
        <f>ROUND(G2085*H2085,6)</f>
      </c>
      <c r="L2085" s="38">
        <v>0</v>
      </c>
      <c s="32">
        <f>ROUND(ROUND(L2085,2)*ROUND(G2085,3),2)</f>
      </c>
      <c s="36" t="s">
        <v>62</v>
      </c>
      <c>
        <f>(M2085*21)/100</f>
      </c>
      <c t="s">
        <v>28</v>
      </c>
    </row>
    <row r="2086" spans="1:5" ht="12.75">
      <c r="A2086" s="35" t="s">
        <v>56</v>
      </c>
      <c r="E2086" s="39" t="s">
        <v>3682</v>
      </c>
    </row>
    <row r="2087" spans="1:5" ht="127.5">
      <c r="A2087" s="35" t="s">
        <v>57</v>
      </c>
      <c r="E2087" s="40" t="s">
        <v>3683</v>
      </c>
    </row>
    <row r="2088" spans="1:5" ht="12.75">
      <c r="A2088" t="s">
        <v>58</v>
      </c>
      <c r="E2088" s="39" t="s">
        <v>5</v>
      </c>
    </row>
    <row r="2089" spans="1:16" ht="12.75">
      <c r="A2089" t="s">
        <v>50</v>
      </c>
      <c s="34" t="s">
        <v>3684</v>
      </c>
      <c s="34" t="s">
        <v>3685</v>
      </c>
      <c s="35" t="s">
        <v>5</v>
      </c>
      <c s="6" t="s">
        <v>3686</v>
      </c>
      <c s="36" t="s">
        <v>71</v>
      </c>
      <c s="37">
        <v>3</v>
      </c>
      <c s="36">
        <v>0</v>
      </c>
      <c s="36">
        <f>ROUND(G2089*H2089,6)</f>
      </c>
      <c r="L2089" s="38">
        <v>0</v>
      </c>
      <c s="32">
        <f>ROUND(ROUND(L2089,2)*ROUND(G2089,3),2)</f>
      </c>
      <c s="36" t="s">
        <v>55</v>
      </c>
      <c>
        <f>(M2089*21)/100</f>
      </c>
      <c t="s">
        <v>28</v>
      </c>
    </row>
    <row r="2090" spans="1:5" ht="12.75">
      <c r="A2090" s="35" t="s">
        <v>56</v>
      </c>
      <c r="E2090" s="39" t="s">
        <v>3686</v>
      </c>
    </row>
    <row r="2091" spans="1:5" ht="51">
      <c r="A2091" s="35" t="s">
        <v>57</v>
      </c>
      <c r="E2091" s="40" t="s">
        <v>3687</v>
      </c>
    </row>
    <row r="2092" spans="1:5" ht="12.75">
      <c r="A2092" t="s">
        <v>58</v>
      </c>
      <c r="E2092" s="39" t="s">
        <v>5</v>
      </c>
    </row>
    <row r="2093" spans="1:16" ht="12.75">
      <c r="A2093" t="s">
        <v>50</v>
      </c>
      <c s="34" t="s">
        <v>3688</v>
      </c>
      <c s="34" t="s">
        <v>3689</v>
      </c>
      <c s="35" t="s">
        <v>5</v>
      </c>
      <c s="6" t="s">
        <v>3690</v>
      </c>
      <c s="36" t="s">
        <v>71</v>
      </c>
      <c s="37">
        <v>3</v>
      </c>
      <c s="36">
        <v>0.0022</v>
      </c>
      <c s="36">
        <f>ROUND(G2093*H2093,6)</f>
      </c>
      <c r="L2093" s="38">
        <v>0</v>
      </c>
      <c s="32">
        <f>ROUND(ROUND(L2093,2)*ROUND(G2093,3),2)</f>
      </c>
      <c s="36" t="s">
        <v>55</v>
      </c>
      <c>
        <f>(M2093*21)/100</f>
      </c>
      <c t="s">
        <v>28</v>
      </c>
    </row>
    <row r="2094" spans="1:5" ht="12.75">
      <c r="A2094" s="35" t="s">
        <v>56</v>
      </c>
      <c r="E2094" s="39" t="s">
        <v>3690</v>
      </c>
    </row>
    <row r="2095" spans="1:5" ht="63.75">
      <c r="A2095" s="35" t="s">
        <v>57</v>
      </c>
      <c r="E2095" s="42" t="s">
        <v>3691</v>
      </c>
    </row>
    <row r="2096" spans="1:5" ht="12.75">
      <c r="A2096" t="s">
        <v>58</v>
      </c>
      <c r="E2096" s="39" t="s">
        <v>5</v>
      </c>
    </row>
    <row r="2097" spans="1:16" ht="25.5">
      <c r="A2097" t="s">
        <v>50</v>
      </c>
      <c s="34" t="s">
        <v>3692</v>
      </c>
      <c s="34" t="s">
        <v>3693</v>
      </c>
      <c s="35" t="s">
        <v>5</v>
      </c>
      <c s="6" t="s">
        <v>3694</v>
      </c>
      <c s="36" t="s">
        <v>71</v>
      </c>
      <c s="37">
        <v>1</v>
      </c>
      <c s="36">
        <v>0</v>
      </c>
      <c s="36">
        <f>ROUND(G2097*H2097,6)</f>
      </c>
      <c r="L2097" s="38">
        <v>0</v>
      </c>
      <c s="32">
        <f>ROUND(ROUND(L2097,2)*ROUND(G2097,3),2)</f>
      </c>
      <c s="36" t="s">
        <v>55</v>
      </c>
      <c>
        <f>(M2097*21)/100</f>
      </c>
      <c t="s">
        <v>28</v>
      </c>
    </row>
    <row r="2098" spans="1:5" ht="25.5">
      <c r="A2098" s="35" t="s">
        <v>56</v>
      </c>
      <c r="E2098" s="39" t="s">
        <v>3694</v>
      </c>
    </row>
    <row r="2099" spans="1:5" ht="25.5">
      <c r="A2099" s="35" t="s">
        <v>57</v>
      </c>
      <c r="E2099" s="42" t="s">
        <v>3695</v>
      </c>
    </row>
    <row r="2100" spans="1:5" ht="12.75">
      <c r="A2100" t="s">
        <v>58</v>
      </c>
      <c r="E2100" s="39" t="s">
        <v>5</v>
      </c>
    </row>
    <row r="2101" spans="1:16" ht="12.75">
      <c r="A2101" t="s">
        <v>50</v>
      </c>
      <c s="34" t="s">
        <v>3696</v>
      </c>
      <c s="34" t="s">
        <v>3697</v>
      </c>
      <c s="35" t="s">
        <v>5</v>
      </c>
      <c s="6" t="s">
        <v>3698</v>
      </c>
      <c s="36" t="s">
        <v>71</v>
      </c>
      <c s="37">
        <v>1</v>
      </c>
      <c s="36">
        <v>0.0663</v>
      </c>
      <c s="36">
        <f>ROUND(G2101*H2101,6)</f>
      </c>
      <c r="L2101" s="38">
        <v>0</v>
      </c>
      <c s="32">
        <f>ROUND(ROUND(L2101,2)*ROUND(G2101,3),2)</f>
      </c>
      <c s="36" t="s">
        <v>62</v>
      </c>
      <c>
        <f>(M2101*21)/100</f>
      </c>
      <c t="s">
        <v>28</v>
      </c>
    </row>
    <row r="2102" spans="1:5" ht="12.75">
      <c r="A2102" s="35" t="s">
        <v>56</v>
      </c>
      <c r="E2102" s="39" t="s">
        <v>3698</v>
      </c>
    </row>
    <row r="2103" spans="1:5" ht="12.75">
      <c r="A2103" s="35" t="s">
        <v>57</v>
      </c>
      <c r="E2103" s="40" t="s">
        <v>5</v>
      </c>
    </row>
    <row r="2104" spans="1:5" ht="12.75">
      <c r="A2104" t="s">
        <v>58</v>
      </c>
      <c r="E2104" s="39" t="s">
        <v>5</v>
      </c>
    </row>
    <row r="2105" spans="1:16" ht="25.5">
      <c r="A2105" t="s">
        <v>50</v>
      </c>
      <c s="34" t="s">
        <v>3699</v>
      </c>
      <c s="34" t="s">
        <v>3700</v>
      </c>
      <c s="35" t="s">
        <v>5</v>
      </c>
      <c s="6" t="s">
        <v>3701</v>
      </c>
      <c s="36" t="s">
        <v>71</v>
      </c>
      <c s="37">
        <v>2</v>
      </c>
      <c s="36">
        <v>0</v>
      </c>
      <c s="36">
        <f>ROUND(G2105*H2105,6)</f>
      </c>
      <c r="L2105" s="38">
        <v>0</v>
      </c>
      <c s="32">
        <f>ROUND(ROUND(L2105,2)*ROUND(G2105,3),2)</f>
      </c>
      <c s="36" t="s">
        <v>55</v>
      </c>
      <c>
        <f>(M2105*21)/100</f>
      </c>
      <c t="s">
        <v>28</v>
      </c>
    </row>
    <row r="2106" spans="1:5" ht="25.5">
      <c r="A2106" s="35" t="s">
        <v>56</v>
      </c>
      <c r="E2106" s="39" t="s">
        <v>3701</v>
      </c>
    </row>
    <row r="2107" spans="1:5" ht="12.75">
      <c r="A2107" s="35" t="s">
        <v>57</v>
      </c>
      <c r="E2107" s="40" t="s">
        <v>3702</v>
      </c>
    </row>
    <row r="2108" spans="1:5" ht="12.75">
      <c r="A2108" t="s">
        <v>58</v>
      </c>
      <c r="E2108" s="39" t="s">
        <v>5</v>
      </c>
    </row>
    <row r="2109" spans="1:16" ht="12.75">
      <c r="A2109" t="s">
        <v>50</v>
      </c>
      <c s="34" t="s">
        <v>3703</v>
      </c>
      <c s="34" t="s">
        <v>3704</v>
      </c>
      <c s="35" t="s">
        <v>5</v>
      </c>
      <c s="6" t="s">
        <v>3705</v>
      </c>
      <c s="36" t="s">
        <v>71</v>
      </c>
      <c s="37">
        <v>1</v>
      </c>
      <c s="36">
        <v>0.03</v>
      </c>
      <c s="36">
        <f>ROUND(G2109*H2109,6)</f>
      </c>
      <c r="L2109" s="38">
        <v>0</v>
      </c>
      <c s="32">
        <f>ROUND(ROUND(L2109,2)*ROUND(G2109,3),2)</f>
      </c>
      <c s="36" t="s">
        <v>62</v>
      </c>
      <c>
        <f>(M2109*21)/100</f>
      </c>
      <c t="s">
        <v>28</v>
      </c>
    </row>
    <row r="2110" spans="1:5" ht="12.75">
      <c r="A2110" s="35" t="s">
        <v>56</v>
      </c>
      <c r="E2110" s="39" t="s">
        <v>3705</v>
      </c>
    </row>
    <row r="2111" spans="1:5" ht="12.75">
      <c r="A2111" s="35" t="s">
        <v>57</v>
      </c>
      <c r="E2111" s="40" t="s">
        <v>3655</v>
      </c>
    </row>
    <row r="2112" spans="1:5" ht="12.75">
      <c r="A2112" t="s">
        <v>58</v>
      </c>
      <c r="E2112" s="39" t="s">
        <v>5</v>
      </c>
    </row>
    <row r="2113" spans="1:16" ht="12.75">
      <c r="A2113" t="s">
        <v>50</v>
      </c>
      <c s="34" t="s">
        <v>3706</v>
      </c>
      <c s="34" t="s">
        <v>3707</v>
      </c>
      <c s="35" t="s">
        <v>5</v>
      </c>
      <c s="6" t="s">
        <v>3708</v>
      </c>
      <c s="36" t="s">
        <v>71</v>
      </c>
      <c s="37">
        <v>1</v>
      </c>
      <c s="36">
        <v>0.03</v>
      </c>
      <c s="36">
        <f>ROUND(G2113*H2113,6)</f>
      </c>
      <c r="L2113" s="38">
        <v>0</v>
      </c>
      <c s="32">
        <f>ROUND(ROUND(L2113,2)*ROUND(G2113,3),2)</f>
      </c>
      <c s="36" t="s">
        <v>62</v>
      </c>
      <c>
        <f>(M2113*21)/100</f>
      </c>
      <c t="s">
        <v>28</v>
      </c>
    </row>
    <row r="2114" spans="1:5" ht="12.75">
      <c r="A2114" s="35" t="s">
        <v>56</v>
      </c>
      <c r="E2114" s="39" t="s">
        <v>3708</v>
      </c>
    </row>
    <row r="2115" spans="1:5" ht="12.75">
      <c r="A2115" s="35" t="s">
        <v>57</v>
      </c>
      <c r="E2115" s="40" t="s">
        <v>3664</v>
      </c>
    </row>
    <row r="2116" spans="1:5" ht="12.75">
      <c r="A2116" t="s">
        <v>58</v>
      </c>
      <c r="E2116" s="39" t="s">
        <v>5</v>
      </c>
    </row>
    <row r="2117" spans="1:16" ht="12.75">
      <c r="A2117" t="s">
        <v>50</v>
      </c>
      <c s="34" t="s">
        <v>3709</v>
      </c>
      <c s="34" t="s">
        <v>3710</v>
      </c>
      <c s="35" t="s">
        <v>5</v>
      </c>
      <c s="6" t="s">
        <v>3711</v>
      </c>
      <c s="36" t="s">
        <v>1203</v>
      </c>
      <c s="37">
        <v>208.762</v>
      </c>
      <c s="36">
        <v>0</v>
      </c>
      <c s="36">
        <f>ROUND(G2117*H2117,6)</f>
      </c>
      <c r="L2117" s="38">
        <v>0</v>
      </c>
      <c s="32">
        <f>ROUND(ROUND(L2117,2)*ROUND(G2117,3),2)</f>
      </c>
      <c s="36" t="s">
        <v>55</v>
      </c>
      <c>
        <f>(M2117*21)/100</f>
      </c>
      <c t="s">
        <v>28</v>
      </c>
    </row>
    <row r="2118" spans="1:5" ht="12.75">
      <c r="A2118" s="35" t="s">
        <v>56</v>
      </c>
      <c r="E2118" s="39" t="s">
        <v>3711</v>
      </c>
    </row>
    <row r="2119" spans="1:5" ht="409.5">
      <c r="A2119" s="35" t="s">
        <v>57</v>
      </c>
      <c r="E2119" s="40" t="s">
        <v>3712</v>
      </c>
    </row>
    <row r="2120" spans="1:5" ht="12.75">
      <c r="A2120" t="s">
        <v>58</v>
      </c>
      <c r="E2120" s="39" t="s">
        <v>5</v>
      </c>
    </row>
    <row r="2121" spans="1:16" ht="12.75">
      <c r="A2121" t="s">
        <v>50</v>
      </c>
      <c s="34" t="s">
        <v>3713</v>
      </c>
      <c s="34" t="s">
        <v>3714</v>
      </c>
      <c s="35" t="s">
        <v>5</v>
      </c>
      <c s="6" t="s">
        <v>3715</v>
      </c>
      <c s="36" t="s">
        <v>1203</v>
      </c>
      <c s="37">
        <v>9.331</v>
      </c>
      <c s="36">
        <v>9E-05</v>
      </c>
      <c s="36">
        <f>ROUND(G2121*H2121,6)</f>
      </c>
      <c r="L2121" s="38">
        <v>0</v>
      </c>
      <c s="32">
        <f>ROUND(ROUND(L2121,2)*ROUND(G2121,3),2)</f>
      </c>
      <c s="36" t="s">
        <v>55</v>
      </c>
      <c>
        <f>(M2121*21)/100</f>
      </c>
      <c t="s">
        <v>28</v>
      </c>
    </row>
    <row r="2122" spans="1:5" ht="12.75">
      <c r="A2122" s="35" t="s">
        <v>56</v>
      </c>
      <c r="E2122" s="39" t="s">
        <v>3715</v>
      </c>
    </row>
    <row r="2123" spans="1:5" ht="12.75">
      <c r="A2123" s="35" t="s">
        <v>57</v>
      </c>
      <c r="E2123" s="40" t="s">
        <v>3716</v>
      </c>
    </row>
    <row r="2124" spans="1:5" ht="12.75">
      <c r="A2124" t="s">
        <v>58</v>
      </c>
      <c r="E2124" s="39" t="s">
        <v>5</v>
      </c>
    </row>
    <row r="2125" spans="1:16" ht="12.75">
      <c r="A2125" t="s">
        <v>50</v>
      </c>
      <c s="34" t="s">
        <v>3717</v>
      </c>
      <c s="34" t="s">
        <v>3718</v>
      </c>
      <c s="35" t="s">
        <v>5</v>
      </c>
      <c s="6" t="s">
        <v>3719</v>
      </c>
      <c s="36" t="s">
        <v>71</v>
      </c>
      <c s="37">
        <v>21</v>
      </c>
      <c s="36">
        <v>0</v>
      </c>
      <c s="36">
        <f>ROUND(G2125*H2125,6)</f>
      </c>
      <c r="L2125" s="38">
        <v>0</v>
      </c>
      <c s="32">
        <f>ROUND(ROUND(L2125,2)*ROUND(G2125,3),2)</f>
      </c>
      <c s="36" t="s">
        <v>55</v>
      </c>
      <c>
        <f>(M2125*21)/100</f>
      </c>
      <c t="s">
        <v>28</v>
      </c>
    </row>
    <row r="2126" spans="1:5" ht="12.75">
      <c r="A2126" s="35" t="s">
        <v>56</v>
      </c>
      <c r="E2126" s="39" t="s">
        <v>3719</v>
      </c>
    </row>
    <row r="2127" spans="1:5" ht="38.25">
      <c r="A2127" s="35" t="s">
        <v>57</v>
      </c>
      <c r="E2127" s="40" t="s">
        <v>3720</v>
      </c>
    </row>
    <row r="2128" spans="1:5" ht="12.75">
      <c r="A2128" t="s">
        <v>58</v>
      </c>
      <c r="E2128" s="39" t="s">
        <v>5</v>
      </c>
    </row>
    <row r="2129" spans="1:16" ht="12.75">
      <c r="A2129" t="s">
        <v>50</v>
      </c>
      <c s="34" t="s">
        <v>3721</v>
      </c>
      <c s="34" t="s">
        <v>3722</v>
      </c>
      <c s="35" t="s">
        <v>5</v>
      </c>
      <c s="6" t="s">
        <v>3723</v>
      </c>
      <c s="36" t="s">
        <v>71</v>
      </c>
      <c s="37">
        <v>26</v>
      </c>
      <c s="36">
        <v>0</v>
      </c>
      <c s="36">
        <f>ROUND(G2129*H2129,6)</f>
      </c>
      <c r="L2129" s="38">
        <v>0</v>
      </c>
      <c s="32">
        <f>ROUND(ROUND(L2129,2)*ROUND(G2129,3),2)</f>
      </c>
      <c s="36" t="s">
        <v>55</v>
      </c>
      <c>
        <f>(M2129*21)/100</f>
      </c>
      <c t="s">
        <v>28</v>
      </c>
    </row>
    <row r="2130" spans="1:5" ht="12.75">
      <c r="A2130" s="35" t="s">
        <v>56</v>
      </c>
      <c r="E2130" s="39" t="s">
        <v>3723</v>
      </c>
    </row>
    <row r="2131" spans="1:5" ht="51">
      <c r="A2131" s="35" t="s">
        <v>57</v>
      </c>
      <c r="E2131" s="40" t="s">
        <v>3724</v>
      </c>
    </row>
    <row r="2132" spans="1:5" ht="12.75">
      <c r="A2132" t="s">
        <v>58</v>
      </c>
      <c r="E2132" s="39" t="s">
        <v>5</v>
      </c>
    </row>
    <row r="2133" spans="1:16" ht="12.75">
      <c r="A2133" t="s">
        <v>50</v>
      </c>
      <c s="34" t="s">
        <v>3725</v>
      </c>
      <c s="34" t="s">
        <v>3726</v>
      </c>
      <c s="35" t="s">
        <v>5</v>
      </c>
      <c s="6" t="s">
        <v>3727</v>
      </c>
      <c s="36" t="s">
        <v>71</v>
      </c>
      <c s="37">
        <v>3</v>
      </c>
      <c s="36">
        <v>0</v>
      </c>
      <c s="36">
        <f>ROUND(G2133*H2133,6)</f>
      </c>
      <c r="L2133" s="38">
        <v>0</v>
      </c>
      <c s="32">
        <f>ROUND(ROUND(L2133,2)*ROUND(G2133,3),2)</f>
      </c>
      <c s="36" t="s">
        <v>55</v>
      </c>
      <c>
        <f>(M2133*21)/100</f>
      </c>
      <c t="s">
        <v>28</v>
      </c>
    </row>
    <row r="2134" spans="1:5" ht="12.75">
      <c r="A2134" s="35" t="s">
        <v>56</v>
      </c>
      <c r="E2134" s="39" t="s">
        <v>3727</v>
      </c>
    </row>
    <row r="2135" spans="1:5" ht="12.75">
      <c r="A2135" s="35" t="s">
        <v>57</v>
      </c>
      <c r="E2135" s="40" t="s">
        <v>3728</v>
      </c>
    </row>
    <row r="2136" spans="1:5" ht="12.75">
      <c r="A2136" t="s">
        <v>58</v>
      </c>
      <c r="E2136" s="39" t="s">
        <v>5</v>
      </c>
    </row>
    <row r="2137" spans="1:16" ht="12.75">
      <c r="A2137" t="s">
        <v>50</v>
      </c>
      <c s="34" t="s">
        <v>3729</v>
      </c>
      <c s="34" t="s">
        <v>3730</v>
      </c>
      <c s="35" t="s">
        <v>5</v>
      </c>
      <c s="6" t="s">
        <v>3731</v>
      </c>
      <c s="36" t="s">
        <v>71</v>
      </c>
      <c s="37">
        <v>3</v>
      </c>
      <c s="36">
        <v>0.00099</v>
      </c>
      <c s="36">
        <f>ROUND(G2137*H2137,6)</f>
      </c>
      <c r="L2137" s="38">
        <v>0</v>
      </c>
      <c s="32">
        <f>ROUND(ROUND(L2137,2)*ROUND(G2137,3),2)</f>
      </c>
      <c s="36" t="s">
        <v>55</v>
      </c>
      <c>
        <f>(M2137*21)/100</f>
      </c>
      <c t="s">
        <v>28</v>
      </c>
    </row>
    <row r="2138" spans="1:5" ht="12.75">
      <c r="A2138" s="35" t="s">
        <v>56</v>
      </c>
      <c r="E2138" s="39" t="s">
        <v>3731</v>
      </c>
    </row>
    <row r="2139" spans="1:5" ht="12.75">
      <c r="A2139" s="35" t="s">
        <v>57</v>
      </c>
      <c r="E2139" s="40" t="s">
        <v>3728</v>
      </c>
    </row>
    <row r="2140" spans="1:5" ht="38.25">
      <c r="A2140" t="s">
        <v>58</v>
      </c>
      <c r="E2140" s="39" t="s">
        <v>3732</v>
      </c>
    </row>
    <row r="2141" spans="1:16" ht="12.75">
      <c r="A2141" t="s">
        <v>50</v>
      </c>
      <c s="34" t="s">
        <v>3733</v>
      </c>
      <c s="34" t="s">
        <v>3734</v>
      </c>
      <c s="35" t="s">
        <v>5</v>
      </c>
      <c s="6" t="s">
        <v>3735</v>
      </c>
      <c s="36" t="s">
        <v>71</v>
      </c>
      <c s="37">
        <v>1</v>
      </c>
      <c s="36">
        <v>0.00099</v>
      </c>
      <c s="36">
        <f>ROUND(G2141*H2141,6)</f>
      </c>
      <c r="L2141" s="38">
        <v>0</v>
      </c>
      <c s="32">
        <f>ROUND(ROUND(L2141,2)*ROUND(G2141,3),2)</f>
      </c>
      <c s="36" t="s">
        <v>62</v>
      </c>
      <c>
        <f>(M2141*21)/100</f>
      </c>
      <c t="s">
        <v>28</v>
      </c>
    </row>
    <row r="2142" spans="1:5" ht="12.75">
      <c r="A2142" s="35" t="s">
        <v>56</v>
      </c>
      <c r="E2142" s="39" t="s">
        <v>3735</v>
      </c>
    </row>
    <row r="2143" spans="1:5" ht="12.75">
      <c r="A2143" s="35" t="s">
        <v>57</v>
      </c>
      <c r="E2143" s="40" t="s">
        <v>3736</v>
      </c>
    </row>
    <row r="2144" spans="1:5" ht="38.25">
      <c r="A2144" t="s">
        <v>58</v>
      </c>
      <c r="E2144" s="39" t="s">
        <v>3732</v>
      </c>
    </row>
    <row r="2145" spans="1:16" ht="12.75">
      <c r="A2145" t="s">
        <v>50</v>
      </c>
      <c s="34" t="s">
        <v>3737</v>
      </c>
      <c s="34" t="s">
        <v>3738</v>
      </c>
      <c s="35" t="s">
        <v>5</v>
      </c>
      <c s="6" t="s">
        <v>3739</v>
      </c>
      <c s="36" t="s">
        <v>71</v>
      </c>
      <c s="37">
        <v>4</v>
      </c>
      <c s="36">
        <v>0.00099</v>
      </c>
      <c s="36">
        <f>ROUND(G2145*H2145,6)</f>
      </c>
      <c r="L2145" s="38">
        <v>0</v>
      </c>
      <c s="32">
        <f>ROUND(ROUND(L2145,2)*ROUND(G2145,3),2)</f>
      </c>
      <c s="36" t="s">
        <v>62</v>
      </c>
      <c>
        <f>(M2145*21)/100</f>
      </c>
      <c t="s">
        <v>28</v>
      </c>
    </row>
    <row r="2146" spans="1:5" ht="12.75">
      <c r="A2146" s="35" t="s">
        <v>56</v>
      </c>
      <c r="E2146" s="39" t="s">
        <v>3739</v>
      </c>
    </row>
    <row r="2147" spans="1:5" ht="12.75">
      <c r="A2147" s="35" t="s">
        <v>57</v>
      </c>
      <c r="E2147" s="40" t="s">
        <v>3740</v>
      </c>
    </row>
    <row r="2148" spans="1:5" ht="38.25">
      <c r="A2148" t="s">
        <v>58</v>
      </c>
      <c r="E2148" s="39" t="s">
        <v>3732</v>
      </c>
    </row>
    <row r="2149" spans="1:16" ht="12.75">
      <c r="A2149" t="s">
        <v>50</v>
      </c>
      <c s="34" t="s">
        <v>3741</v>
      </c>
      <c s="34" t="s">
        <v>3742</v>
      </c>
      <c s="35" t="s">
        <v>5</v>
      </c>
      <c s="6" t="s">
        <v>3743</v>
      </c>
      <c s="36" t="s">
        <v>71</v>
      </c>
      <c s="37">
        <v>1</v>
      </c>
      <c s="36">
        <v>0.00099</v>
      </c>
      <c s="36">
        <f>ROUND(G2149*H2149,6)</f>
      </c>
      <c r="L2149" s="38">
        <v>0</v>
      </c>
      <c s="32">
        <f>ROUND(ROUND(L2149,2)*ROUND(G2149,3),2)</f>
      </c>
      <c s="36" t="s">
        <v>62</v>
      </c>
      <c>
        <f>(M2149*21)/100</f>
      </c>
      <c t="s">
        <v>28</v>
      </c>
    </row>
    <row r="2150" spans="1:5" ht="12.75">
      <c r="A2150" s="35" t="s">
        <v>56</v>
      </c>
      <c r="E2150" s="39" t="s">
        <v>3743</v>
      </c>
    </row>
    <row r="2151" spans="1:5" ht="12.75">
      <c r="A2151" s="35" t="s">
        <v>57</v>
      </c>
      <c r="E2151" s="40" t="s">
        <v>3744</v>
      </c>
    </row>
    <row r="2152" spans="1:5" ht="38.25">
      <c r="A2152" t="s">
        <v>58</v>
      </c>
      <c r="E2152" s="39" t="s">
        <v>3732</v>
      </c>
    </row>
    <row r="2153" spans="1:16" ht="12.75">
      <c r="A2153" t="s">
        <v>50</v>
      </c>
      <c s="34" t="s">
        <v>3745</v>
      </c>
      <c s="34" t="s">
        <v>3746</v>
      </c>
      <c s="35" t="s">
        <v>5</v>
      </c>
      <c s="6" t="s">
        <v>3747</v>
      </c>
      <c s="36" t="s">
        <v>71</v>
      </c>
      <c s="37">
        <v>1</v>
      </c>
      <c s="36">
        <v>0.0026</v>
      </c>
      <c s="36">
        <f>ROUND(G2153*H2153,6)</f>
      </c>
      <c r="L2153" s="38">
        <v>0</v>
      </c>
      <c s="32">
        <f>ROUND(ROUND(L2153,2)*ROUND(G2153,3),2)</f>
      </c>
      <c s="36" t="s">
        <v>62</v>
      </c>
      <c>
        <f>(M2153*21)/100</f>
      </c>
      <c t="s">
        <v>28</v>
      </c>
    </row>
    <row r="2154" spans="1:5" ht="12.75">
      <c r="A2154" s="35" t="s">
        <v>56</v>
      </c>
      <c r="E2154" s="39" t="s">
        <v>3747</v>
      </c>
    </row>
    <row r="2155" spans="1:5" ht="12.75">
      <c r="A2155" s="35" t="s">
        <v>57</v>
      </c>
      <c r="E2155" s="40" t="s">
        <v>3748</v>
      </c>
    </row>
    <row r="2156" spans="1:5" ht="38.25">
      <c r="A2156" t="s">
        <v>58</v>
      </c>
      <c r="E2156" s="39" t="s">
        <v>3732</v>
      </c>
    </row>
    <row r="2157" spans="1:16" ht="12.75">
      <c r="A2157" t="s">
        <v>50</v>
      </c>
      <c s="34" t="s">
        <v>3749</v>
      </c>
      <c s="34" t="s">
        <v>3750</v>
      </c>
      <c s="35" t="s">
        <v>5</v>
      </c>
      <c s="6" t="s">
        <v>3751</v>
      </c>
      <c s="36" t="s">
        <v>71</v>
      </c>
      <c s="37">
        <v>11</v>
      </c>
      <c s="36">
        <v>0.0026</v>
      </c>
      <c s="36">
        <f>ROUND(G2157*H2157,6)</f>
      </c>
      <c r="L2157" s="38">
        <v>0</v>
      </c>
      <c s="32">
        <f>ROUND(ROUND(L2157,2)*ROUND(G2157,3),2)</f>
      </c>
      <c s="36" t="s">
        <v>62</v>
      </c>
      <c>
        <f>(M2157*21)/100</f>
      </c>
      <c t="s">
        <v>28</v>
      </c>
    </row>
    <row r="2158" spans="1:5" ht="12.75">
      <c r="A2158" s="35" t="s">
        <v>56</v>
      </c>
      <c r="E2158" s="39" t="s">
        <v>3751</v>
      </c>
    </row>
    <row r="2159" spans="1:5" ht="12.75">
      <c r="A2159" s="35" t="s">
        <v>57</v>
      </c>
      <c r="E2159" s="40" t="s">
        <v>3752</v>
      </c>
    </row>
    <row r="2160" spans="1:5" ht="12.75">
      <c r="A2160" t="s">
        <v>58</v>
      </c>
      <c r="E2160" s="39" t="s">
        <v>3753</v>
      </c>
    </row>
    <row r="2161" spans="1:16" ht="12.75">
      <c r="A2161" t="s">
        <v>50</v>
      </c>
      <c s="34" t="s">
        <v>3754</v>
      </c>
      <c s="34" t="s">
        <v>3755</v>
      </c>
      <c s="35" t="s">
        <v>5</v>
      </c>
      <c s="6" t="s">
        <v>3756</v>
      </c>
      <c s="36" t="s">
        <v>71</v>
      </c>
      <c s="37">
        <v>15</v>
      </c>
      <c s="36">
        <v>0</v>
      </c>
      <c s="36">
        <f>ROUND(G2161*H2161,6)</f>
      </c>
      <c r="L2161" s="38">
        <v>0</v>
      </c>
      <c s="32">
        <f>ROUND(ROUND(L2161,2)*ROUND(G2161,3),2)</f>
      </c>
      <c s="36" t="s">
        <v>55</v>
      </c>
      <c>
        <f>(M2161*21)/100</f>
      </c>
      <c t="s">
        <v>28</v>
      </c>
    </row>
    <row r="2162" spans="1:5" ht="12.75">
      <c r="A2162" s="35" t="s">
        <v>56</v>
      </c>
      <c r="E2162" s="39" t="s">
        <v>3756</v>
      </c>
    </row>
    <row r="2163" spans="1:5" ht="76.5">
      <c r="A2163" s="35" t="s">
        <v>57</v>
      </c>
      <c r="E2163" s="40" t="s">
        <v>3757</v>
      </c>
    </row>
    <row r="2164" spans="1:5" ht="12.75">
      <c r="A2164" t="s">
        <v>58</v>
      </c>
      <c r="E2164" s="39" t="s">
        <v>5</v>
      </c>
    </row>
    <row r="2165" spans="1:16" ht="12.75">
      <c r="A2165" t="s">
        <v>50</v>
      </c>
      <c s="34" t="s">
        <v>3758</v>
      </c>
      <c s="34" t="s">
        <v>3759</v>
      </c>
      <c s="35" t="s">
        <v>5</v>
      </c>
      <c s="6" t="s">
        <v>3760</v>
      </c>
      <c s="36" t="s">
        <v>71</v>
      </c>
      <c s="37">
        <v>4</v>
      </c>
      <c s="36">
        <v>0</v>
      </c>
      <c s="36">
        <f>ROUND(G2165*H2165,6)</f>
      </c>
      <c r="L2165" s="38">
        <v>0</v>
      </c>
      <c s="32">
        <f>ROUND(ROUND(L2165,2)*ROUND(G2165,3),2)</f>
      </c>
      <c s="36" t="s">
        <v>55</v>
      </c>
      <c>
        <f>(M2165*21)/100</f>
      </c>
      <c t="s">
        <v>28</v>
      </c>
    </row>
    <row r="2166" spans="1:5" ht="12.75">
      <c r="A2166" s="35" t="s">
        <v>56</v>
      </c>
      <c r="E2166" s="39" t="s">
        <v>3760</v>
      </c>
    </row>
    <row r="2167" spans="1:5" ht="63.75">
      <c r="A2167" s="35" t="s">
        <v>57</v>
      </c>
      <c r="E2167" s="40" t="s">
        <v>3761</v>
      </c>
    </row>
    <row r="2168" spans="1:5" ht="12.75">
      <c r="A2168" t="s">
        <v>58</v>
      </c>
      <c r="E2168" s="39" t="s">
        <v>5</v>
      </c>
    </row>
    <row r="2169" spans="1:16" ht="12.75">
      <c r="A2169" t="s">
        <v>50</v>
      </c>
      <c s="34" t="s">
        <v>3762</v>
      </c>
      <c s="34" t="s">
        <v>3763</v>
      </c>
      <c s="35" t="s">
        <v>5</v>
      </c>
      <c s="6" t="s">
        <v>3764</v>
      </c>
      <c s="36" t="s">
        <v>54</v>
      </c>
      <c s="37">
        <v>10.135</v>
      </c>
      <c s="36">
        <v>0</v>
      </c>
      <c s="36">
        <f>ROUND(G2169*H2169,6)</f>
      </c>
      <c r="L2169" s="38">
        <v>0</v>
      </c>
      <c s="32">
        <f>ROUND(ROUND(L2169,2)*ROUND(G2169,3),2)</f>
      </c>
      <c s="36" t="s">
        <v>55</v>
      </c>
      <c>
        <f>(M2169*21)/100</f>
      </c>
      <c t="s">
        <v>28</v>
      </c>
    </row>
    <row r="2170" spans="1:5" ht="12.75">
      <c r="A2170" s="35" t="s">
        <v>56</v>
      </c>
      <c r="E2170" s="39" t="s">
        <v>3764</v>
      </c>
    </row>
    <row r="2171" spans="1:5" ht="38.25">
      <c r="A2171" s="35" t="s">
        <v>57</v>
      </c>
      <c r="E2171" s="40" t="s">
        <v>3765</v>
      </c>
    </row>
    <row r="2172" spans="1:5" ht="12.75">
      <c r="A2172" t="s">
        <v>58</v>
      </c>
      <c r="E2172" s="39" t="s">
        <v>5</v>
      </c>
    </row>
    <row r="2173" spans="1:16" ht="12.75">
      <c r="A2173" t="s">
        <v>50</v>
      </c>
      <c s="34" t="s">
        <v>3766</v>
      </c>
      <c s="34" t="s">
        <v>3767</v>
      </c>
      <c s="35" t="s">
        <v>5</v>
      </c>
      <c s="6" t="s">
        <v>3768</v>
      </c>
      <c s="36" t="s">
        <v>102</v>
      </c>
      <c s="37">
        <v>0.416</v>
      </c>
      <c s="36">
        <v>1</v>
      </c>
      <c s="36">
        <f>ROUND(G2173*H2173,6)</f>
      </c>
      <c r="L2173" s="38">
        <v>0</v>
      </c>
      <c s="32">
        <f>ROUND(ROUND(L2173,2)*ROUND(G2173,3),2)</f>
      </c>
      <c s="36" t="s">
        <v>62</v>
      </c>
      <c>
        <f>(M2173*21)/100</f>
      </c>
      <c t="s">
        <v>28</v>
      </c>
    </row>
    <row r="2174" spans="1:5" ht="12.75">
      <c r="A2174" s="35" t="s">
        <v>56</v>
      </c>
      <c r="E2174" s="39" t="s">
        <v>3768</v>
      </c>
    </row>
    <row r="2175" spans="1:5" ht="12.75">
      <c r="A2175" s="35" t="s">
        <v>57</v>
      </c>
      <c r="E2175" s="40" t="s">
        <v>3769</v>
      </c>
    </row>
    <row r="2176" spans="1:5" ht="12.75">
      <c r="A2176" t="s">
        <v>58</v>
      </c>
      <c r="E2176" s="39" t="s">
        <v>5</v>
      </c>
    </row>
    <row r="2177" spans="1:16" ht="12.75">
      <c r="A2177" t="s">
        <v>50</v>
      </c>
      <c s="34" t="s">
        <v>3770</v>
      </c>
      <c s="34" t="s">
        <v>3771</v>
      </c>
      <c s="35" t="s">
        <v>5</v>
      </c>
      <c s="6" t="s">
        <v>3768</v>
      </c>
      <c s="36" t="s">
        <v>102</v>
      </c>
      <c s="37">
        <v>0.075</v>
      </c>
      <c s="36">
        <v>1</v>
      </c>
      <c s="36">
        <f>ROUND(G2177*H2177,6)</f>
      </c>
      <c r="L2177" s="38">
        <v>0</v>
      </c>
      <c s="32">
        <f>ROUND(ROUND(L2177,2)*ROUND(G2177,3),2)</f>
      </c>
      <c s="36" t="s">
        <v>62</v>
      </c>
      <c>
        <f>(M2177*21)/100</f>
      </c>
      <c t="s">
        <v>28</v>
      </c>
    </row>
    <row r="2178" spans="1:5" ht="12.75">
      <c r="A2178" s="35" t="s">
        <v>56</v>
      </c>
      <c r="E2178" s="39" t="s">
        <v>3768</v>
      </c>
    </row>
    <row r="2179" spans="1:5" ht="12.75">
      <c r="A2179" s="35" t="s">
        <v>57</v>
      </c>
      <c r="E2179" s="40" t="s">
        <v>3772</v>
      </c>
    </row>
    <row r="2180" spans="1:5" ht="12.75">
      <c r="A2180" t="s">
        <v>58</v>
      </c>
      <c r="E2180" s="39" t="s">
        <v>5</v>
      </c>
    </row>
    <row r="2181" spans="1:16" ht="12.75">
      <c r="A2181" t="s">
        <v>50</v>
      </c>
      <c s="34" t="s">
        <v>3773</v>
      </c>
      <c s="34" t="s">
        <v>3774</v>
      </c>
      <c s="35" t="s">
        <v>5</v>
      </c>
      <c s="6" t="s">
        <v>3775</v>
      </c>
      <c s="36" t="s">
        <v>54</v>
      </c>
      <c s="37">
        <v>5.455</v>
      </c>
      <c s="36">
        <v>0</v>
      </c>
      <c s="36">
        <f>ROUND(G2181*H2181,6)</f>
      </c>
      <c r="L2181" s="38">
        <v>0</v>
      </c>
      <c s="32">
        <f>ROUND(ROUND(L2181,2)*ROUND(G2181,3),2)</f>
      </c>
      <c s="36" t="s">
        <v>55</v>
      </c>
      <c>
        <f>(M2181*21)/100</f>
      </c>
      <c t="s">
        <v>28</v>
      </c>
    </row>
    <row r="2182" spans="1:5" ht="12.75">
      <c r="A2182" s="35" t="s">
        <v>56</v>
      </c>
      <c r="E2182" s="39" t="s">
        <v>3775</v>
      </c>
    </row>
    <row r="2183" spans="1:5" ht="38.25">
      <c r="A2183" s="35" t="s">
        <v>57</v>
      </c>
      <c r="E2183" s="40" t="s">
        <v>3776</v>
      </c>
    </row>
    <row r="2184" spans="1:5" ht="12.75">
      <c r="A2184" t="s">
        <v>58</v>
      </c>
      <c r="E2184" s="39" t="s">
        <v>5</v>
      </c>
    </row>
    <row r="2185" spans="1:16" ht="12.75">
      <c r="A2185" t="s">
        <v>50</v>
      </c>
      <c s="34" t="s">
        <v>3777</v>
      </c>
      <c s="34" t="s">
        <v>3778</v>
      </c>
      <c s="35" t="s">
        <v>5</v>
      </c>
      <c s="6" t="s">
        <v>3779</v>
      </c>
      <c s="36" t="s">
        <v>102</v>
      </c>
      <c s="37">
        <v>0.075</v>
      </c>
      <c s="36">
        <v>1</v>
      </c>
      <c s="36">
        <f>ROUND(G2185*H2185,6)</f>
      </c>
      <c r="L2185" s="38">
        <v>0</v>
      </c>
      <c s="32">
        <f>ROUND(ROUND(L2185,2)*ROUND(G2185,3),2)</f>
      </c>
      <c s="36" t="s">
        <v>62</v>
      </c>
      <c>
        <f>(M2185*21)/100</f>
      </c>
      <c t="s">
        <v>28</v>
      </c>
    </row>
    <row r="2186" spans="1:5" ht="12.75">
      <c r="A2186" s="35" t="s">
        <v>56</v>
      </c>
      <c r="E2186" s="39" t="s">
        <v>3779</v>
      </c>
    </row>
    <row r="2187" spans="1:5" ht="12.75">
      <c r="A2187" s="35" t="s">
        <v>57</v>
      </c>
      <c r="E2187" s="40" t="s">
        <v>3780</v>
      </c>
    </row>
    <row r="2188" spans="1:5" ht="12.75">
      <c r="A2188" t="s">
        <v>58</v>
      </c>
      <c r="E2188" s="39" t="s">
        <v>5</v>
      </c>
    </row>
    <row r="2189" spans="1:16" ht="12.75">
      <c r="A2189" t="s">
        <v>50</v>
      </c>
      <c s="34" t="s">
        <v>3781</v>
      </c>
      <c s="34" t="s">
        <v>3782</v>
      </c>
      <c s="35" t="s">
        <v>5</v>
      </c>
      <c s="6" t="s">
        <v>3779</v>
      </c>
      <c s="36" t="s">
        <v>102</v>
      </c>
      <c s="37">
        <v>0.146</v>
      </c>
      <c s="36">
        <v>1</v>
      </c>
      <c s="36">
        <f>ROUND(G2189*H2189,6)</f>
      </c>
      <c r="L2189" s="38">
        <v>0</v>
      </c>
      <c s="32">
        <f>ROUND(ROUND(L2189,2)*ROUND(G2189,3),2)</f>
      </c>
      <c s="36" t="s">
        <v>62</v>
      </c>
      <c>
        <f>(M2189*21)/100</f>
      </c>
      <c t="s">
        <v>28</v>
      </c>
    </row>
    <row r="2190" spans="1:5" ht="12.75">
      <c r="A2190" s="35" t="s">
        <v>56</v>
      </c>
      <c r="E2190" s="39" t="s">
        <v>3779</v>
      </c>
    </row>
    <row r="2191" spans="1:5" ht="12.75">
      <c r="A2191" s="35" t="s">
        <v>57</v>
      </c>
      <c r="E2191" s="40" t="s">
        <v>3783</v>
      </c>
    </row>
    <row r="2192" spans="1:5" ht="12.75">
      <c r="A2192" t="s">
        <v>58</v>
      </c>
      <c r="E2192" s="39" t="s">
        <v>5</v>
      </c>
    </row>
    <row r="2193" spans="1:16" ht="12.75">
      <c r="A2193" t="s">
        <v>50</v>
      </c>
      <c s="34" t="s">
        <v>3784</v>
      </c>
      <c s="34" t="s">
        <v>3785</v>
      </c>
      <c s="35" t="s">
        <v>5</v>
      </c>
      <c s="6" t="s">
        <v>3779</v>
      </c>
      <c s="36" t="s">
        <v>102</v>
      </c>
      <c s="37">
        <v>0.042</v>
      </c>
      <c s="36">
        <v>1</v>
      </c>
      <c s="36">
        <f>ROUND(G2193*H2193,6)</f>
      </c>
      <c r="L2193" s="38">
        <v>0</v>
      </c>
      <c s="32">
        <f>ROUND(ROUND(L2193,2)*ROUND(G2193,3),2)</f>
      </c>
      <c s="36" t="s">
        <v>62</v>
      </c>
      <c>
        <f>(M2193*21)/100</f>
      </c>
      <c t="s">
        <v>28</v>
      </c>
    </row>
    <row r="2194" spans="1:5" ht="12.75">
      <c r="A2194" s="35" t="s">
        <v>56</v>
      </c>
      <c r="E2194" s="39" t="s">
        <v>3779</v>
      </c>
    </row>
    <row r="2195" spans="1:5" ht="12.75">
      <c r="A2195" s="35" t="s">
        <v>57</v>
      </c>
      <c r="E2195" s="40" t="s">
        <v>3786</v>
      </c>
    </row>
    <row r="2196" spans="1:5" ht="12.75">
      <c r="A2196" t="s">
        <v>58</v>
      </c>
      <c r="E2196" s="39" t="s">
        <v>5</v>
      </c>
    </row>
    <row r="2197" spans="1:16" ht="12.75">
      <c r="A2197" t="s">
        <v>50</v>
      </c>
      <c s="34" t="s">
        <v>3787</v>
      </c>
      <c s="34" t="s">
        <v>3788</v>
      </c>
      <c s="35" t="s">
        <v>5</v>
      </c>
      <c s="6" t="s">
        <v>3789</v>
      </c>
      <c s="36" t="s">
        <v>71</v>
      </c>
      <c s="37">
        <v>1.95</v>
      </c>
      <c s="36">
        <v>0</v>
      </c>
      <c s="36">
        <f>ROUND(G2197*H2197,6)</f>
      </c>
      <c r="L2197" s="38">
        <v>0</v>
      </c>
      <c s="32">
        <f>ROUND(ROUND(L2197,2)*ROUND(G2197,3),2)</f>
      </c>
      <c s="36" t="s">
        <v>55</v>
      </c>
      <c>
        <f>(M2197*21)/100</f>
      </c>
      <c t="s">
        <v>28</v>
      </c>
    </row>
    <row r="2198" spans="1:5" ht="12.75">
      <c r="A2198" s="35" t="s">
        <v>56</v>
      </c>
      <c r="E2198" s="39" t="s">
        <v>3789</v>
      </c>
    </row>
    <row r="2199" spans="1:5" ht="12.75">
      <c r="A2199" s="35" t="s">
        <v>57</v>
      </c>
      <c r="E2199" s="40" t="s">
        <v>3790</v>
      </c>
    </row>
    <row r="2200" spans="1:5" ht="12.75">
      <c r="A2200" t="s">
        <v>58</v>
      </c>
      <c r="E2200" s="39" t="s">
        <v>5</v>
      </c>
    </row>
    <row r="2201" spans="1:16" ht="12.75">
      <c r="A2201" t="s">
        <v>50</v>
      </c>
      <c s="34" t="s">
        <v>3791</v>
      </c>
      <c s="34" t="s">
        <v>3792</v>
      </c>
      <c s="35" t="s">
        <v>5</v>
      </c>
      <c s="6" t="s">
        <v>3793</v>
      </c>
      <c s="36" t="s">
        <v>1436</v>
      </c>
      <c s="37">
        <v>202.15</v>
      </c>
      <c s="36">
        <v>0</v>
      </c>
      <c s="36">
        <f>ROUND(G2201*H2201,6)</f>
      </c>
      <c r="L2201" s="38">
        <v>0</v>
      </c>
      <c s="32">
        <f>ROUND(ROUND(L2201,2)*ROUND(G2201,3),2)</f>
      </c>
      <c s="36" t="s">
        <v>55</v>
      </c>
      <c>
        <f>(M2201*21)/100</f>
      </c>
      <c t="s">
        <v>28</v>
      </c>
    </row>
    <row r="2202" spans="1:5" ht="12.75">
      <c r="A2202" s="35" t="s">
        <v>56</v>
      </c>
      <c r="E2202" s="39" t="s">
        <v>3793</v>
      </c>
    </row>
    <row r="2203" spans="1:5" ht="25.5">
      <c r="A2203" s="35" t="s">
        <v>57</v>
      </c>
      <c r="E2203" s="40" t="s">
        <v>3794</v>
      </c>
    </row>
    <row r="2204" spans="1:5" ht="12.75">
      <c r="A2204" t="s">
        <v>58</v>
      </c>
      <c r="E2204" s="39" t="s">
        <v>5</v>
      </c>
    </row>
    <row r="2205" spans="1:16" ht="12.75">
      <c r="A2205" t="s">
        <v>50</v>
      </c>
      <c s="34" t="s">
        <v>3795</v>
      </c>
      <c s="34" t="s">
        <v>3796</v>
      </c>
      <c s="35" t="s">
        <v>5</v>
      </c>
      <c s="6" t="s">
        <v>3797</v>
      </c>
      <c s="36" t="s">
        <v>1436</v>
      </c>
      <c s="37">
        <v>311.28</v>
      </c>
      <c s="36">
        <v>7E-05</v>
      </c>
      <c s="36">
        <f>ROUND(G2205*H2205,6)</f>
      </c>
      <c r="L2205" s="38">
        <v>0</v>
      </c>
      <c s="32">
        <f>ROUND(ROUND(L2205,2)*ROUND(G2205,3),2)</f>
      </c>
      <c s="36" t="s">
        <v>55</v>
      </c>
      <c>
        <f>(M2205*21)/100</f>
      </c>
      <c t="s">
        <v>28</v>
      </c>
    </row>
    <row r="2206" spans="1:5" ht="12.75">
      <c r="A2206" s="35" t="s">
        <v>56</v>
      </c>
      <c r="E2206" s="39" t="s">
        <v>3797</v>
      </c>
    </row>
    <row r="2207" spans="1:5" ht="38.25">
      <c r="A2207" s="35" t="s">
        <v>57</v>
      </c>
      <c r="E2207" s="40" t="s">
        <v>3798</v>
      </c>
    </row>
    <row r="2208" spans="1:5" ht="12.75">
      <c r="A2208" t="s">
        <v>58</v>
      </c>
      <c r="E2208" s="39" t="s">
        <v>5</v>
      </c>
    </row>
    <row r="2209" spans="1:16" ht="12.75">
      <c r="A2209" t="s">
        <v>50</v>
      </c>
      <c s="34" t="s">
        <v>3799</v>
      </c>
      <c s="34" t="s">
        <v>3800</v>
      </c>
      <c s="35" t="s">
        <v>5</v>
      </c>
      <c s="6" t="s">
        <v>3801</v>
      </c>
      <c s="36" t="s">
        <v>102</v>
      </c>
      <c s="37">
        <v>0.295</v>
      </c>
      <c s="36">
        <v>1</v>
      </c>
      <c s="36">
        <f>ROUND(G2209*H2209,6)</f>
      </c>
      <c r="L2209" s="38">
        <v>0</v>
      </c>
      <c s="32">
        <f>ROUND(ROUND(L2209,2)*ROUND(G2209,3),2)</f>
      </c>
      <c s="36" t="s">
        <v>62</v>
      </c>
      <c>
        <f>(M2209*21)/100</f>
      </c>
      <c t="s">
        <v>28</v>
      </c>
    </row>
    <row r="2210" spans="1:5" ht="12.75">
      <c r="A2210" s="35" t="s">
        <v>56</v>
      </c>
      <c r="E2210" s="39" t="s">
        <v>3801</v>
      </c>
    </row>
    <row r="2211" spans="1:5" ht="25.5">
      <c r="A2211" s="35" t="s">
        <v>57</v>
      </c>
      <c r="E2211" s="40" t="s">
        <v>3802</v>
      </c>
    </row>
    <row r="2212" spans="1:5" ht="12.75">
      <c r="A2212" t="s">
        <v>58</v>
      </c>
      <c r="E2212" s="39" t="s">
        <v>5</v>
      </c>
    </row>
    <row r="2213" spans="1:16" ht="12.75">
      <c r="A2213" t="s">
        <v>50</v>
      </c>
      <c s="34" t="s">
        <v>2562</v>
      </c>
      <c s="34" t="s">
        <v>3803</v>
      </c>
      <c s="35" t="s">
        <v>5</v>
      </c>
      <c s="6" t="s">
        <v>3804</v>
      </c>
      <c s="36" t="s">
        <v>1436</v>
      </c>
      <c s="37">
        <v>1233.11</v>
      </c>
      <c s="36">
        <v>6E-05</v>
      </c>
      <c s="36">
        <f>ROUND(G2213*H2213,6)</f>
      </c>
      <c r="L2213" s="38">
        <v>0</v>
      </c>
      <c s="32">
        <f>ROUND(ROUND(L2213,2)*ROUND(G2213,3),2)</f>
      </c>
      <c s="36" t="s">
        <v>55</v>
      </c>
      <c>
        <f>(M2213*21)/100</f>
      </c>
      <c t="s">
        <v>28</v>
      </c>
    </row>
    <row r="2214" spans="1:5" ht="12.75">
      <c r="A2214" s="35" t="s">
        <v>56</v>
      </c>
      <c r="E2214" s="39" t="s">
        <v>3804</v>
      </c>
    </row>
    <row r="2215" spans="1:5" ht="63.75">
      <c r="A2215" s="35" t="s">
        <v>57</v>
      </c>
      <c r="E2215" s="40" t="s">
        <v>3805</v>
      </c>
    </row>
    <row r="2216" spans="1:5" ht="12.75">
      <c r="A2216" t="s">
        <v>58</v>
      </c>
      <c r="E2216" s="39" t="s">
        <v>5</v>
      </c>
    </row>
    <row r="2217" spans="1:16" ht="12.75">
      <c r="A2217" t="s">
        <v>50</v>
      </c>
      <c s="34" t="s">
        <v>2609</v>
      </c>
      <c s="34" t="s">
        <v>3806</v>
      </c>
      <c s="35" t="s">
        <v>5</v>
      </c>
      <c s="6" t="s">
        <v>3807</v>
      </c>
      <c s="36" t="s">
        <v>102</v>
      </c>
      <c s="37">
        <v>0.103</v>
      </c>
      <c s="36">
        <v>1</v>
      </c>
      <c s="36">
        <f>ROUND(G2217*H2217,6)</f>
      </c>
      <c r="L2217" s="38">
        <v>0</v>
      </c>
      <c s="32">
        <f>ROUND(ROUND(L2217,2)*ROUND(G2217,3),2)</f>
      </c>
      <c s="36" t="s">
        <v>62</v>
      </c>
      <c>
        <f>(M2217*21)/100</f>
      </c>
      <c t="s">
        <v>28</v>
      </c>
    </row>
    <row r="2218" spans="1:5" ht="12.75">
      <c r="A2218" s="35" t="s">
        <v>56</v>
      </c>
      <c r="E2218" s="39" t="s">
        <v>3807</v>
      </c>
    </row>
    <row r="2219" spans="1:5" ht="12.75">
      <c r="A2219" s="35" t="s">
        <v>57</v>
      </c>
      <c r="E2219" s="40" t="s">
        <v>3808</v>
      </c>
    </row>
    <row r="2220" spans="1:5" ht="12.75">
      <c r="A2220" t="s">
        <v>58</v>
      </c>
      <c r="E2220" s="39" t="s">
        <v>3809</v>
      </c>
    </row>
    <row r="2221" spans="1:16" ht="12.75">
      <c r="A2221" t="s">
        <v>50</v>
      </c>
      <c s="34" t="s">
        <v>1324</v>
      </c>
      <c s="34" t="s">
        <v>3810</v>
      </c>
      <c s="35" t="s">
        <v>5</v>
      </c>
      <c s="6" t="s">
        <v>3811</v>
      </c>
      <c s="36" t="s">
        <v>61</v>
      </c>
      <c s="37">
        <v>2</v>
      </c>
      <c s="36">
        <v>1</v>
      </c>
      <c s="36">
        <f>ROUND(G2221*H2221,6)</f>
      </c>
      <c r="L2221" s="38">
        <v>0</v>
      </c>
      <c s="32">
        <f>ROUND(ROUND(L2221,2)*ROUND(G2221,3),2)</f>
      </c>
      <c s="36" t="s">
        <v>62</v>
      </c>
      <c>
        <f>(M2221*21)/100</f>
      </c>
      <c t="s">
        <v>28</v>
      </c>
    </row>
    <row r="2222" spans="1:5" ht="12.75">
      <c r="A2222" s="35" t="s">
        <v>56</v>
      </c>
      <c r="E2222" s="39" t="s">
        <v>3811</v>
      </c>
    </row>
    <row r="2223" spans="1:5" ht="12.75">
      <c r="A2223" s="35" t="s">
        <v>57</v>
      </c>
      <c r="E2223" s="40" t="s">
        <v>3812</v>
      </c>
    </row>
    <row r="2224" spans="1:5" ht="12.75">
      <c r="A2224" t="s">
        <v>58</v>
      </c>
      <c r="E2224" s="39" t="s">
        <v>5</v>
      </c>
    </row>
    <row r="2225" spans="1:16" ht="12.75">
      <c r="A2225" t="s">
        <v>50</v>
      </c>
      <c s="34" t="s">
        <v>3813</v>
      </c>
      <c s="34" t="s">
        <v>3814</v>
      </c>
      <c s="35" t="s">
        <v>5</v>
      </c>
      <c s="6" t="s">
        <v>3815</v>
      </c>
      <c s="36" t="s">
        <v>1436</v>
      </c>
      <c s="37">
        <v>711.98</v>
      </c>
      <c s="36">
        <v>6E-05</v>
      </c>
      <c s="36">
        <f>ROUND(G2225*H2225,6)</f>
      </c>
      <c r="L2225" s="38">
        <v>0</v>
      </c>
      <c s="32">
        <f>ROUND(ROUND(L2225,2)*ROUND(G2225,3),2)</f>
      </c>
      <c s="36" t="s">
        <v>62</v>
      </c>
      <c>
        <f>(M2225*21)/100</f>
      </c>
      <c t="s">
        <v>28</v>
      </c>
    </row>
    <row r="2226" spans="1:5" ht="12.75">
      <c r="A2226" s="35" t="s">
        <v>56</v>
      </c>
      <c r="E2226" s="39" t="s">
        <v>3815</v>
      </c>
    </row>
    <row r="2227" spans="1:5" ht="12.75">
      <c r="A2227" s="35" t="s">
        <v>57</v>
      </c>
      <c r="E2227" s="40" t="s">
        <v>3816</v>
      </c>
    </row>
    <row r="2228" spans="1:5" ht="12.75">
      <c r="A2228" t="s">
        <v>58</v>
      </c>
      <c r="E2228" s="39" t="s">
        <v>5</v>
      </c>
    </row>
    <row r="2229" spans="1:16" ht="38.25">
      <c r="A2229" t="s">
        <v>50</v>
      </c>
      <c s="34" t="s">
        <v>3817</v>
      </c>
      <c s="34" t="s">
        <v>3818</v>
      </c>
      <c s="35" t="s">
        <v>5</v>
      </c>
      <c s="6" t="s">
        <v>3819</v>
      </c>
      <c s="36" t="s">
        <v>1436</v>
      </c>
      <c s="37">
        <v>711.98</v>
      </c>
      <c s="36">
        <v>0.001</v>
      </c>
      <c s="36">
        <f>ROUND(G2229*H2229,6)</f>
      </c>
      <c r="L2229" s="38">
        <v>0</v>
      </c>
      <c s="32">
        <f>ROUND(ROUND(L2229,2)*ROUND(G2229,3),2)</f>
      </c>
      <c s="36" t="s">
        <v>62</v>
      </c>
      <c>
        <f>(M2229*21)/100</f>
      </c>
      <c t="s">
        <v>28</v>
      </c>
    </row>
    <row r="2230" spans="1:5" ht="38.25">
      <c r="A2230" s="35" t="s">
        <v>56</v>
      </c>
      <c r="E2230" s="39" t="s">
        <v>3819</v>
      </c>
    </row>
    <row r="2231" spans="1:5" ht="12.75">
      <c r="A2231" s="35" t="s">
        <v>57</v>
      </c>
      <c r="E2231" s="40" t="s">
        <v>3820</v>
      </c>
    </row>
    <row r="2232" spans="1:5" ht="12.75">
      <c r="A2232" t="s">
        <v>58</v>
      </c>
      <c r="E2232" s="39" t="s">
        <v>5</v>
      </c>
    </row>
    <row r="2233" spans="1:16" ht="12.75">
      <c r="A2233" t="s">
        <v>50</v>
      </c>
      <c s="34" t="s">
        <v>3821</v>
      </c>
      <c s="34" t="s">
        <v>3822</v>
      </c>
      <c s="35" t="s">
        <v>5</v>
      </c>
      <c s="6" t="s">
        <v>3823</v>
      </c>
      <c s="36" t="s">
        <v>1436</v>
      </c>
      <c s="37">
        <v>4134.465</v>
      </c>
      <c s="36">
        <v>6E-05</v>
      </c>
      <c s="36">
        <f>ROUND(G2233*H2233,6)</f>
      </c>
      <c r="L2233" s="38">
        <v>0</v>
      </c>
      <c s="32">
        <f>ROUND(ROUND(L2233,2)*ROUND(G2233,3),2)</f>
      </c>
      <c s="36" t="s">
        <v>55</v>
      </c>
      <c>
        <f>(M2233*21)/100</f>
      </c>
      <c t="s">
        <v>28</v>
      </c>
    </row>
    <row r="2234" spans="1:5" ht="12.75">
      <c r="A2234" s="35" t="s">
        <v>56</v>
      </c>
      <c r="E2234" s="39" t="s">
        <v>3823</v>
      </c>
    </row>
    <row r="2235" spans="1:5" ht="293.25">
      <c r="A2235" s="35" t="s">
        <v>57</v>
      </c>
      <c r="E2235" s="40" t="s">
        <v>3824</v>
      </c>
    </row>
    <row r="2236" spans="1:5" ht="12.75">
      <c r="A2236" t="s">
        <v>58</v>
      </c>
      <c r="E2236" s="39" t="s">
        <v>5</v>
      </c>
    </row>
    <row r="2237" spans="1:16" ht="38.25">
      <c r="A2237" t="s">
        <v>50</v>
      </c>
      <c s="34" t="s">
        <v>3825</v>
      </c>
      <c s="34" t="s">
        <v>3826</v>
      </c>
      <c s="35" t="s">
        <v>5</v>
      </c>
      <c s="6" t="s">
        <v>3827</v>
      </c>
      <c s="36" t="s">
        <v>1203</v>
      </c>
      <c s="37">
        <v>13.704</v>
      </c>
      <c s="36">
        <v>1</v>
      </c>
      <c s="36">
        <f>ROUND(G2237*H2237,6)</f>
      </c>
      <c r="L2237" s="38">
        <v>0</v>
      </c>
      <c s="32">
        <f>ROUND(ROUND(L2237,2)*ROUND(G2237,3),2)</f>
      </c>
      <c s="36" t="s">
        <v>62</v>
      </c>
      <c>
        <f>(M2237*21)/100</f>
      </c>
      <c t="s">
        <v>28</v>
      </c>
    </row>
    <row r="2238" spans="1:5" ht="38.25">
      <c r="A2238" s="35" t="s">
        <v>56</v>
      </c>
      <c r="E2238" s="39" t="s">
        <v>3827</v>
      </c>
    </row>
    <row r="2239" spans="1:5" ht="12.75">
      <c r="A2239" s="35" t="s">
        <v>57</v>
      </c>
      <c r="E2239" s="40" t="s">
        <v>3828</v>
      </c>
    </row>
    <row r="2240" spans="1:5" ht="12.75">
      <c r="A2240" t="s">
        <v>58</v>
      </c>
      <c r="E2240" s="39" t="s">
        <v>5</v>
      </c>
    </row>
    <row r="2241" spans="1:16" ht="38.25">
      <c r="A2241" t="s">
        <v>50</v>
      </c>
      <c s="34" t="s">
        <v>3829</v>
      </c>
      <c s="34" t="s">
        <v>3830</v>
      </c>
      <c s="35" t="s">
        <v>5</v>
      </c>
      <c s="6" t="s">
        <v>3827</v>
      </c>
      <c s="36" t="s">
        <v>1203</v>
      </c>
      <c s="37">
        <v>13.704</v>
      </c>
      <c s="36">
        <v>1</v>
      </c>
      <c s="36">
        <f>ROUND(G2241*H2241,6)</f>
      </c>
      <c r="L2241" s="38">
        <v>0</v>
      </c>
      <c s="32">
        <f>ROUND(ROUND(L2241,2)*ROUND(G2241,3),2)</f>
      </c>
      <c s="36" t="s">
        <v>62</v>
      </c>
      <c>
        <f>(M2241*21)/100</f>
      </c>
      <c t="s">
        <v>28</v>
      </c>
    </row>
    <row r="2242" spans="1:5" ht="38.25">
      <c r="A2242" s="35" t="s">
        <v>56</v>
      </c>
      <c r="E2242" s="39" t="s">
        <v>3827</v>
      </c>
    </row>
    <row r="2243" spans="1:5" ht="12.75">
      <c r="A2243" s="35" t="s">
        <v>57</v>
      </c>
      <c r="E2243" s="40" t="s">
        <v>3831</v>
      </c>
    </row>
    <row r="2244" spans="1:5" ht="12.75">
      <c r="A2244" t="s">
        <v>58</v>
      </c>
      <c r="E2244" s="39" t="s">
        <v>5</v>
      </c>
    </row>
    <row r="2245" spans="1:16" ht="12.75">
      <c r="A2245" t="s">
        <v>50</v>
      </c>
      <c s="34" t="s">
        <v>3832</v>
      </c>
      <c s="34" t="s">
        <v>3833</v>
      </c>
      <c s="35" t="s">
        <v>5</v>
      </c>
      <c s="6" t="s">
        <v>3834</v>
      </c>
      <c s="36" t="s">
        <v>54</v>
      </c>
      <c s="37">
        <v>0.02</v>
      </c>
      <c s="36">
        <v>0.0624</v>
      </c>
      <c s="36">
        <f>ROUND(G2245*H2245,6)</f>
      </c>
      <c r="L2245" s="38">
        <v>0</v>
      </c>
      <c s="32">
        <f>ROUND(ROUND(L2245,2)*ROUND(G2245,3),2)</f>
      </c>
      <c s="36" t="s">
        <v>62</v>
      </c>
      <c>
        <f>(M2245*21)/100</f>
      </c>
      <c t="s">
        <v>28</v>
      </c>
    </row>
    <row r="2246" spans="1:5" ht="12.75">
      <c r="A2246" s="35" t="s">
        <v>56</v>
      </c>
      <c r="E2246" s="39" t="s">
        <v>3834</v>
      </c>
    </row>
    <row r="2247" spans="1:5" ht="12.75">
      <c r="A2247" s="35" t="s">
        <v>57</v>
      </c>
      <c r="E2247" s="40" t="s">
        <v>3835</v>
      </c>
    </row>
    <row r="2248" spans="1:5" ht="12.75">
      <c r="A2248" t="s">
        <v>58</v>
      </c>
      <c r="E2248" s="39" t="s">
        <v>5</v>
      </c>
    </row>
    <row r="2249" spans="1:16" ht="12.75">
      <c r="A2249" t="s">
        <v>50</v>
      </c>
      <c s="34" t="s">
        <v>3836</v>
      </c>
      <c s="34" t="s">
        <v>3837</v>
      </c>
      <c s="35" t="s">
        <v>5</v>
      </c>
      <c s="6" t="s">
        <v>3838</v>
      </c>
      <c s="36" t="s">
        <v>102</v>
      </c>
      <c s="37">
        <v>3.608</v>
      </c>
      <c s="36">
        <v>1</v>
      </c>
      <c s="36">
        <f>ROUND(G2249*H2249,6)</f>
      </c>
      <c r="L2249" s="38">
        <v>0</v>
      </c>
      <c s="32">
        <f>ROUND(ROUND(L2249,2)*ROUND(G2249,3),2)</f>
      </c>
      <c s="36" t="s">
        <v>55</v>
      </c>
      <c>
        <f>(M2249*21)/100</f>
      </c>
      <c t="s">
        <v>28</v>
      </c>
    </row>
    <row r="2250" spans="1:5" ht="12.75">
      <c r="A2250" s="35" t="s">
        <v>56</v>
      </c>
      <c r="E2250" s="39" t="s">
        <v>3838</v>
      </c>
    </row>
    <row r="2251" spans="1:5" ht="51">
      <c r="A2251" s="35" t="s">
        <v>57</v>
      </c>
      <c r="E2251" s="40" t="s">
        <v>3839</v>
      </c>
    </row>
    <row r="2252" spans="1:5" ht="12.75">
      <c r="A2252" t="s">
        <v>58</v>
      </c>
      <c r="E2252" s="39" t="s">
        <v>3840</v>
      </c>
    </row>
    <row r="2253" spans="1:16" ht="12.75">
      <c r="A2253" t="s">
        <v>50</v>
      </c>
      <c s="34" t="s">
        <v>3841</v>
      </c>
      <c s="34" t="s">
        <v>3842</v>
      </c>
      <c s="35" t="s">
        <v>5</v>
      </c>
      <c s="6" t="s">
        <v>3843</v>
      </c>
      <c s="36" t="s">
        <v>102</v>
      </c>
      <c s="37">
        <v>0.027</v>
      </c>
      <c s="36">
        <v>1</v>
      </c>
      <c s="36">
        <f>ROUND(G2253*H2253,6)</f>
      </c>
      <c r="L2253" s="38">
        <v>0</v>
      </c>
      <c s="32">
        <f>ROUND(ROUND(L2253,2)*ROUND(G2253,3),2)</f>
      </c>
      <c s="36" t="s">
        <v>62</v>
      </c>
      <c>
        <f>(M2253*21)/100</f>
      </c>
      <c t="s">
        <v>28</v>
      </c>
    </row>
    <row r="2254" spans="1:5" ht="12.75">
      <c r="A2254" s="35" t="s">
        <v>56</v>
      </c>
      <c r="E2254" s="39" t="s">
        <v>3843</v>
      </c>
    </row>
    <row r="2255" spans="1:5" ht="12.75">
      <c r="A2255" s="35" t="s">
        <v>57</v>
      </c>
      <c r="E2255" s="40" t="s">
        <v>3844</v>
      </c>
    </row>
    <row r="2256" spans="1:5" ht="12.75">
      <c r="A2256" t="s">
        <v>58</v>
      </c>
      <c r="E2256" s="39" t="s">
        <v>3845</v>
      </c>
    </row>
    <row r="2257" spans="1:16" ht="12.75">
      <c r="A2257" t="s">
        <v>50</v>
      </c>
      <c s="34" t="s">
        <v>2668</v>
      </c>
      <c s="34" t="s">
        <v>3846</v>
      </c>
      <c s="35" t="s">
        <v>5</v>
      </c>
      <c s="6" t="s">
        <v>3847</v>
      </c>
      <c s="36" t="s">
        <v>102</v>
      </c>
      <c s="37">
        <v>0.551</v>
      </c>
      <c s="36">
        <v>1</v>
      </c>
      <c s="36">
        <f>ROUND(G2257*H2257,6)</f>
      </c>
      <c r="L2257" s="38">
        <v>0</v>
      </c>
      <c s="32">
        <f>ROUND(ROUND(L2257,2)*ROUND(G2257,3),2)</f>
      </c>
      <c s="36" t="s">
        <v>55</v>
      </c>
      <c>
        <f>(M2257*21)/100</f>
      </c>
      <c t="s">
        <v>28</v>
      </c>
    </row>
    <row r="2258" spans="1:5" ht="12.75">
      <c r="A2258" s="35" t="s">
        <v>56</v>
      </c>
      <c r="E2258" s="39" t="s">
        <v>3847</v>
      </c>
    </row>
    <row r="2259" spans="1:5" ht="51">
      <c r="A2259" s="35" t="s">
        <v>57</v>
      </c>
      <c r="E2259" s="40" t="s">
        <v>3848</v>
      </c>
    </row>
    <row r="2260" spans="1:5" ht="12.75">
      <c r="A2260" t="s">
        <v>58</v>
      </c>
      <c r="E2260" s="39" t="s">
        <v>3849</v>
      </c>
    </row>
    <row r="2261" spans="1:16" ht="12.75">
      <c r="A2261" t="s">
        <v>50</v>
      </c>
      <c s="34" t="s">
        <v>3850</v>
      </c>
      <c s="34" t="s">
        <v>3851</v>
      </c>
      <c s="35" t="s">
        <v>5</v>
      </c>
      <c s="6" t="s">
        <v>3852</v>
      </c>
      <c s="36" t="s">
        <v>102</v>
      </c>
      <c s="37">
        <v>0.33</v>
      </c>
      <c s="36">
        <v>1</v>
      </c>
      <c s="36">
        <f>ROUND(G2261*H2261,6)</f>
      </c>
      <c r="L2261" s="38">
        <v>0</v>
      </c>
      <c s="32">
        <f>ROUND(ROUND(L2261,2)*ROUND(G2261,3),2)</f>
      </c>
      <c s="36" t="s">
        <v>55</v>
      </c>
      <c>
        <f>(M2261*21)/100</f>
      </c>
      <c t="s">
        <v>28</v>
      </c>
    </row>
    <row r="2262" spans="1:5" ht="12.75">
      <c r="A2262" s="35" t="s">
        <v>56</v>
      </c>
      <c r="E2262" s="39" t="s">
        <v>3852</v>
      </c>
    </row>
    <row r="2263" spans="1:5" ht="12.75">
      <c r="A2263" s="35" t="s">
        <v>57</v>
      </c>
      <c r="E2263" s="40" t="s">
        <v>3853</v>
      </c>
    </row>
    <row r="2264" spans="1:5" ht="12.75">
      <c r="A2264" t="s">
        <v>58</v>
      </c>
      <c r="E2264" s="39" t="s">
        <v>3854</v>
      </c>
    </row>
    <row r="2265" spans="1:16" ht="12.75">
      <c r="A2265" t="s">
        <v>50</v>
      </c>
      <c s="34" t="s">
        <v>3855</v>
      </c>
      <c s="34" t="s">
        <v>3856</v>
      </c>
      <c s="35" t="s">
        <v>5</v>
      </c>
      <c s="6" t="s">
        <v>3857</v>
      </c>
      <c s="36" t="s">
        <v>102</v>
      </c>
      <c s="37">
        <v>0.429</v>
      </c>
      <c s="36">
        <v>1</v>
      </c>
      <c s="36">
        <f>ROUND(G2265*H2265,6)</f>
      </c>
      <c r="L2265" s="38">
        <v>0</v>
      </c>
      <c s="32">
        <f>ROUND(ROUND(L2265,2)*ROUND(G2265,3),2)</f>
      </c>
      <c s="36" t="s">
        <v>55</v>
      </c>
      <c>
        <f>(M2265*21)/100</f>
      </c>
      <c t="s">
        <v>28</v>
      </c>
    </row>
    <row r="2266" spans="1:5" ht="12.75">
      <c r="A2266" s="35" t="s">
        <v>56</v>
      </c>
      <c r="E2266" s="39" t="s">
        <v>3857</v>
      </c>
    </row>
    <row r="2267" spans="1:5" ht="12.75">
      <c r="A2267" s="35" t="s">
        <v>57</v>
      </c>
      <c r="E2267" s="40" t="s">
        <v>3858</v>
      </c>
    </row>
    <row r="2268" spans="1:5" ht="12.75">
      <c r="A2268" t="s">
        <v>58</v>
      </c>
      <c r="E2268" s="39" t="s">
        <v>3859</v>
      </c>
    </row>
    <row r="2269" spans="1:16" ht="12.75">
      <c r="A2269" t="s">
        <v>50</v>
      </c>
      <c s="34" t="s">
        <v>2683</v>
      </c>
      <c s="34" t="s">
        <v>3860</v>
      </c>
      <c s="35" t="s">
        <v>5</v>
      </c>
      <c s="6" t="s">
        <v>3861</v>
      </c>
      <c s="36" t="s">
        <v>102</v>
      </c>
      <c s="37">
        <v>4.081</v>
      </c>
      <c s="36">
        <v>1</v>
      </c>
      <c s="36">
        <f>ROUND(G2269*H2269,6)</f>
      </c>
      <c r="L2269" s="38">
        <v>0</v>
      </c>
      <c s="32">
        <f>ROUND(ROUND(L2269,2)*ROUND(G2269,3),2)</f>
      </c>
      <c s="36" t="s">
        <v>55</v>
      </c>
      <c>
        <f>(M2269*21)/100</f>
      </c>
      <c t="s">
        <v>28</v>
      </c>
    </row>
    <row r="2270" spans="1:5" ht="12.75">
      <c r="A2270" s="35" t="s">
        <v>56</v>
      </c>
      <c r="E2270" s="39" t="s">
        <v>3861</v>
      </c>
    </row>
    <row r="2271" spans="1:5" ht="38.25">
      <c r="A2271" s="35" t="s">
        <v>57</v>
      </c>
      <c r="E2271" s="40" t="s">
        <v>3862</v>
      </c>
    </row>
    <row r="2272" spans="1:5" ht="12.75">
      <c r="A2272" t="s">
        <v>58</v>
      </c>
      <c r="E2272" s="39" t="s">
        <v>3863</v>
      </c>
    </row>
    <row r="2273" spans="1:16" ht="12.75">
      <c r="A2273" t="s">
        <v>50</v>
      </c>
      <c s="34" t="s">
        <v>3864</v>
      </c>
      <c s="34" t="s">
        <v>3865</v>
      </c>
      <c s="35" t="s">
        <v>5</v>
      </c>
      <c s="6" t="s">
        <v>3866</v>
      </c>
      <c s="36" t="s">
        <v>102</v>
      </c>
      <c s="37">
        <v>0.243</v>
      </c>
      <c s="36">
        <v>1</v>
      </c>
      <c s="36">
        <f>ROUND(G2273*H2273,6)</f>
      </c>
      <c r="L2273" s="38">
        <v>0</v>
      </c>
      <c s="32">
        <f>ROUND(ROUND(L2273,2)*ROUND(G2273,3),2)</f>
      </c>
      <c s="36" t="s">
        <v>62</v>
      </c>
      <c>
        <f>(M2273*21)/100</f>
      </c>
      <c t="s">
        <v>28</v>
      </c>
    </row>
    <row r="2274" spans="1:5" ht="12.75">
      <c r="A2274" s="35" t="s">
        <v>56</v>
      </c>
      <c r="E2274" s="39" t="s">
        <v>3866</v>
      </c>
    </row>
    <row r="2275" spans="1:5" ht="12.75">
      <c r="A2275" s="35" t="s">
        <v>57</v>
      </c>
      <c r="E2275" s="40" t="s">
        <v>3867</v>
      </c>
    </row>
    <row r="2276" spans="1:5" ht="12.75">
      <c r="A2276" t="s">
        <v>58</v>
      </c>
      <c r="E2276" s="39" t="s">
        <v>5</v>
      </c>
    </row>
    <row r="2277" spans="1:16" ht="12.75">
      <c r="A2277" t="s">
        <v>50</v>
      </c>
      <c s="34" t="s">
        <v>3868</v>
      </c>
      <c s="34" t="s">
        <v>3869</v>
      </c>
      <c s="35" t="s">
        <v>5</v>
      </c>
      <c s="6" t="s">
        <v>3870</v>
      </c>
      <c s="36" t="s">
        <v>102</v>
      </c>
      <c s="37">
        <v>0.175</v>
      </c>
      <c s="36">
        <v>1</v>
      </c>
      <c s="36">
        <f>ROUND(G2277*H2277,6)</f>
      </c>
      <c r="L2277" s="38">
        <v>0</v>
      </c>
      <c s="32">
        <f>ROUND(ROUND(L2277,2)*ROUND(G2277,3),2)</f>
      </c>
      <c s="36" t="s">
        <v>62</v>
      </c>
      <c>
        <f>(M2277*21)/100</f>
      </c>
      <c t="s">
        <v>28</v>
      </c>
    </row>
    <row r="2278" spans="1:5" ht="12.75">
      <c r="A2278" s="35" t="s">
        <v>56</v>
      </c>
      <c r="E2278" s="39" t="s">
        <v>3870</v>
      </c>
    </row>
    <row r="2279" spans="1:5" ht="38.25">
      <c r="A2279" s="35" t="s">
        <v>57</v>
      </c>
      <c r="E2279" s="40" t="s">
        <v>3871</v>
      </c>
    </row>
    <row r="2280" spans="1:5" ht="12.75">
      <c r="A2280" t="s">
        <v>58</v>
      </c>
      <c r="E2280" s="39" t="s">
        <v>3872</v>
      </c>
    </row>
    <row r="2281" spans="1:16" ht="12.75">
      <c r="A2281" t="s">
        <v>50</v>
      </c>
      <c s="34" t="s">
        <v>3873</v>
      </c>
      <c s="34" t="s">
        <v>3874</v>
      </c>
      <c s="35" t="s">
        <v>5</v>
      </c>
      <c s="6" t="s">
        <v>3875</v>
      </c>
      <c s="36" t="s">
        <v>1436</v>
      </c>
      <c s="37">
        <v>8800.7</v>
      </c>
      <c s="36">
        <v>5E-05</v>
      </c>
      <c s="36">
        <f>ROUND(G2281*H2281,6)</f>
      </c>
      <c r="L2281" s="38">
        <v>0</v>
      </c>
      <c s="32">
        <f>ROUND(ROUND(L2281,2)*ROUND(G2281,3),2)</f>
      </c>
      <c s="36" t="s">
        <v>55</v>
      </c>
      <c>
        <f>(M2281*21)/100</f>
      </c>
      <c t="s">
        <v>28</v>
      </c>
    </row>
    <row r="2282" spans="1:5" ht="12.75">
      <c r="A2282" s="35" t="s">
        <v>56</v>
      </c>
      <c r="E2282" s="39" t="s">
        <v>3875</v>
      </c>
    </row>
    <row r="2283" spans="1:5" ht="102">
      <c r="A2283" s="35" t="s">
        <v>57</v>
      </c>
      <c r="E2283" s="40" t="s">
        <v>3876</v>
      </c>
    </row>
    <row r="2284" spans="1:5" ht="12.75">
      <c r="A2284" t="s">
        <v>58</v>
      </c>
      <c r="E2284" s="39" t="s">
        <v>5</v>
      </c>
    </row>
    <row r="2285" spans="1:16" ht="12.75">
      <c r="A2285" t="s">
        <v>50</v>
      </c>
      <c s="34" t="s">
        <v>3877</v>
      </c>
      <c s="34" t="s">
        <v>3878</v>
      </c>
      <c s="35" t="s">
        <v>5</v>
      </c>
      <c s="6" t="s">
        <v>3879</v>
      </c>
      <c s="36" t="s">
        <v>102</v>
      </c>
      <c s="37">
        <v>0.513</v>
      </c>
      <c s="36">
        <v>1</v>
      </c>
      <c s="36">
        <f>ROUND(G2285*H2285,6)</f>
      </c>
      <c r="L2285" s="38">
        <v>0</v>
      </c>
      <c s="32">
        <f>ROUND(ROUND(L2285,2)*ROUND(G2285,3),2)</f>
      </c>
      <c s="36" t="s">
        <v>55</v>
      </c>
      <c>
        <f>(M2285*21)/100</f>
      </c>
      <c t="s">
        <v>28</v>
      </c>
    </row>
    <row r="2286" spans="1:5" ht="12.75">
      <c r="A2286" s="35" t="s">
        <v>56</v>
      </c>
      <c r="E2286" s="39" t="s">
        <v>3879</v>
      </c>
    </row>
    <row r="2287" spans="1:5" ht="51">
      <c r="A2287" s="35" t="s">
        <v>57</v>
      </c>
      <c r="E2287" s="40" t="s">
        <v>3880</v>
      </c>
    </row>
    <row r="2288" spans="1:5" ht="12.75">
      <c r="A2288" t="s">
        <v>58</v>
      </c>
      <c r="E2288" s="39" t="s">
        <v>3881</v>
      </c>
    </row>
    <row r="2289" spans="1:16" ht="12.75">
      <c r="A2289" t="s">
        <v>50</v>
      </c>
      <c s="34" t="s">
        <v>3882</v>
      </c>
      <c s="34" t="s">
        <v>3883</v>
      </c>
      <c s="35" t="s">
        <v>5</v>
      </c>
      <c s="6" t="s">
        <v>3884</v>
      </c>
      <c s="36" t="s">
        <v>102</v>
      </c>
      <c s="37">
        <v>0.061</v>
      </c>
      <c s="36">
        <v>1</v>
      </c>
      <c s="36">
        <f>ROUND(G2289*H2289,6)</f>
      </c>
      <c r="L2289" s="38">
        <v>0</v>
      </c>
      <c s="32">
        <f>ROUND(ROUND(L2289,2)*ROUND(G2289,3),2)</f>
      </c>
      <c s="36" t="s">
        <v>55</v>
      </c>
      <c>
        <f>(M2289*21)/100</f>
      </c>
      <c t="s">
        <v>28</v>
      </c>
    </row>
    <row r="2290" spans="1:5" ht="12.75">
      <c r="A2290" s="35" t="s">
        <v>56</v>
      </c>
      <c r="E2290" s="39" t="s">
        <v>3884</v>
      </c>
    </row>
    <row r="2291" spans="1:5" ht="12.75">
      <c r="A2291" s="35" t="s">
        <v>57</v>
      </c>
      <c r="E2291" s="40" t="s">
        <v>3885</v>
      </c>
    </row>
    <row r="2292" spans="1:5" ht="12.75">
      <c r="A2292" t="s">
        <v>58</v>
      </c>
      <c r="E2292" s="39" t="s">
        <v>3886</v>
      </c>
    </row>
    <row r="2293" spans="1:16" ht="12.75">
      <c r="A2293" t="s">
        <v>50</v>
      </c>
      <c s="34" t="s">
        <v>3887</v>
      </c>
      <c s="34" t="s">
        <v>3888</v>
      </c>
      <c s="35" t="s">
        <v>5</v>
      </c>
      <c s="6" t="s">
        <v>3889</v>
      </c>
      <c s="36" t="s">
        <v>102</v>
      </c>
      <c s="37">
        <v>0.03</v>
      </c>
      <c s="36">
        <v>1</v>
      </c>
      <c s="36">
        <f>ROUND(G2293*H2293,6)</f>
      </c>
      <c r="L2293" s="38">
        <v>0</v>
      </c>
      <c s="32">
        <f>ROUND(ROUND(L2293,2)*ROUND(G2293,3),2)</f>
      </c>
      <c s="36" t="s">
        <v>55</v>
      </c>
      <c>
        <f>(M2293*21)/100</f>
      </c>
      <c t="s">
        <v>28</v>
      </c>
    </row>
    <row r="2294" spans="1:5" ht="12.75">
      <c r="A2294" s="35" t="s">
        <v>56</v>
      </c>
      <c r="E2294" s="39" t="s">
        <v>3889</v>
      </c>
    </row>
    <row r="2295" spans="1:5" ht="12.75">
      <c r="A2295" s="35" t="s">
        <v>57</v>
      </c>
      <c r="E2295" s="40" t="s">
        <v>3890</v>
      </c>
    </row>
    <row r="2296" spans="1:5" ht="12.75">
      <c r="A2296" t="s">
        <v>58</v>
      </c>
      <c r="E2296" s="39" t="s">
        <v>3891</v>
      </c>
    </row>
    <row r="2297" spans="1:16" ht="12.75">
      <c r="A2297" t="s">
        <v>50</v>
      </c>
      <c s="34" t="s">
        <v>3892</v>
      </c>
      <c s="34" t="s">
        <v>3893</v>
      </c>
      <c s="35" t="s">
        <v>5</v>
      </c>
      <c s="6" t="s">
        <v>3894</v>
      </c>
      <c s="36" t="s">
        <v>102</v>
      </c>
      <c s="37">
        <v>0.019</v>
      </c>
      <c s="36">
        <v>1</v>
      </c>
      <c s="36">
        <f>ROUND(G2297*H2297,6)</f>
      </c>
      <c r="L2297" s="38">
        <v>0</v>
      </c>
      <c s="32">
        <f>ROUND(ROUND(L2297,2)*ROUND(G2297,3),2)</f>
      </c>
      <c s="36" t="s">
        <v>55</v>
      </c>
      <c>
        <f>(M2297*21)/100</f>
      </c>
      <c t="s">
        <v>28</v>
      </c>
    </row>
    <row r="2298" spans="1:5" ht="12.75">
      <c r="A2298" s="35" t="s">
        <v>56</v>
      </c>
      <c r="E2298" s="39" t="s">
        <v>3894</v>
      </c>
    </row>
    <row r="2299" spans="1:5" ht="12.75">
      <c r="A2299" s="35" t="s">
        <v>57</v>
      </c>
      <c r="E2299" s="40" t="s">
        <v>3895</v>
      </c>
    </row>
    <row r="2300" spans="1:5" ht="12.75">
      <c r="A2300" t="s">
        <v>58</v>
      </c>
      <c r="E2300" s="39" t="s">
        <v>3896</v>
      </c>
    </row>
    <row r="2301" spans="1:16" ht="12.75">
      <c r="A2301" t="s">
        <v>50</v>
      </c>
      <c s="34" t="s">
        <v>1340</v>
      </c>
      <c s="34" t="s">
        <v>3897</v>
      </c>
      <c s="35" t="s">
        <v>5</v>
      </c>
      <c s="6" t="s">
        <v>3898</v>
      </c>
      <c s="36" t="s">
        <v>102</v>
      </c>
      <c s="37">
        <v>0.285</v>
      </c>
      <c s="36">
        <v>1</v>
      </c>
      <c s="36">
        <f>ROUND(G2301*H2301,6)</f>
      </c>
      <c r="L2301" s="38">
        <v>0</v>
      </c>
      <c s="32">
        <f>ROUND(ROUND(L2301,2)*ROUND(G2301,3),2)</f>
      </c>
      <c s="36" t="s">
        <v>55</v>
      </c>
      <c>
        <f>(M2301*21)/100</f>
      </c>
      <c t="s">
        <v>28</v>
      </c>
    </row>
    <row r="2302" spans="1:5" ht="12.75">
      <c r="A2302" s="35" t="s">
        <v>56</v>
      </c>
      <c r="E2302" s="39" t="s">
        <v>3898</v>
      </c>
    </row>
    <row r="2303" spans="1:5" ht="12.75">
      <c r="A2303" s="35" t="s">
        <v>57</v>
      </c>
      <c r="E2303" s="40" t="s">
        <v>3899</v>
      </c>
    </row>
    <row r="2304" spans="1:5" ht="12.75">
      <c r="A2304" t="s">
        <v>58</v>
      </c>
      <c r="E2304" s="39" t="s">
        <v>3900</v>
      </c>
    </row>
    <row r="2305" spans="1:16" ht="12.75">
      <c r="A2305" t="s">
        <v>50</v>
      </c>
      <c s="34" t="s">
        <v>1347</v>
      </c>
      <c s="34" t="s">
        <v>3901</v>
      </c>
      <c s="35" t="s">
        <v>5</v>
      </c>
      <c s="6" t="s">
        <v>3902</v>
      </c>
      <c s="36" t="s">
        <v>102</v>
      </c>
      <c s="37">
        <v>0.135</v>
      </c>
      <c s="36">
        <v>1</v>
      </c>
      <c s="36">
        <f>ROUND(G2305*H2305,6)</f>
      </c>
      <c r="L2305" s="38">
        <v>0</v>
      </c>
      <c s="32">
        <f>ROUND(ROUND(L2305,2)*ROUND(G2305,3),2)</f>
      </c>
      <c s="36" t="s">
        <v>55</v>
      </c>
      <c>
        <f>(M2305*21)/100</f>
      </c>
      <c t="s">
        <v>28</v>
      </c>
    </row>
    <row r="2306" spans="1:5" ht="12.75">
      <c r="A2306" s="35" t="s">
        <v>56</v>
      </c>
      <c r="E2306" s="39" t="s">
        <v>3902</v>
      </c>
    </row>
    <row r="2307" spans="1:5" ht="12.75">
      <c r="A2307" s="35" t="s">
        <v>57</v>
      </c>
      <c r="E2307" s="40" t="s">
        <v>3903</v>
      </c>
    </row>
    <row r="2308" spans="1:5" ht="12.75">
      <c r="A2308" t="s">
        <v>58</v>
      </c>
      <c r="E2308" s="39" t="s">
        <v>3904</v>
      </c>
    </row>
    <row r="2309" spans="1:16" ht="12.75">
      <c r="A2309" t="s">
        <v>50</v>
      </c>
      <c s="34" t="s">
        <v>3905</v>
      </c>
      <c s="34" t="s">
        <v>3906</v>
      </c>
      <c s="35" t="s">
        <v>5</v>
      </c>
      <c s="6" t="s">
        <v>3907</v>
      </c>
      <c s="36" t="s">
        <v>102</v>
      </c>
      <c s="37">
        <v>0.584</v>
      </c>
      <c s="36">
        <v>1</v>
      </c>
      <c s="36">
        <f>ROUND(G2309*H2309,6)</f>
      </c>
      <c r="L2309" s="38">
        <v>0</v>
      </c>
      <c s="32">
        <f>ROUND(ROUND(L2309,2)*ROUND(G2309,3),2)</f>
      </c>
      <c s="36" t="s">
        <v>55</v>
      </c>
      <c>
        <f>(M2309*21)/100</f>
      </c>
      <c t="s">
        <v>28</v>
      </c>
    </row>
    <row r="2310" spans="1:5" ht="12.75">
      <c r="A2310" s="35" t="s">
        <v>56</v>
      </c>
      <c r="E2310" s="39" t="s">
        <v>3907</v>
      </c>
    </row>
    <row r="2311" spans="1:5" ht="25.5">
      <c r="A2311" s="35" t="s">
        <v>57</v>
      </c>
      <c r="E2311" s="40" t="s">
        <v>3908</v>
      </c>
    </row>
    <row r="2312" spans="1:5" ht="12.75">
      <c r="A2312" t="s">
        <v>58</v>
      </c>
      <c r="E2312" s="39" t="s">
        <v>3909</v>
      </c>
    </row>
    <row r="2313" spans="1:16" ht="12.75">
      <c r="A2313" t="s">
        <v>50</v>
      </c>
      <c s="34" t="s">
        <v>3910</v>
      </c>
      <c s="34" t="s">
        <v>3911</v>
      </c>
      <c s="35" t="s">
        <v>5</v>
      </c>
      <c s="6" t="s">
        <v>3912</v>
      </c>
      <c s="36" t="s">
        <v>102</v>
      </c>
      <c s="37">
        <v>4.764</v>
      </c>
      <c s="36">
        <v>1</v>
      </c>
      <c s="36">
        <f>ROUND(G2313*H2313,6)</f>
      </c>
      <c r="L2313" s="38">
        <v>0</v>
      </c>
      <c s="32">
        <f>ROUND(ROUND(L2313,2)*ROUND(G2313,3),2)</f>
      </c>
      <c s="36" t="s">
        <v>62</v>
      </c>
      <c>
        <f>(M2313*21)/100</f>
      </c>
      <c t="s">
        <v>28</v>
      </c>
    </row>
    <row r="2314" spans="1:5" ht="12.75">
      <c r="A2314" s="35" t="s">
        <v>56</v>
      </c>
      <c r="E2314" s="39" t="s">
        <v>3912</v>
      </c>
    </row>
    <row r="2315" spans="1:5" ht="25.5">
      <c r="A2315" s="35" t="s">
        <v>57</v>
      </c>
      <c r="E2315" s="40" t="s">
        <v>3913</v>
      </c>
    </row>
    <row r="2316" spans="1:5" ht="12.75">
      <c r="A2316" t="s">
        <v>58</v>
      </c>
      <c r="E2316" s="39" t="s">
        <v>3914</v>
      </c>
    </row>
    <row r="2317" spans="1:16" ht="12.75">
      <c r="A2317" t="s">
        <v>50</v>
      </c>
      <c s="34" t="s">
        <v>3915</v>
      </c>
      <c s="34" t="s">
        <v>3916</v>
      </c>
      <c s="35" t="s">
        <v>5</v>
      </c>
      <c s="6" t="s">
        <v>3917</v>
      </c>
      <c s="36" t="s">
        <v>102</v>
      </c>
      <c s="37">
        <v>0.485</v>
      </c>
      <c s="36">
        <v>1</v>
      </c>
      <c s="36">
        <f>ROUND(G2317*H2317,6)</f>
      </c>
      <c r="L2317" s="38">
        <v>0</v>
      </c>
      <c s="32">
        <f>ROUND(ROUND(L2317,2)*ROUND(G2317,3),2)</f>
      </c>
      <c s="36" t="s">
        <v>62</v>
      </c>
      <c>
        <f>(M2317*21)/100</f>
      </c>
      <c t="s">
        <v>28</v>
      </c>
    </row>
    <row r="2318" spans="1:5" ht="12.75">
      <c r="A2318" s="35" t="s">
        <v>56</v>
      </c>
      <c r="E2318" s="39" t="s">
        <v>3917</v>
      </c>
    </row>
    <row r="2319" spans="1:5" ht="12.75">
      <c r="A2319" s="35" t="s">
        <v>57</v>
      </c>
      <c r="E2319" s="40" t="s">
        <v>3918</v>
      </c>
    </row>
    <row r="2320" spans="1:5" ht="12.75">
      <c r="A2320" t="s">
        <v>58</v>
      </c>
      <c r="E2320" s="39" t="s">
        <v>3914</v>
      </c>
    </row>
    <row r="2321" spans="1:16" ht="12.75">
      <c r="A2321" t="s">
        <v>50</v>
      </c>
      <c s="34" t="s">
        <v>3919</v>
      </c>
      <c s="34" t="s">
        <v>3920</v>
      </c>
      <c s="35" t="s">
        <v>5</v>
      </c>
      <c s="6" t="s">
        <v>3921</v>
      </c>
      <c s="36" t="s">
        <v>1436</v>
      </c>
      <c s="37">
        <v>977.2</v>
      </c>
      <c s="36">
        <v>5E-05</v>
      </c>
      <c s="36">
        <f>ROUND(G2321*H2321,6)</f>
      </c>
      <c r="L2321" s="38">
        <v>0</v>
      </c>
      <c s="32">
        <f>ROUND(ROUND(L2321,2)*ROUND(G2321,3),2)</f>
      </c>
      <c s="36" t="s">
        <v>55</v>
      </c>
      <c>
        <f>(M2321*21)/100</f>
      </c>
      <c t="s">
        <v>28</v>
      </c>
    </row>
    <row r="2322" spans="1:5" ht="12.75">
      <c r="A2322" s="35" t="s">
        <v>56</v>
      </c>
      <c r="E2322" s="39" t="s">
        <v>3921</v>
      </c>
    </row>
    <row r="2323" spans="1:5" ht="63.75">
      <c r="A2323" s="35" t="s">
        <v>57</v>
      </c>
      <c r="E2323" s="40" t="s">
        <v>3922</v>
      </c>
    </row>
    <row r="2324" spans="1:5" ht="12.75">
      <c r="A2324" t="s">
        <v>58</v>
      </c>
      <c r="E2324" s="39" t="s">
        <v>5</v>
      </c>
    </row>
    <row r="2325" spans="1:16" ht="12.75">
      <c r="A2325" t="s">
        <v>50</v>
      </c>
      <c s="34" t="s">
        <v>3923</v>
      </c>
      <c s="34" t="s">
        <v>3924</v>
      </c>
      <c s="35" t="s">
        <v>5</v>
      </c>
      <c s="6" t="s">
        <v>3925</v>
      </c>
      <c s="36" t="s">
        <v>102</v>
      </c>
      <c s="37">
        <v>0.752</v>
      </c>
      <c s="36">
        <v>1</v>
      </c>
      <c s="36">
        <f>ROUND(G2325*H2325,6)</f>
      </c>
      <c r="L2325" s="38">
        <v>0</v>
      </c>
      <c s="32">
        <f>ROUND(ROUND(L2325,2)*ROUND(G2325,3),2)</f>
      </c>
      <c s="36" t="s">
        <v>55</v>
      </c>
      <c>
        <f>(M2325*21)/100</f>
      </c>
      <c t="s">
        <v>28</v>
      </c>
    </row>
    <row r="2326" spans="1:5" ht="12.75">
      <c r="A2326" s="35" t="s">
        <v>56</v>
      </c>
      <c r="E2326" s="39" t="s">
        <v>3925</v>
      </c>
    </row>
    <row r="2327" spans="1:5" ht="51">
      <c r="A2327" s="35" t="s">
        <v>57</v>
      </c>
      <c r="E2327" s="40" t="s">
        <v>3926</v>
      </c>
    </row>
    <row r="2328" spans="1:5" ht="12.75">
      <c r="A2328" t="s">
        <v>58</v>
      </c>
      <c r="E2328" s="39" t="s">
        <v>3927</v>
      </c>
    </row>
    <row r="2329" spans="1:16" ht="12.75">
      <c r="A2329" t="s">
        <v>50</v>
      </c>
      <c s="34" t="s">
        <v>3928</v>
      </c>
      <c s="34" t="s">
        <v>3929</v>
      </c>
      <c s="35" t="s">
        <v>5</v>
      </c>
      <c s="6" t="s">
        <v>3930</v>
      </c>
      <c s="36" t="s">
        <v>102</v>
      </c>
      <c s="37">
        <v>0.064</v>
      </c>
      <c s="36">
        <v>1</v>
      </c>
      <c s="36">
        <f>ROUND(G2329*H2329,6)</f>
      </c>
      <c r="L2329" s="38">
        <v>0</v>
      </c>
      <c s="32">
        <f>ROUND(ROUND(L2329,2)*ROUND(G2329,3),2)</f>
      </c>
      <c s="36" t="s">
        <v>62</v>
      </c>
      <c>
        <f>(M2329*21)/100</f>
      </c>
      <c t="s">
        <v>28</v>
      </c>
    </row>
    <row r="2330" spans="1:5" ht="12.75">
      <c r="A2330" s="35" t="s">
        <v>56</v>
      </c>
      <c r="E2330" s="39" t="s">
        <v>3930</v>
      </c>
    </row>
    <row r="2331" spans="1:5" ht="12.75">
      <c r="A2331" s="35" t="s">
        <v>57</v>
      </c>
      <c r="E2331" s="40" t="s">
        <v>3931</v>
      </c>
    </row>
    <row r="2332" spans="1:5" ht="12.75">
      <c r="A2332" t="s">
        <v>58</v>
      </c>
      <c r="E2332" s="39" t="s">
        <v>3932</v>
      </c>
    </row>
    <row r="2333" spans="1:16" ht="25.5">
      <c r="A2333" t="s">
        <v>50</v>
      </c>
      <c s="34" t="s">
        <v>251</v>
      </c>
      <c s="34" t="s">
        <v>3933</v>
      </c>
      <c s="35" t="s">
        <v>5</v>
      </c>
      <c s="6" t="s">
        <v>3934</v>
      </c>
      <c s="36" t="s">
        <v>1436</v>
      </c>
      <c s="37">
        <v>3101.1</v>
      </c>
      <c s="36">
        <v>5E-05</v>
      </c>
      <c s="36">
        <f>ROUND(G2333*H2333,6)</f>
      </c>
      <c r="L2333" s="38">
        <v>0</v>
      </c>
      <c s="32">
        <f>ROUND(ROUND(L2333,2)*ROUND(G2333,3),2)</f>
      </c>
      <c s="36" t="s">
        <v>55</v>
      </c>
      <c>
        <f>(M2333*21)/100</f>
      </c>
      <c t="s">
        <v>28</v>
      </c>
    </row>
    <row r="2334" spans="1:5" ht="25.5">
      <c r="A2334" s="35" t="s">
        <v>56</v>
      </c>
      <c r="E2334" s="39" t="s">
        <v>3934</v>
      </c>
    </row>
    <row r="2335" spans="1:5" ht="89.25">
      <c r="A2335" s="35" t="s">
        <v>57</v>
      </c>
      <c r="E2335" s="40" t="s">
        <v>3935</v>
      </c>
    </row>
    <row r="2336" spans="1:5" ht="12.75">
      <c r="A2336" t="s">
        <v>58</v>
      </c>
      <c r="E2336" s="39" t="s">
        <v>5</v>
      </c>
    </row>
    <row r="2337" spans="1:16" ht="12.75">
      <c r="A2337" t="s">
        <v>50</v>
      </c>
      <c s="34" t="s">
        <v>269</v>
      </c>
      <c s="34" t="s">
        <v>3936</v>
      </c>
      <c s="35" t="s">
        <v>5</v>
      </c>
      <c s="6" t="s">
        <v>3937</v>
      </c>
      <c s="36" t="s">
        <v>102</v>
      </c>
      <c s="37">
        <v>0.696</v>
      </c>
      <c s="36">
        <v>1</v>
      </c>
      <c s="36">
        <f>ROUND(G2337*H2337,6)</f>
      </c>
      <c r="L2337" s="38">
        <v>0</v>
      </c>
      <c s="32">
        <f>ROUND(ROUND(L2337,2)*ROUND(G2337,3),2)</f>
      </c>
      <c s="36" t="s">
        <v>55</v>
      </c>
      <c>
        <f>(M2337*21)/100</f>
      </c>
      <c t="s">
        <v>28</v>
      </c>
    </row>
    <row r="2338" spans="1:5" ht="12.75">
      <c r="A2338" s="35" t="s">
        <v>56</v>
      </c>
      <c r="E2338" s="39" t="s">
        <v>3937</v>
      </c>
    </row>
    <row r="2339" spans="1:5" ht="12.75">
      <c r="A2339" s="35" t="s">
        <v>57</v>
      </c>
      <c r="E2339" s="40" t="s">
        <v>3938</v>
      </c>
    </row>
    <row r="2340" spans="1:5" ht="12.75">
      <c r="A2340" t="s">
        <v>58</v>
      </c>
      <c r="E2340" s="39" t="s">
        <v>3939</v>
      </c>
    </row>
    <row r="2341" spans="1:16" ht="12.75">
      <c r="A2341" t="s">
        <v>50</v>
      </c>
      <c s="34" t="s">
        <v>3940</v>
      </c>
      <c s="34" t="s">
        <v>3941</v>
      </c>
      <c s="35" t="s">
        <v>5</v>
      </c>
      <c s="6" t="s">
        <v>3942</v>
      </c>
      <c s="36" t="s">
        <v>102</v>
      </c>
      <c s="37">
        <v>1.013</v>
      </c>
      <c s="36">
        <v>1</v>
      </c>
      <c s="36">
        <f>ROUND(G2341*H2341,6)</f>
      </c>
      <c r="L2341" s="38">
        <v>0</v>
      </c>
      <c s="32">
        <f>ROUND(ROUND(L2341,2)*ROUND(G2341,3),2)</f>
      </c>
      <c s="36" t="s">
        <v>55</v>
      </c>
      <c>
        <f>(M2341*21)/100</f>
      </c>
      <c t="s">
        <v>28</v>
      </c>
    </row>
    <row r="2342" spans="1:5" ht="12.75">
      <c r="A2342" s="35" t="s">
        <v>56</v>
      </c>
      <c r="E2342" s="39" t="s">
        <v>3942</v>
      </c>
    </row>
    <row r="2343" spans="1:5" ht="38.25">
      <c r="A2343" s="35" t="s">
        <v>57</v>
      </c>
      <c r="E2343" s="40" t="s">
        <v>3943</v>
      </c>
    </row>
    <row r="2344" spans="1:5" ht="12.75">
      <c r="A2344" t="s">
        <v>58</v>
      </c>
      <c r="E2344" s="39" t="s">
        <v>3944</v>
      </c>
    </row>
    <row r="2345" spans="1:16" ht="12.75">
      <c r="A2345" t="s">
        <v>50</v>
      </c>
      <c s="34" t="s">
        <v>3945</v>
      </c>
      <c s="34" t="s">
        <v>3946</v>
      </c>
      <c s="35" t="s">
        <v>5</v>
      </c>
      <c s="6" t="s">
        <v>3947</v>
      </c>
      <c s="36" t="s">
        <v>102</v>
      </c>
      <c s="37">
        <v>0.371</v>
      </c>
      <c s="36">
        <v>1</v>
      </c>
      <c s="36">
        <f>ROUND(G2345*H2345,6)</f>
      </c>
      <c r="L2345" s="38">
        <v>0</v>
      </c>
      <c s="32">
        <f>ROUND(ROUND(L2345,2)*ROUND(G2345,3),2)</f>
      </c>
      <c s="36" t="s">
        <v>55</v>
      </c>
      <c>
        <f>(M2345*21)/100</f>
      </c>
      <c t="s">
        <v>28</v>
      </c>
    </row>
    <row r="2346" spans="1:5" ht="12.75">
      <c r="A2346" s="35" t="s">
        <v>56</v>
      </c>
      <c r="E2346" s="39" t="s">
        <v>3947</v>
      </c>
    </row>
    <row r="2347" spans="1:5" ht="12.75">
      <c r="A2347" s="35" t="s">
        <v>57</v>
      </c>
      <c r="E2347" s="40" t="s">
        <v>3948</v>
      </c>
    </row>
    <row r="2348" spans="1:5" ht="12.75">
      <c r="A2348" t="s">
        <v>58</v>
      </c>
      <c r="E2348" s="39" t="s">
        <v>3949</v>
      </c>
    </row>
    <row r="2349" spans="1:16" ht="12.75">
      <c r="A2349" t="s">
        <v>50</v>
      </c>
      <c s="34" t="s">
        <v>3950</v>
      </c>
      <c s="34" t="s">
        <v>3951</v>
      </c>
      <c s="35" t="s">
        <v>5</v>
      </c>
      <c s="6" t="s">
        <v>3952</v>
      </c>
      <c s="36" t="s">
        <v>102</v>
      </c>
      <c s="37">
        <v>0.499</v>
      </c>
      <c s="36">
        <v>1</v>
      </c>
      <c s="36">
        <f>ROUND(G2349*H2349,6)</f>
      </c>
      <c r="L2349" s="38">
        <v>0</v>
      </c>
      <c s="32">
        <f>ROUND(ROUND(L2349,2)*ROUND(G2349,3),2)</f>
      </c>
      <c s="36" t="s">
        <v>55</v>
      </c>
      <c>
        <f>(M2349*21)/100</f>
      </c>
      <c t="s">
        <v>28</v>
      </c>
    </row>
    <row r="2350" spans="1:5" ht="12.75">
      <c r="A2350" s="35" t="s">
        <v>56</v>
      </c>
      <c r="E2350" s="39" t="s">
        <v>3952</v>
      </c>
    </row>
    <row r="2351" spans="1:5" ht="12.75">
      <c r="A2351" s="35" t="s">
        <v>57</v>
      </c>
      <c r="E2351" s="40" t="s">
        <v>3953</v>
      </c>
    </row>
    <row r="2352" spans="1:5" ht="12.75">
      <c r="A2352" t="s">
        <v>58</v>
      </c>
      <c r="E2352" s="39" t="s">
        <v>3954</v>
      </c>
    </row>
    <row r="2353" spans="1:16" ht="12.75">
      <c r="A2353" t="s">
        <v>50</v>
      </c>
      <c s="34" t="s">
        <v>3955</v>
      </c>
      <c s="34" t="s">
        <v>3956</v>
      </c>
      <c s="35" t="s">
        <v>5</v>
      </c>
      <c s="6" t="s">
        <v>3930</v>
      </c>
      <c s="36" t="s">
        <v>102</v>
      </c>
      <c s="37">
        <v>0.029</v>
      </c>
      <c s="36">
        <v>1</v>
      </c>
      <c s="36">
        <f>ROUND(G2353*H2353,6)</f>
      </c>
      <c r="L2353" s="38">
        <v>0</v>
      </c>
      <c s="32">
        <f>ROUND(ROUND(L2353,2)*ROUND(G2353,3),2)</f>
      </c>
      <c s="36" t="s">
        <v>62</v>
      </c>
      <c>
        <f>(M2353*21)/100</f>
      </c>
      <c t="s">
        <v>28</v>
      </c>
    </row>
    <row r="2354" spans="1:5" ht="12.75">
      <c r="A2354" s="35" t="s">
        <v>56</v>
      </c>
      <c r="E2354" s="39" t="s">
        <v>3930</v>
      </c>
    </row>
    <row r="2355" spans="1:5" ht="12.75">
      <c r="A2355" s="35" t="s">
        <v>57</v>
      </c>
      <c r="E2355" s="40" t="s">
        <v>3957</v>
      </c>
    </row>
    <row r="2356" spans="1:5" ht="12.75">
      <c r="A2356" t="s">
        <v>58</v>
      </c>
      <c r="E2356" s="39" t="s">
        <v>3958</v>
      </c>
    </row>
    <row r="2357" spans="1:16" ht="25.5">
      <c r="A2357" t="s">
        <v>50</v>
      </c>
      <c s="34" t="s">
        <v>3959</v>
      </c>
      <c s="34" t="s">
        <v>3960</v>
      </c>
      <c s="35" t="s">
        <v>5</v>
      </c>
      <c s="6" t="s">
        <v>3961</v>
      </c>
      <c s="36" t="s">
        <v>1436</v>
      </c>
      <c s="37">
        <v>22682.15</v>
      </c>
      <c s="36">
        <v>5E-05</v>
      </c>
      <c s="36">
        <f>ROUND(G2357*H2357,6)</f>
      </c>
      <c r="L2357" s="38">
        <v>0</v>
      </c>
      <c s="32">
        <f>ROUND(ROUND(L2357,2)*ROUND(G2357,3),2)</f>
      </c>
      <c s="36" t="s">
        <v>55</v>
      </c>
      <c>
        <f>(M2357*21)/100</f>
      </c>
      <c t="s">
        <v>28</v>
      </c>
    </row>
    <row r="2358" spans="1:5" ht="25.5">
      <c r="A2358" s="35" t="s">
        <v>56</v>
      </c>
      <c r="E2358" s="39" t="s">
        <v>3961</v>
      </c>
    </row>
    <row r="2359" spans="1:5" ht="204">
      <c r="A2359" s="35" t="s">
        <v>57</v>
      </c>
      <c r="E2359" s="40" t="s">
        <v>3962</v>
      </c>
    </row>
    <row r="2360" spans="1:5" ht="12.75">
      <c r="A2360" t="s">
        <v>58</v>
      </c>
      <c r="E2360" s="39" t="s">
        <v>5</v>
      </c>
    </row>
    <row r="2361" spans="1:16" ht="12.75">
      <c r="A2361" t="s">
        <v>50</v>
      </c>
      <c s="34" t="s">
        <v>3963</v>
      </c>
      <c s="34" t="s">
        <v>3964</v>
      </c>
      <c s="35" t="s">
        <v>5</v>
      </c>
      <c s="6" t="s">
        <v>3965</v>
      </c>
      <c s="36" t="s">
        <v>102</v>
      </c>
      <c s="37">
        <v>0.28</v>
      </c>
      <c s="36">
        <v>1</v>
      </c>
      <c s="36">
        <f>ROUND(G2361*H2361,6)</f>
      </c>
      <c r="L2361" s="38">
        <v>0</v>
      </c>
      <c s="32">
        <f>ROUND(ROUND(L2361,2)*ROUND(G2361,3),2)</f>
      </c>
      <c s="36" t="s">
        <v>62</v>
      </c>
      <c>
        <f>(M2361*21)/100</f>
      </c>
      <c t="s">
        <v>28</v>
      </c>
    </row>
    <row r="2362" spans="1:5" ht="12.75">
      <c r="A2362" s="35" t="s">
        <v>56</v>
      </c>
      <c r="E2362" s="39" t="s">
        <v>3965</v>
      </c>
    </row>
    <row r="2363" spans="1:5" ht="12.75">
      <c r="A2363" s="35" t="s">
        <v>57</v>
      </c>
      <c r="E2363" s="40" t="s">
        <v>3966</v>
      </c>
    </row>
    <row r="2364" spans="1:5" ht="12.75">
      <c r="A2364" t="s">
        <v>58</v>
      </c>
      <c r="E2364" s="39" t="s">
        <v>5</v>
      </c>
    </row>
    <row r="2365" spans="1:16" ht="12.75">
      <c r="A2365" t="s">
        <v>50</v>
      </c>
      <c s="34" t="s">
        <v>3967</v>
      </c>
      <c s="34" t="s">
        <v>3968</v>
      </c>
      <c s="35" t="s">
        <v>5</v>
      </c>
      <c s="6" t="s">
        <v>3969</v>
      </c>
      <c s="36" t="s">
        <v>102</v>
      </c>
      <c s="37">
        <v>0.27</v>
      </c>
      <c s="36">
        <v>1</v>
      </c>
      <c s="36">
        <f>ROUND(G2365*H2365,6)</f>
      </c>
      <c r="L2365" s="38">
        <v>0</v>
      </c>
      <c s="32">
        <f>ROUND(ROUND(L2365,2)*ROUND(G2365,3),2)</f>
      </c>
      <c s="36" t="s">
        <v>62</v>
      </c>
      <c>
        <f>(M2365*21)/100</f>
      </c>
      <c t="s">
        <v>28</v>
      </c>
    </row>
    <row r="2366" spans="1:5" ht="12.75">
      <c r="A2366" s="35" t="s">
        <v>56</v>
      </c>
      <c r="E2366" s="39" t="s">
        <v>3969</v>
      </c>
    </row>
    <row r="2367" spans="1:5" ht="12.75">
      <c r="A2367" s="35" t="s">
        <v>57</v>
      </c>
      <c r="E2367" s="40" t="s">
        <v>3970</v>
      </c>
    </row>
    <row r="2368" spans="1:5" ht="12.75">
      <c r="A2368" t="s">
        <v>58</v>
      </c>
      <c r="E2368" s="39" t="s">
        <v>5</v>
      </c>
    </row>
    <row r="2369" spans="1:16" ht="12.75">
      <c r="A2369" t="s">
        <v>50</v>
      </c>
      <c s="34" t="s">
        <v>3971</v>
      </c>
      <c s="34" t="s">
        <v>3936</v>
      </c>
      <c s="35" t="s">
        <v>51</v>
      </c>
      <c s="6" t="s">
        <v>3937</v>
      </c>
      <c s="36" t="s">
        <v>102</v>
      </c>
      <c s="37">
        <v>3.315</v>
      </c>
      <c s="36">
        <v>1</v>
      </c>
      <c s="36">
        <f>ROUND(G2369*H2369,6)</f>
      </c>
      <c r="L2369" s="38">
        <v>0</v>
      </c>
      <c s="32">
        <f>ROUND(ROUND(L2369,2)*ROUND(G2369,3),2)</f>
      </c>
      <c s="36" t="s">
        <v>55</v>
      </c>
      <c>
        <f>(M2369*21)/100</f>
      </c>
      <c t="s">
        <v>28</v>
      </c>
    </row>
    <row r="2370" spans="1:5" ht="12.75">
      <c r="A2370" s="35" t="s">
        <v>56</v>
      </c>
      <c r="E2370" s="39" t="s">
        <v>3937</v>
      </c>
    </row>
    <row r="2371" spans="1:5" ht="25.5">
      <c r="A2371" s="35" t="s">
        <v>57</v>
      </c>
      <c r="E2371" s="40" t="s">
        <v>3972</v>
      </c>
    </row>
    <row r="2372" spans="1:5" ht="12.75">
      <c r="A2372" t="s">
        <v>58</v>
      </c>
      <c r="E2372" s="39" t="s">
        <v>3939</v>
      </c>
    </row>
    <row r="2373" spans="1:16" ht="12.75">
      <c r="A2373" t="s">
        <v>50</v>
      </c>
      <c s="34" t="s">
        <v>2850</v>
      </c>
      <c s="34" t="s">
        <v>3973</v>
      </c>
      <c s="35" t="s">
        <v>5</v>
      </c>
      <c s="6" t="s">
        <v>3974</v>
      </c>
      <c s="36" t="s">
        <v>102</v>
      </c>
      <c s="37">
        <v>0.974</v>
      </c>
      <c s="36">
        <v>1</v>
      </c>
      <c s="36">
        <f>ROUND(G2373*H2373,6)</f>
      </c>
      <c r="L2373" s="38">
        <v>0</v>
      </c>
      <c s="32">
        <f>ROUND(ROUND(L2373,2)*ROUND(G2373,3),2)</f>
      </c>
      <c s="36" t="s">
        <v>55</v>
      </c>
      <c>
        <f>(M2373*21)/100</f>
      </c>
      <c t="s">
        <v>28</v>
      </c>
    </row>
    <row r="2374" spans="1:5" ht="12.75">
      <c r="A2374" s="35" t="s">
        <v>56</v>
      </c>
      <c r="E2374" s="39" t="s">
        <v>3974</v>
      </c>
    </row>
    <row r="2375" spans="1:5" ht="12.75">
      <c r="A2375" s="35" t="s">
        <v>57</v>
      </c>
      <c r="E2375" s="40" t="s">
        <v>3975</v>
      </c>
    </row>
    <row r="2376" spans="1:5" ht="12.75">
      <c r="A2376" t="s">
        <v>58</v>
      </c>
      <c r="E2376" s="39" t="s">
        <v>3976</v>
      </c>
    </row>
    <row r="2377" spans="1:16" ht="12.75">
      <c r="A2377" t="s">
        <v>50</v>
      </c>
      <c s="34" t="s">
        <v>3977</v>
      </c>
      <c s="34" t="s">
        <v>3978</v>
      </c>
      <c s="35" t="s">
        <v>5</v>
      </c>
      <c s="6" t="s">
        <v>3979</v>
      </c>
      <c s="36" t="s">
        <v>102</v>
      </c>
      <c s="37">
        <v>1.22</v>
      </c>
      <c s="36">
        <v>1</v>
      </c>
      <c s="36">
        <f>ROUND(G2377*H2377,6)</f>
      </c>
      <c r="L2377" s="38">
        <v>0</v>
      </c>
      <c s="32">
        <f>ROUND(ROUND(L2377,2)*ROUND(G2377,3),2)</f>
      </c>
      <c s="36" t="s">
        <v>62</v>
      </c>
      <c>
        <f>(M2377*21)/100</f>
      </c>
      <c t="s">
        <v>28</v>
      </c>
    </row>
    <row r="2378" spans="1:5" ht="12.75">
      <c r="A2378" s="35" t="s">
        <v>56</v>
      </c>
      <c r="E2378" s="39" t="s">
        <v>3979</v>
      </c>
    </row>
    <row r="2379" spans="1:5" ht="12.75">
      <c r="A2379" s="35" t="s">
        <v>57</v>
      </c>
      <c r="E2379" s="40" t="s">
        <v>3980</v>
      </c>
    </row>
    <row r="2380" spans="1:5" ht="12.75">
      <c r="A2380" t="s">
        <v>58</v>
      </c>
      <c r="E2380" s="39" t="s">
        <v>3914</v>
      </c>
    </row>
    <row r="2381" spans="1:16" ht="12.75">
      <c r="A2381" t="s">
        <v>50</v>
      </c>
      <c s="34" t="s">
        <v>3981</v>
      </c>
      <c s="34" t="s">
        <v>3982</v>
      </c>
      <c s="35" t="s">
        <v>5</v>
      </c>
      <c s="6" t="s">
        <v>3983</v>
      </c>
      <c s="36" t="s">
        <v>102</v>
      </c>
      <c s="37">
        <v>2.532</v>
      </c>
      <c s="36">
        <v>1</v>
      </c>
      <c s="36">
        <f>ROUND(G2381*H2381,6)</f>
      </c>
      <c r="L2381" s="38">
        <v>0</v>
      </c>
      <c s="32">
        <f>ROUND(ROUND(L2381,2)*ROUND(G2381,3),2)</f>
      </c>
      <c s="36" t="s">
        <v>62</v>
      </c>
      <c>
        <f>(M2381*21)/100</f>
      </c>
      <c t="s">
        <v>28</v>
      </c>
    </row>
    <row r="2382" spans="1:5" ht="12.75">
      <c r="A2382" s="35" t="s">
        <v>56</v>
      </c>
      <c r="E2382" s="39" t="s">
        <v>3983</v>
      </c>
    </row>
    <row r="2383" spans="1:5" ht="12.75">
      <c r="A2383" s="35" t="s">
        <v>57</v>
      </c>
      <c r="E2383" s="40" t="s">
        <v>3984</v>
      </c>
    </row>
    <row r="2384" spans="1:5" ht="12.75">
      <c r="A2384" t="s">
        <v>58</v>
      </c>
      <c r="E2384" s="39" t="s">
        <v>3914</v>
      </c>
    </row>
    <row r="2385" spans="1:16" ht="12.75">
      <c r="A2385" t="s">
        <v>50</v>
      </c>
      <c s="34" t="s">
        <v>3985</v>
      </c>
      <c s="34" t="s">
        <v>3986</v>
      </c>
      <c s="35" t="s">
        <v>5</v>
      </c>
      <c s="6" t="s">
        <v>3987</v>
      </c>
      <c s="36" t="s">
        <v>102</v>
      </c>
      <c s="37">
        <v>0.604</v>
      </c>
      <c s="36">
        <v>1</v>
      </c>
      <c s="36">
        <f>ROUND(G2385*H2385,6)</f>
      </c>
      <c r="L2385" s="38">
        <v>0</v>
      </c>
      <c s="32">
        <f>ROUND(ROUND(L2385,2)*ROUND(G2385,3),2)</f>
      </c>
      <c s="36" t="s">
        <v>62</v>
      </c>
      <c>
        <f>(M2385*21)/100</f>
      </c>
      <c t="s">
        <v>28</v>
      </c>
    </row>
    <row r="2386" spans="1:5" ht="12.75">
      <c r="A2386" s="35" t="s">
        <v>56</v>
      </c>
      <c r="E2386" s="39" t="s">
        <v>3987</v>
      </c>
    </row>
    <row r="2387" spans="1:5" ht="12.75">
      <c r="A2387" s="35" t="s">
        <v>57</v>
      </c>
      <c r="E2387" s="40" t="s">
        <v>3988</v>
      </c>
    </row>
    <row r="2388" spans="1:5" ht="12.75">
      <c r="A2388" t="s">
        <v>58</v>
      </c>
      <c r="E2388" s="39" t="s">
        <v>5</v>
      </c>
    </row>
    <row r="2389" spans="1:16" ht="12.75">
      <c r="A2389" t="s">
        <v>50</v>
      </c>
      <c s="34" t="s">
        <v>3989</v>
      </c>
      <c s="34" t="s">
        <v>3990</v>
      </c>
      <c s="35" t="s">
        <v>5</v>
      </c>
      <c s="6" t="s">
        <v>3991</v>
      </c>
      <c s="36" t="s">
        <v>102</v>
      </c>
      <c s="37">
        <v>1.397</v>
      </c>
      <c s="36">
        <v>1</v>
      </c>
      <c s="36">
        <f>ROUND(G2389*H2389,6)</f>
      </c>
      <c r="L2389" s="38">
        <v>0</v>
      </c>
      <c s="32">
        <f>ROUND(ROUND(L2389,2)*ROUND(G2389,3),2)</f>
      </c>
      <c s="36" t="s">
        <v>62</v>
      </c>
      <c>
        <f>(M2389*21)/100</f>
      </c>
      <c t="s">
        <v>28</v>
      </c>
    </row>
    <row r="2390" spans="1:5" ht="12.75">
      <c r="A2390" s="35" t="s">
        <v>56</v>
      </c>
      <c r="E2390" s="39" t="s">
        <v>3991</v>
      </c>
    </row>
    <row r="2391" spans="1:5" ht="12.75">
      <c r="A2391" s="35" t="s">
        <v>57</v>
      </c>
      <c r="E2391" s="40" t="s">
        <v>3992</v>
      </c>
    </row>
    <row r="2392" spans="1:5" ht="12.75">
      <c r="A2392" t="s">
        <v>58</v>
      </c>
      <c r="E2392" s="39" t="s">
        <v>5</v>
      </c>
    </row>
    <row r="2393" spans="1:16" ht="12.75">
      <c r="A2393" t="s">
        <v>50</v>
      </c>
      <c s="34" t="s">
        <v>3993</v>
      </c>
      <c s="34" t="s">
        <v>3994</v>
      </c>
      <c s="35" t="s">
        <v>5</v>
      </c>
      <c s="6" t="s">
        <v>3995</v>
      </c>
      <c s="36" t="s">
        <v>102</v>
      </c>
      <c s="37">
        <v>5.487</v>
      </c>
      <c s="36">
        <v>1</v>
      </c>
      <c s="36">
        <f>ROUND(G2393*H2393,6)</f>
      </c>
      <c r="L2393" s="38">
        <v>0</v>
      </c>
      <c s="32">
        <f>ROUND(ROUND(L2393,2)*ROUND(G2393,3),2)</f>
      </c>
      <c s="36" t="s">
        <v>62</v>
      </c>
      <c>
        <f>(M2393*21)/100</f>
      </c>
      <c t="s">
        <v>28</v>
      </c>
    </row>
    <row r="2394" spans="1:5" ht="12.75">
      <c r="A2394" s="35" t="s">
        <v>56</v>
      </c>
      <c r="E2394" s="39" t="s">
        <v>3995</v>
      </c>
    </row>
    <row r="2395" spans="1:5" ht="12.75">
      <c r="A2395" s="35" t="s">
        <v>57</v>
      </c>
      <c r="E2395" s="40" t="s">
        <v>3996</v>
      </c>
    </row>
    <row r="2396" spans="1:5" ht="12.75">
      <c r="A2396" t="s">
        <v>58</v>
      </c>
      <c r="E2396" s="39" t="s">
        <v>3914</v>
      </c>
    </row>
    <row r="2397" spans="1:16" ht="12.75">
      <c r="A2397" t="s">
        <v>50</v>
      </c>
      <c s="34" t="s">
        <v>3997</v>
      </c>
      <c s="34" t="s">
        <v>3998</v>
      </c>
      <c s="35" t="s">
        <v>5</v>
      </c>
      <c s="6" t="s">
        <v>3999</v>
      </c>
      <c s="36" t="s">
        <v>102</v>
      </c>
      <c s="37">
        <v>0.608</v>
      </c>
      <c s="36">
        <v>1</v>
      </c>
      <c s="36">
        <f>ROUND(G2397*H2397,6)</f>
      </c>
      <c r="L2397" s="38">
        <v>0</v>
      </c>
      <c s="32">
        <f>ROUND(ROUND(L2397,2)*ROUND(G2397,3),2)</f>
      </c>
      <c s="36" t="s">
        <v>62</v>
      </c>
      <c>
        <f>(M2397*21)/100</f>
      </c>
      <c t="s">
        <v>28</v>
      </c>
    </row>
    <row r="2398" spans="1:5" ht="12.75">
      <c r="A2398" s="35" t="s">
        <v>56</v>
      </c>
      <c r="E2398" s="39" t="s">
        <v>3999</v>
      </c>
    </row>
    <row r="2399" spans="1:5" ht="12.75">
      <c r="A2399" s="35" t="s">
        <v>57</v>
      </c>
      <c r="E2399" s="40" t="s">
        <v>4000</v>
      </c>
    </row>
    <row r="2400" spans="1:5" ht="12.75">
      <c r="A2400" t="s">
        <v>58</v>
      </c>
      <c r="E2400" s="39" t="s">
        <v>3914</v>
      </c>
    </row>
    <row r="2401" spans="1:16" ht="12.75">
      <c r="A2401" t="s">
        <v>50</v>
      </c>
      <c s="34" t="s">
        <v>4001</v>
      </c>
      <c s="34" t="s">
        <v>4002</v>
      </c>
      <c s="35" t="s">
        <v>5</v>
      </c>
      <c s="6" t="s">
        <v>4003</v>
      </c>
      <c s="36" t="s">
        <v>102</v>
      </c>
      <c s="37">
        <v>10.607</v>
      </c>
      <c s="36">
        <v>1</v>
      </c>
      <c s="36">
        <f>ROUND(G2401*H2401,6)</f>
      </c>
      <c r="L2401" s="38">
        <v>0</v>
      </c>
      <c s="32">
        <f>ROUND(ROUND(L2401,2)*ROUND(G2401,3),2)</f>
      </c>
      <c s="36" t="s">
        <v>62</v>
      </c>
      <c>
        <f>(M2401*21)/100</f>
      </c>
      <c t="s">
        <v>28</v>
      </c>
    </row>
    <row r="2402" spans="1:5" ht="12.75">
      <c r="A2402" s="35" t="s">
        <v>56</v>
      </c>
      <c r="E2402" s="39" t="s">
        <v>4003</v>
      </c>
    </row>
    <row r="2403" spans="1:5" ht="12.75">
      <c r="A2403" s="35" t="s">
        <v>57</v>
      </c>
      <c r="E2403" s="40" t="s">
        <v>4004</v>
      </c>
    </row>
    <row r="2404" spans="1:5" ht="38.25">
      <c r="A2404" t="s">
        <v>58</v>
      </c>
      <c r="E2404" s="39" t="s">
        <v>4005</v>
      </c>
    </row>
    <row r="2405" spans="1:16" ht="12.75">
      <c r="A2405" t="s">
        <v>50</v>
      </c>
      <c s="34" t="s">
        <v>4006</v>
      </c>
      <c s="34" t="s">
        <v>4007</v>
      </c>
      <c s="35" t="s">
        <v>5</v>
      </c>
      <c s="6" t="s">
        <v>4008</v>
      </c>
      <c s="36" t="s">
        <v>54</v>
      </c>
      <c s="37">
        <v>17.6</v>
      </c>
      <c s="36">
        <v>0.008</v>
      </c>
      <c s="36">
        <f>ROUND(G2405*H2405,6)</f>
      </c>
      <c r="L2405" s="38">
        <v>0</v>
      </c>
      <c s="32">
        <f>ROUND(ROUND(L2405,2)*ROUND(G2405,3),2)</f>
      </c>
      <c s="36" t="s">
        <v>62</v>
      </c>
      <c>
        <f>(M2405*21)/100</f>
      </c>
      <c t="s">
        <v>28</v>
      </c>
    </row>
    <row r="2406" spans="1:5" ht="12.75">
      <c r="A2406" s="35" t="s">
        <v>56</v>
      </c>
      <c r="E2406" s="39" t="s">
        <v>4008</v>
      </c>
    </row>
    <row r="2407" spans="1:5" ht="25.5">
      <c r="A2407" s="35" t="s">
        <v>57</v>
      </c>
      <c r="E2407" s="40" t="s">
        <v>4009</v>
      </c>
    </row>
    <row r="2408" spans="1:5" ht="12.75">
      <c r="A2408" t="s">
        <v>58</v>
      </c>
      <c r="E2408" s="39" t="s">
        <v>5</v>
      </c>
    </row>
    <row r="2409" spans="1:16" ht="12.75">
      <c r="A2409" t="s">
        <v>50</v>
      </c>
      <c s="34" t="s">
        <v>4010</v>
      </c>
      <c s="34" t="s">
        <v>4011</v>
      </c>
      <c s="35" t="s">
        <v>5</v>
      </c>
      <c s="6" t="s">
        <v>4012</v>
      </c>
      <c s="36" t="s">
        <v>1203</v>
      </c>
      <c s="37">
        <v>93.84</v>
      </c>
      <c s="36">
        <v>0.025</v>
      </c>
      <c s="36">
        <f>ROUND(G2409*H2409,6)</f>
      </c>
      <c r="L2409" s="38">
        <v>0</v>
      </c>
      <c s="32">
        <f>ROUND(ROUND(L2409,2)*ROUND(G2409,3),2)</f>
      </c>
      <c s="36" t="s">
        <v>62</v>
      </c>
      <c>
        <f>(M2409*21)/100</f>
      </c>
      <c t="s">
        <v>28</v>
      </c>
    </row>
    <row r="2410" spans="1:5" ht="12.75">
      <c r="A2410" s="35" t="s">
        <v>56</v>
      </c>
      <c r="E2410" s="39" t="s">
        <v>4012</v>
      </c>
    </row>
    <row r="2411" spans="1:5" ht="38.25">
      <c r="A2411" s="35" t="s">
        <v>57</v>
      </c>
      <c r="E2411" s="40" t="s">
        <v>4013</v>
      </c>
    </row>
    <row r="2412" spans="1:5" ht="165.75">
      <c r="A2412" t="s">
        <v>58</v>
      </c>
      <c r="E2412" s="39" t="s">
        <v>4014</v>
      </c>
    </row>
    <row r="2413" spans="1:16" ht="25.5">
      <c r="A2413" t="s">
        <v>50</v>
      </c>
      <c s="34" t="s">
        <v>2863</v>
      </c>
      <c s="34" t="s">
        <v>4015</v>
      </c>
      <c s="35" t="s">
        <v>5</v>
      </c>
      <c s="6" t="s">
        <v>4016</v>
      </c>
      <c s="36" t="s">
        <v>1436</v>
      </c>
      <c s="37">
        <v>584.08</v>
      </c>
      <c s="36">
        <v>0</v>
      </c>
      <c s="36">
        <f>ROUND(G2413*H2413,6)</f>
      </c>
      <c r="L2413" s="38">
        <v>0</v>
      </c>
      <c s="32">
        <f>ROUND(ROUND(L2413,2)*ROUND(G2413,3),2)</f>
      </c>
      <c s="36" t="s">
        <v>55</v>
      </c>
      <c>
        <f>(M2413*21)/100</f>
      </c>
      <c t="s">
        <v>28</v>
      </c>
    </row>
    <row r="2414" spans="1:5" ht="25.5">
      <c r="A2414" s="35" t="s">
        <v>56</v>
      </c>
      <c r="E2414" s="39" t="s">
        <v>4016</v>
      </c>
    </row>
    <row r="2415" spans="1:5" ht="89.25">
      <c r="A2415" s="35" t="s">
        <v>57</v>
      </c>
      <c r="E2415" s="40" t="s">
        <v>4017</v>
      </c>
    </row>
    <row r="2416" spans="1:5" ht="12.75">
      <c r="A2416" t="s">
        <v>58</v>
      </c>
      <c r="E2416" s="39" t="s">
        <v>5</v>
      </c>
    </row>
    <row r="2417" spans="1:16" ht="25.5">
      <c r="A2417" t="s">
        <v>50</v>
      </c>
      <c s="34" t="s">
        <v>4018</v>
      </c>
      <c s="34" t="s">
        <v>4019</v>
      </c>
      <c s="35" t="s">
        <v>5</v>
      </c>
      <c s="6" t="s">
        <v>4020</v>
      </c>
      <c s="36" t="s">
        <v>86</v>
      </c>
      <c s="37">
        <v>1</v>
      </c>
      <c s="36">
        <v>0</v>
      </c>
      <c s="36">
        <f>ROUND(G2417*H2417,6)</f>
      </c>
      <c r="L2417" s="38">
        <v>0</v>
      </c>
      <c s="32">
        <f>ROUND(ROUND(L2417,2)*ROUND(G2417,3),2)</f>
      </c>
      <c s="36" t="s">
        <v>298</v>
      </c>
      <c>
        <f>(M2417*21)/100</f>
      </c>
      <c t="s">
        <v>28</v>
      </c>
    </row>
    <row r="2418" spans="1:5" ht="25.5">
      <c r="A2418" s="35" t="s">
        <v>56</v>
      </c>
      <c r="E2418" s="39" t="s">
        <v>4020</v>
      </c>
    </row>
    <row r="2419" spans="1:5" ht="12.75">
      <c r="A2419" s="35" t="s">
        <v>57</v>
      </c>
      <c r="E2419" s="40" t="s">
        <v>4021</v>
      </c>
    </row>
    <row r="2420" spans="1:5" ht="12.75">
      <c r="A2420" t="s">
        <v>58</v>
      </c>
      <c r="E2420" s="39" t="s">
        <v>4022</v>
      </c>
    </row>
    <row r="2421" spans="1:16" ht="25.5">
      <c r="A2421" t="s">
        <v>50</v>
      </c>
      <c s="34" t="s">
        <v>2891</v>
      </c>
      <c s="34" t="s">
        <v>4023</v>
      </c>
      <c s="35" t="s">
        <v>5</v>
      </c>
      <c s="6" t="s">
        <v>4024</v>
      </c>
      <c s="36" t="s">
        <v>86</v>
      </c>
      <c s="37">
        <v>1</v>
      </c>
      <c s="36">
        <v>0</v>
      </c>
      <c s="36">
        <f>ROUND(G2421*H2421,6)</f>
      </c>
      <c r="L2421" s="38">
        <v>0</v>
      </c>
      <c s="32">
        <f>ROUND(ROUND(L2421,2)*ROUND(G2421,3),2)</f>
      </c>
      <c s="36" t="s">
        <v>62</v>
      </c>
      <c>
        <f>(M2421*21)/100</f>
      </c>
      <c t="s">
        <v>28</v>
      </c>
    </row>
    <row r="2422" spans="1:5" ht="25.5">
      <c r="A2422" s="35" t="s">
        <v>56</v>
      </c>
      <c r="E2422" s="39" t="s">
        <v>4024</v>
      </c>
    </row>
    <row r="2423" spans="1:5" ht="12.75">
      <c r="A2423" s="35" t="s">
        <v>57</v>
      </c>
      <c r="E2423" s="40" t="s">
        <v>4021</v>
      </c>
    </row>
    <row r="2424" spans="1:5" ht="12.75">
      <c r="A2424" t="s">
        <v>58</v>
      </c>
      <c r="E2424" s="39" t="s">
        <v>4025</v>
      </c>
    </row>
    <row r="2425" spans="1:16" ht="12.75">
      <c r="A2425" t="s">
        <v>50</v>
      </c>
      <c s="34" t="s">
        <v>2970</v>
      </c>
      <c s="34" t="s">
        <v>4026</v>
      </c>
      <c s="35" t="s">
        <v>5</v>
      </c>
      <c s="6" t="s">
        <v>4027</v>
      </c>
      <c s="36" t="s">
        <v>1436</v>
      </c>
      <c s="37">
        <v>177.7</v>
      </c>
      <c s="36">
        <v>0</v>
      </c>
      <c s="36">
        <f>ROUND(G2425*H2425,6)</f>
      </c>
      <c r="L2425" s="38">
        <v>0</v>
      </c>
      <c s="32">
        <f>ROUND(ROUND(L2425,2)*ROUND(G2425,3),2)</f>
      </c>
      <c s="36" t="s">
        <v>62</v>
      </c>
      <c>
        <f>(M2425*21)/100</f>
      </c>
      <c t="s">
        <v>28</v>
      </c>
    </row>
    <row r="2426" spans="1:5" ht="12.75">
      <c r="A2426" s="35" t="s">
        <v>56</v>
      </c>
      <c r="E2426" s="39" t="s">
        <v>4027</v>
      </c>
    </row>
    <row r="2427" spans="1:5" ht="127.5">
      <c r="A2427" s="35" t="s">
        <v>57</v>
      </c>
      <c r="E2427" s="42" t="s">
        <v>4028</v>
      </c>
    </row>
    <row r="2428" spans="1:5" ht="12.75">
      <c r="A2428" t="s">
        <v>58</v>
      </c>
      <c r="E2428" s="39" t="s">
        <v>5</v>
      </c>
    </row>
    <row r="2429" spans="1:16" ht="12.75">
      <c r="A2429" t="s">
        <v>50</v>
      </c>
      <c s="34" t="s">
        <v>4029</v>
      </c>
      <c s="34" t="s">
        <v>4030</v>
      </c>
      <c s="35" t="s">
        <v>5</v>
      </c>
      <c s="6" t="s">
        <v>4031</v>
      </c>
      <c s="36" t="s">
        <v>71</v>
      </c>
      <c s="37">
        <v>1</v>
      </c>
      <c s="36">
        <v>0</v>
      </c>
      <c s="36">
        <f>ROUND(G2429*H2429,6)</f>
      </c>
      <c r="L2429" s="38">
        <v>0</v>
      </c>
      <c s="32">
        <f>ROUND(ROUND(L2429,2)*ROUND(G2429,3),2)</f>
      </c>
      <c s="36" t="s">
        <v>62</v>
      </c>
      <c>
        <f>(M2429*21)/100</f>
      </c>
      <c t="s">
        <v>28</v>
      </c>
    </row>
    <row r="2430" spans="1:5" ht="12.75">
      <c r="A2430" s="35" t="s">
        <v>56</v>
      </c>
      <c r="E2430" s="39" t="s">
        <v>4031</v>
      </c>
    </row>
    <row r="2431" spans="1:5" ht="12.75">
      <c r="A2431" s="35" t="s">
        <v>57</v>
      </c>
      <c r="E2431" s="40" t="s">
        <v>2829</v>
      </c>
    </row>
    <row r="2432" spans="1:5" ht="12.75">
      <c r="A2432" t="s">
        <v>58</v>
      </c>
      <c r="E2432" s="39" t="s">
        <v>5</v>
      </c>
    </row>
    <row r="2433" spans="1:16" ht="12.75">
      <c r="A2433" t="s">
        <v>50</v>
      </c>
      <c s="34" t="s">
        <v>3122</v>
      </c>
      <c s="34" t="s">
        <v>4032</v>
      </c>
      <c s="35" t="s">
        <v>5</v>
      </c>
      <c s="6" t="s">
        <v>4033</v>
      </c>
      <c s="36" t="s">
        <v>54</v>
      </c>
      <c s="37">
        <v>21.45</v>
      </c>
      <c s="36">
        <v>0</v>
      </c>
      <c s="36">
        <f>ROUND(G2433*H2433,6)</f>
      </c>
      <c r="L2433" s="38">
        <v>0</v>
      </c>
      <c s="32">
        <f>ROUND(ROUND(L2433,2)*ROUND(G2433,3),2)</f>
      </c>
      <c s="36" t="s">
        <v>55</v>
      </c>
      <c>
        <f>(M2433*21)/100</f>
      </c>
      <c t="s">
        <v>28</v>
      </c>
    </row>
    <row r="2434" spans="1:5" ht="12.75">
      <c r="A2434" s="35" t="s">
        <v>56</v>
      </c>
      <c r="E2434" s="39" t="s">
        <v>4033</v>
      </c>
    </row>
    <row r="2435" spans="1:5" ht="63.75">
      <c r="A2435" s="35" t="s">
        <v>57</v>
      </c>
      <c r="E2435" s="40" t="s">
        <v>4034</v>
      </c>
    </row>
    <row r="2436" spans="1:5" ht="12.75">
      <c r="A2436" t="s">
        <v>58</v>
      </c>
      <c r="E2436" s="39" t="s">
        <v>5</v>
      </c>
    </row>
    <row r="2437" spans="1:16" ht="25.5">
      <c r="A2437" t="s">
        <v>50</v>
      </c>
      <c s="34" t="s">
        <v>3328</v>
      </c>
      <c s="34" t="s">
        <v>4035</v>
      </c>
      <c s="35" t="s">
        <v>5</v>
      </c>
      <c s="6" t="s">
        <v>4036</v>
      </c>
      <c s="36" t="s">
        <v>1436</v>
      </c>
      <c s="37">
        <v>3</v>
      </c>
      <c s="36">
        <v>0</v>
      </c>
      <c s="36">
        <f>ROUND(G2437*H2437,6)</f>
      </c>
      <c r="L2437" s="38">
        <v>0</v>
      </c>
      <c s="32">
        <f>ROUND(ROUND(L2437,2)*ROUND(G2437,3),2)</f>
      </c>
      <c s="36" t="s">
        <v>55</v>
      </c>
      <c>
        <f>(M2437*21)/100</f>
      </c>
      <c t="s">
        <v>28</v>
      </c>
    </row>
    <row r="2438" spans="1:5" ht="25.5">
      <c r="A2438" s="35" t="s">
        <v>56</v>
      </c>
      <c r="E2438" s="39" t="s">
        <v>4036</v>
      </c>
    </row>
    <row r="2439" spans="1:5" ht="12.75">
      <c r="A2439" s="35" t="s">
        <v>57</v>
      </c>
      <c r="E2439" s="40" t="s">
        <v>4037</v>
      </c>
    </row>
    <row r="2440" spans="1:5" ht="12.75">
      <c r="A2440" t="s">
        <v>58</v>
      </c>
      <c r="E2440" s="39" t="s">
        <v>5</v>
      </c>
    </row>
    <row r="2441" spans="1:16" ht="25.5">
      <c r="A2441" t="s">
        <v>50</v>
      </c>
      <c s="34" t="s">
        <v>4038</v>
      </c>
      <c s="34" t="s">
        <v>4039</v>
      </c>
      <c s="35" t="s">
        <v>5</v>
      </c>
      <c s="6" t="s">
        <v>4040</v>
      </c>
      <c s="36" t="s">
        <v>86</v>
      </c>
      <c s="37">
        <v>1</v>
      </c>
      <c s="36">
        <v>0</v>
      </c>
      <c s="36">
        <f>ROUND(G2441*H2441,6)</f>
      </c>
      <c r="L2441" s="38">
        <v>0</v>
      </c>
      <c s="32">
        <f>ROUND(ROUND(L2441,2)*ROUND(G2441,3),2)</f>
      </c>
      <c s="36" t="s">
        <v>62</v>
      </c>
      <c>
        <f>(M2441*21)/100</f>
      </c>
      <c t="s">
        <v>28</v>
      </c>
    </row>
    <row r="2442" spans="1:5" ht="25.5">
      <c r="A2442" s="35" t="s">
        <v>56</v>
      </c>
      <c r="E2442" s="39" t="s">
        <v>4040</v>
      </c>
    </row>
    <row r="2443" spans="1:5" ht="12.75">
      <c r="A2443" s="35" t="s">
        <v>57</v>
      </c>
      <c r="E2443" s="40" t="s">
        <v>2156</v>
      </c>
    </row>
    <row r="2444" spans="1:5" ht="12.75">
      <c r="A2444" t="s">
        <v>58</v>
      </c>
      <c r="E2444" s="39" t="s">
        <v>5</v>
      </c>
    </row>
    <row r="2445" spans="1:16" ht="25.5">
      <c r="A2445" t="s">
        <v>50</v>
      </c>
      <c s="34" t="s">
        <v>4041</v>
      </c>
      <c s="34" t="s">
        <v>4042</v>
      </c>
      <c s="35" t="s">
        <v>5</v>
      </c>
      <c s="6" t="s">
        <v>4043</v>
      </c>
      <c s="36" t="s">
        <v>102</v>
      </c>
      <c s="37">
        <v>95.15</v>
      </c>
      <c s="36">
        <v>0</v>
      </c>
      <c s="36">
        <f>ROUND(G2445*H2445,6)</f>
      </c>
      <c r="L2445" s="38">
        <v>0</v>
      </c>
      <c s="32">
        <f>ROUND(ROUND(L2445,2)*ROUND(G2445,3),2)</f>
      </c>
      <c s="36" t="s">
        <v>55</v>
      </c>
      <c>
        <f>(M2445*21)/100</f>
      </c>
      <c t="s">
        <v>28</v>
      </c>
    </row>
    <row r="2446" spans="1:5" ht="25.5">
      <c r="A2446" s="35" t="s">
        <v>56</v>
      </c>
      <c r="E2446" s="39" t="s">
        <v>4043</v>
      </c>
    </row>
    <row r="2447" spans="1:5" ht="12.75">
      <c r="A2447" s="35" t="s">
        <v>57</v>
      </c>
      <c r="E2447" s="40" t="s">
        <v>5</v>
      </c>
    </row>
    <row r="2448" spans="1:5" ht="12.75">
      <c r="A2448" t="s">
        <v>58</v>
      </c>
      <c r="E2448" s="39" t="s">
        <v>5</v>
      </c>
    </row>
    <row r="2449" spans="1:13" ht="12.75">
      <c r="A2449" t="s">
        <v>47</v>
      </c>
      <c r="C2449" s="31" t="s">
        <v>4044</v>
      </c>
      <c r="E2449" s="33" t="s">
        <v>4045</v>
      </c>
      <c r="J2449" s="32">
        <f>0</f>
      </c>
      <c s="32">
        <f>0</f>
      </c>
      <c s="32">
        <f>0+L2450+L2454+L2458+L2462+L2466+L2470+L2474+L2478+L2482+L2486+L2490+L2494+L2498+L2502+L2506+L2510</f>
      </c>
      <c s="32">
        <f>0+M2450+M2454+M2458+M2462+M2466+M2470+M2474+M2478+M2482+M2486+M2490+M2494+M2498+M2502+M2506+M2510</f>
      </c>
    </row>
    <row r="2450" spans="1:16" ht="12.75">
      <c r="A2450" t="s">
        <v>50</v>
      </c>
      <c s="34" t="s">
        <v>4046</v>
      </c>
      <c s="34" t="s">
        <v>4047</v>
      </c>
      <c s="35" t="s">
        <v>5</v>
      </c>
      <c s="6" t="s">
        <v>4048</v>
      </c>
      <c s="36" t="s">
        <v>1203</v>
      </c>
      <c s="37">
        <v>2797.22</v>
      </c>
      <c s="36">
        <v>0.0003</v>
      </c>
      <c s="36">
        <f>ROUND(G2450*H2450,6)</f>
      </c>
      <c r="L2450" s="38">
        <v>0</v>
      </c>
      <c s="32">
        <f>ROUND(ROUND(L2450,2)*ROUND(G2450,3),2)</f>
      </c>
      <c s="36" t="s">
        <v>55</v>
      </c>
      <c>
        <f>(M2450*21)/100</f>
      </c>
      <c t="s">
        <v>28</v>
      </c>
    </row>
    <row r="2451" spans="1:5" ht="12.75">
      <c r="A2451" s="35" t="s">
        <v>56</v>
      </c>
      <c r="E2451" s="39" t="s">
        <v>4048</v>
      </c>
    </row>
    <row r="2452" spans="1:5" ht="63.75">
      <c r="A2452" s="35" t="s">
        <v>57</v>
      </c>
      <c r="E2452" s="40" t="s">
        <v>4049</v>
      </c>
    </row>
    <row r="2453" spans="1:5" ht="12.75">
      <c r="A2453" t="s">
        <v>58</v>
      </c>
      <c r="E2453" s="39" t="s">
        <v>5</v>
      </c>
    </row>
    <row r="2454" spans="1:16" ht="25.5">
      <c r="A2454" t="s">
        <v>50</v>
      </c>
      <c s="34" t="s">
        <v>4044</v>
      </c>
      <c s="34" t="s">
        <v>4050</v>
      </c>
      <c s="35" t="s">
        <v>5</v>
      </c>
      <c s="6" t="s">
        <v>4051</v>
      </c>
      <c s="36" t="s">
        <v>1203</v>
      </c>
      <c s="37">
        <v>1078.64</v>
      </c>
      <c s="36">
        <v>0.015</v>
      </c>
      <c s="36">
        <f>ROUND(G2454*H2454,6)</f>
      </c>
      <c r="L2454" s="38">
        <v>0</v>
      </c>
      <c s="32">
        <f>ROUND(ROUND(L2454,2)*ROUND(G2454,3),2)</f>
      </c>
      <c s="36" t="s">
        <v>55</v>
      </c>
      <c>
        <f>(M2454*21)/100</f>
      </c>
      <c t="s">
        <v>28</v>
      </c>
    </row>
    <row r="2455" spans="1:5" ht="25.5">
      <c r="A2455" s="35" t="s">
        <v>56</v>
      </c>
      <c r="E2455" s="39" t="s">
        <v>4051</v>
      </c>
    </row>
    <row r="2456" spans="1:5" ht="25.5">
      <c r="A2456" s="35" t="s">
        <v>57</v>
      </c>
      <c r="E2456" s="40" t="s">
        <v>4052</v>
      </c>
    </row>
    <row r="2457" spans="1:5" ht="12.75">
      <c r="A2457" t="s">
        <v>58</v>
      </c>
      <c r="E2457" s="39" t="s">
        <v>5</v>
      </c>
    </row>
    <row r="2458" spans="1:16" ht="25.5">
      <c r="A2458" t="s">
        <v>50</v>
      </c>
      <c s="34" t="s">
        <v>4053</v>
      </c>
      <c s="34" t="s">
        <v>4054</v>
      </c>
      <c s="35" t="s">
        <v>5</v>
      </c>
      <c s="6" t="s">
        <v>4055</v>
      </c>
      <c s="36" t="s">
        <v>1203</v>
      </c>
      <c s="37">
        <v>373.45</v>
      </c>
      <c s="36">
        <v>0.0255</v>
      </c>
      <c s="36">
        <f>ROUND(G2458*H2458,6)</f>
      </c>
      <c r="L2458" s="38">
        <v>0</v>
      </c>
      <c s="32">
        <f>ROUND(ROUND(L2458,2)*ROUND(G2458,3),2)</f>
      </c>
      <c s="36" t="s">
        <v>55</v>
      </c>
      <c>
        <f>(M2458*21)/100</f>
      </c>
      <c t="s">
        <v>28</v>
      </c>
    </row>
    <row r="2459" spans="1:5" ht="25.5">
      <c r="A2459" s="35" t="s">
        <v>56</v>
      </c>
      <c r="E2459" s="39" t="s">
        <v>4055</v>
      </c>
    </row>
    <row r="2460" spans="1:5" ht="12.75">
      <c r="A2460" s="35" t="s">
        <v>57</v>
      </c>
      <c r="E2460" s="40" t="s">
        <v>4056</v>
      </c>
    </row>
    <row r="2461" spans="1:5" ht="12.75">
      <c r="A2461" t="s">
        <v>58</v>
      </c>
      <c r="E2461" s="39" t="s">
        <v>5</v>
      </c>
    </row>
    <row r="2462" spans="1:16" ht="25.5">
      <c r="A2462" t="s">
        <v>50</v>
      </c>
      <c s="34" t="s">
        <v>4057</v>
      </c>
      <c s="34" t="s">
        <v>4058</v>
      </c>
      <c s="35" t="s">
        <v>5</v>
      </c>
      <c s="6" t="s">
        <v>4059</v>
      </c>
      <c s="36" t="s">
        <v>54</v>
      </c>
      <c s="37">
        <v>864.07</v>
      </c>
      <c s="36">
        <v>0.00043</v>
      </c>
      <c s="36">
        <f>ROUND(G2462*H2462,6)</f>
      </c>
      <c r="L2462" s="38">
        <v>0</v>
      </c>
      <c s="32">
        <f>ROUND(ROUND(L2462,2)*ROUND(G2462,3),2)</f>
      </c>
      <c s="36" t="s">
        <v>55</v>
      </c>
      <c>
        <f>(M2462*21)/100</f>
      </c>
      <c t="s">
        <v>28</v>
      </c>
    </row>
    <row r="2463" spans="1:5" ht="25.5">
      <c r="A2463" s="35" t="s">
        <v>56</v>
      </c>
      <c r="E2463" s="39" t="s">
        <v>4059</v>
      </c>
    </row>
    <row r="2464" spans="1:5" ht="38.25">
      <c r="A2464" s="35" t="s">
        <v>57</v>
      </c>
      <c r="E2464" s="40" t="s">
        <v>4060</v>
      </c>
    </row>
    <row r="2465" spans="1:5" ht="12.75">
      <c r="A2465" t="s">
        <v>58</v>
      </c>
      <c r="E2465" s="39" t="s">
        <v>5</v>
      </c>
    </row>
    <row r="2466" spans="1:16" ht="12.75">
      <c r="A2466" t="s">
        <v>50</v>
      </c>
      <c s="34" t="s">
        <v>4061</v>
      </c>
      <c s="34" t="s">
        <v>4062</v>
      </c>
      <c s="35" t="s">
        <v>5</v>
      </c>
      <c s="6" t="s">
        <v>4063</v>
      </c>
      <c s="36" t="s">
        <v>71</v>
      </c>
      <c s="37">
        <v>3877.946</v>
      </c>
      <c s="36">
        <v>0.00045</v>
      </c>
      <c s="36">
        <f>ROUND(G2466*H2466,6)</f>
      </c>
      <c r="L2466" s="38">
        <v>0</v>
      </c>
      <c s="32">
        <f>ROUND(ROUND(L2466,2)*ROUND(G2466,3),2)</f>
      </c>
      <c s="36" t="s">
        <v>55</v>
      </c>
      <c>
        <f>(M2466*21)/100</f>
      </c>
      <c t="s">
        <v>28</v>
      </c>
    </row>
    <row r="2467" spans="1:5" ht="12.75">
      <c r="A2467" s="35" t="s">
        <v>56</v>
      </c>
      <c r="E2467" s="39" t="s">
        <v>4063</v>
      </c>
    </row>
    <row r="2468" spans="1:5" ht="12.75">
      <c r="A2468" s="35" t="s">
        <v>57</v>
      </c>
      <c r="E2468" s="40" t="s">
        <v>4064</v>
      </c>
    </row>
    <row r="2469" spans="1:5" ht="12.75">
      <c r="A2469" t="s">
        <v>58</v>
      </c>
      <c r="E2469" s="39" t="s">
        <v>5</v>
      </c>
    </row>
    <row r="2470" spans="1:16" ht="12.75">
      <c r="A2470" t="s">
        <v>50</v>
      </c>
      <c s="34" t="s">
        <v>4065</v>
      </c>
      <c s="34" t="s">
        <v>4066</v>
      </c>
      <c s="35" t="s">
        <v>5</v>
      </c>
      <c s="6" t="s">
        <v>4067</v>
      </c>
      <c s="36" t="s">
        <v>1203</v>
      </c>
      <c s="37">
        <v>1414.754</v>
      </c>
      <c s="36">
        <v>0</v>
      </c>
      <c s="36">
        <f>ROUND(G2470*H2470,6)</f>
      </c>
      <c r="L2470" s="38">
        <v>0</v>
      </c>
      <c s="32">
        <f>ROUND(ROUND(L2470,2)*ROUND(G2470,3),2)</f>
      </c>
      <c s="36" t="s">
        <v>55</v>
      </c>
      <c>
        <f>(M2470*21)/100</f>
      </c>
      <c t="s">
        <v>28</v>
      </c>
    </row>
    <row r="2471" spans="1:5" ht="12.75">
      <c r="A2471" s="35" t="s">
        <v>56</v>
      </c>
      <c r="E2471" s="39" t="s">
        <v>4067</v>
      </c>
    </row>
    <row r="2472" spans="1:5" ht="12.75">
      <c r="A2472" s="35" t="s">
        <v>57</v>
      </c>
      <c r="E2472" s="40" t="s">
        <v>5</v>
      </c>
    </row>
    <row r="2473" spans="1:5" ht="12.75">
      <c r="A2473" t="s">
        <v>58</v>
      </c>
      <c r="E2473" s="39" t="s">
        <v>5</v>
      </c>
    </row>
    <row r="2474" spans="1:16" ht="25.5">
      <c r="A2474" t="s">
        <v>50</v>
      </c>
      <c s="34" t="s">
        <v>4068</v>
      </c>
      <c s="34" t="s">
        <v>4069</v>
      </c>
      <c s="35" t="s">
        <v>5</v>
      </c>
      <c s="6" t="s">
        <v>4070</v>
      </c>
      <c s="36" t="s">
        <v>1203</v>
      </c>
      <c s="37">
        <v>211.42</v>
      </c>
      <c s="36">
        <v>0.009</v>
      </c>
      <c s="36">
        <f>ROUND(G2474*H2474,6)</f>
      </c>
      <c r="L2474" s="38">
        <v>0</v>
      </c>
      <c s="32">
        <f>ROUND(ROUND(L2474,2)*ROUND(G2474,3),2)</f>
      </c>
      <c s="36" t="s">
        <v>55</v>
      </c>
      <c>
        <f>(M2474*21)/100</f>
      </c>
      <c t="s">
        <v>28</v>
      </c>
    </row>
    <row r="2475" spans="1:5" ht="25.5">
      <c r="A2475" s="35" t="s">
        <v>56</v>
      </c>
      <c r="E2475" s="39" t="s">
        <v>4070</v>
      </c>
    </row>
    <row r="2476" spans="1:5" ht="51">
      <c r="A2476" s="35" t="s">
        <v>57</v>
      </c>
      <c r="E2476" s="40" t="s">
        <v>4071</v>
      </c>
    </row>
    <row r="2477" spans="1:5" ht="12.75">
      <c r="A2477" t="s">
        <v>58</v>
      </c>
      <c r="E2477" s="39" t="s">
        <v>5</v>
      </c>
    </row>
    <row r="2478" spans="1:16" ht="25.5">
      <c r="A2478" t="s">
        <v>50</v>
      </c>
      <c s="34" t="s">
        <v>4072</v>
      </c>
      <c s="34" t="s">
        <v>4073</v>
      </c>
      <c s="35" t="s">
        <v>5</v>
      </c>
      <c s="6" t="s">
        <v>4074</v>
      </c>
      <c s="36" t="s">
        <v>1203</v>
      </c>
      <c s="37">
        <v>80.73</v>
      </c>
      <c s="36">
        <v>0.025</v>
      </c>
      <c s="36">
        <f>ROUND(G2478*H2478,6)</f>
      </c>
      <c r="L2478" s="38">
        <v>0</v>
      </c>
      <c s="32">
        <f>ROUND(ROUND(L2478,2)*ROUND(G2478,3),2)</f>
      </c>
      <c s="36" t="s">
        <v>62</v>
      </c>
      <c>
        <f>(M2478*21)/100</f>
      </c>
      <c t="s">
        <v>28</v>
      </c>
    </row>
    <row r="2479" spans="1:5" ht="25.5">
      <c r="A2479" s="35" t="s">
        <v>56</v>
      </c>
      <c r="E2479" s="39" t="s">
        <v>4074</v>
      </c>
    </row>
    <row r="2480" spans="1:5" ht="25.5">
      <c r="A2480" s="35" t="s">
        <v>57</v>
      </c>
      <c r="E2480" s="40" t="s">
        <v>4075</v>
      </c>
    </row>
    <row r="2481" spans="1:5" ht="12.75">
      <c r="A2481" t="s">
        <v>58</v>
      </c>
      <c r="E2481" s="39" t="s">
        <v>4076</v>
      </c>
    </row>
    <row r="2482" spans="1:16" ht="25.5">
      <c r="A2482" t="s">
        <v>50</v>
      </c>
      <c s="34" t="s">
        <v>4077</v>
      </c>
      <c s="34" t="s">
        <v>4078</v>
      </c>
      <c s="35" t="s">
        <v>5</v>
      </c>
      <c s="6" t="s">
        <v>4079</v>
      </c>
      <c s="36" t="s">
        <v>1203</v>
      </c>
      <c s="37">
        <v>162.403</v>
      </c>
      <c s="36">
        <v>0.025</v>
      </c>
      <c s="36">
        <f>ROUND(G2482*H2482,6)</f>
      </c>
      <c r="L2482" s="38">
        <v>0</v>
      </c>
      <c s="32">
        <f>ROUND(ROUND(L2482,2)*ROUND(G2482,3),2)</f>
      </c>
      <c s="36" t="s">
        <v>62</v>
      </c>
      <c>
        <f>(M2482*21)/100</f>
      </c>
      <c t="s">
        <v>28</v>
      </c>
    </row>
    <row r="2483" spans="1:5" ht="25.5">
      <c r="A2483" s="35" t="s">
        <v>56</v>
      </c>
      <c r="E2483" s="39" t="s">
        <v>4079</v>
      </c>
    </row>
    <row r="2484" spans="1:5" ht="51">
      <c r="A2484" s="35" t="s">
        <v>57</v>
      </c>
      <c r="E2484" s="40" t="s">
        <v>4080</v>
      </c>
    </row>
    <row r="2485" spans="1:5" ht="12.75">
      <c r="A2485" t="s">
        <v>58</v>
      </c>
      <c r="E2485" s="39" t="s">
        <v>4081</v>
      </c>
    </row>
    <row r="2486" spans="1:16" ht="25.5">
      <c r="A2486" t="s">
        <v>50</v>
      </c>
      <c s="34" t="s">
        <v>4082</v>
      </c>
      <c s="34" t="s">
        <v>4083</v>
      </c>
      <c s="35" t="s">
        <v>5</v>
      </c>
      <c s="6" t="s">
        <v>4084</v>
      </c>
      <c s="36" t="s">
        <v>1203</v>
      </c>
      <c s="37">
        <v>603.91</v>
      </c>
      <c s="36">
        <v>0.00689</v>
      </c>
      <c s="36">
        <f>ROUND(G2486*H2486,6)</f>
      </c>
      <c r="L2486" s="38">
        <v>0</v>
      </c>
      <c s="32">
        <f>ROUND(ROUND(L2486,2)*ROUND(G2486,3),2)</f>
      </c>
      <c s="36" t="s">
        <v>55</v>
      </c>
      <c>
        <f>(M2486*21)/100</f>
      </c>
      <c t="s">
        <v>28</v>
      </c>
    </row>
    <row r="2487" spans="1:5" ht="25.5">
      <c r="A2487" s="35" t="s">
        <v>56</v>
      </c>
      <c r="E2487" s="39" t="s">
        <v>4084</v>
      </c>
    </row>
    <row r="2488" spans="1:5" ht="38.25">
      <c r="A2488" s="35" t="s">
        <v>57</v>
      </c>
      <c r="E2488" s="40" t="s">
        <v>4085</v>
      </c>
    </row>
    <row r="2489" spans="1:5" ht="12.75">
      <c r="A2489" t="s">
        <v>58</v>
      </c>
      <c r="E2489" s="39" t="s">
        <v>5</v>
      </c>
    </row>
    <row r="2490" spans="1:16" ht="25.5">
      <c r="A2490" t="s">
        <v>50</v>
      </c>
      <c s="34" t="s">
        <v>4086</v>
      </c>
      <c s="34" t="s">
        <v>4087</v>
      </c>
      <c s="35" t="s">
        <v>5</v>
      </c>
      <c s="6" t="s">
        <v>4088</v>
      </c>
      <c s="36" t="s">
        <v>1203</v>
      </c>
      <c s="37">
        <v>664.301</v>
      </c>
      <c s="36">
        <v>0.0192</v>
      </c>
      <c s="36">
        <f>ROUND(G2490*H2490,6)</f>
      </c>
      <c r="L2490" s="38">
        <v>0</v>
      </c>
      <c s="32">
        <f>ROUND(ROUND(L2490,2)*ROUND(G2490,3),2)</f>
      </c>
      <c s="36" t="s">
        <v>62</v>
      </c>
      <c>
        <f>(M2490*21)/100</f>
      </c>
      <c t="s">
        <v>28</v>
      </c>
    </row>
    <row r="2491" spans="1:5" ht="25.5">
      <c r="A2491" s="35" t="s">
        <v>56</v>
      </c>
      <c r="E2491" s="39" t="s">
        <v>4088</v>
      </c>
    </row>
    <row r="2492" spans="1:5" ht="51">
      <c r="A2492" s="35" t="s">
        <v>57</v>
      </c>
      <c r="E2492" s="40" t="s">
        <v>4089</v>
      </c>
    </row>
    <row r="2493" spans="1:5" ht="25.5">
      <c r="A2493" t="s">
        <v>58</v>
      </c>
      <c r="E2493" s="39" t="s">
        <v>4090</v>
      </c>
    </row>
    <row r="2494" spans="1:16" ht="25.5">
      <c r="A2494" t="s">
        <v>50</v>
      </c>
      <c s="34" t="s">
        <v>4091</v>
      </c>
      <c s="34" t="s">
        <v>4092</v>
      </c>
      <c s="35" t="s">
        <v>5</v>
      </c>
      <c s="6" t="s">
        <v>4093</v>
      </c>
      <c s="36" t="s">
        <v>1203</v>
      </c>
      <c s="37">
        <v>704.33</v>
      </c>
      <c s="36">
        <v>0.00586</v>
      </c>
      <c s="36">
        <f>ROUND(G2494*H2494,6)</f>
      </c>
      <c r="L2494" s="38">
        <v>0</v>
      </c>
      <c s="32">
        <f>ROUND(ROUND(L2494,2)*ROUND(G2494,3),2)</f>
      </c>
      <c s="36" t="s">
        <v>55</v>
      </c>
      <c>
        <f>(M2494*21)/100</f>
      </c>
      <c t="s">
        <v>28</v>
      </c>
    </row>
    <row r="2495" spans="1:5" ht="25.5">
      <c r="A2495" s="35" t="s">
        <v>56</v>
      </c>
      <c r="E2495" s="39" t="s">
        <v>4093</v>
      </c>
    </row>
    <row r="2496" spans="1:5" ht="38.25">
      <c r="A2496" s="35" t="s">
        <v>57</v>
      </c>
      <c r="E2496" s="40" t="s">
        <v>4094</v>
      </c>
    </row>
    <row r="2497" spans="1:5" ht="12.75">
      <c r="A2497" t="s">
        <v>58</v>
      </c>
      <c r="E2497" s="39" t="s">
        <v>5</v>
      </c>
    </row>
    <row r="2498" spans="1:16" ht="25.5">
      <c r="A2498" t="s">
        <v>50</v>
      </c>
      <c s="34" t="s">
        <v>4095</v>
      </c>
      <c s="34" t="s">
        <v>4096</v>
      </c>
      <c s="35" t="s">
        <v>5</v>
      </c>
      <c s="6" t="s">
        <v>4097</v>
      </c>
      <c s="36" t="s">
        <v>1203</v>
      </c>
      <c s="37">
        <v>471.691</v>
      </c>
      <c s="36">
        <v>0.0192</v>
      </c>
      <c s="36">
        <f>ROUND(G2498*H2498,6)</f>
      </c>
      <c r="L2498" s="38">
        <v>0</v>
      </c>
      <c s="32">
        <f>ROUND(ROUND(L2498,2)*ROUND(G2498,3),2)</f>
      </c>
      <c s="36" t="s">
        <v>62</v>
      </c>
      <c>
        <f>(M2498*21)/100</f>
      </c>
      <c t="s">
        <v>28</v>
      </c>
    </row>
    <row r="2499" spans="1:5" ht="25.5">
      <c r="A2499" s="35" t="s">
        <v>56</v>
      </c>
      <c r="E2499" s="39" t="s">
        <v>4097</v>
      </c>
    </row>
    <row r="2500" spans="1:5" ht="25.5">
      <c r="A2500" s="35" t="s">
        <v>57</v>
      </c>
      <c r="E2500" s="40" t="s">
        <v>4098</v>
      </c>
    </row>
    <row r="2501" spans="1:5" ht="25.5">
      <c r="A2501" t="s">
        <v>58</v>
      </c>
      <c r="E2501" s="39" t="s">
        <v>4099</v>
      </c>
    </row>
    <row r="2502" spans="1:16" ht="25.5">
      <c r="A2502" t="s">
        <v>50</v>
      </c>
      <c s="34" t="s">
        <v>4100</v>
      </c>
      <c s="34" t="s">
        <v>4101</v>
      </c>
      <c s="35" t="s">
        <v>5</v>
      </c>
      <c s="6" t="s">
        <v>4102</v>
      </c>
      <c s="36" t="s">
        <v>1203</v>
      </c>
      <c s="37">
        <v>303.072</v>
      </c>
      <c s="36">
        <v>0.0192</v>
      </c>
      <c s="36">
        <f>ROUND(G2502*H2502,6)</f>
      </c>
      <c r="L2502" s="38">
        <v>0</v>
      </c>
      <c s="32">
        <f>ROUND(ROUND(L2502,2)*ROUND(G2502,3),2)</f>
      </c>
      <c s="36" t="s">
        <v>62</v>
      </c>
      <c>
        <f>(M2502*21)/100</f>
      </c>
      <c t="s">
        <v>28</v>
      </c>
    </row>
    <row r="2503" spans="1:5" ht="25.5">
      <c r="A2503" s="35" t="s">
        <v>56</v>
      </c>
      <c r="E2503" s="39" t="s">
        <v>4102</v>
      </c>
    </row>
    <row r="2504" spans="1:5" ht="25.5">
      <c r="A2504" s="35" t="s">
        <v>57</v>
      </c>
      <c r="E2504" s="40" t="s">
        <v>4103</v>
      </c>
    </row>
    <row r="2505" spans="1:5" ht="12.75">
      <c r="A2505" t="s">
        <v>58</v>
      </c>
      <c r="E2505" s="39" t="s">
        <v>4104</v>
      </c>
    </row>
    <row r="2506" spans="1:16" ht="12.75">
      <c r="A2506" t="s">
        <v>50</v>
      </c>
      <c s="34" t="s">
        <v>4105</v>
      </c>
      <c s="34" t="s">
        <v>4106</v>
      </c>
      <c s="35" t="s">
        <v>5</v>
      </c>
      <c s="6" t="s">
        <v>4107</v>
      </c>
      <c s="36" t="s">
        <v>1203</v>
      </c>
      <c s="37">
        <v>1741.92</v>
      </c>
      <c s="36">
        <v>0.0015</v>
      </c>
      <c s="36">
        <f>ROUND(G2506*H2506,6)</f>
      </c>
      <c r="L2506" s="38">
        <v>0</v>
      </c>
      <c s="32">
        <f>ROUND(ROUND(L2506,2)*ROUND(G2506,3),2)</f>
      </c>
      <c s="36" t="s">
        <v>55</v>
      </c>
      <c>
        <f>(M2506*21)/100</f>
      </c>
      <c t="s">
        <v>28</v>
      </c>
    </row>
    <row r="2507" spans="1:5" ht="12.75">
      <c r="A2507" s="35" t="s">
        <v>56</v>
      </c>
      <c r="E2507" s="39" t="s">
        <v>4107</v>
      </c>
    </row>
    <row r="2508" spans="1:5" ht="191.25">
      <c r="A2508" s="35" t="s">
        <v>57</v>
      </c>
      <c r="E2508" s="40" t="s">
        <v>4108</v>
      </c>
    </row>
    <row r="2509" spans="1:5" ht="12.75">
      <c r="A2509" t="s">
        <v>58</v>
      </c>
      <c r="E2509" s="39" t="s">
        <v>5</v>
      </c>
    </row>
    <row r="2510" spans="1:16" ht="25.5">
      <c r="A2510" t="s">
        <v>50</v>
      </c>
      <c s="34" t="s">
        <v>4109</v>
      </c>
      <c s="34" t="s">
        <v>4110</v>
      </c>
      <c s="35" t="s">
        <v>5</v>
      </c>
      <c s="6" t="s">
        <v>4111</v>
      </c>
      <c s="36" t="s">
        <v>102</v>
      </c>
      <c s="37">
        <v>77.639</v>
      </c>
      <c s="36">
        <v>0</v>
      </c>
      <c s="36">
        <f>ROUND(G2510*H2510,6)</f>
      </c>
      <c r="L2510" s="38">
        <v>0</v>
      </c>
      <c s="32">
        <f>ROUND(ROUND(L2510,2)*ROUND(G2510,3),2)</f>
      </c>
      <c s="36" t="s">
        <v>55</v>
      </c>
      <c>
        <f>(M2510*21)/100</f>
      </c>
      <c t="s">
        <v>28</v>
      </c>
    </row>
    <row r="2511" spans="1:5" ht="25.5">
      <c r="A2511" s="35" t="s">
        <v>56</v>
      </c>
      <c r="E2511" s="39" t="s">
        <v>4111</v>
      </c>
    </row>
    <row r="2512" spans="1:5" ht="12.75">
      <c r="A2512" s="35" t="s">
        <v>57</v>
      </c>
      <c r="E2512" s="40" t="s">
        <v>5</v>
      </c>
    </row>
    <row r="2513" spans="1:5" ht="12.75">
      <c r="A2513" t="s">
        <v>58</v>
      </c>
      <c r="E2513" s="39" t="s">
        <v>5</v>
      </c>
    </row>
    <row r="2514" spans="1:13" ht="12.75">
      <c r="A2514" t="s">
        <v>47</v>
      </c>
      <c r="C2514" s="31" t="s">
        <v>4057</v>
      </c>
      <c r="E2514" s="33" t="s">
        <v>4112</v>
      </c>
      <c r="J2514" s="32">
        <f>0</f>
      </c>
      <c s="32">
        <f>0</f>
      </c>
      <c s="32">
        <f>0+L2515+L2519+L2523+L2527+L2531+L2535</f>
      </c>
      <c s="32">
        <f>0+M2515+M2519+M2523+M2527+M2531+M2535</f>
      </c>
    </row>
    <row r="2515" spans="1:16" ht="25.5">
      <c r="A2515" t="s">
        <v>50</v>
      </c>
      <c s="34" t="s">
        <v>4113</v>
      </c>
      <c s="34" t="s">
        <v>4114</v>
      </c>
      <c s="35" t="s">
        <v>5</v>
      </c>
      <c s="6" t="s">
        <v>4115</v>
      </c>
      <c s="36" t="s">
        <v>1203</v>
      </c>
      <c s="37">
        <v>102.66</v>
      </c>
      <c s="36">
        <v>0.0658</v>
      </c>
      <c s="36">
        <f>ROUND(G2515*H2515,6)</f>
      </c>
      <c r="L2515" s="38">
        <v>0</v>
      </c>
      <c s="32">
        <f>ROUND(ROUND(L2515,2)*ROUND(G2515,3),2)</f>
      </c>
      <c s="36" t="s">
        <v>55</v>
      </c>
      <c>
        <f>(M2515*21)/100</f>
      </c>
      <c t="s">
        <v>28</v>
      </c>
    </row>
    <row r="2516" spans="1:5" ht="25.5">
      <c r="A2516" s="35" t="s">
        <v>56</v>
      </c>
      <c r="E2516" s="39" t="s">
        <v>4115</v>
      </c>
    </row>
    <row r="2517" spans="1:5" ht="51">
      <c r="A2517" s="35" t="s">
        <v>57</v>
      </c>
      <c r="E2517" s="42" t="s">
        <v>4116</v>
      </c>
    </row>
    <row r="2518" spans="1:5" ht="12.75">
      <c r="A2518" t="s">
        <v>58</v>
      </c>
      <c r="E2518" s="39" t="s">
        <v>5</v>
      </c>
    </row>
    <row r="2519" spans="1:16" ht="12.75">
      <c r="A2519" t="s">
        <v>50</v>
      </c>
      <c s="34" t="s">
        <v>4117</v>
      </c>
      <c s="34" t="s">
        <v>4118</v>
      </c>
      <c s="35" t="s">
        <v>5</v>
      </c>
      <c s="6" t="s">
        <v>4119</v>
      </c>
      <c s="36" t="s">
        <v>1203</v>
      </c>
      <c s="37">
        <v>95.436</v>
      </c>
      <c s="36">
        <v>0.005</v>
      </c>
      <c s="36">
        <f>ROUND(G2519*H2519,6)</f>
      </c>
      <c r="L2519" s="38">
        <v>0</v>
      </c>
      <c s="32">
        <f>ROUND(ROUND(L2519,2)*ROUND(G2519,3),2)</f>
      </c>
      <c s="36" t="s">
        <v>55</v>
      </c>
      <c>
        <f>(M2519*21)/100</f>
      </c>
      <c t="s">
        <v>28</v>
      </c>
    </row>
    <row r="2520" spans="1:5" ht="12.75">
      <c r="A2520" s="35" t="s">
        <v>56</v>
      </c>
      <c r="E2520" s="39" t="s">
        <v>4119</v>
      </c>
    </row>
    <row r="2521" spans="1:5" ht="51">
      <c r="A2521" s="35" t="s">
        <v>57</v>
      </c>
      <c r="E2521" s="42" t="s">
        <v>4120</v>
      </c>
    </row>
    <row r="2522" spans="1:5" ht="12.75">
      <c r="A2522" t="s">
        <v>58</v>
      </c>
      <c r="E2522" s="39" t="s">
        <v>5</v>
      </c>
    </row>
    <row r="2523" spans="1:16" ht="12.75">
      <c r="A2523" t="s">
        <v>50</v>
      </c>
      <c s="34" t="s">
        <v>4121</v>
      </c>
      <c s="34" t="s">
        <v>4122</v>
      </c>
      <c s="35" t="s">
        <v>5</v>
      </c>
      <c s="6" t="s">
        <v>4123</v>
      </c>
      <c s="36" t="s">
        <v>1203</v>
      </c>
      <c s="37">
        <v>95.436</v>
      </c>
      <c s="36">
        <v>0.0051</v>
      </c>
      <c s="36">
        <f>ROUND(G2523*H2523,6)</f>
      </c>
      <c r="L2523" s="38">
        <v>0</v>
      </c>
      <c s="32">
        <f>ROUND(ROUND(L2523,2)*ROUND(G2523,3),2)</f>
      </c>
      <c s="36" t="s">
        <v>55</v>
      </c>
      <c>
        <f>(M2523*21)/100</f>
      </c>
      <c t="s">
        <v>28</v>
      </c>
    </row>
    <row r="2524" spans="1:5" ht="12.75">
      <c r="A2524" s="35" t="s">
        <v>56</v>
      </c>
      <c r="E2524" s="39" t="s">
        <v>4123</v>
      </c>
    </row>
    <row r="2525" spans="1:5" ht="38.25">
      <c r="A2525" s="35" t="s">
        <v>57</v>
      </c>
      <c r="E2525" s="40" t="s">
        <v>4124</v>
      </c>
    </row>
    <row r="2526" spans="1:5" ht="12.75">
      <c r="A2526" t="s">
        <v>58</v>
      </c>
      <c r="E2526" s="39" t="s">
        <v>5</v>
      </c>
    </row>
    <row r="2527" spans="1:16" ht="12.75">
      <c r="A2527" t="s">
        <v>50</v>
      </c>
      <c s="34" t="s">
        <v>4125</v>
      </c>
      <c s="34" t="s">
        <v>4126</v>
      </c>
      <c s="35" t="s">
        <v>5</v>
      </c>
      <c s="6" t="s">
        <v>4127</v>
      </c>
      <c s="36" t="s">
        <v>1203</v>
      </c>
      <c s="37">
        <v>95.436</v>
      </c>
      <c s="36">
        <v>6E-05</v>
      </c>
      <c s="36">
        <f>ROUND(G2527*H2527,6)</f>
      </c>
      <c r="L2527" s="38">
        <v>0</v>
      </c>
      <c s="32">
        <f>ROUND(ROUND(L2527,2)*ROUND(G2527,3),2)</f>
      </c>
      <c s="36" t="s">
        <v>55</v>
      </c>
      <c>
        <f>(M2527*21)/100</f>
      </c>
      <c t="s">
        <v>28</v>
      </c>
    </row>
    <row r="2528" spans="1:5" ht="12.75">
      <c r="A2528" s="35" t="s">
        <v>56</v>
      </c>
      <c r="E2528" s="39" t="s">
        <v>4127</v>
      </c>
    </row>
    <row r="2529" spans="1:5" ht="38.25">
      <c r="A2529" s="35" t="s">
        <v>57</v>
      </c>
      <c r="E2529" s="40" t="s">
        <v>4124</v>
      </c>
    </row>
    <row r="2530" spans="1:5" ht="12.75">
      <c r="A2530" t="s">
        <v>58</v>
      </c>
      <c r="E2530" s="39" t="s">
        <v>5</v>
      </c>
    </row>
    <row r="2531" spans="1:16" ht="12.75">
      <c r="A2531" t="s">
        <v>50</v>
      </c>
      <c s="34" t="s">
        <v>4128</v>
      </c>
      <c s="34" t="s">
        <v>4129</v>
      </c>
      <c s="35" t="s">
        <v>5</v>
      </c>
      <c s="6" t="s">
        <v>4130</v>
      </c>
      <c s="36" t="s">
        <v>1203</v>
      </c>
      <c s="37">
        <v>95.436</v>
      </c>
      <c s="36">
        <v>0.00015</v>
      </c>
      <c s="36">
        <f>ROUND(G2531*H2531,6)</f>
      </c>
      <c r="L2531" s="38">
        <v>0</v>
      </c>
      <c s="32">
        <f>ROUND(ROUND(L2531,2)*ROUND(G2531,3),2)</f>
      </c>
      <c s="36" t="s">
        <v>55</v>
      </c>
      <c>
        <f>(M2531*21)/100</f>
      </c>
      <c t="s">
        <v>28</v>
      </c>
    </row>
    <row r="2532" spans="1:5" ht="12.75">
      <c r="A2532" s="35" t="s">
        <v>56</v>
      </c>
      <c r="E2532" s="39" t="s">
        <v>4130</v>
      </c>
    </row>
    <row r="2533" spans="1:5" ht="38.25">
      <c r="A2533" s="35" t="s">
        <v>57</v>
      </c>
      <c r="E2533" s="40" t="s">
        <v>4124</v>
      </c>
    </row>
    <row r="2534" spans="1:5" ht="12.75">
      <c r="A2534" t="s">
        <v>58</v>
      </c>
      <c r="E2534" s="39" t="s">
        <v>5</v>
      </c>
    </row>
    <row r="2535" spans="1:16" ht="25.5">
      <c r="A2535" t="s">
        <v>50</v>
      </c>
      <c s="34" t="s">
        <v>4131</v>
      </c>
      <c s="34" t="s">
        <v>4132</v>
      </c>
      <c s="35" t="s">
        <v>5</v>
      </c>
      <c s="6" t="s">
        <v>4133</v>
      </c>
      <c s="36" t="s">
        <v>102</v>
      </c>
      <c s="37">
        <v>7.739</v>
      </c>
      <c s="36">
        <v>0</v>
      </c>
      <c s="36">
        <f>ROUND(G2535*H2535,6)</f>
      </c>
      <c r="L2535" s="38">
        <v>0</v>
      </c>
      <c s="32">
        <f>ROUND(ROUND(L2535,2)*ROUND(G2535,3),2)</f>
      </c>
      <c s="36" t="s">
        <v>55</v>
      </c>
      <c>
        <f>(M2535*21)/100</f>
      </c>
      <c t="s">
        <v>28</v>
      </c>
    </row>
    <row r="2536" spans="1:5" ht="25.5">
      <c r="A2536" s="35" t="s">
        <v>56</v>
      </c>
      <c r="E2536" s="39" t="s">
        <v>4133</v>
      </c>
    </row>
    <row r="2537" spans="1:5" ht="12.75">
      <c r="A2537" s="35" t="s">
        <v>57</v>
      </c>
      <c r="E2537" s="40" t="s">
        <v>5</v>
      </c>
    </row>
    <row r="2538" spans="1:5" ht="12.75">
      <c r="A2538" t="s">
        <v>58</v>
      </c>
      <c r="E2538" s="39" t="s">
        <v>5</v>
      </c>
    </row>
    <row r="2539" spans="1:13" ht="12.75">
      <c r="A2539" t="s">
        <v>47</v>
      </c>
      <c r="C2539" s="31" t="s">
        <v>4068</v>
      </c>
      <c r="E2539" s="33" t="s">
        <v>4134</v>
      </c>
      <c r="J2539" s="32">
        <f>0</f>
      </c>
      <c s="32">
        <f>0</f>
      </c>
      <c s="32">
        <f>0+L2540+L2544+L2548+L2552+L2556+L2560+L2564+L2568+L2572+L2576+L2580+L2584</f>
      </c>
      <c s="32">
        <f>0+M2540+M2544+M2548+M2552+M2556+M2560+M2564+M2568+M2572+M2576+M2580+M2584</f>
      </c>
    </row>
    <row r="2540" spans="1:16" ht="25.5">
      <c r="A2540" t="s">
        <v>50</v>
      </c>
      <c s="34" t="s">
        <v>4135</v>
      </c>
      <c s="34" t="s">
        <v>4136</v>
      </c>
      <c s="35" t="s">
        <v>5</v>
      </c>
      <c s="6" t="s">
        <v>4137</v>
      </c>
      <c s="36" t="s">
        <v>1203</v>
      </c>
      <c s="37">
        <v>1279.95</v>
      </c>
      <c s="36">
        <v>0.015</v>
      </c>
      <c s="36">
        <f>ROUND(G2540*H2540,6)</f>
      </c>
      <c r="L2540" s="38">
        <v>0</v>
      </c>
      <c s="32">
        <f>ROUND(ROUND(L2540,2)*ROUND(G2540,3),2)</f>
      </c>
      <c s="36" t="s">
        <v>55</v>
      </c>
      <c>
        <f>(M2540*21)/100</f>
      </c>
      <c t="s">
        <v>28</v>
      </c>
    </row>
    <row r="2541" spans="1:5" ht="25.5">
      <c r="A2541" s="35" t="s">
        <v>56</v>
      </c>
      <c r="E2541" s="39" t="s">
        <v>4137</v>
      </c>
    </row>
    <row r="2542" spans="1:5" ht="165.75">
      <c r="A2542" s="35" t="s">
        <v>57</v>
      </c>
      <c r="E2542" s="42" t="s">
        <v>4138</v>
      </c>
    </row>
    <row r="2543" spans="1:5" ht="12.75">
      <c r="A2543" t="s">
        <v>58</v>
      </c>
      <c r="E2543" s="39" t="s">
        <v>5</v>
      </c>
    </row>
    <row r="2544" spans="1:16" ht="12.75">
      <c r="A2544" t="s">
        <v>50</v>
      </c>
      <c s="34" t="s">
        <v>4139</v>
      </c>
      <c s="34" t="s">
        <v>4140</v>
      </c>
      <c s="35" t="s">
        <v>5</v>
      </c>
      <c s="6" t="s">
        <v>4141</v>
      </c>
      <c s="36" t="s">
        <v>1203</v>
      </c>
      <c s="37">
        <v>1135.14</v>
      </c>
      <c s="36">
        <v>0</v>
      </c>
      <c s="36">
        <f>ROUND(G2544*H2544,6)</f>
      </c>
      <c r="L2544" s="38">
        <v>0</v>
      </c>
      <c s="32">
        <f>ROUND(ROUND(L2544,2)*ROUND(G2544,3),2)</f>
      </c>
      <c s="36" t="s">
        <v>55</v>
      </c>
      <c>
        <f>(M2544*21)/100</f>
      </c>
      <c t="s">
        <v>28</v>
      </c>
    </row>
    <row r="2545" spans="1:5" ht="12.75">
      <c r="A2545" s="35" t="s">
        <v>56</v>
      </c>
      <c r="E2545" s="39" t="s">
        <v>4141</v>
      </c>
    </row>
    <row r="2546" spans="1:5" ht="12.75">
      <c r="A2546" s="35" t="s">
        <v>57</v>
      </c>
      <c r="E2546" s="40" t="s">
        <v>5</v>
      </c>
    </row>
    <row r="2547" spans="1:5" ht="12.75">
      <c r="A2547" t="s">
        <v>58</v>
      </c>
      <c r="E2547" s="39" t="s">
        <v>5</v>
      </c>
    </row>
    <row r="2548" spans="1:16" ht="12.75">
      <c r="A2548" t="s">
        <v>50</v>
      </c>
      <c s="34" t="s">
        <v>4142</v>
      </c>
      <c s="34" t="s">
        <v>4143</v>
      </c>
      <c s="35" t="s">
        <v>5</v>
      </c>
      <c s="6" t="s">
        <v>4144</v>
      </c>
      <c s="36" t="s">
        <v>1203</v>
      </c>
      <c s="37">
        <v>21.38</v>
      </c>
      <c s="36">
        <v>0</v>
      </c>
      <c s="36">
        <f>ROUND(G2548*H2548,6)</f>
      </c>
      <c r="L2548" s="38">
        <v>0</v>
      </c>
      <c s="32">
        <f>ROUND(ROUND(L2548,2)*ROUND(G2548,3),2)</f>
      </c>
      <c s="36" t="s">
        <v>55</v>
      </c>
      <c>
        <f>(M2548*21)/100</f>
      </c>
      <c t="s">
        <v>28</v>
      </c>
    </row>
    <row r="2549" spans="1:5" ht="12.75">
      <c r="A2549" s="35" t="s">
        <v>56</v>
      </c>
      <c r="E2549" s="39" t="s">
        <v>4144</v>
      </c>
    </row>
    <row r="2550" spans="1:5" ht="76.5">
      <c r="A2550" s="35" t="s">
        <v>57</v>
      </c>
      <c r="E2550" s="40" t="s">
        <v>4145</v>
      </c>
    </row>
    <row r="2551" spans="1:5" ht="12.75">
      <c r="A2551" t="s">
        <v>58</v>
      </c>
      <c r="E2551" s="39" t="s">
        <v>5</v>
      </c>
    </row>
    <row r="2552" spans="1:16" ht="25.5">
      <c r="A2552" t="s">
        <v>50</v>
      </c>
      <c s="34" t="s">
        <v>4146</v>
      </c>
      <c s="34" t="s">
        <v>4147</v>
      </c>
      <c s="35" t="s">
        <v>5</v>
      </c>
      <c s="6" t="s">
        <v>4148</v>
      </c>
      <c s="36" t="s">
        <v>1203</v>
      </c>
      <c s="37">
        <v>21.38</v>
      </c>
      <c s="36">
        <v>0</v>
      </c>
      <c s="36">
        <f>ROUND(G2552*H2552,6)</f>
      </c>
      <c r="L2552" s="38">
        <v>0</v>
      </c>
      <c s="32">
        <f>ROUND(ROUND(L2552,2)*ROUND(G2552,3),2)</f>
      </c>
      <c s="36" t="s">
        <v>62</v>
      </c>
      <c>
        <f>(M2552*21)/100</f>
      </c>
      <c t="s">
        <v>28</v>
      </c>
    </row>
    <row r="2553" spans="1:5" ht="25.5">
      <c r="A2553" s="35" t="s">
        <v>56</v>
      </c>
      <c r="E2553" s="39" t="s">
        <v>4148</v>
      </c>
    </row>
    <row r="2554" spans="1:5" ht="76.5">
      <c r="A2554" s="35" t="s">
        <v>57</v>
      </c>
      <c r="E2554" s="40" t="s">
        <v>4145</v>
      </c>
    </row>
    <row r="2555" spans="1:5" ht="12.75">
      <c r="A2555" t="s">
        <v>58</v>
      </c>
      <c r="E2555" s="39" t="s">
        <v>5</v>
      </c>
    </row>
    <row r="2556" spans="1:16" ht="25.5">
      <c r="A2556" t="s">
        <v>50</v>
      </c>
      <c s="34" t="s">
        <v>4149</v>
      </c>
      <c s="34" t="s">
        <v>4150</v>
      </c>
      <c s="35" t="s">
        <v>5</v>
      </c>
      <c s="6" t="s">
        <v>4151</v>
      </c>
      <c s="36" t="s">
        <v>1203</v>
      </c>
      <c s="37">
        <v>70.73</v>
      </c>
      <c s="36">
        <v>0.0004</v>
      </c>
      <c s="36">
        <f>ROUND(G2556*H2556,6)</f>
      </c>
      <c r="L2556" s="38">
        <v>0</v>
      </c>
      <c s="32">
        <f>ROUND(ROUND(L2556,2)*ROUND(G2556,3),2)</f>
      </c>
      <c s="36" t="s">
        <v>55</v>
      </c>
      <c>
        <f>(M2556*21)/100</f>
      </c>
      <c t="s">
        <v>28</v>
      </c>
    </row>
    <row r="2557" spans="1:5" ht="25.5">
      <c r="A2557" s="35" t="s">
        <v>56</v>
      </c>
      <c r="E2557" s="39" t="s">
        <v>4151</v>
      </c>
    </row>
    <row r="2558" spans="1:5" ht="25.5">
      <c r="A2558" s="35" t="s">
        <v>57</v>
      </c>
      <c r="E2558" s="40" t="s">
        <v>4152</v>
      </c>
    </row>
    <row r="2559" spans="1:5" ht="12.75">
      <c r="A2559" t="s">
        <v>58</v>
      </c>
      <c r="E2559" s="39" t="s">
        <v>5</v>
      </c>
    </row>
    <row r="2560" spans="1:16" ht="25.5">
      <c r="A2560" t="s">
        <v>50</v>
      </c>
      <c s="34" t="s">
        <v>4153</v>
      </c>
      <c s="34" t="s">
        <v>4154</v>
      </c>
      <c s="35" t="s">
        <v>5</v>
      </c>
      <c s="6" t="s">
        <v>4155</v>
      </c>
      <c s="36" t="s">
        <v>1203</v>
      </c>
      <c s="37">
        <v>77.803</v>
      </c>
      <c s="36">
        <v>0.0029</v>
      </c>
      <c s="36">
        <f>ROUND(G2560*H2560,6)</f>
      </c>
      <c r="L2560" s="38">
        <v>0</v>
      </c>
      <c s="32">
        <f>ROUND(ROUND(L2560,2)*ROUND(G2560,3),2)</f>
      </c>
      <c s="36" t="s">
        <v>55</v>
      </c>
      <c>
        <f>(M2560*21)/100</f>
      </c>
      <c t="s">
        <v>28</v>
      </c>
    </row>
    <row r="2561" spans="1:5" ht="25.5">
      <c r="A2561" s="35" t="s">
        <v>56</v>
      </c>
      <c r="E2561" s="39" t="s">
        <v>4155</v>
      </c>
    </row>
    <row r="2562" spans="1:5" ht="12.75">
      <c r="A2562" s="35" t="s">
        <v>57</v>
      </c>
      <c r="E2562" s="40" t="s">
        <v>4156</v>
      </c>
    </row>
    <row r="2563" spans="1:5" ht="12.75">
      <c r="A2563" t="s">
        <v>58</v>
      </c>
      <c r="E2563" s="39" t="s">
        <v>5</v>
      </c>
    </row>
    <row r="2564" spans="1:16" ht="12.75">
      <c r="A2564" t="s">
        <v>50</v>
      </c>
      <c s="34" t="s">
        <v>4157</v>
      </c>
      <c s="34" t="s">
        <v>4158</v>
      </c>
      <c s="35" t="s">
        <v>5</v>
      </c>
      <c s="6" t="s">
        <v>4159</v>
      </c>
      <c s="36" t="s">
        <v>54</v>
      </c>
      <c s="37">
        <v>77.803</v>
      </c>
      <c s="36">
        <v>2E-05</v>
      </c>
      <c s="36">
        <f>ROUND(G2564*H2564,6)</f>
      </c>
      <c r="L2564" s="38">
        <v>0</v>
      </c>
      <c s="32">
        <f>ROUND(ROUND(L2564,2)*ROUND(G2564,3),2)</f>
      </c>
      <c s="36" t="s">
        <v>55</v>
      </c>
      <c>
        <f>(M2564*21)/100</f>
      </c>
      <c t="s">
        <v>28</v>
      </c>
    </row>
    <row r="2565" spans="1:5" ht="12.75">
      <c r="A2565" s="35" t="s">
        <v>56</v>
      </c>
      <c r="E2565" s="39" t="s">
        <v>4159</v>
      </c>
    </row>
    <row r="2566" spans="1:5" ht="12.75">
      <c r="A2566" s="35" t="s">
        <v>57</v>
      </c>
      <c r="E2566" s="40" t="s">
        <v>4160</v>
      </c>
    </row>
    <row r="2567" spans="1:5" ht="12.75">
      <c r="A2567" t="s">
        <v>58</v>
      </c>
      <c r="E2567" s="39" t="s">
        <v>5</v>
      </c>
    </row>
    <row r="2568" spans="1:16" ht="12.75">
      <c r="A2568" t="s">
        <v>50</v>
      </c>
      <c s="34" t="s">
        <v>4161</v>
      </c>
      <c s="34" t="s">
        <v>4162</v>
      </c>
      <c s="35" t="s">
        <v>5</v>
      </c>
      <c s="6" t="s">
        <v>4163</v>
      </c>
      <c s="36" t="s">
        <v>1203</v>
      </c>
      <c s="37">
        <v>984.82</v>
      </c>
      <c s="36">
        <v>0.0003</v>
      </c>
      <c s="36">
        <f>ROUND(G2568*H2568,6)</f>
      </c>
      <c r="L2568" s="38">
        <v>0</v>
      </c>
      <c s="32">
        <f>ROUND(ROUND(L2568,2)*ROUND(G2568,3),2)</f>
      </c>
      <c s="36" t="s">
        <v>55</v>
      </c>
      <c>
        <f>(M2568*21)/100</f>
      </c>
      <c t="s">
        <v>28</v>
      </c>
    </row>
    <row r="2569" spans="1:5" ht="12.75">
      <c r="A2569" s="35" t="s">
        <v>56</v>
      </c>
      <c r="E2569" s="39" t="s">
        <v>4163</v>
      </c>
    </row>
    <row r="2570" spans="1:5" ht="89.25">
      <c r="A2570" s="35" t="s">
        <v>57</v>
      </c>
      <c r="E2570" s="42" t="s">
        <v>4164</v>
      </c>
    </row>
    <row r="2571" spans="1:5" ht="12.75">
      <c r="A2571" t="s">
        <v>58</v>
      </c>
      <c r="E2571" s="39" t="s">
        <v>5</v>
      </c>
    </row>
    <row r="2572" spans="1:16" ht="12.75">
      <c r="A2572" t="s">
        <v>50</v>
      </c>
      <c s="34" t="s">
        <v>4165</v>
      </c>
      <c s="34" t="s">
        <v>4166</v>
      </c>
      <c s="35" t="s">
        <v>5</v>
      </c>
      <c s="6" t="s">
        <v>4167</v>
      </c>
      <c s="36" t="s">
        <v>1203</v>
      </c>
      <c s="37">
        <v>1083.302</v>
      </c>
      <c s="36">
        <v>0.00264</v>
      </c>
      <c s="36">
        <f>ROUND(G2572*H2572,6)</f>
      </c>
      <c r="L2572" s="38">
        <v>0</v>
      </c>
      <c s="32">
        <f>ROUND(ROUND(L2572,2)*ROUND(G2572,3),2)</f>
      </c>
      <c s="36" t="s">
        <v>55</v>
      </c>
      <c>
        <f>(M2572*21)/100</f>
      </c>
      <c t="s">
        <v>28</v>
      </c>
    </row>
    <row r="2573" spans="1:5" ht="12.75">
      <c r="A2573" s="35" t="s">
        <v>56</v>
      </c>
      <c r="E2573" s="39" t="s">
        <v>4167</v>
      </c>
    </row>
    <row r="2574" spans="1:5" ht="12.75">
      <c r="A2574" s="35" t="s">
        <v>57</v>
      </c>
      <c r="E2574" s="40" t="s">
        <v>4168</v>
      </c>
    </row>
    <row r="2575" spans="1:5" ht="12.75">
      <c r="A2575" t="s">
        <v>58</v>
      </c>
      <c r="E2575" s="39" t="s">
        <v>5</v>
      </c>
    </row>
    <row r="2576" spans="1:16" ht="12.75">
      <c r="A2576" t="s">
        <v>50</v>
      </c>
      <c s="34" t="s">
        <v>4169</v>
      </c>
      <c s="34" t="s">
        <v>4170</v>
      </c>
      <c s="35" t="s">
        <v>5</v>
      </c>
      <c s="6" t="s">
        <v>4171</v>
      </c>
      <c s="36" t="s">
        <v>54</v>
      </c>
      <c s="37">
        <v>1068.7</v>
      </c>
      <c s="36">
        <v>1E-05</v>
      </c>
      <c s="36">
        <f>ROUND(G2576*H2576,6)</f>
      </c>
      <c r="L2576" s="38">
        <v>0</v>
      </c>
      <c s="32">
        <f>ROUND(ROUND(L2576,2)*ROUND(G2576,3),2)</f>
      </c>
      <c s="36" t="s">
        <v>55</v>
      </c>
      <c>
        <f>(M2576*21)/100</f>
      </c>
      <c t="s">
        <v>28</v>
      </c>
    </row>
    <row r="2577" spans="1:5" ht="12.75">
      <c r="A2577" s="35" t="s">
        <v>56</v>
      </c>
      <c r="E2577" s="39" t="s">
        <v>4171</v>
      </c>
    </row>
    <row r="2578" spans="1:5" ht="38.25">
      <c r="A2578" s="35" t="s">
        <v>57</v>
      </c>
      <c r="E2578" s="40" t="s">
        <v>4172</v>
      </c>
    </row>
    <row r="2579" spans="1:5" ht="12.75">
      <c r="A2579" t="s">
        <v>58</v>
      </c>
      <c r="E2579" s="39" t="s">
        <v>5</v>
      </c>
    </row>
    <row r="2580" spans="1:16" ht="12.75">
      <c r="A2580" t="s">
        <v>50</v>
      </c>
      <c s="34" t="s">
        <v>4173</v>
      </c>
      <c s="34" t="s">
        <v>4174</v>
      </c>
      <c s="35" t="s">
        <v>5</v>
      </c>
      <c s="6" t="s">
        <v>4175</v>
      </c>
      <c s="36" t="s">
        <v>54</v>
      </c>
      <c s="37">
        <v>1090.074</v>
      </c>
      <c s="36">
        <v>0.00028</v>
      </c>
      <c s="36">
        <f>ROUND(G2580*H2580,6)</f>
      </c>
      <c r="L2580" s="38">
        <v>0</v>
      </c>
      <c s="32">
        <f>ROUND(ROUND(L2580,2)*ROUND(G2580,3),2)</f>
      </c>
      <c s="36" t="s">
        <v>55</v>
      </c>
      <c>
        <f>(M2580*21)/100</f>
      </c>
      <c t="s">
        <v>28</v>
      </c>
    </row>
    <row r="2581" spans="1:5" ht="12.75">
      <c r="A2581" s="35" t="s">
        <v>56</v>
      </c>
      <c r="E2581" s="39" t="s">
        <v>4175</v>
      </c>
    </row>
    <row r="2582" spans="1:5" ht="12.75">
      <c r="A2582" s="35" t="s">
        <v>57</v>
      </c>
      <c r="E2582" s="40" t="s">
        <v>4176</v>
      </c>
    </row>
    <row r="2583" spans="1:5" ht="12.75">
      <c r="A2583" t="s">
        <v>58</v>
      </c>
      <c r="E2583" s="39" t="s">
        <v>5</v>
      </c>
    </row>
    <row r="2584" spans="1:16" ht="25.5">
      <c r="A2584" t="s">
        <v>50</v>
      </c>
      <c s="34" t="s">
        <v>4177</v>
      </c>
      <c s="34" t="s">
        <v>4178</v>
      </c>
      <c s="35" t="s">
        <v>5</v>
      </c>
      <c s="6" t="s">
        <v>4179</v>
      </c>
      <c s="36" t="s">
        <v>102</v>
      </c>
      <c s="37">
        <v>26.133</v>
      </c>
      <c s="36">
        <v>0</v>
      </c>
      <c s="36">
        <f>ROUND(G2584*H2584,6)</f>
      </c>
      <c r="L2584" s="38">
        <v>0</v>
      </c>
      <c s="32">
        <f>ROUND(ROUND(L2584,2)*ROUND(G2584,3),2)</f>
      </c>
      <c s="36" t="s">
        <v>55</v>
      </c>
      <c>
        <f>(M2584*21)/100</f>
      </c>
      <c t="s">
        <v>28</v>
      </c>
    </row>
    <row r="2585" spans="1:5" ht="25.5">
      <c r="A2585" s="35" t="s">
        <v>56</v>
      </c>
      <c r="E2585" s="39" t="s">
        <v>4179</v>
      </c>
    </row>
    <row r="2586" spans="1:5" ht="12.75">
      <c r="A2586" s="35" t="s">
        <v>57</v>
      </c>
      <c r="E2586" s="40" t="s">
        <v>5</v>
      </c>
    </row>
    <row r="2587" spans="1:5" ht="12.75">
      <c r="A2587" t="s">
        <v>58</v>
      </c>
      <c r="E2587" s="39" t="s">
        <v>5</v>
      </c>
    </row>
    <row r="2588" spans="1:13" ht="12.75">
      <c r="A2588" t="s">
        <v>47</v>
      </c>
      <c r="C2588" s="31" t="s">
        <v>4091</v>
      </c>
      <c r="E2588" s="33" t="s">
        <v>4180</v>
      </c>
      <c r="J2588" s="32">
        <f>0</f>
      </c>
      <c s="32">
        <f>0</f>
      </c>
      <c s="32">
        <f>0+L2589+L2593+L2597+L2601+L2605+L2609+L2613+L2617</f>
      </c>
      <c s="32">
        <f>0+M2589+M2593+M2597+M2601+M2605+M2609+M2613+M2617</f>
      </c>
    </row>
    <row r="2589" spans="1:16" ht="12.75">
      <c r="A2589" t="s">
        <v>50</v>
      </c>
      <c s="34" t="s">
        <v>4181</v>
      </c>
      <c s="34" t="s">
        <v>4182</v>
      </c>
      <c s="35" t="s">
        <v>5</v>
      </c>
      <c s="6" t="s">
        <v>4183</v>
      </c>
      <c s="36" t="s">
        <v>1203</v>
      </c>
      <c s="37">
        <v>982.29</v>
      </c>
      <c s="36">
        <v>0.0015</v>
      </c>
      <c s="36">
        <f>ROUND(G2589*H2589,6)</f>
      </c>
      <c r="L2589" s="38">
        <v>0</v>
      </c>
      <c s="32">
        <f>ROUND(ROUND(L2589,2)*ROUND(G2589,3),2)</f>
      </c>
      <c s="36" t="s">
        <v>55</v>
      </c>
      <c>
        <f>(M2589*21)/100</f>
      </c>
      <c t="s">
        <v>28</v>
      </c>
    </row>
    <row r="2590" spans="1:5" ht="12.75">
      <c r="A2590" s="35" t="s">
        <v>56</v>
      </c>
      <c r="E2590" s="39" t="s">
        <v>4183</v>
      </c>
    </row>
    <row r="2591" spans="1:5" ht="38.25">
      <c r="A2591" s="35" t="s">
        <v>57</v>
      </c>
      <c r="E2591" s="40" t="s">
        <v>4184</v>
      </c>
    </row>
    <row r="2592" spans="1:5" ht="12.75">
      <c r="A2592" t="s">
        <v>58</v>
      </c>
      <c r="E2592" s="39" t="s">
        <v>5</v>
      </c>
    </row>
    <row r="2593" spans="1:16" ht="25.5">
      <c r="A2593" t="s">
        <v>50</v>
      </c>
      <c s="34" t="s">
        <v>4185</v>
      </c>
      <c s="34" t="s">
        <v>4186</v>
      </c>
      <c s="35" t="s">
        <v>5</v>
      </c>
      <c s="6" t="s">
        <v>4187</v>
      </c>
      <c s="36" t="s">
        <v>1203</v>
      </c>
      <c s="37">
        <v>1100.29</v>
      </c>
      <c s="36">
        <v>0.00505</v>
      </c>
      <c s="36">
        <f>ROUND(G2593*H2593,6)</f>
      </c>
      <c r="L2593" s="38">
        <v>0</v>
      </c>
      <c s="32">
        <f>ROUND(ROUND(L2593,2)*ROUND(G2593,3),2)</f>
      </c>
      <c s="36" t="s">
        <v>55</v>
      </c>
      <c>
        <f>(M2593*21)/100</f>
      </c>
      <c t="s">
        <v>28</v>
      </c>
    </row>
    <row r="2594" spans="1:5" ht="25.5">
      <c r="A2594" s="35" t="s">
        <v>56</v>
      </c>
      <c r="E2594" s="39" t="s">
        <v>4187</v>
      </c>
    </row>
    <row r="2595" spans="1:5" ht="63.75">
      <c r="A2595" s="35" t="s">
        <v>57</v>
      </c>
      <c r="E2595" s="40" t="s">
        <v>4188</v>
      </c>
    </row>
    <row r="2596" spans="1:5" ht="12.75">
      <c r="A2596" t="s">
        <v>58</v>
      </c>
      <c r="E2596" s="39" t="s">
        <v>5</v>
      </c>
    </row>
    <row r="2597" spans="1:16" ht="12.75">
      <c r="A2597" t="s">
        <v>50</v>
      </c>
      <c s="34" t="s">
        <v>4189</v>
      </c>
      <c s="34" t="s">
        <v>4190</v>
      </c>
      <c s="35" t="s">
        <v>5</v>
      </c>
      <c s="6" t="s">
        <v>4191</v>
      </c>
      <c s="36" t="s">
        <v>1203</v>
      </c>
      <c s="37">
        <v>129.8</v>
      </c>
      <c s="36">
        <v>0.01</v>
      </c>
      <c s="36">
        <f>ROUND(G2597*H2597,6)</f>
      </c>
      <c r="L2597" s="38">
        <v>0</v>
      </c>
      <c s="32">
        <f>ROUND(ROUND(L2597,2)*ROUND(G2597,3),2)</f>
      </c>
      <c s="36" t="s">
        <v>55</v>
      </c>
      <c>
        <f>(M2597*21)/100</f>
      </c>
      <c t="s">
        <v>28</v>
      </c>
    </row>
    <row r="2598" spans="1:5" ht="12.75">
      <c r="A2598" s="35" t="s">
        <v>56</v>
      </c>
      <c r="E2598" s="39" t="s">
        <v>4191</v>
      </c>
    </row>
    <row r="2599" spans="1:5" ht="51">
      <c r="A2599" s="35" t="s">
        <v>57</v>
      </c>
      <c r="E2599" s="40" t="s">
        <v>4192</v>
      </c>
    </row>
    <row r="2600" spans="1:5" ht="12.75">
      <c r="A2600" t="s">
        <v>58</v>
      </c>
      <c r="E2600" s="39" t="s">
        <v>5</v>
      </c>
    </row>
    <row r="2601" spans="1:16" ht="12.75">
      <c r="A2601" t="s">
        <v>50</v>
      </c>
      <c s="34" t="s">
        <v>4193</v>
      </c>
      <c s="34" t="s">
        <v>4194</v>
      </c>
      <c s="35" t="s">
        <v>5</v>
      </c>
      <c s="6" t="s">
        <v>4195</v>
      </c>
      <c s="36" t="s">
        <v>1203</v>
      </c>
      <c s="37">
        <v>903.859</v>
      </c>
      <c s="36">
        <v>0.01</v>
      </c>
      <c s="36">
        <f>ROUND(G2601*H2601,6)</f>
      </c>
      <c r="L2601" s="38">
        <v>0</v>
      </c>
      <c s="32">
        <f>ROUND(ROUND(L2601,2)*ROUND(G2601,3),2)</f>
      </c>
      <c s="36" t="s">
        <v>1145</v>
      </c>
      <c>
        <f>(M2601*21)/100</f>
      </c>
      <c t="s">
        <v>28</v>
      </c>
    </row>
    <row r="2602" spans="1:5" ht="12.75">
      <c r="A2602" s="35" t="s">
        <v>56</v>
      </c>
      <c r="E2602" s="39" t="s">
        <v>4195</v>
      </c>
    </row>
    <row r="2603" spans="1:5" ht="51">
      <c r="A2603" s="35" t="s">
        <v>57</v>
      </c>
      <c r="E2603" s="40" t="s">
        <v>4196</v>
      </c>
    </row>
    <row r="2604" spans="1:5" ht="12.75">
      <c r="A2604" t="s">
        <v>58</v>
      </c>
      <c r="E2604" s="39" t="s">
        <v>5</v>
      </c>
    </row>
    <row r="2605" spans="1:16" ht="12.75">
      <c r="A2605" t="s">
        <v>50</v>
      </c>
      <c s="34" t="s">
        <v>4197</v>
      </c>
      <c s="34" t="s">
        <v>4198</v>
      </c>
      <c s="35" t="s">
        <v>5</v>
      </c>
      <c s="6" t="s">
        <v>4199</v>
      </c>
      <c s="36" t="s">
        <v>1203</v>
      </c>
      <c s="37">
        <v>176.66</v>
      </c>
      <c s="36">
        <v>0.01</v>
      </c>
      <c s="36">
        <f>ROUND(G2605*H2605,6)</f>
      </c>
      <c r="L2605" s="38">
        <v>0</v>
      </c>
      <c s="32">
        <f>ROUND(ROUND(L2605,2)*ROUND(G2605,3),2)</f>
      </c>
      <c s="36" t="s">
        <v>1145</v>
      </c>
      <c>
        <f>(M2605*21)/100</f>
      </c>
      <c t="s">
        <v>28</v>
      </c>
    </row>
    <row r="2606" spans="1:5" ht="12.75">
      <c r="A2606" s="35" t="s">
        <v>56</v>
      </c>
      <c r="E2606" s="39" t="s">
        <v>4199</v>
      </c>
    </row>
    <row r="2607" spans="1:5" ht="38.25">
      <c r="A2607" s="35" t="s">
        <v>57</v>
      </c>
      <c r="E2607" s="40" t="s">
        <v>4200</v>
      </c>
    </row>
    <row r="2608" spans="1:5" ht="12.75">
      <c r="A2608" t="s">
        <v>58</v>
      </c>
      <c r="E2608" s="39" t="s">
        <v>5</v>
      </c>
    </row>
    <row r="2609" spans="1:16" ht="25.5">
      <c r="A2609" t="s">
        <v>50</v>
      </c>
      <c s="34" t="s">
        <v>4201</v>
      </c>
      <c s="34" t="s">
        <v>4202</v>
      </c>
      <c s="35" t="s">
        <v>5</v>
      </c>
      <c s="6" t="s">
        <v>4203</v>
      </c>
      <c s="36" t="s">
        <v>1203</v>
      </c>
      <c s="37">
        <v>316.84</v>
      </c>
      <c s="36">
        <v>0.005</v>
      </c>
      <c s="36">
        <f>ROUND(G2609*H2609,6)</f>
      </c>
      <c r="L2609" s="38">
        <v>0</v>
      </c>
      <c s="32">
        <f>ROUND(ROUND(L2609,2)*ROUND(G2609,3),2)</f>
      </c>
      <c s="36" t="s">
        <v>55</v>
      </c>
      <c>
        <f>(M2609*21)/100</f>
      </c>
      <c t="s">
        <v>28</v>
      </c>
    </row>
    <row r="2610" spans="1:5" ht="25.5">
      <c r="A2610" s="35" t="s">
        <v>56</v>
      </c>
      <c r="E2610" s="39" t="s">
        <v>4203</v>
      </c>
    </row>
    <row r="2611" spans="1:5" ht="51">
      <c r="A2611" s="35" t="s">
        <v>57</v>
      </c>
      <c r="E2611" s="42" t="s">
        <v>4204</v>
      </c>
    </row>
    <row r="2612" spans="1:5" ht="12.75">
      <c r="A2612" t="s">
        <v>58</v>
      </c>
      <c r="E2612" s="39" t="s">
        <v>5</v>
      </c>
    </row>
    <row r="2613" spans="1:16" ht="12.75">
      <c r="A2613" t="s">
        <v>50</v>
      </c>
      <c s="34" t="s">
        <v>4205</v>
      </c>
      <c s="34" t="s">
        <v>4206</v>
      </c>
      <c s="35" t="s">
        <v>5</v>
      </c>
      <c s="6" t="s">
        <v>4207</v>
      </c>
      <c s="36" t="s">
        <v>1203</v>
      </c>
      <c s="37">
        <v>348.524</v>
      </c>
      <c s="36">
        <v>0</v>
      </c>
      <c s="36">
        <f>ROUND(G2613*H2613,6)</f>
      </c>
      <c r="L2613" s="38">
        <v>0</v>
      </c>
      <c s="32">
        <f>ROUND(ROUND(L2613,2)*ROUND(G2613,3),2)</f>
      </c>
      <c s="36" t="s">
        <v>62</v>
      </c>
      <c>
        <f>(M2613*21)/100</f>
      </c>
      <c t="s">
        <v>28</v>
      </c>
    </row>
    <row r="2614" spans="1:5" ht="12.75">
      <c r="A2614" s="35" t="s">
        <v>56</v>
      </c>
      <c r="E2614" s="39" t="s">
        <v>4207</v>
      </c>
    </row>
    <row r="2615" spans="1:5" ht="25.5">
      <c r="A2615" s="35" t="s">
        <v>57</v>
      </c>
      <c r="E2615" s="42" t="s">
        <v>4208</v>
      </c>
    </row>
    <row r="2616" spans="1:5" ht="12.75">
      <c r="A2616" t="s">
        <v>58</v>
      </c>
      <c r="E2616" s="39" t="s">
        <v>5</v>
      </c>
    </row>
    <row r="2617" spans="1:16" ht="25.5">
      <c r="A2617" t="s">
        <v>50</v>
      </c>
      <c s="34" t="s">
        <v>4209</v>
      </c>
      <c s="34" t="s">
        <v>4210</v>
      </c>
      <c s="35" t="s">
        <v>5</v>
      </c>
      <c s="6" t="s">
        <v>4211</v>
      </c>
      <c s="36" t="s">
        <v>102</v>
      </c>
      <c s="37">
        <v>21.307</v>
      </c>
      <c s="36">
        <v>0</v>
      </c>
      <c s="36">
        <f>ROUND(G2617*H2617,6)</f>
      </c>
      <c r="L2617" s="38">
        <v>0</v>
      </c>
      <c s="32">
        <f>ROUND(ROUND(L2617,2)*ROUND(G2617,3),2)</f>
      </c>
      <c s="36" t="s">
        <v>55</v>
      </c>
      <c>
        <f>(M2617*21)/100</f>
      </c>
      <c t="s">
        <v>28</v>
      </c>
    </row>
    <row r="2618" spans="1:5" ht="25.5">
      <c r="A2618" s="35" t="s">
        <v>56</v>
      </c>
      <c r="E2618" s="39" t="s">
        <v>4211</v>
      </c>
    </row>
    <row r="2619" spans="1:5" ht="12.75">
      <c r="A2619" s="35" t="s">
        <v>57</v>
      </c>
      <c r="E2619" s="40" t="s">
        <v>5</v>
      </c>
    </row>
    <row r="2620" spans="1:5" ht="12.75">
      <c r="A2620" t="s">
        <v>58</v>
      </c>
      <c r="E2620" s="39" t="s">
        <v>5</v>
      </c>
    </row>
    <row r="2621" spans="1:13" ht="12.75">
      <c r="A2621" t="s">
        <v>47</v>
      </c>
      <c r="C2621" s="31" t="s">
        <v>4095</v>
      </c>
      <c r="E2621" s="33" t="s">
        <v>4212</v>
      </c>
      <c r="J2621" s="32">
        <f>0</f>
      </c>
      <c s="32">
        <f>0</f>
      </c>
      <c s="32">
        <f>0+L2622+L2626+L2630+L2634</f>
      </c>
      <c s="32">
        <f>0+M2622+M2626+M2630+M2634</f>
      </c>
    </row>
    <row r="2622" spans="1:16" ht="38.25">
      <c r="A2622" t="s">
        <v>50</v>
      </c>
      <c s="34" t="s">
        <v>4213</v>
      </c>
      <c s="34" t="s">
        <v>4214</v>
      </c>
      <c s="35" t="s">
        <v>5</v>
      </c>
      <c s="6" t="s">
        <v>4215</v>
      </c>
      <c s="36" t="s">
        <v>1203</v>
      </c>
      <c s="37">
        <v>13.205</v>
      </c>
      <c s="36">
        <v>0.044</v>
      </c>
      <c s="36">
        <f>ROUND(G2622*H2622,6)</f>
      </c>
      <c r="L2622" s="38">
        <v>0</v>
      </c>
      <c s="32">
        <f>ROUND(ROUND(L2622,2)*ROUND(G2622,3),2)</f>
      </c>
      <c s="36" t="s">
        <v>55</v>
      </c>
      <c>
        <f>(M2622*21)/100</f>
      </c>
      <c t="s">
        <v>28</v>
      </c>
    </row>
    <row r="2623" spans="1:5" ht="38.25">
      <c r="A2623" s="35" t="s">
        <v>56</v>
      </c>
      <c r="E2623" s="39" t="s">
        <v>4216</v>
      </c>
    </row>
    <row r="2624" spans="1:5" ht="229.5">
      <c r="A2624" s="35" t="s">
        <v>57</v>
      </c>
      <c r="E2624" s="42" t="s">
        <v>4217</v>
      </c>
    </row>
    <row r="2625" spans="1:5" ht="12.75">
      <c r="A2625" t="s">
        <v>58</v>
      </c>
      <c r="E2625" s="39" t="s">
        <v>5</v>
      </c>
    </row>
    <row r="2626" spans="1:16" ht="12.75">
      <c r="A2626" t="s">
        <v>50</v>
      </c>
      <c s="34" t="s">
        <v>4218</v>
      </c>
      <c s="34" t="s">
        <v>4219</v>
      </c>
      <c s="35" t="s">
        <v>5</v>
      </c>
      <c s="6" t="s">
        <v>4220</v>
      </c>
      <c s="36" t="s">
        <v>1203</v>
      </c>
      <c s="37">
        <v>13.865</v>
      </c>
      <c s="36">
        <v>0.135</v>
      </c>
      <c s="36">
        <f>ROUND(G2626*H2626,6)</f>
      </c>
      <c r="L2626" s="38">
        <v>0</v>
      </c>
      <c s="32">
        <f>ROUND(ROUND(L2626,2)*ROUND(G2626,3),2)</f>
      </c>
      <c s="36" t="s">
        <v>62</v>
      </c>
      <c>
        <f>(M2626*21)/100</f>
      </c>
      <c t="s">
        <v>28</v>
      </c>
    </row>
    <row r="2627" spans="1:5" ht="12.75">
      <c r="A2627" s="35" t="s">
        <v>56</v>
      </c>
      <c r="E2627" s="39" t="s">
        <v>4220</v>
      </c>
    </row>
    <row r="2628" spans="1:5" ht="12.75">
      <c r="A2628" s="35" t="s">
        <v>57</v>
      </c>
      <c r="E2628" s="40" t="s">
        <v>4221</v>
      </c>
    </row>
    <row r="2629" spans="1:5" ht="12.75">
      <c r="A2629" t="s">
        <v>58</v>
      </c>
      <c r="E2629" s="39" t="s">
        <v>5</v>
      </c>
    </row>
    <row r="2630" spans="1:16" ht="12.75">
      <c r="A2630" t="s">
        <v>50</v>
      </c>
      <c s="34" t="s">
        <v>4222</v>
      </c>
      <c s="34" t="s">
        <v>4223</v>
      </c>
      <c s="35" t="s">
        <v>5</v>
      </c>
      <c s="6" t="s">
        <v>4224</v>
      </c>
      <c s="36" t="s">
        <v>1203</v>
      </c>
      <c s="37">
        <v>12.305</v>
      </c>
      <c s="36">
        <v>0</v>
      </c>
      <c s="36">
        <f>ROUND(G2630*H2630,6)</f>
      </c>
      <c r="L2630" s="38">
        <v>0</v>
      </c>
      <c s="32">
        <f>ROUND(ROUND(L2630,2)*ROUND(G2630,3),2)</f>
      </c>
      <c s="36" t="s">
        <v>55</v>
      </c>
      <c>
        <f>(M2630*21)/100</f>
      </c>
      <c t="s">
        <v>28</v>
      </c>
    </row>
    <row r="2631" spans="1:5" ht="12.75">
      <c r="A2631" s="35" t="s">
        <v>56</v>
      </c>
      <c r="E2631" s="39" t="s">
        <v>4224</v>
      </c>
    </row>
    <row r="2632" spans="1:5" ht="102">
      <c r="A2632" s="35" t="s">
        <v>57</v>
      </c>
      <c r="E2632" s="42" t="s">
        <v>4225</v>
      </c>
    </row>
    <row r="2633" spans="1:5" ht="12.75">
      <c r="A2633" t="s">
        <v>58</v>
      </c>
      <c r="E2633" s="39" t="s">
        <v>5</v>
      </c>
    </row>
    <row r="2634" spans="1:16" ht="25.5">
      <c r="A2634" t="s">
        <v>50</v>
      </c>
      <c s="34" t="s">
        <v>4226</v>
      </c>
      <c s="34" t="s">
        <v>4227</v>
      </c>
      <c s="35" t="s">
        <v>5</v>
      </c>
      <c s="6" t="s">
        <v>4228</v>
      </c>
      <c s="36" t="s">
        <v>102</v>
      </c>
      <c s="37">
        <v>2.453</v>
      </c>
      <c s="36">
        <v>0</v>
      </c>
      <c s="36">
        <f>ROUND(G2634*H2634,6)</f>
      </c>
      <c r="L2634" s="38">
        <v>0</v>
      </c>
      <c s="32">
        <f>ROUND(ROUND(L2634,2)*ROUND(G2634,3),2)</f>
      </c>
      <c s="36" t="s">
        <v>55</v>
      </c>
      <c>
        <f>(M2634*21)/100</f>
      </c>
      <c t="s">
        <v>28</v>
      </c>
    </row>
    <row r="2635" spans="1:5" ht="25.5">
      <c r="A2635" s="35" t="s">
        <v>56</v>
      </c>
      <c r="E2635" s="39" t="s">
        <v>4228</v>
      </c>
    </row>
    <row r="2636" spans="1:5" ht="12.75">
      <c r="A2636" s="35" t="s">
        <v>57</v>
      </c>
      <c r="E2636" s="40" t="s">
        <v>5</v>
      </c>
    </row>
    <row r="2637" spans="1:5" ht="12.75">
      <c r="A2637" t="s">
        <v>58</v>
      </c>
      <c r="E2637" s="39" t="s">
        <v>5</v>
      </c>
    </row>
    <row r="2638" spans="1:13" ht="12.75">
      <c r="A2638" t="s">
        <v>47</v>
      </c>
      <c r="C2638" s="31" t="s">
        <v>4100</v>
      </c>
      <c r="E2638" s="33" t="s">
        <v>4229</v>
      </c>
      <c r="J2638" s="32">
        <f>0</f>
      </c>
      <c s="32">
        <f>0</f>
      </c>
      <c s="32">
        <f>0+L2639+L2643+L2647+L2651+L2655+L2659+L2663+L2667</f>
      </c>
      <c s="32">
        <f>0+M2639+M2643+M2647+M2651+M2655+M2659+M2663+M2667</f>
      </c>
    </row>
    <row r="2639" spans="1:16" ht="25.5">
      <c r="A2639" t="s">
        <v>50</v>
      </c>
      <c s="34" t="s">
        <v>4230</v>
      </c>
      <c s="34" t="s">
        <v>4231</v>
      </c>
      <c s="35" t="s">
        <v>5</v>
      </c>
      <c s="6" t="s">
        <v>4232</v>
      </c>
      <c s="36" t="s">
        <v>1203</v>
      </c>
      <c s="37">
        <v>30</v>
      </c>
      <c s="36">
        <v>7E-05</v>
      </c>
      <c s="36">
        <f>ROUND(G2639*H2639,6)</f>
      </c>
      <c r="L2639" s="38">
        <v>0</v>
      </c>
      <c s="32">
        <f>ROUND(ROUND(L2639,2)*ROUND(G2639,3),2)</f>
      </c>
      <c s="36" t="s">
        <v>55</v>
      </c>
      <c>
        <f>(M2639*21)/100</f>
      </c>
      <c t="s">
        <v>28</v>
      </c>
    </row>
    <row r="2640" spans="1:5" ht="25.5">
      <c r="A2640" s="35" t="s">
        <v>56</v>
      </c>
      <c r="E2640" s="39" t="s">
        <v>4232</v>
      </c>
    </row>
    <row r="2641" spans="1:5" ht="12.75">
      <c r="A2641" s="35" t="s">
        <v>57</v>
      </c>
      <c r="E2641" s="40" t="s">
        <v>4233</v>
      </c>
    </row>
    <row r="2642" spans="1:5" ht="12.75">
      <c r="A2642" t="s">
        <v>58</v>
      </c>
      <c r="E2642" s="39" t="s">
        <v>5</v>
      </c>
    </row>
    <row r="2643" spans="1:16" ht="25.5">
      <c r="A2643" t="s">
        <v>50</v>
      </c>
      <c s="34" t="s">
        <v>4234</v>
      </c>
      <c s="34" t="s">
        <v>4235</v>
      </c>
      <c s="35" t="s">
        <v>5</v>
      </c>
      <c s="6" t="s">
        <v>4236</v>
      </c>
      <c s="36" t="s">
        <v>1203</v>
      </c>
      <c s="37">
        <v>30</v>
      </c>
      <c s="36">
        <v>7E-05</v>
      </c>
      <c s="36">
        <f>ROUND(G2643*H2643,6)</f>
      </c>
      <c r="L2643" s="38">
        <v>0</v>
      </c>
      <c s="32">
        <f>ROUND(ROUND(L2643,2)*ROUND(G2643,3),2)</f>
      </c>
      <c s="36" t="s">
        <v>55</v>
      </c>
      <c>
        <f>(M2643*21)/100</f>
      </c>
      <c t="s">
        <v>28</v>
      </c>
    </row>
    <row r="2644" spans="1:5" ht="25.5">
      <c r="A2644" s="35" t="s">
        <v>56</v>
      </c>
      <c r="E2644" s="39" t="s">
        <v>4236</v>
      </c>
    </row>
    <row r="2645" spans="1:5" ht="12.75">
      <c r="A2645" s="35" t="s">
        <v>57</v>
      </c>
      <c r="E2645" s="40" t="s">
        <v>4233</v>
      </c>
    </row>
    <row r="2646" spans="1:5" ht="12.75">
      <c r="A2646" t="s">
        <v>58</v>
      </c>
      <c r="E2646" s="39" t="s">
        <v>5</v>
      </c>
    </row>
    <row r="2647" spans="1:16" ht="12.75">
      <c r="A2647" t="s">
        <v>50</v>
      </c>
      <c s="34" t="s">
        <v>4237</v>
      </c>
      <c s="34" t="s">
        <v>4238</v>
      </c>
      <c s="35" t="s">
        <v>5</v>
      </c>
      <c s="6" t="s">
        <v>4239</v>
      </c>
      <c s="36" t="s">
        <v>1203</v>
      </c>
      <c s="37">
        <v>30</v>
      </c>
      <c s="36">
        <v>0</v>
      </c>
      <c s="36">
        <f>ROUND(G2647*H2647,6)</f>
      </c>
      <c r="L2647" s="38">
        <v>0</v>
      </c>
      <c s="32">
        <f>ROUND(ROUND(L2647,2)*ROUND(G2647,3),2)</f>
      </c>
      <c s="36" t="s">
        <v>55</v>
      </c>
      <c>
        <f>(M2647*21)/100</f>
      </c>
      <c t="s">
        <v>28</v>
      </c>
    </row>
    <row r="2648" spans="1:5" ht="12.75">
      <c r="A2648" s="35" t="s">
        <v>56</v>
      </c>
      <c r="E2648" s="39" t="s">
        <v>4239</v>
      </c>
    </row>
    <row r="2649" spans="1:5" ht="12.75">
      <c r="A2649" s="35" t="s">
        <v>57</v>
      </c>
      <c r="E2649" s="40" t="s">
        <v>4233</v>
      </c>
    </row>
    <row r="2650" spans="1:5" ht="12.75">
      <c r="A2650" t="s">
        <v>58</v>
      </c>
      <c r="E2650" s="39" t="s">
        <v>5</v>
      </c>
    </row>
    <row r="2651" spans="1:16" ht="12.75">
      <c r="A2651" t="s">
        <v>50</v>
      </c>
      <c s="34" t="s">
        <v>4240</v>
      </c>
      <c s="34" t="s">
        <v>4241</v>
      </c>
      <c s="35" t="s">
        <v>5</v>
      </c>
      <c s="6" t="s">
        <v>4242</v>
      </c>
      <c s="36" t="s">
        <v>1203</v>
      </c>
      <c s="37">
        <v>356.01</v>
      </c>
      <c s="36">
        <v>0.00014</v>
      </c>
      <c s="36">
        <f>ROUND(G2651*H2651,6)</f>
      </c>
      <c r="L2651" s="38">
        <v>0</v>
      </c>
      <c s="32">
        <f>ROUND(ROUND(L2651,2)*ROUND(G2651,3),2)</f>
      </c>
      <c s="36" t="s">
        <v>55</v>
      </c>
      <c>
        <f>(M2651*21)/100</f>
      </c>
      <c t="s">
        <v>28</v>
      </c>
    </row>
    <row r="2652" spans="1:5" ht="12.75">
      <c r="A2652" s="35" t="s">
        <v>56</v>
      </c>
      <c r="E2652" s="39" t="s">
        <v>4242</v>
      </c>
    </row>
    <row r="2653" spans="1:5" ht="102">
      <c r="A2653" s="35" t="s">
        <v>57</v>
      </c>
      <c r="E2653" s="42" t="s">
        <v>4243</v>
      </c>
    </row>
    <row r="2654" spans="1:5" ht="12.75">
      <c r="A2654" t="s">
        <v>58</v>
      </c>
      <c r="E2654" s="39" t="s">
        <v>5</v>
      </c>
    </row>
    <row r="2655" spans="1:16" ht="12.75">
      <c r="A2655" t="s">
        <v>50</v>
      </c>
      <c s="34" t="s">
        <v>4244</v>
      </c>
      <c s="34" t="s">
        <v>4245</v>
      </c>
      <c s="35" t="s">
        <v>5</v>
      </c>
      <c s="6" t="s">
        <v>4246</v>
      </c>
      <c s="36" t="s">
        <v>1203</v>
      </c>
      <c s="37">
        <v>30</v>
      </c>
      <c s="36">
        <v>9E-05</v>
      </c>
      <c s="36">
        <f>ROUND(G2655*H2655,6)</f>
      </c>
      <c r="L2655" s="38">
        <v>0</v>
      </c>
      <c s="32">
        <f>ROUND(ROUND(L2655,2)*ROUND(G2655,3),2)</f>
      </c>
      <c s="36" t="s">
        <v>55</v>
      </c>
      <c>
        <f>(M2655*21)/100</f>
      </c>
      <c t="s">
        <v>28</v>
      </c>
    </row>
    <row r="2656" spans="1:5" ht="12.75">
      <c r="A2656" s="35" t="s">
        <v>56</v>
      </c>
      <c r="E2656" s="39" t="s">
        <v>4246</v>
      </c>
    </row>
    <row r="2657" spans="1:5" ht="12.75">
      <c r="A2657" s="35" t="s">
        <v>57</v>
      </c>
      <c r="E2657" s="40" t="s">
        <v>4233</v>
      </c>
    </row>
    <row r="2658" spans="1:5" ht="12.75">
      <c r="A2658" t="s">
        <v>58</v>
      </c>
      <c r="E2658" s="39" t="s">
        <v>5</v>
      </c>
    </row>
    <row r="2659" spans="1:16" ht="12.75">
      <c r="A2659" t="s">
        <v>50</v>
      </c>
      <c s="34" t="s">
        <v>4247</v>
      </c>
      <c s="34" t="s">
        <v>4248</v>
      </c>
      <c s="35" t="s">
        <v>5</v>
      </c>
      <c s="6" t="s">
        <v>4249</v>
      </c>
      <c s="36" t="s">
        <v>1203</v>
      </c>
      <c s="37">
        <v>3810.12</v>
      </c>
      <c s="36">
        <v>0</v>
      </c>
      <c s="36">
        <f>ROUND(G2659*H2659,6)</f>
      </c>
      <c r="L2659" s="38">
        <v>0</v>
      </c>
      <c s="32">
        <f>ROUND(ROUND(L2659,2)*ROUND(G2659,3),2)</f>
      </c>
      <c s="36" t="s">
        <v>55</v>
      </c>
      <c>
        <f>(M2659*21)/100</f>
      </c>
      <c t="s">
        <v>28</v>
      </c>
    </row>
    <row r="2660" spans="1:5" ht="12.75">
      <c r="A2660" s="35" t="s">
        <v>56</v>
      </c>
      <c r="E2660" s="39" t="s">
        <v>4249</v>
      </c>
    </row>
    <row r="2661" spans="1:5" ht="51">
      <c r="A2661" s="35" t="s">
        <v>57</v>
      </c>
      <c r="E2661" s="40" t="s">
        <v>4250</v>
      </c>
    </row>
    <row r="2662" spans="1:5" ht="12.75">
      <c r="A2662" t="s">
        <v>58</v>
      </c>
      <c r="E2662" s="39" t="s">
        <v>5</v>
      </c>
    </row>
    <row r="2663" spans="1:16" ht="25.5">
      <c r="A2663" t="s">
        <v>50</v>
      </c>
      <c s="34" t="s">
        <v>4251</v>
      </c>
      <c s="34" t="s">
        <v>4252</v>
      </c>
      <c s="35" t="s">
        <v>5</v>
      </c>
      <c s="6" t="s">
        <v>4253</v>
      </c>
      <c s="36" t="s">
        <v>1203</v>
      </c>
      <c s="37">
        <v>746.9</v>
      </c>
      <c s="36">
        <v>0.00021</v>
      </c>
      <c s="36">
        <f>ROUND(G2663*H2663,6)</f>
      </c>
      <c r="L2663" s="38">
        <v>0</v>
      </c>
      <c s="32">
        <f>ROUND(ROUND(L2663,2)*ROUND(G2663,3),2)</f>
      </c>
      <c s="36" t="s">
        <v>55</v>
      </c>
      <c>
        <f>(M2663*21)/100</f>
      </c>
      <c t="s">
        <v>28</v>
      </c>
    </row>
    <row r="2664" spans="1:5" ht="25.5">
      <c r="A2664" s="35" t="s">
        <v>56</v>
      </c>
      <c r="E2664" s="39" t="s">
        <v>4253</v>
      </c>
    </row>
    <row r="2665" spans="1:5" ht="12.75">
      <c r="A2665" s="35" t="s">
        <v>57</v>
      </c>
      <c r="E2665" s="40" t="s">
        <v>4254</v>
      </c>
    </row>
    <row r="2666" spans="1:5" ht="12.75">
      <c r="A2666" t="s">
        <v>58</v>
      </c>
      <c r="E2666" s="39" t="s">
        <v>5</v>
      </c>
    </row>
    <row r="2667" spans="1:16" ht="12.75">
      <c r="A2667" t="s">
        <v>50</v>
      </c>
      <c s="34" t="s">
        <v>4255</v>
      </c>
      <c s="34" t="s">
        <v>4256</v>
      </c>
      <c s="35" t="s">
        <v>5</v>
      </c>
      <c s="6" t="s">
        <v>4257</v>
      </c>
      <c s="36" t="s">
        <v>1203</v>
      </c>
      <c s="37">
        <v>971.3</v>
      </c>
      <c s="36">
        <v>0.00066</v>
      </c>
      <c s="36">
        <f>ROUND(G2667*H2667,6)</f>
      </c>
      <c r="L2667" s="38">
        <v>0</v>
      </c>
      <c s="32">
        <f>ROUND(ROUND(L2667,2)*ROUND(G2667,3),2)</f>
      </c>
      <c s="36" t="s">
        <v>55</v>
      </c>
      <c>
        <f>(M2667*21)/100</f>
      </c>
      <c t="s">
        <v>28</v>
      </c>
    </row>
    <row r="2668" spans="1:5" ht="12.75">
      <c r="A2668" s="35" t="s">
        <v>56</v>
      </c>
      <c r="E2668" s="39" t="s">
        <v>4257</v>
      </c>
    </row>
    <row r="2669" spans="1:5" ht="165.75">
      <c r="A2669" s="35" t="s">
        <v>57</v>
      </c>
      <c r="E2669" s="40" t="s">
        <v>4258</v>
      </c>
    </row>
    <row r="2670" spans="1:5" ht="12.75">
      <c r="A2670" t="s">
        <v>58</v>
      </c>
      <c r="E2670" s="39" t="s">
        <v>5</v>
      </c>
    </row>
    <row r="2671" spans="1:13" ht="12.75">
      <c r="A2671" t="s">
        <v>47</v>
      </c>
      <c r="C2671" s="31" t="s">
        <v>4105</v>
      </c>
      <c r="E2671" s="33" t="s">
        <v>4259</v>
      </c>
      <c r="J2671" s="32">
        <f>0</f>
      </c>
      <c s="32">
        <f>0</f>
      </c>
      <c s="32">
        <f>0+L2672+L2676+L2680</f>
      </c>
      <c s="32">
        <f>0+M2672+M2676+M2680</f>
      </c>
    </row>
    <row r="2672" spans="1:16" ht="12.75">
      <c r="A2672" t="s">
        <v>50</v>
      </c>
      <c s="34" t="s">
        <v>4260</v>
      </c>
      <c s="34" t="s">
        <v>4261</v>
      </c>
      <c s="35" t="s">
        <v>5</v>
      </c>
      <c s="6" t="s">
        <v>4262</v>
      </c>
      <c s="36" t="s">
        <v>1203</v>
      </c>
      <c s="37">
        <v>5015.148</v>
      </c>
      <c s="36">
        <v>0.001</v>
      </c>
      <c s="36">
        <f>ROUND(G2672*H2672,6)</f>
      </c>
      <c r="L2672" s="38">
        <v>0</v>
      </c>
      <c s="32">
        <f>ROUND(ROUND(L2672,2)*ROUND(G2672,3),2)</f>
      </c>
      <c s="36" t="s">
        <v>55</v>
      </c>
      <c>
        <f>(M2672*21)/100</f>
      </c>
      <c t="s">
        <v>28</v>
      </c>
    </row>
    <row r="2673" spans="1:5" ht="12.75">
      <c r="A2673" s="35" t="s">
        <v>56</v>
      </c>
      <c r="E2673" s="39" t="s">
        <v>4262</v>
      </c>
    </row>
    <row r="2674" spans="1:5" ht="12.75">
      <c r="A2674" s="35" t="s">
        <v>57</v>
      </c>
      <c r="E2674" s="40" t="s">
        <v>5</v>
      </c>
    </row>
    <row r="2675" spans="1:5" ht="12.75">
      <c r="A2675" t="s">
        <v>58</v>
      </c>
      <c r="E2675" s="39" t="s">
        <v>5</v>
      </c>
    </row>
    <row r="2676" spans="1:16" ht="12.75">
      <c r="A2676" t="s">
        <v>50</v>
      </c>
      <c s="34" t="s">
        <v>4263</v>
      </c>
      <c s="34" t="s">
        <v>4264</v>
      </c>
      <c s="35" t="s">
        <v>5</v>
      </c>
      <c s="6" t="s">
        <v>4265</v>
      </c>
      <c s="36" t="s">
        <v>1203</v>
      </c>
      <c s="37">
        <v>228.37</v>
      </c>
      <c s="36">
        <v>0.001</v>
      </c>
      <c s="36">
        <f>ROUND(G2676*H2676,6)</f>
      </c>
      <c r="L2676" s="38">
        <v>0</v>
      </c>
      <c s="32">
        <f>ROUND(ROUND(L2676,2)*ROUND(G2676,3),2)</f>
      </c>
      <c s="36" t="s">
        <v>55</v>
      </c>
      <c>
        <f>(M2676*21)/100</f>
      </c>
      <c t="s">
        <v>28</v>
      </c>
    </row>
    <row r="2677" spans="1:5" ht="12.75">
      <c r="A2677" s="35" t="s">
        <v>56</v>
      </c>
      <c r="E2677" s="39" t="s">
        <v>4265</v>
      </c>
    </row>
    <row r="2678" spans="1:5" ht="178.5">
      <c r="A2678" s="35" t="s">
        <v>57</v>
      </c>
      <c r="E2678" s="40" t="s">
        <v>4266</v>
      </c>
    </row>
    <row r="2679" spans="1:5" ht="12.75">
      <c r="A2679" t="s">
        <v>58</v>
      </c>
      <c r="E2679" s="39" t="s">
        <v>5</v>
      </c>
    </row>
    <row r="2680" spans="1:16" ht="25.5">
      <c r="A2680" t="s">
        <v>50</v>
      </c>
      <c s="34" t="s">
        <v>4267</v>
      </c>
      <c s="34" t="s">
        <v>4268</v>
      </c>
      <c s="35" t="s">
        <v>5</v>
      </c>
      <c s="6" t="s">
        <v>4269</v>
      </c>
      <c s="36" t="s">
        <v>1203</v>
      </c>
      <c s="37">
        <v>7202.398</v>
      </c>
      <c s="36">
        <v>0.00029</v>
      </c>
      <c s="36">
        <f>ROUND(G2680*H2680,6)</f>
      </c>
      <c r="L2680" s="38">
        <v>0</v>
      </c>
      <c s="32">
        <f>ROUND(ROUND(L2680,2)*ROUND(G2680,3),2)</f>
      </c>
      <c s="36" t="s">
        <v>55</v>
      </c>
      <c>
        <f>(M2680*21)/100</f>
      </c>
      <c t="s">
        <v>28</v>
      </c>
    </row>
    <row r="2681" spans="1:5" ht="25.5">
      <c r="A2681" s="35" t="s">
        <v>56</v>
      </c>
      <c r="E2681" s="39" t="s">
        <v>4269</v>
      </c>
    </row>
    <row r="2682" spans="1:5" ht="127.5">
      <c r="A2682" s="35" t="s">
        <v>57</v>
      </c>
      <c r="E2682" s="40" t="s">
        <v>4270</v>
      </c>
    </row>
    <row r="2683" spans="1:5" ht="12.75">
      <c r="A2683" t="s">
        <v>58</v>
      </c>
      <c r="E2683" s="39" t="s">
        <v>5</v>
      </c>
    </row>
    <row r="2684" spans="1:13" ht="12.75">
      <c r="A2684" t="s">
        <v>47</v>
      </c>
      <c r="C2684" s="31" t="s">
        <v>4113</v>
      </c>
      <c r="E2684" s="33" t="s">
        <v>4271</v>
      </c>
      <c r="J2684" s="32">
        <f>0</f>
      </c>
      <c s="32">
        <f>0</f>
      </c>
      <c s="32">
        <f>0+L2685+L2689+L2693+L2697</f>
      </c>
      <c s="32">
        <f>0+M2685+M2689+M2693+M2697</f>
      </c>
    </row>
    <row r="2685" spans="1:16" ht="25.5">
      <c r="A2685" t="s">
        <v>50</v>
      </c>
      <c s="34" t="s">
        <v>4272</v>
      </c>
      <c s="34" t="s">
        <v>4273</v>
      </c>
      <c s="35" t="s">
        <v>5</v>
      </c>
      <c s="6" t="s">
        <v>4274</v>
      </c>
      <c s="36" t="s">
        <v>71</v>
      </c>
      <c s="37">
        <v>57</v>
      </c>
      <c s="36">
        <v>0</v>
      </c>
      <c s="36">
        <f>ROUND(G2685*H2685,6)</f>
      </c>
      <c r="L2685" s="38">
        <v>0</v>
      </c>
      <c s="32">
        <f>ROUND(ROUND(L2685,2)*ROUND(G2685,3),2)</f>
      </c>
      <c s="36" t="s">
        <v>55</v>
      </c>
      <c>
        <f>(M2685*21)/100</f>
      </c>
      <c t="s">
        <v>28</v>
      </c>
    </row>
    <row r="2686" spans="1:5" ht="25.5">
      <c r="A2686" s="35" t="s">
        <v>56</v>
      </c>
      <c r="E2686" s="39" t="s">
        <v>4274</v>
      </c>
    </row>
    <row r="2687" spans="1:5" ht="12.75">
      <c r="A2687" s="35" t="s">
        <v>57</v>
      </c>
      <c r="E2687" s="40" t="s">
        <v>4275</v>
      </c>
    </row>
    <row r="2688" spans="1:5" ht="12.75">
      <c r="A2688" t="s">
        <v>58</v>
      </c>
      <c r="E2688" s="39" t="s">
        <v>5</v>
      </c>
    </row>
    <row r="2689" spans="1:16" ht="12.75">
      <c r="A2689" t="s">
        <v>50</v>
      </c>
      <c s="34" t="s">
        <v>4276</v>
      </c>
      <c s="34" t="s">
        <v>4277</v>
      </c>
      <c s="35" t="s">
        <v>5</v>
      </c>
      <c s="6" t="s">
        <v>4278</v>
      </c>
      <c s="36" t="s">
        <v>1203</v>
      </c>
      <c s="37">
        <v>152.465</v>
      </c>
      <c s="36">
        <v>0.001</v>
      </c>
      <c s="36">
        <f>ROUND(G2689*H2689,6)</f>
      </c>
      <c r="L2689" s="38">
        <v>0</v>
      </c>
      <c s="32">
        <f>ROUND(ROUND(L2689,2)*ROUND(G2689,3),2)</f>
      </c>
      <c s="36" t="s">
        <v>62</v>
      </c>
      <c>
        <f>(M2689*21)/100</f>
      </c>
      <c t="s">
        <v>28</v>
      </c>
    </row>
    <row r="2690" spans="1:5" ht="12.75">
      <c r="A2690" s="35" t="s">
        <v>56</v>
      </c>
      <c r="E2690" s="39" t="s">
        <v>4278</v>
      </c>
    </row>
    <row r="2691" spans="1:5" ht="63.75">
      <c r="A2691" s="35" t="s">
        <v>57</v>
      </c>
      <c r="E2691" s="40" t="s">
        <v>4279</v>
      </c>
    </row>
    <row r="2692" spans="1:5" ht="51">
      <c r="A2692" t="s">
        <v>58</v>
      </c>
      <c r="E2692" s="39" t="s">
        <v>4280</v>
      </c>
    </row>
    <row r="2693" spans="1:16" ht="12.75">
      <c r="A2693" t="s">
        <v>50</v>
      </c>
      <c s="34" t="s">
        <v>4281</v>
      </c>
      <c s="34" t="s">
        <v>4282</v>
      </c>
      <c s="35" t="s">
        <v>5</v>
      </c>
      <c s="6" t="s">
        <v>4283</v>
      </c>
      <c s="36" t="s">
        <v>1203</v>
      </c>
      <c s="37">
        <v>7.456</v>
      </c>
      <c s="36">
        <v>0</v>
      </c>
      <c s="36">
        <f>ROUND(G2693*H2693,6)</f>
      </c>
      <c r="L2693" s="38">
        <v>0</v>
      </c>
      <c s="32">
        <f>ROUND(ROUND(L2693,2)*ROUND(G2693,3),2)</f>
      </c>
      <c s="36" t="s">
        <v>55</v>
      </c>
      <c>
        <f>(M2693*21)/100</f>
      </c>
      <c t="s">
        <v>28</v>
      </c>
    </row>
    <row r="2694" spans="1:5" ht="12.75">
      <c r="A2694" s="35" t="s">
        <v>56</v>
      </c>
      <c r="E2694" s="39" t="s">
        <v>4283</v>
      </c>
    </row>
    <row r="2695" spans="1:5" ht="12.75">
      <c r="A2695" s="35" t="s">
        <v>57</v>
      </c>
      <c r="E2695" s="40" t="s">
        <v>4284</v>
      </c>
    </row>
    <row r="2696" spans="1:5" ht="12.75">
      <c r="A2696" t="s">
        <v>58</v>
      </c>
      <c r="E2696" s="39" t="s">
        <v>5</v>
      </c>
    </row>
    <row r="2697" spans="1:16" ht="12.75">
      <c r="A2697" t="s">
        <v>50</v>
      </c>
      <c s="34" t="s">
        <v>4285</v>
      </c>
      <c s="34" t="s">
        <v>4286</v>
      </c>
      <c s="35" t="s">
        <v>5</v>
      </c>
      <c s="6" t="s">
        <v>4287</v>
      </c>
      <c s="36" t="s">
        <v>1203</v>
      </c>
      <c s="37">
        <v>7.456</v>
      </c>
      <c s="36">
        <v>0.0013</v>
      </c>
      <c s="36">
        <f>ROUND(G2697*H2697,6)</f>
      </c>
      <c r="L2697" s="38">
        <v>0</v>
      </c>
      <c s="32">
        <f>ROUND(ROUND(L2697,2)*ROUND(G2697,3),2)</f>
      </c>
      <c s="36" t="s">
        <v>55</v>
      </c>
      <c>
        <f>(M2697*21)/100</f>
      </c>
      <c t="s">
        <v>28</v>
      </c>
    </row>
    <row r="2698" spans="1:5" ht="12.75">
      <c r="A2698" s="35" t="s">
        <v>56</v>
      </c>
      <c r="E2698" s="39" t="s">
        <v>4287</v>
      </c>
    </row>
    <row r="2699" spans="1:5" ht="12.75">
      <c r="A2699" s="35" t="s">
        <v>57</v>
      </c>
      <c r="E2699" s="40" t="s">
        <v>5</v>
      </c>
    </row>
    <row r="2700" spans="1:5" ht="12.75">
      <c r="A2700" t="s">
        <v>58</v>
      </c>
      <c r="E2700" s="39" t="s">
        <v>5</v>
      </c>
    </row>
    <row r="2701" spans="1:13" ht="12.75">
      <c r="A2701" t="s">
        <v>47</v>
      </c>
      <c r="C2701" s="31" t="s">
        <v>83</v>
      </c>
      <c r="E2701" s="33" t="s">
        <v>282</v>
      </c>
      <c r="J2701" s="32">
        <f>0</f>
      </c>
      <c s="32">
        <f>0</f>
      </c>
      <c s="32">
        <f>0+L2702+L2706+L2710+L2714+L2718+L2722+L2726+L2730+L2734+L2738+L2742+L2746+L2750+L2754+L2758+L2762+L2766+L2770+L2774+L2778+L2782+L2786+L2790+L2794+L2798+L2802+L2806+L2810+L2814+L2818+L2822+L2826+L2830+L2834+L2838+L2842+L2846+L2850+L2854+L2858+L2862+L2866+L2870+L2874+L2878+L2882+L2886+L2890+L2894+L2898+L2902+L2906+L2910+L2914+L2918+L2922+L2926+L2930+L2934+L2938+L2942+L2946+L2950+L2954+L2958+L2962+L2966+L2970+L2974+L2978+L2982+L2986+L2990+L2994+L2998+L3002+L3006+L3010+L3014+L3018+L3022+L3026+L3030+L3034+L3038+L3042+L3046+L3050+L3054+L3058+L3062+L3066+L3070+L3074+L3078+L3082+L3086+L3090+L3094+L3098+L3102+L3106+L3110+L3114+L3118+L3122+L3126+L3130+L3134+L3138+L3142+L3146+L3150+L3154+L3158+L3162+L3166+L3170+L3174+L3178+L3182+L3186+L3190+L3194+L3198+L3202+L3206+L3210+L3214+L3218+L3222+L3226+L3230+L3234+L3238+L3242+L3246+L3250+L3254+L3258+L3262+L3266+L3270+L3274+L3278+L3282+L3286+L3290+L3294+L3298+L3302+L3306+L3310+L3314+L3318</f>
      </c>
      <c s="32">
        <f>0+M2702+M2706+M2710+M2714+M2718+M2722+M2726+M2730+M2734+M2738+M2742+M2746+M2750+M2754+M2758+M2762+M2766+M2770+M2774+M2778+M2782+M2786+M2790+M2794+M2798+M2802+M2806+M2810+M2814+M2818+M2822+M2826+M2830+M2834+M2838+M2842+M2846+M2850+M2854+M2858+M2862+M2866+M2870+M2874+M2878+M2882+M2886+M2890+M2894+M2898+M2902+M2906+M2910+M2914+M2918+M2922+M2926+M2930+M2934+M2938+M2942+M2946+M2950+M2954+M2958+M2962+M2966+M2970+M2974+M2978+M2982+M2986+M2990+M2994+M2998+M3002+M3006+M3010+M3014+M3018+M3022+M3026+M3030+M3034+M3038+M3042+M3046+M3050+M3054+M3058+M3062+M3066+M3070+M3074+M3078+M3082+M3086+M3090+M3094+M3098+M3102+M3106+M3110+M3114+M3118+M3122+M3126+M3130+M3134+M3138+M3142+M3146+M3150+M3154+M3158+M3162+M3166+M3170+M3174+M3178+M3182+M3186+M3190+M3194+M3198+M3202+M3206+M3210+M3214+M3218+M3222+M3226+M3230+M3234+M3238+M3242+M3246+M3250+M3254+M3258+M3262+M3266+M3270+M3274+M3278+M3282+M3286+M3290+M3294+M3298+M3302+M3306+M3310+M3314+M3318</f>
      </c>
    </row>
    <row r="2702" spans="1:16" ht="12.75">
      <c r="A2702" t="s">
        <v>50</v>
      </c>
      <c s="34" t="s">
        <v>4288</v>
      </c>
      <c s="34" t="s">
        <v>4289</v>
      </c>
      <c s="35" t="s">
        <v>5</v>
      </c>
      <c s="6" t="s">
        <v>4290</v>
      </c>
      <c s="36" t="s">
        <v>71</v>
      </c>
      <c s="37">
        <v>3</v>
      </c>
      <c s="36">
        <v>0.0008</v>
      </c>
      <c s="36">
        <f>ROUND(G2702*H2702,6)</f>
      </c>
      <c r="L2702" s="38">
        <v>0</v>
      </c>
      <c s="32">
        <f>ROUND(ROUND(L2702,2)*ROUND(G2702,3),2)</f>
      </c>
      <c s="36" t="s">
        <v>55</v>
      </c>
      <c>
        <f>(M2702*21)/100</f>
      </c>
      <c t="s">
        <v>28</v>
      </c>
    </row>
    <row r="2703" spans="1:5" ht="12.75">
      <c r="A2703" s="35" t="s">
        <v>56</v>
      </c>
      <c r="E2703" s="39" t="s">
        <v>4290</v>
      </c>
    </row>
    <row r="2704" spans="1:5" ht="12.75">
      <c r="A2704" s="35" t="s">
        <v>57</v>
      </c>
      <c r="E2704" s="40" t="s">
        <v>4291</v>
      </c>
    </row>
    <row r="2705" spans="1:5" ht="12.75">
      <c r="A2705" t="s">
        <v>58</v>
      </c>
      <c r="E2705" s="39" t="s">
        <v>4292</v>
      </c>
    </row>
    <row r="2706" spans="1:16" ht="12.75">
      <c r="A2706" t="s">
        <v>50</v>
      </c>
      <c s="34" t="s">
        <v>4293</v>
      </c>
      <c s="34" t="s">
        <v>4294</v>
      </c>
      <c s="35" t="s">
        <v>5</v>
      </c>
      <c s="6" t="s">
        <v>4295</v>
      </c>
      <c s="36" t="s">
        <v>71</v>
      </c>
      <c s="37">
        <v>8</v>
      </c>
      <c s="36">
        <v>0.001</v>
      </c>
      <c s="36">
        <f>ROUND(G2706*H2706,6)</f>
      </c>
      <c r="L2706" s="38">
        <v>0</v>
      </c>
      <c s="32">
        <f>ROUND(ROUND(L2706,2)*ROUND(G2706,3),2)</f>
      </c>
      <c s="36" t="s">
        <v>55</v>
      </c>
      <c>
        <f>(M2706*21)/100</f>
      </c>
      <c t="s">
        <v>28</v>
      </c>
    </row>
    <row r="2707" spans="1:5" ht="12.75">
      <c r="A2707" s="35" t="s">
        <v>56</v>
      </c>
      <c r="E2707" s="39" t="s">
        <v>4295</v>
      </c>
    </row>
    <row r="2708" spans="1:5" ht="12.75">
      <c r="A2708" s="35" t="s">
        <v>57</v>
      </c>
      <c r="E2708" s="40" t="s">
        <v>4296</v>
      </c>
    </row>
    <row r="2709" spans="1:5" ht="12.75">
      <c r="A2709" t="s">
        <v>58</v>
      </c>
      <c r="E2709" s="39" t="s">
        <v>4292</v>
      </c>
    </row>
    <row r="2710" spans="1:16" ht="25.5">
      <c r="A2710" t="s">
        <v>50</v>
      </c>
      <c s="34" t="s">
        <v>4297</v>
      </c>
      <c s="34" t="s">
        <v>4298</v>
      </c>
      <c s="35" t="s">
        <v>5</v>
      </c>
      <c s="6" t="s">
        <v>4299</v>
      </c>
      <c s="36" t="s">
        <v>1203</v>
      </c>
      <c s="37">
        <v>3810.12</v>
      </c>
      <c s="36">
        <v>0.00021</v>
      </c>
      <c s="36">
        <f>ROUND(G2710*H2710,6)</f>
      </c>
      <c r="L2710" s="38">
        <v>0</v>
      </c>
      <c s="32">
        <f>ROUND(ROUND(L2710,2)*ROUND(G2710,3),2)</f>
      </c>
      <c s="36" t="s">
        <v>55</v>
      </c>
      <c>
        <f>(M2710*21)/100</f>
      </c>
      <c t="s">
        <v>28</v>
      </c>
    </row>
    <row r="2711" spans="1:5" ht="25.5">
      <c r="A2711" s="35" t="s">
        <v>56</v>
      </c>
      <c r="E2711" s="39" t="s">
        <v>4299</v>
      </c>
    </row>
    <row r="2712" spans="1:5" ht="25.5">
      <c r="A2712" s="35" t="s">
        <v>57</v>
      </c>
      <c r="E2712" s="40" t="s">
        <v>4300</v>
      </c>
    </row>
    <row r="2713" spans="1:5" ht="12.75">
      <c r="A2713" t="s">
        <v>58</v>
      </c>
      <c r="E2713" s="39" t="s">
        <v>5</v>
      </c>
    </row>
    <row r="2714" spans="1:16" ht="25.5">
      <c r="A2714" t="s">
        <v>50</v>
      </c>
      <c s="34" t="s">
        <v>4301</v>
      </c>
      <c s="34" t="s">
        <v>4302</v>
      </c>
      <c s="35" t="s">
        <v>5</v>
      </c>
      <c s="6" t="s">
        <v>4303</v>
      </c>
      <c s="36" t="s">
        <v>1203</v>
      </c>
      <c s="37">
        <v>2408.59</v>
      </c>
      <c s="36">
        <v>0</v>
      </c>
      <c s="36">
        <f>ROUND(G2714*H2714,6)</f>
      </c>
      <c r="L2714" s="38">
        <v>0</v>
      </c>
      <c s="32">
        <f>ROUND(ROUND(L2714,2)*ROUND(G2714,3),2)</f>
      </c>
      <c s="36" t="s">
        <v>55</v>
      </c>
      <c>
        <f>(M2714*21)/100</f>
      </c>
      <c t="s">
        <v>28</v>
      </c>
    </row>
    <row r="2715" spans="1:5" ht="25.5">
      <c r="A2715" s="35" t="s">
        <v>56</v>
      </c>
      <c r="E2715" s="39" t="s">
        <v>4303</v>
      </c>
    </row>
    <row r="2716" spans="1:5" ht="12.75">
      <c r="A2716" s="35" t="s">
        <v>57</v>
      </c>
      <c r="E2716" s="40" t="s">
        <v>4304</v>
      </c>
    </row>
    <row r="2717" spans="1:5" ht="12.75">
      <c r="A2717" t="s">
        <v>58</v>
      </c>
      <c r="E2717" s="39" t="s">
        <v>5</v>
      </c>
    </row>
    <row r="2718" spans="1:16" ht="25.5">
      <c r="A2718" t="s">
        <v>50</v>
      </c>
      <c s="34" t="s">
        <v>4305</v>
      </c>
      <c s="34" t="s">
        <v>4306</v>
      </c>
      <c s="35" t="s">
        <v>5</v>
      </c>
      <c s="6" t="s">
        <v>4307</v>
      </c>
      <c s="36" t="s">
        <v>1203</v>
      </c>
      <c s="37">
        <v>2408.59</v>
      </c>
      <c s="36">
        <v>0</v>
      </c>
      <c s="36">
        <f>ROUND(G2718*H2718,6)</f>
      </c>
      <c r="L2718" s="38">
        <v>0</v>
      </c>
      <c s="32">
        <f>ROUND(ROUND(L2718,2)*ROUND(G2718,3),2)</f>
      </c>
      <c s="36" t="s">
        <v>55</v>
      </c>
      <c>
        <f>(M2718*21)/100</f>
      </c>
      <c t="s">
        <v>28</v>
      </c>
    </row>
    <row r="2719" spans="1:5" ht="25.5">
      <c r="A2719" s="35" t="s">
        <v>56</v>
      </c>
      <c r="E2719" s="39" t="s">
        <v>4307</v>
      </c>
    </row>
    <row r="2720" spans="1:5" ht="12.75">
      <c r="A2720" s="35" t="s">
        <v>57</v>
      </c>
      <c r="E2720" s="40" t="s">
        <v>4304</v>
      </c>
    </row>
    <row r="2721" spans="1:5" ht="12.75">
      <c r="A2721" t="s">
        <v>58</v>
      </c>
      <c r="E2721" s="39" t="s">
        <v>5</v>
      </c>
    </row>
    <row r="2722" spans="1:16" ht="25.5">
      <c r="A2722" t="s">
        <v>50</v>
      </c>
      <c s="34" t="s">
        <v>4308</v>
      </c>
      <c s="34" t="s">
        <v>4309</v>
      </c>
      <c s="35" t="s">
        <v>5</v>
      </c>
      <c s="6" t="s">
        <v>4310</v>
      </c>
      <c s="36" t="s">
        <v>1203</v>
      </c>
      <c s="37">
        <v>289030.8</v>
      </c>
      <c s="36">
        <v>0</v>
      </c>
      <c s="36">
        <f>ROUND(G2722*H2722,6)</f>
      </c>
      <c r="L2722" s="38">
        <v>0</v>
      </c>
      <c s="32">
        <f>ROUND(ROUND(L2722,2)*ROUND(G2722,3),2)</f>
      </c>
      <c s="36" t="s">
        <v>55</v>
      </c>
      <c>
        <f>(M2722*21)/100</f>
      </c>
      <c t="s">
        <v>28</v>
      </c>
    </row>
    <row r="2723" spans="1:5" ht="25.5">
      <c r="A2723" s="35" t="s">
        <v>56</v>
      </c>
      <c r="E2723" s="39" t="s">
        <v>4311</v>
      </c>
    </row>
    <row r="2724" spans="1:5" ht="12.75">
      <c r="A2724" s="35" t="s">
        <v>57</v>
      </c>
      <c r="E2724" s="40" t="s">
        <v>4312</v>
      </c>
    </row>
    <row r="2725" spans="1:5" ht="12.75">
      <c r="A2725" t="s">
        <v>58</v>
      </c>
      <c r="E2725" s="39" t="s">
        <v>5</v>
      </c>
    </row>
    <row r="2726" spans="1:16" ht="12.75">
      <c r="A2726" t="s">
        <v>50</v>
      </c>
      <c s="34" t="s">
        <v>4313</v>
      </c>
      <c s="34" t="s">
        <v>4314</v>
      </c>
      <c s="35" t="s">
        <v>5</v>
      </c>
      <c s="6" t="s">
        <v>4315</v>
      </c>
      <c s="36" t="s">
        <v>1203</v>
      </c>
      <c s="37">
        <v>2408.59</v>
      </c>
      <c s="36">
        <v>0</v>
      </c>
      <c s="36">
        <f>ROUND(G2726*H2726,6)</f>
      </c>
      <c r="L2726" s="38">
        <v>0</v>
      </c>
      <c s="32">
        <f>ROUND(ROUND(L2726,2)*ROUND(G2726,3),2)</f>
      </c>
      <c s="36" t="s">
        <v>55</v>
      </c>
      <c>
        <f>(M2726*21)/100</f>
      </c>
      <c t="s">
        <v>28</v>
      </c>
    </row>
    <row r="2727" spans="1:5" ht="12.75">
      <c r="A2727" s="35" t="s">
        <v>56</v>
      </c>
      <c r="E2727" s="39" t="s">
        <v>4315</v>
      </c>
    </row>
    <row r="2728" spans="1:5" ht="12.75">
      <c r="A2728" s="35" t="s">
        <v>57</v>
      </c>
      <c r="E2728" s="40" t="s">
        <v>4304</v>
      </c>
    </row>
    <row r="2729" spans="1:5" ht="12.75">
      <c r="A2729" t="s">
        <v>58</v>
      </c>
      <c r="E2729" s="39" t="s">
        <v>5</v>
      </c>
    </row>
    <row r="2730" spans="1:16" ht="12.75">
      <c r="A2730" t="s">
        <v>50</v>
      </c>
      <c s="34" t="s">
        <v>4316</v>
      </c>
      <c s="34" t="s">
        <v>4317</v>
      </c>
      <c s="35" t="s">
        <v>5</v>
      </c>
      <c s="6" t="s">
        <v>4318</v>
      </c>
      <c s="36" t="s">
        <v>1203</v>
      </c>
      <c s="37">
        <v>289030.8</v>
      </c>
      <c s="36">
        <v>0</v>
      </c>
      <c s="36">
        <f>ROUND(G2730*H2730,6)</f>
      </c>
      <c r="L2730" s="38">
        <v>0</v>
      </c>
      <c s="32">
        <f>ROUND(ROUND(L2730,2)*ROUND(G2730,3),2)</f>
      </c>
      <c s="36" t="s">
        <v>55</v>
      </c>
      <c>
        <f>(M2730*21)/100</f>
      </c>
      <c t="s">
        <v>28</v>
      </c>
    </row>
    <row r="2731" spans="1:5" ht="12.75">
      <c r="A2731" s="35" t="s">
        <v>56</v>
      </c>
      <c r="E2731" s="39" t="s">
        <v>4318</v>
      </c>
    </row>
    <row r="2732" spans="1:5" ht="12.75">
      <c r="A2732" s="35" t="s">
        <v>57</v>
      </c>
      <c r="E2732" s="40" t="s">
        <v>4312</v>
      </c>
    </row>
    <row r="2733" spans="1:5" ht="12.75">
      <c r="A2733" t="s">
        <v>58</v>
      </c>
      <c r="E2733" s="39" t="s">
        <v>5</v>
      </c>
    </row>
    <row r="2734" spans="1:16" ht="12.75">
      <c r="A2734" t="s">
        <v>50</v>
      </c>
      <c s="34" t="s">
        <v>4319</v>
      </c>
      <c s="34" t="s">
        <v>4320</v>
      </c>
      <c s="35" t="s">
        <v>5</v>
      </c>
      <c s="6" t="s">
        <v>4321</v>
      </c>
      <c s="36" t="s">
        <v>1203</v>
      </c>
      <c s="37">
        <v>2408.59</v>
      </c>
      <c s="36">
        <v>0</v>
      </c>
      <c s="36">
        <f>ROUND(G2734*H2734,6)</f>
      </c>
      <c r="L2734" s="38">
        <v>0</v>
      </c>
      <c s="32">
        <f>ROUND(ROUND(L2734,2)*ROUND(G2734,3),2)</f>
      </c>
      <c s="36" t="s">
        <v>55</v>
      </c>
      <c>
        <f>(M2734*21)/100</f>
      </c>
      <c t="s">
        <v>28</v>
      </c>
    </row>
    <row r="2735" spans="1:5" ht="12.75">
      <c r="A2735" s="35" t="s">
        <v>56</v>
      </c>
      <c r="E2735" s="39" t="s">
        <v>4321</v>
      </c>
    </row>
    <row r="2736" spans="1:5" ht="12.75">
      <c r="A2736" s="35" t="s">
        <v>57</v>
      </c>
      <c r="E2736" s="40" t="s">
        <v>4304</v>
      </c>
    </row>
    <row r="2737" spans="1:5" ht="12.75">
      <c r="A2737" t="s">
        <v>58</v>
      </c>
      <c r="E2737" s="39" t="s">
        <v>5</v>
      </c>
    </row>
    <row r="2738" spans="1:16" ht="25.5">
      <c r="A2738" t="s">
        <v>50</v>
      </c>
      <c s="34" t="s">
        <v>4322</v>
      </c>
      <c s="34" t="s">
        <v>4323</v>
      </c>
      <c s="35" t="s">
        <v>5</v>
      </c>
      <c s="6" t="s">
        <v>4324</v>
      </c>
      <c s="36" t="s">
        <v>1088</v>
      </c>
      <c s="37">
        <v>3266.4</v>
      </c>
      <c s="36">
        <v>0</v>
      </c>
      <c s="36">
        <f>ROUND(G2738*H2738,6)</f>
      </c>
      <c r="L2738" s="38">
        <v>0</v>
      </c>
      <c s="32">
        <f>ROUND(ROUND(L2738,2)*ROUND(G2738,3),2)</f>
      </c>
      <c s="36" t="s">
        <v>55</v>
      </c>
      <c>
        <f>(M2738*21)/100</f>
      </c>
      <c t="s">
        <v>28</v>
      </c>
    </row>
    <row r="2739" spans="1:5" ht="25.5">
      <c r="A2739" s="35" t="s">
        <v>56</v>
      </c>
      <c r="E2739" s="39" t="s">
        <v>4324</v>
      </c>
    </row>
    <row r="2740" spans="1:5" ht="12.75">
      <c r="A2740" s="35" t="s">
        <v>57</v>
      </c>
      <c r="E2740" s="40" t="s">
        <v>4325</v>
      </c>
    </row>
    <row r="2741" spans="1:5" ht="12.75">
      <c r="A2741" t="s">
        <v>58</v>
      </c>
      <c r="E2741" s="39" t="s">
        <v>5</v>
      </c>
    </row>
    <row r="2742" spans="1:16" ht="25.5">
      <c r="A2742" t="s">
        <v>50</v>
      </c>
      <c s="34" t="s">
        <v>4326</v>
      </c>
      <c s="34" t="s">
        <v>4327</v>
      </c>
      <c s="35" t="s">
        <v>5</v>
      </c>
      <c s="6" t="s">
        <v>4328</v>
      </c>
      <c s="36" t="s">
        <v>1088</v>
      </c>
      <c s="37">
        <v>3266.4</v>
      </c>
      <c s="36">
        <v>0</v>
      </c>
      <c s="36">
        <f>ROUND(G2742*H2742,6)</f>
      </c>
      <c r="L2742" s="38">
        <v>0</v>
      </c>
      <c s="32">
        <f>ROUND(ROUND(L2742,2)*ROUND(G2742,3),2)</f>
      </c>
      <c s="36" t="s">
        <v>55</v>
      </c>
      <c>
        <f>(M2742*21)/100</f>
      </c>
      <c t="s">
        <v>28</v>
      </c>
    </row>
    <row r="2743" spans="1:5" ht="25.5">
      <c r="A2743" s="35" t="s">
        <v>56</v>
      </c>
      <c r="E2743" s="39" t="s">
        <v>4328</v>
      </c>
    </row>
    <row r="2744" spans="1:5" ht="12.75">
      <c r="A2744" s="35" t="s">
        <v>57</v>
      </c>
      <c r="E2744" s="40" t="s">
        <v>4325</v>
      </c>
    </row>
    <row r="2745" spans="1:5" ht="12.75">
      <c r="A2745" t="s">
        <v>58</v>
      </c>
      <c r="E2745" s="39" t="s">
        <v>5</v>
      </c>
    </row>
    <row r="2746" spans="1:16" ht="25.5">
      <c r="A2746" t="s">
        <v>50</v>
      </c>
      <c s="34" t="s">
        <v>4329</v>
      </c>
      <c s="34" t="s">
        <v>4330</v>
      </c>
      <c s="35" t="s">
        <v>5</v>
      </c>
      <c s="6" t="s">
        <v>4331</v>
      </c>
      <c s="36" t="s">
        <v>54</v>
      </c>
      <c s="37">
        <v>9.7</v>
      </c>
      <c s="36">
        <v>0</v>
      </c>
      <c s="36">
        <f>ROUND(G2746*H2746,6)</f>
      </c>
      <c r="L2746" s="38">
        <v>0</v>
      </c>
      <c s="32">
        <f>ROUND(ROUND(L2746,2)*ROUND(G2746,3),2)</f>
      </c>
      <c s="36" t="s">
        <v>55</v>
      </c>
      <c>
        <f>(M2746*21)/100</f>
      </c>
      <c t="s">
        <v>28</v>
      </c>
    </row>
    <row r="2747" spans="1:5" ht="25.5">
      <c r="A2747" s="35" t="s">
        <v>56</v>
      </c>
      <c r="E2747" s="39" t="s">
        <v>4331</v>
      </c>
    </row>
    <row r="2748" spans="1:5" ht="12.75">
      <c r="A2748" s="35" t="s">
        <v>57</v>
      </c>
      <c r="E2748" s="40" t="s">
        <v>4332</v>
      </c>
    </row>
    <row r="2749" spans="1:5" ht="12.75">
      <c r="A2749" t="s">
        <v>58</v>
      </c>
      <c r="E2749" s="39" t="s">
        <v>5</v>
      </c>
    </row>
    <row r="2750" spans="1:16" ht="25.5">
      <c r="A2750" t="s">
        <v>50</v>
      </c>
      <c s="34" t="s">
        <v>4333</v>
      </c>
      <c s="34" t="s">
        <v>4334</v>
      </c>
      <c s="35" t="s">
        <v>5</v>
      </c>
      <c s="6" t="s">
        <v>4335</v>
      </c>
      <c s="36" t="s">
        <v>54</v>
      </c>
      <c s="37">
        <v>9.7</v>
      </c>
      <c s="36">
        <v>0</v>
      </c>
      <c s="36">
        <f>ROUND(G2750*H2750,6)</f>
      </c>
      <c r="L2750" s="38">
        <v>0</v>
      </c>
      <c s="32">
        <f>ROUND(ROUND(L2750,2)*ROUND(G2750,3),2)</f>
      </c>
      <c s="36" t="s">
        <v>55</v>
      </c>
      <c>
        <f>(M2750*21)/100</f>
      </c>
      <c t="s">
        <v>28</v>
      </c>
    </row>
    <row r="2751" spans="1:5" ht="25.5">
      <c r="A2751" s="35" t="s">
        <v>56</v>
      </c>
      <c r="E2751" s="39" t="s">
        <v>4335</v>
      </c>
    </row>
    <row r="2752" spans="1:5" ht="12.75">
      <c r="A2752" s="35" t="s">
        <v>57</v>
      </c>
      <c r="E2752" s="40" t="s">
        <v>4336</v>
      </c>
    </row>
    <row r="2753" spans="1:5" ht="12.75">
      <c r="A2753" t="s">
        <v>58</v>
      </c>
      <c r="E2753" s="39" t="s">
        <v>5</v>
      </c>
    </row>
    <row r="2754" spans="1:16" ht="25.5">
      <c r="A2754" t="s">
        <v>50</v>
      </c>
      <c s="34" t="s">
        <v>4337</v>
      </c>
      <c s="34" t="s">
        <v>4338</v>
      </c>
      <c s="35" t="s">
        <v>5</v>
      </c>
      <c s="6" t="s">
        <v>4339</v>
      </c>
      <c s="36" t="s">
        <v>1203</v>
      </c>
      <c s="37">
        <v>3810.12</v>
      </c>
      <c s="36">
        <v>4E-05</v>
      </c>
      <c s="36">
        <f>ROUND(G2754*H2754,6)</f>
      </c>
      <c r="L2754" s="38">
        <v>0</v>
      </c>
      <c s="32">
        <f>ROUND(ROUND(L2754,2)*ROUND(G2754,3),2)</f>
      </c>
      <c s="36" t="s">
        <v>55</v>
      </c>
      <c>
        <f>(M2754*21)/100</f>
      </c>
      <c t="s">
        <v>28</v>
      </c>
    </row>
    <row r="2755" spans="1:5" ht="25.5">
      <c r="A2755" s="35" t="s">
        <v>56</v>
      </c>
      <c r="E2755" s="39" t="s">
        <v>4339</v>
      </c>
    </row>
    <row r="2756" spans="1:5" ht="12.75">
      <c r="A2756" s="35" t="s">
        <v>57</v>
      </c>
      <c r="E2756" s="40" t="s">
        <v>4340</v>
      </c>
    </row>
    <row r="2757" spans="1:5" ht="12.75">
      <c r="A2757" t="s">
        <v>58</v>
      </c>
      <c r="E2757" s="39" t="s">
        <v>5</v>
      </c>
    </row>
    <row r="2758" spans="1:16" ht="25.5">
      <c r="A2758" t="s">
        <v>50</v>
      </c>
      <c s="34" t="s">
        <v>4341</v>
      </c>
      <c s="34" t="s">
        <v>4342</v>
      </c>
      <c s="35" t="s">
        <v>5</v>
      </c>
      <c s="6" t="s">
        <v>4343</v>
      </c>
      <c s="36" t="s">
        <v>54</v>
      </c>
      <c s="37">
        <v>23.97</v>
      </c>
      <c s="36">
        <v>0.00344</v>
      </c>
      <c s="36">
        <f>ROUND(G2758*H2758,6)</f>
      </c>
      <c r="L2758" s="38">
        <v>0</v>
      </c>
      <c s="32">
        <f>ROUND(ROUND(L2758,2)*ROUND(G2758,3),2)</f>
      </c>
      <c s="36" t="s">
        <v>55</v>
      </c>
      <c>
        <f>(M2758*21)/100</f>
      </c>
      <c t="s">
        <v>28</v>
      </c>
    </row>
    <row r="2759" spans="1:5" ht="25.5">
      <c r="A2759" s="35" t="s">
        <v>56</v>
      </c>
      <c r="E2759" s="39" t="s">
        <v>4343</v>
      </c>
    </row>
    <row r="2760" spans="1:5" ht="12.75">
      <c r="A2760" s="35" t="s">
        <v>57</v>
      </c>
      <c r="E2760" s="40" t="s">
        <v>4344</v>
      </c>
    </row>
    <row r="2761" spans="1:5" ht="12.75">
      <c r="A2761" t="s">
        <v>58</v>
      </c>
      <c r="E2761" s="39" t="s">
        <v>5</v>
      </c>
    </row>
    <row r="2762" spans="1:16" ht="38.25">
      <c r="A2762" t="s">
        <v>50</v>
      </c>
      <c s="34" t="s">
        <v>4345</v>
      </c>
      <c s="34" t="s">
        <v>4346</v>
      </c>
      <c s="35" t="s">
        <v>5</v>
      </c>
      <c s="6" t="s">
        <v>4347</v>
      </c>
      <c s="36" t="s">
        <v>71</v>
      </c>
      <c s="37">
        <v>1</v>
      </c>
      <c s="36">
        <v>0.06851</v>
      </c>
      <c s="36">
        <f>ROUND(G2762*H2762,6)</f>
      </c>
      <c r="L2762" s="38">
        <v>0</v>
      </c>
      <c s="32">
        <f>ROUND(ROUND(L2762,2)*ROUND(G2762,3),2)</f>
      </c>
      <c s="36" t="s">
        <v>55</v>
      </c>
      <c>
        <f>(M2762*21)/100</f>
      </c>
      <c t="s">
        <v>28</v>
      </c>
    </row>
    <row r="2763" spans="1:5" ht="38.25">
      <c r="A2763" s="35" t="s">
        <v>56</v>
      </c>
      <c r="E2763" s="39" t="s">
        <v>4348</v>
      </c>
    </row>
    <row r="2764" spans="1:5" ht="12.75">
      <c r="A2764" s="35" t="s">
        <v>57</v>
      </c>
      <c r="E2764" s="40" t="s">
        <v>4349</v>
      </c>
    </row>
    <row r="2765" spans="1:5" ht="12.75">
      <c r="A2765" t="s">
        <v>58</v>
      </c>
      <c r="E2765" s="39" t="s">
        <v>5</v>
      </c>
    </row>
    <row r="2766" spans="1:16" ht="12.75">
      <c r="A2766" t="s">
        <v>50</v>
      </c>
      <c s="34" t="s">
        <v>4350</v>
      </c>
      <c s="34" t="s">
        <v>4351</v>
      </c>
      <c s="35" t="s">
        <v>5</v>
      </c>
      <c s="6" t="s">
        <v>4352</v>
      </c>
      <c s="36" t="s">
        <v>71</v>
      </c>
      <c s="37">
        <v>1</v>
      </c>
      <c s="36">
        <v>0</v>
      </c>
      <c s="36">
        <f>ROUND(G2766*H2766,6)</f>
      </c>
      <c r="L2766" s="38">
        <v>0</v>
      </c>
      <c s="32">
        <f>ROUND(ROUND(L2766,2)*ROUND(G2766,3),2)</f>
      </c>
      <c s="36" t="s">
        <v>62</v>
      </c>
      <c>
        <f>(M2766*21)/100</f>
      </c>
      <c t="s">
        <v>28</v>
      </c>
    </row>
    <row r="2767" spans="1:5" ht="12.75">
      <c r="A2767" s="35" t="s">
        <v>56</v>
      </c>
      <c r="E2767" s="39" t="s">
        <v>4352</v>
      </c>
    </row>
    <row r="2768" spans="1:5" ht="12.75">
      <c r="A2768" s="35" t="s">
        <v>57</v>
      </c>
      <c r="E2768" s="40" t="s">
        <v>4353</v>
      </c>
    </row>
    <row r="2769" spans="1:5" ht="12.75">
      <c r="A2769" t="s">
        <v>58</v>
      </c>
      <c r="E2769" s="39" t="s">
        <v>5</v>
      </c>
    </row>
    <row r="2770" spans="1:16" ht="12.75">
      <c r="A2770" t="s">
        <v>50</v>
      </c>
      <c s="34" t="s">
        <v>4354</v>
      </c>
      <c s="34" t="s">
        <v>4355</v>
      </c>
      <c s="35" t="s">
        <v>5</v>
      </c>
      <c s="6" t="s">
        <v>4356</v>
      </c>
      <c s="36" t="s">
        <v>71</v>
      </c>
      <c s="37">
        <v>8050</v>
      </c>
      <c s="36">
        <v>0</v>
      </c>
      <c s="36">
        <f>ROUND(G2770*H2770,6)</f>
      </c>
      <c r="L2770" s="38">
        <v>0</v>
      </c>
      <c s="32">
        <f>ROUND(ROUND(L2770,2)*ROUND(G2770,3),2)</f>
      </c>
      <c s="36" t="s">
        <v>55</v>
      </c>
      <c>
        <f>(M2770*21)/100</f>
      </c>
      <c t="s">
        <v>28</v>
      </c>
    </row>
    <row r="2771" spans="1:5" ht="12.75">
      <c r="A2771" s="35" t="s">
        <v>56</v>
      </c>
      <c r="E2771" s="39" t="s">
        <v>4356</v>
      </c>
    </row>
    <row r="2772" spans="1:5" ht="38.25">
      <c r="A2772" s="35" t="s">
        <v>57</v>
      </c>
      <c r="E2772" s="40" t="s">
        <v>4357</v>
      </c>
    </row>
    <row r="2773" spans="1:5" ht="12.75">
      <c r="A2773" t="s">
        <v>58</v>
      </c>
      <c r="E2773" s="39" t="s">
        <v>5</v>
      </c>
    </row>
    <row r="2774" spans="1:16" ht="12.75">
      <c r="A2774" t="s">
        <v>50</v>
      </c>
      <c s="34" t="s">
        <v>4358</v>
      </c>
      <c s="34" t="s">
        <v>4359</v>
      </c>
      <c s="35" t="s">
        <v>5</v>
      </c>
      <c s="6" t="s">
        <v>4360</v>
      </c>
      <c s="36" t="s">
        <v>71</v>
      </c>
      <c s="37">
        <v>650</v>
      </c>
      <c s="36">
        <v>0</v>
      </c>
      <c s="36">
        <f>ROUND(G2774*H2774,6)</f>
      </c>
      <c r="L2774" s="38">
        <v>0</v>
      </c>
      <c s="32">
        <f>ROUND(ROUND(L2774,2)*ROUND(G2774,3),2)</f>
      </c>
      <c s="36" t="s">
        <v>62</v>
      </c>
      <c>
        <f>(M2774*21)/100</f>
      </c>
      <c t="s">
        <v>28</v>
      </c>
    </row>
    <row r="2775" spans="1:5" ht="12.75">
      <c r="A2775" s="35" t="s">
        <v>56</v>
      </c>
      <c r="E2775" s="39" t="s">
        <v>4360</v>
      </c>
    </row>
    <row r="2776" spans="1:5" ht="12.75">
      <c r="A2776" s="35" t="s">
        <v>57</v>
      </c>
      <c r="E2776" s="40" t="s">
        <v>4361</v>
      </c>
    </row>
    <row r="2777" spans="1:5" ht="12.75">
      <c r="A2777" t="s">
        <v>58</v>
      </c>
      <c r="E2777" s="39" t="s">
        <v>5</v>
      </c>
    </row>
    <row r="2778" spans="1:16" ht="12.75">
      <c r="A2778" t="s">
        <v>50</v>
      </c>
      <c s="34" t="s">
        <v>4362</v>
      </c>
      <c s="34" t="s">
        <v>4363</v>
      </c>
      <c s="35" t="s">
        <v>5</v>
      </c>
      <c s="6" t="s">
        <v>4364</v>
      </c>
      <c s="36" t="s">
        <v>71</v>
      </c>
      <c s="37">
        <v>7400</v>
      </c>
      <c s="36">
        <v>0</v>
      </c>
      <c s="36">
        <f>ROUND(G2778*H2778,6)</f>
      </c>
      <c r="L2778" s="38">
        <v>0</v>
      </c>
      <c s="32">
        <f>ROUND(ROUND(L2778,2)*ROUND(G2778,3),2)</f>
      </c>
      <c s="36" t="s">
        <v>62</v>
      </c>
      <c>
        <f>(M2778*21)/100</f>
      </c>
      <c t="s">
        <v>28</v>
      </c>
    </row>
    <row r="2779" spans="1:5" ht="12.75">
      <c r="A2779" s="35" t="s">
        <v>56</v>
      </c>
      <c r="E2779" s="39" t="s">
        <v>4364</v>
      </c>
    </row>
    <row r="2780" spans="1:5" ht="12.75">
      <c r="A2780" s="35" t="s">
        <v>57</v>
      </c>
      <c r="E2780" s="40" t="s">
        <v>4365</v>
      </c>
    </row>
    <row r="2781" spans="1:5" ht="12.75">
      <c r="A2781" t="s">
        <v>58</v>
      </c>
      <c r="E2781" s="39" t="s">
        <v>5</v>
      </c>
    </row>
    <row r="2782" spans="1:16" ht="25.5">
      <c r="A2782" t="s">
        <v>50</v>
      </c>
      <c s="34" t="s">
        <v>4366</v>
      </c>
      <c s="34" t="s">
        <v>4367</v>
      </c>
      <c s="35" t="s">
        <v>5</v>
      </c>
      <c s="6" t="s">
        <v>4368</v>
      </c>
      <c s="36" t="s">
        <v>71</v>
      </c>
      <c s="37">
        <v>24</v>
      </c>
      <c s="36">
        <v>4E-05</v>
      </c>
      <c s="36">
        <f>ROUND(G2782*H2782,6)</f>
      </c>
      <c r="L2782" s="38">
        <v>0</v>
      </c>
      <c s="32">
        <f>ROUND(ROUND(L2782,2)*ROUND(G2782,3),2)</f>
      </c>
      <c s="36" t="s">
        <v>62</v>
      </c>
      <c>
        <f>(M2782*21)/100</f>
      </c>
      <c t="s">
        <v>28</v>
      </c>
    </row>
    <row r="2783" spans="1:5" ht="25.5">
      <c r="A2783" s="35" t="s">
        <v>56</v>
      </c>
      <c r="E2783" s="39" t="s">
        <v>4368</v>
      </c>
    </row>
    <row r="2784" spans="1:5" ht="12.75">
      <c r="A2784" s="35" t="s">
        <v>57</v>
      </c>
      <c r="E2784" s="40" t="s">
        <v>4369</v>
      </c>
    </row>
    <row r="2785" spans="1:5" ht="12.75">
      <c r="A2785" t="s">
        <v>58</v>
      </c>
      <c r="E2785" s="39" t="s">
        <v>5</v>
      </c>
    </row>
    <row r="2786" spans="1:16" ht="25.5">
      <c r="A2786" t="s">
        <v>50</v>
      </c>
      <c s="34" t="s">
        <v>4370</v>
      </c>
      <c s="34" t="s">
        <v>4371</v>
      </c>
      <c s="35" t="s">
        <v>5</v>
      </c>
      <c s="6" t="s">
        <v>4372</v>
      </c>
      <c s="36" t="s">
        <v>71</v>
      </c>
      <c s="37">
        <v>24</v>
      </c>
      <c s="36">
        <v>0.0002</v>
      </c>
      <c s="36">
        <f>ROUND(G2786*H2786,6)</f>
      </c>
      <c r="L2786" s="38">
        <v>0</v>
      </c>
      <c s="32">
        <f>ROUND(ROUND(L2786,2)*ROUND(G2786,3),2)</f>
      </c>
      <c s="36" t="s">
        <v>55</v>
      </c>
      <c>
        <f>(M2786*21)/100</f>
      </c>
      <c t="s">
        <v>28</v>
      </c>
    </row>
    <row r="2787" spans="1:5" ht="25.5">
      <c r="A2787" s="35" t="s">
        <v>56</v>
      </c>
      <c r="E2787" s="39" t="s">
        <v>4372</v>
      </c>
    </row>
    <row r="2788" spans="1:5" ht="12.75">
      <c r="A2788" s="35" t="s">
        <v>57</v>
      </c>
      <c r="E2788" s="40" t="s">
        <v>4369</v>
      </c>
    </row>
    <row r="2789" spans="1:5" ht="12.75">
      <c r="A2789" t="s">
        <v>58</v>
      </c>
      <c r="E2789" s="39" t="s">
        <v>5</v>
      </c>
    </row>
    <row r="2790" spans="1:16" ht="25.5">
      <c r="A2790" t="s">
        <v>50</v>
      </c>
      <c s="34" t="s">
        <v>4373</v>
      </c>
      <c s="34" t="s">
        <v>4374</v>
      </c>
      <c s="35" t="s">
        <v>5</v>
      </c>
      <c s="6" t="s">
        <v>4375</v>
      </c>
      <c s="36" t="s">
        <v>1203</v>
      </c>
      <c s="37">
        <v>3.656</v>
      </c>
      <c s="36">
        <v>0</v>
      </c>
      <c s="36">
        <f>ROUND(G2790*H2790,6)</f>
      </c>
      <c r="L2790" s="38">
        <v>0</v>
      </c>
      <c s="32">
        <f>ROUND(ROUND(L2790,2)*ROUND(G2790,3),2)</f>
      </c>
      <c s="36" t="s">
        <v>55</v>
      </c>
      <c>
        <f>(M2790*21)/100</f>
      </c>
      <c t="s">
        <v>28</v>
      </c>
    </row>
    <row r="2791" spans="1:5" ht="25.5">
      <c r="A2791" s="35" t="s">
        <v>56</v>
      </c>
      <c r="E2791" s="39" t="s">
        <v>4375</v>
      </c>
    </row>
    <row r="2792" spans="1:5" ht="38.25">
      <c r="A2792" s="35" t="s">
        <v>57</v>
      </c>
      <c r="E2792" s="40" t="s">
        <v>4376</v>
      </c>
    </row>
    <row r="2793" spans="1:5" ht="12.75">
      <c r="A2793" t="s">
        <v>58</v>
      </c>
      <c r="E2793" s="39" t="s">
        <v>5</v>
      </c>
    </row>
    <row r="2794" spans="1:16" ht="25.5">
      <c r="A2794" t="s">
        <v>50</v>
      </c>
      <c s="34" t="s">
        <v>4377</v>
      </c>
      <c s="34" t="s">
        <v>4378</v>
      </c>
      <c s="35" t="s">
        <v>5</v>
      </c>
      <c s="6" t="s">
        <v>4379</v>
      </c>
      <c s="36" t="s">
        <v>1203</v>
      </c>
      <c s="37">
        <v>2563.03</v>
      </c>
      <c s="36">
        <v>0</v>
      </c>
      <c s="36">
        <f>ROUND(G2794*H2794,6)</f>
      </c>
      <c r="L2794" s="38">
        <v>0</v>
      </c>
      <c s="32">
        <f>ROUND(ROUND(L2794,2)*ROUND(G2794,3),2)</f>
      </c>
      <c s="36" t="s">
        <v>55</v>
      </c>
      <c>
        <f>(M2794*21)/100</f>
      </c>
      <c t="s">
        <v>28</v>
      </c>
    </row>
    <row r="2795" spans="1:5" ht="25.5">
      <c r="A2795" s="35" t="s">
        <v>56</v>
      </c>
      <c r="E2795" s="39" t="s">
        <v>4379</v>
      </c>
    </row>
    <row r="2796" spans="1:5" ht="25.5">
      <c r="A2796" s="35" t="s">
        <v>57</v>
      </c>
      <c r="E2796" s="40" t="s">
        <v>4380</v>
      </c>
    </row>
    <row r="2797" spans="1:5" ht="12.75">
      <c r="A2797" t="s">
        <v>58</v>
      </c>
      <c r="E2797" s="39" t="s">
        <v>5</v>
      </c>
    </row>
    <row r="2798" spans="1:16" ht="12.75">
      <c r="A2798" t="s">
        <v>50</v>
      </c>
      <c s="34" t="s">
        <v>4381</v>
      </c>
      <c s="34" t="s">
        <v>4382</v>
      </c>
      <c s="35" t="s">
        <v>5</v>
      </c>
      <c s="6" t="s">
        <v>4383</v>
      </c>
      <c s="36" t="s">
        <v>1203</v>
      </c>
      <c s="37">
        <v>70.499</v>
      </c>
      <c s="36">
        <v>0.00109</v>
      </c>
      <c s="36">
        <f>ROUND(G2798*H2798,6)</f>
      </c>
      <c r="L2798" s="38">
        <v>0</v>
      </c>
      <c s="32">
        <f>ROUND(ROUND(L2798,2)*ROUND(G2798,3),2)</f>
      </c>
      <c s="36" t="s">
        <v>55</v>
      </c>
      <c>
        <f>(M2798*21)/100</f>
      </c>
      <c t="s">
        <v>28</v>
      </c>
    </row>
    <row r="2799" spans="1:5" ht="12.75">
      <c r="A2799" s="35" t="s">
        <v>56</v>
      </c>
      <c r="E2799" s="39" t="s">
        <v>4383</v>
      </c>
    </row>
    <row r="2800" spans="1:5" ht="51">
      <c r="A2800" s="35" t="s">
        <v>57</v>
      </c>
      <c r="E2800" s="40" t="s">
        <v>4384</v>
      </c>
    </row>
    <row r="2801" spans="1:5" ht="12.75">
      <c r="A2801" t="s">
        <v>58</v>
      </c>
      <c r="E2801" s="39" t="s">
        <v>5</v>
      </c>
    </row>
    <row r="2802" spans="1:16" ht="25.5">
      <c r="A2802" t="s">
        <v>50</v>
      </c>
      <c s="34" t="s">
        <v>4385</v>
      </c>
      <c s="34" t="s">
        <v>4386</v>
      </c>
      <c s="35" t="s">
        <v>5</v>
      </c>
      <c s="6" t="s">
        <v>4387</v>
      </c>
      <c s="36" t="s">
        <v>54</v>
      </c>
      <c s="37">
        <v>6.48</v>
      </c>
      <c s="36">
        <v>0.00101</v>
      </c>
      <c s="36">
        <f>ROUND(G2802*H2802,6)</f>
      </c>
      <c r="L2802" s="38">
        <v>0</v>
      </c>
      <c s="32">
        <f>ROUND(ROUND(L2802,2)*ROUND(G2802,3),2)</f>
      </c>
      <c s="36" t="s">
        <v>55</v>
      </c>
      <c>
        <f>(M2802*21)/100</f>
      </c>
      <c t="s">
        <v>28</v>
      </c>
    </row>
    <row r="2803" spans="1:5" ht="25.5">
      <c r="A2803" s="35" t="s">
        <v>56</v>
      </c>
      <c r="E2803" s="39" t="s">
        <v>4387</v>
      </c>
    </row>
    <row r="2804" spans="1:5" ht="12.75">
      <c r="A2804" s="35" t="s">
        <v>57</v>
      </c>
      <c r="E2804" s="40" t="s">
        <v>4388</v>
      </c>
    </row>
    <row r="2805" spans="1:5" ht="12.75">
      <c r="A2805" t="s">
        <v>58</v>
      </c>
      <c r="E2805" s="39" t="s">
        <v>5</v>
      </c>
    </row>
    <row r="2806" spans="1:16" ht="25.5">
      <c r="A2806" t="s">
        <v>50</v>
      </c>
      <c s="34" t="s">
        <v>4389</v>
      </c>
      <c s="34" t="s">
        <v>4390</v>
      </c>
      <c s="35" t="s">
        <v>5</v>
      </c>
      <c s="6" t="s">
        <v>4391</v>
      </c>
      <c s="36" t="s">
        <v>54</v>
      </c>
      <c s="37">
        <v>15.41</v>
      </c>
      <c s="36">
        <v>0.00065</v>
      </c>
      <c s="36">
        <f>ROUND(G2806*H2806,6)</f>
      </c>
      <c r="L2806" s="38">
        <v>0</v>
      </c>
      <c s="32">
        <f>ROUND(ROUND(L2806,2)*ROUND(G2806,3),2)</f>
      </c>
      <c s="36" t="s">
        <v>55</v>
      </c>
      <c>
        <f>(M2806*21)/100</f>
      </c>
      <c t="s">
        <v>28</v>
      </c>
    </row>
    <row r="2807" spans="1:5" ht="25.5">
      <c r="A2807" s="35" t="s">
        <v>56</v>
      </c>
      <c r="E2807" s="39" t="s">
        <v>4391</v>
      </c>
    </row>
    <row r="2808" spans="1:5" ht="63.75">
      <c r="A2808" s="35" t="s">
        <v>57</v>
      </c>
      <c r="E2808" s="40" t="s">
        <v>4392</v>
      </c>
    </row>
    <row r="2809" spans="1:5" ht="12.75">
      <c r="A2809" t="s">
        <v>58</v>
      </c>
      <c r="E2809" s="39" t="s">
        <v>5</v>
      </c>
    </row>
    <row r="2810" spans="1:16" ht="25.5">
      <c r="A2810" t="s">
        <v>50</v>
      </c>
      <c s="34" t="s">
        <v>4393</v>
      </c>
      <c s="34" t="s">
        <v>4394</v>
      </c>
      <c s="35" t="s">
        <v>5</v>
      </c>
      <c s="6" t="s">
        <v>4395</v>
      </c>
      <c s="36" t="s">
        <v>54</v>
      </c>
      <c s="37">
        <v>5.508</v>
      </c>
      <c s="36">
        <v>0.00254</v>
      </c>
      <c s="36">
        <f>ROUND(G2810*H2810,6)</f>
      </c>
      <c r="L2810" s="38">
        <v>0</v>
      </c>
      <c s="32">
        <f>ROUND(ROUND(L2810,2)*ROUND(G2810,3),2)</f>
      </c>
      <c s="36" t="s">
        <v>55</v>
      </c>
      <c>
        <f>(M2810*21)/100</f>
      </c>
      <c t="s">
        <v>28</v>
      </c>
    </row>
    <row r="2811" spans="1:5" ht="25.5">
      <c r="A2811" s="35" t="s">
        <v>56</v>
      </c>
      <c r="E2811" s="39" t="s">
        <v>4395</v>
      </c>
    </row>
    <row r="2812" spans="1:5" ht="12.75">
      <c r="A2812" s="35" t="s">
        <v>57</v>
      </c>
      <c r="E2812" s="40" t="s">
        <v>4396</v>
      </c>
    </row>
    <row r="2813" spans="1:5" ht="12.75">
      <c r="A2813" t="s">
        <v>58</v>
      </c>
      <c r="E2813" s="39" t="s">
        <v>5</v>
      </c>
    </row>
    <row r="2814" spans="1:16" ht="25.5">
      <c r="A2814" t="s">
        <v>50</v>
      </c>
      <c s="34" t="s">
        <v>4397</v>
      </c>
      <c s="34" t="s">
        <v>4398</v>
      </c>
      <c s="35" t="s">
        <v>5</v>
      </c>
      <c s="6" t="s">
        <v>4399</v>
      </c>
      <c s="36" t="s">
        <v>54</v>
      </c>
      <c s="37">
        <v>55.08</v>
      </c>
      <c s="36">
        <v>0.00144</v>
      </c>
      <c s="36">
        <f>ROUND(G2814*H2814,6)</f>
      </c>
      <c r="L2814" s="38">
        <v>0</v>
      </c>
      <c s="32">
        <f>ROUND(ROUND(L2814,2)*ROUND(G2814,3),2)</f>
      </c>
      <c s="36" t="s">
        <v>55</v>
      </c>
      <c>
        <f>(M2814*21)/100</f>
      </c>
      <c t="s">
        <v>28</v>
      </c>
    </row>
    <row r="2815" spans="1:5" ht="25.5">
      <c r="A2815" s="35" t="s">
        <v>56</v>
      </c>
      <c r="E2815" s="39" t="s">
        <v>4399</v>
      </c>
    </row>
    <row r="2816" spans="1:5" ht="51">
      <c r="A2816" s="35" t="s">
        <v>57</v>
      </c>
      <c r="E2816" s="40" t="s">
        <v>4400</v>
      </c>
    </row>
    <row r="2817" spans="1:5" ht="12.75">
      <c r="A2817" t="s">
        <v>58</v>
      </c>
      <c r="E2817" s="39" t="s">
        <v>5</v>
      </c>
    </row>
    <row r="2818" spans="1:16" ht="12.75">
      <c r="A2818" t="s">
        <v>50</v>
      </c>
      <c s="34" t="s">
        <v>4401</v>
      </c>
      <c s="34" t="s">
        <v>4402</v>
      </c>
      <c s="35" t="s">
        <v>5</v>
      </c>
      <c s="6" t="s">
        <v>4403</v>
      </c>
      <c s="36" t="s">
        <v>54</v>
      </c>
      <c s="37">
        <v>61.2</v>
      </c>
      <c s="36">
        <v>0.0035</v>
      </c>
      <c s="36">
        <f>ROUND(G2818*H2818,6)</f>
      </c>
      <c r="L2818" s="38">
        <v>0</v>
      </c>
      <c s="32">
        <f>ROUND(ROUND(L2818,2)*ROUND(G2818,3),2)</f>
      </c>
      <c s="36" t="s">
        <v>55</v>
      </c>
      <c>
        <f>(M2818*21)/100</f>
      </c>
      <c t="s">
        <v>28</v>
      </c>
    </row>
    <row r="2819" spans="1:5" ht="12.75">
      <c r="A2819" s="35" t="s">
        <v>56</v>
      </c>
      <c r="E2819" s="39" t="s">
        <v>4403</v>
      </c>
    </row>
    <row r="2820" spans="1:5" ht="38.25">
      <c r="A2820" s="35" t="s">
        <v>57</v>
      </c>
      <c r="E2820" s="40" t="s">
        <v>4404</v>
      </c>
    </row>
    <row r="2821" spans="1:5" ht="12.75">
      <c r="A2821" t="s">
        <v>58</v>
      </c>
      <c r="E2821" s="39" t="s">
        <v>5</v>
      </c>
    </row>
    <row r="2822" spans="1:16" ht="12.75">
      <c r="A2822" t="s">
        <v>50</v>
      </c>
      <c s="34" t="s">
        <v>4405</v>
      </c>
      <c s="34" t="s">
        <v>4406</v>
      </c>
      <c s="35" t="s">
        <v>5</v>
      </c>
      <c s="6" t="s">
        <v>4407</v>
      </c>
      <c s="36" t="s">
        <v>54</v>
      </c>
      <c s="37">
        <v>10.08</v>
      </c>
      <c s="36">
        <v>0.0025</v>
      </c>
      <c s="36">
        <f>ROUND(G2822*H2822,6)</f>
      </c>
      <c r="L2822" s="38">
        <v>0</v>
      </c>
      <c s="32">
        <f>ROUND(ROUND(L2822,2)*ROUND(G2822,3),2)</f>
      </c>
      <c s="36" t="s">
        <v>55</v>
      </c>
      <c>
        <f>(M2822*21)/100</f>
      </c>
      <c t="s">
        <v>28</v>
      </c>
    </row>
    <row r="2823" spans="1:5" ht="12.75">
      <c r="A2823" s="35" t="s">
        <v>56</v>
      </c>
      <c r="E2823" s="39" t="s">
        <v>4407</v>
      </c>
    </row>
    <row r="2824" spans="1:5" ht="38.25">
      <c r="A2824" s="35" t="s">
        <v>57</v>
      </c>
      <c r="E2824" s="40" t="s">
        <v>4408</v>
      </c>
    </row>
    <row r="2825" spans="1:5" ht="12.75">
      <c r="A2825" t="s">
        <v>58</v>
      </c>
      <c r="E2825" s="39" t="s">
        <v>5</v>
      </c>
    </row>
    <row r="2826" spans="1:16" ht="12.75">
      <c r="A2826" t="s">
        <v>50</v>
      </c>
      <c s="34" t="s">
        <v>4409</v>
      </c>
      <c s="34" t="s">
        <v>4410</v>
      </c>
      <c s="35" t="s">
        <v>5</v>
      </c>
      <c s="6" t="s">
        <v>4411</v>
      </c>
      <c s="36" t="s">
        <v>54</v>
      </c>
      <c s="37">
        <v>17.41</v>
      </c>
      <c s="36">
        <v>0.0013</v>
      </c>
      <c s="36">
        <f>ROUND(G2826*H2826,6)</f>
      </c>
      <c r="L2826" s="38">
        <v>0</v>
      </c>
      <c s="32">
        <f>ROUND(ROUND(L2826,2)*ROUND(G2826,3),2)</f>
      </c>
      <c s="36" t="s">
        <v>55</v>
      </c>
      <c>
        <f>(M2826*21)/100</f>
      </c>
      <c t="s">
        <v>28</v>
      </c>
    </row>
    <row r="2827" spans="1:5" ht="12.75">
      <c r="A2827" s="35" t="s">
        <v>56</v>
      </c>
      <c r="E2827" s="39" t="s">
        <v>4411</v>
      </c>
    </row>
    <row r="2828" spans="1:5" ht="76.5">
      <c r="A2828" s="35" t="s">
        <v>57</v>
      </c>
      <c r="E2828" s="40" t="s">
        <v>4412</v>
      </c>
    </row>
    <row r="2829" spans="1:5" ht="12.75">
      <c r="A2829" t="s">
        <v>58</v>
      </c>
      <c r="E2829" s="39" t="s">
        <v>5</v>
      </c>
    </row>
    <row r="2830" spans="1:16" ht="12.75">
      <c r="A2830" t="s">
        <v>50</v>
      </c>
      <c s="34" t="s">
        <v>4413</v>
      </c>
      <c s="34" t="s">
        <v>4414</v>
      </c>
      <c s="35" t="s">
        <v>5</v>
      </c>
      <c s="6" t="s">
        <v>4415</v>
      </c>
      <c s="36" t="s">
        <v>54</v>
      </c>
      <c s="37">
        <v>6.12</v>
      </c>
      <c s="36">
        <v>0.0055</v>
      </c>
      <c s="36">
        <f>ROUND(G2830*H2830,6)</f>
      </c>
      <c r="L2830" s="38">
        <v>0</v>
      </c>
      <c s="32">
        <f>ROUND(ROUND(L2830,2)*ROUND(G2830,3),2)</f>
      </c>
      <c s="36" t="s">
        <v>55</v>
      </c>
      <c>
        <f>(M2830*21)/100</f>
      </c>
      <c t="s">
        <v>28</v>
      </c>
    </row>
    <row r="2831" spans="1:5" ht="12.75">
      <c r="A2831" s="35" t="s">
        <v>56</v>
      </c>
      <c r="E2831" s="39" t="s">
        <v>4415</v>
      </c>
    </row>
    <row r="2832" spans="1:5" ht="12.75">
      <c r="A2832" s="35" t="s">
        <v>57</v>
      </c>
      <c r="E2832" s="40" t="s">
        <v>4416</v>
      </c>
    </row>
    <row r="2833" spans="1:5" ht="12.75">
      <c r="A2833" t="s">
        <v>58</v>
      </c>
      <c r="E2833" s="39" t="s">
        <v>5</v>
      </c>
    </row>
    <row r="2834" spans="1:16" ht="12.75">
      <c r="A2834" t="s">
        <v>50</v>
      </c>
      <c s="34" t="s">
        <v>4417</v>
      </c>
      <c s="34" t="s">
        <v>4418</v>
      </c>
      <c s="35" t="s">
        <v>5</v>
      </c>
      <c s="6" t="s">
        <v>4419</v>
      </c>
      <c s="36" t="s">
        <v>4420</v>
      </c>
      <c s="37">
        <v>62</v>
      </c>
      <c s="36">
        <v>0.00173</v>
      </c>
      <c s="36">
        <f>ROUND(G2834*H2834,6)</f>
      </c>
      <c r="L2834" s="38">
        <v>0</v>
      </c>
      <c s="32">
        <f>ROUND(ROUND(L2834,2)*ROUND(G2834,3),2)</f>
      </c>
      <c s="36" t="s">
        <v>55</v>
      </c>
      <c>
        <f>(M2834*21)/100</f>
      </c>
      <c t="s">
        <v>28</v>
      </c>
    </row>
    <row r="2835" spans="1:5" ht="12.75">
      <c r="A2835" s="35" t="s">
        <v>56</v>
      </c>
      <c r="E2835" s="39" t="s">
        <v>4419</v>
      </c>
    </row>
    <row r="2836" spans="1:5" ht="12.75">
      <c r="A2836" s="35" t="s">
        <v>57</v>
      </c>
      <c r="E2836" s="40" t="s">
        <v>4421</v>
      </c>
    </row>
    <row r="2837" spans="1:5" ht="12.75">
      <c r="A2837" t="s">
        <v>58</v>
      </c>
      <c r="E2837" s="39" t="s">
        <v>5</v>
      </c>
    </row>
    <row r="2838" spans="1:16" ht="12.75">
      <c r="A2838" t="s">
        <v>50</v>
      </c>
      <c s="34" t="s">
        <v>4422</v>
      </c>
      <c s="34" t="s">
        <v>4423</v>
      </c>
      <c s="35" t="s">
        <v>5</v>
      </c>
      <c s="6" t="s">
        <v>4424</v>
      </c>
      <c s="36" t="s">
        <v>4420</v>
      </c>
      <c s="37">
        <v>60</v>
      </c>
      <c s="36">
        <v>0.00063</v>
      </c>
      <c s="36">
        <f>ROUND(G2838*H2838,6)</f>
      </c>
      <c r="L2838" s="38">
        <v>0</v>
      </c>
      <c s="32">
        <f>ROUND(ROUND(L2838,2)*ROUND(G2838,3),2)</f>
      </c>
      <c s="36" t="s">
        <v>55</v>
      </c>
      <c>
        <f>(M2838*21)/100</f>
      </c>
      <c t="s">
        <v>28</v>
      </c>
    </row>
    <row r="2839" spans="1:5" ht="12.75">
      <c r="A2839" s="35" t="s">
        <v>56</v>
      </c>
      <c r="E2839" s="39" t="s">
        <v>4424</v>
      </c>
    </row>
    <row r="2840" spans="1:5" ht="12.75">
      <c r="A2840" s="35" t="s">
        <v>57</v>
      </c>
      <c r="E2840" s="40" t="s">
        <v>4425</v>
      </c>
    </row>
    <row r="2841" spans="1:5" ht="12.75">
      <c r="A2841" t="s">
        <v>58</v>
      </c>
      <c r="E2841" s="39" t="s">
        <v>5</v>
      </c>
    </row>
    <row r="2842" spans="1:16" ht="12.75">
      <c r="A2842" t="s">
        <v>50</v>
      </c>
      <c s="34" t="s">
        <v>4426</v>
      </c>
      <c s="34" t="s">
        <v>4427</v>
      </c>
      <c s="35" t="s">
        <v>5</v>
      </c>
      <c s="6" t="s">
        <v>4428</v>
      </c>
      <c s="36" t="s">
        <v>4420</v>
      </c>
      <c s="37">
        <v>0.25</v>
      </c>
      <c s="36">
        <v>0.00333</v>
      </c>
      <c s="36">
        <f>ROUND(G2842*H2842,6)</f>
      </c>
      <c r="L2842" s="38">
        <v>0</v>
      </c>
      <c s="32">
        <f>ROUND(ROUND(L2842,2)*ROUND(G2842,3),2)</f>
      </c>
      <c s="36" t="s">
        <v>55</v>
      </c>
      <c>
        <f>(M2842*21)/100</f>
      </c>
      <c t="s">
        <v>28</v>
      </c>
    </row>
    <row r="2843" spans="1:5" ht="12.75">
      <c r="A2843" s="35" t="s">
        <v>56</v>
      </c>
      <c r="E2843" s="39" t="s">
        <v>4428</v>
      </c>
    </row>
    <row r="2844" spans="1:5" ht="51">
      <c r="A2844" s="35" t="s">
        <v>57</v>
      </c>
      <c r="E2844" s="40" t="s">
        <v>4429</v>
      </c>
    </row>
    <row r="2845" spans="1:5" ht="12.75">
      <c r="A2845" t="s">
        <v>58</v>
      </c>
      <c r="E2845" s="39" t="s">
        <v>5</v>
      </c>
    </row>
    <row r="2846" spans="1:16" ht="12.75">
      <c r="A2846" t="s">
        <v>50</v>
      </c>
      <c s="34" t="s">
        <v>4430</v>
      </c>
      <c s="34" t="s">
        <v>4431</v>
      </c>
      <c s="35" t="s">
        <v>5</v>
      </c>
      <c s="6" t="s">
        <v>4432</v>
      </c>
      <c s="36" t="s">
        <v>4420</v>
      </c>
      <c s="37">
        <v>0.48</v>
      </c>
      <c s="36">
        <v>0.00644</v>
      </c>
      <c s="36">
        <f>ROUND(G2846*H2846,6)</f>
      </c>
      <c r="L2846" s="38">
        <v>0</v>
      </c>
      <c s="32">
        <f>ROUND(ROUND(L2846,2)*ROUND(G2846,3),2)</f>
      </c>
      <c s="36" t="s">
        <v>55</v>
      </c>
      <c>
        <f>(M2846*21)/100</f>
      </c>
      <c t="s">
        <v>28</v>
      </c>
    </row>
    <row r="2847" spans="1:5" ht="12.75">
      <c r="A2847" s="35" t="s">
        <v>56</v>
      </c>
      <c r="E2847" s="39" t="s">
        <v>4432</v>
      </c>
    </row>
    <row r="2848" spans="1:5" ht="25.5">
      <c r="A2848" s="35" t="s">
        <v>57</v>
      </c>
      <c r="E2848" s="40" t="s">
        <v>4433</v>
      </c>
    </row>
    <row r="2849" spans="1:5" ht="12.75">
      <c r="A2849" t="s">
        <v>58</v>
      </c>
      <c r="E2849" s="39" t="s">
        <v>5</v>
      </c>
    </row>
    <row r="2850" spans="1:16" ht="12.75">
      <c r="A2850" t="s">
        <v>50</v>
      </c>
      <c s="34" t="s">
        <v>4434</v>
      </c>
      <c s="34" t="s">
        <v>4435</v>
      </c>
      <c s="35" t="s">
        <v>5</v>
      </c>
      <c s="6" t="s">
        <v>4436</v>
      </c>
      <c s="36" t="s">
        <v>4420</v>
      </c>
      <c s="37">
        <v>0.48</v>
      </c>
      <c s="36">
        <v>0.00172</v>
      </c>
      <c s="36">
        <f>ROUND(G2850*H2850,6)</f>
      </c>
      <c r="L2850" s="38">
        <v>0</v>
      </c>
      <c s="32">
        <f>ROUND(ROUND(L2850,2)*ROUND(G2850,3),2)</f>
      </c>
      <c s="36" t="s">
        <v>55</v>
      </c>
      <c>
        <f>(M2850*21)/100</f>
      </c>
      <c t="s">
        <v>28</v>
      </c>
    </row>
    <row r="2851" spans="1:5" ht="12.75">
      <c r="A2851" s="35" t="s">
        <v>56</v>
      </c>
      <c r="E2851" s="39" t="s">
        <v>4436</v>
      </c>
    </row>
    <row r="2852" spans="1:5" ht="25.5">
      <c r="A2852" s="35" t="s">
        <v>57</v>
      </c>
      <c r="E2852" s="40" t="s">
        <v>4433</v>
      </c>
    </row>
    <row r="2853" spans="1:5" ht="12.75">
      <c r="A2853" t="s">
        <v>58</v>
      </c>
      <c r="E2853" s="39" t="s">
        <v>5</v>
      </c>
    </row>
    <row r="2854" spans="1:16" ht="12.75">
      <c r="A2854" t="s">
        <v>50</v>
      </c>
      <c s="34" t="s">
        <v>4437</v>
      </c>
      <c s="34" t="s">
        <v>4438</v>
      </c>
      <c s="35" t="s">
        <v>5</v>
      </c>
      <c s="6" t="s">
        <v>4439</v>
      </c>
      <c s="36" t="s">
        <v>4420</v>
      </c>
      <c s="37">
        <v>0.25</v>
      </c>
      <c s="36">
        <v>0.00113</v>
      </c>
      <c s="36">
        <f>ROUND(G2854*H2854,6)</f>
      </c>
      <c r="L2854" s="38">
        <v>0</v>
      </c>
      <c s="32">
        <f>ROUND(ROUND(L2854,2)*ROUND(G2854,3),2)</f>
      </c>
      <c s="36" t="s">
        <v>55</v>
      </c>
      <c>
        <f>(M2854*21)/100</f>
      </c>
      <c t="s">
        <v>28</v>
      </c>
    </row>
    <row r="2855" spans="1:5" ht="12.75">
      <c r="A2855" s="35" t="s">
        <v>56</v>
      </c>
      <c r="E2855" s="39" t="s">
        <v>4439</v>
      </c>
    </row>
    <row r="2856" spans="1:5" ht="51">
      <c r="A2856" s="35" t="s">
        <v>57</v>
      </c>
      <c r="E2856" s="40" t="s">
        <v>4429</v>
      </c>
    </row>
    <row r="2857" spans="1:5" ht="12.75">
      <c r="A2857" t="s">
        <v>58</v>
      </c>
      <c r="E2857" s="39" t="s">
        <v>5</v>
      </c>
    </row>
    <row r="2858" spans="1:16" ht="12.75">
      <c r="A2858" t="s">
        <v>50</v>
      </c>
      <c s="34" t="s">
        <v>4440</v>
      </c>
      <c s="34" t="s">
        <v>4441</v>
      </c>
      <c s="35" t="s">
        <v>5</v>
      </c>
      <c s="6" t="s">
        <v>4442</v>
      </c>
      <c s="36" t="s">
        <v>4420</v>
      </c>
      <c s="37">
        <v>0.18</v>
      </c>
      <c s="36">
        <v>0.0223</v>
      </c>
      <c s="36">
        <f>ROUND(G2858*H2858,6)</f>
      </c>
      <c r="L2858" s="38">
        <v>0</v>
      </c>
      <c s="32">
        <f>ROUND(ROUND(L2858,2)*ROUND(G2858,3),2)</f>
      </c>
      <c s="36" t="s">
        <v>55</v>
      </c>
      <c>
        <f>(M2858*21)/100</f>
      </c>
      <c t="s">
        <v>28</v>
      </c>
    </row>
    <row r="2859" spans="1:5" ht="12.75">
      <c r="A2859" s="35" t="s">
        <v>56</v>
      </c>
      <c r="E2859" s="39" t="s">
        <v>4442</v>
      </c>
    </row>
    <row r="2860" spans="1:5" ht="25.5">
      <c r="A2860" s="35" t="s">
        <v>57</v>
      </c>
      <c r="E2860" s="42" t="s">
        <v>4443</v>
      </c>
    </row>
    <row r="2861" spans="1:5" ht="12.75">
      <c r="A2861" t="s">
        <v>58</v>
      </c>
      <c r="E2861" s="39" t="s">
        <v>5</v>
      </c>
    </row>
    <row r="2862" spans="1:16" ht="12.75">
      <c r="A2862" t="s">
        <v>50</v>
      </c>
      <c s="34" t="s">
        <v>4444</v>
      </c>
      <c s="34" t="s">
        <v>4445</v>
      </c>
      <c s="35" t="s">
        <v>5</v>
      </c>
      <c s="6" t="s">
        <v>4446</v>
      </c>
      <c s="36" t="s">
        <v>4420</v>
      </c>
      <c s="37">
        <v>0.18</v>
      </c>
      <c s="36">
        <v>0.00423</v>
      </c>
      <c s="36">
        <f>ROUND(G2862*H2862,6)</f>
      </c>
      <c r="L2862" s="38">
        <v>0</v>
      </c>
      <c s="32">
        <f>ROUND(ROUND(L2862,2)*ROUND(G2862,3),2)</f>
      </c>
      <c s="36" t="s">
        <v>55</v>
      </c>
      <c>
        <f>(M2862*21)/100</f>
      </c>
      <c t="s">
        <v>28</v>
      </c>
    </row>
    <row r="2863" spans="1:5" ht="12.75">
      <c r="A2863" s="35" t="s">
        <v>56</v>
      </c>
      <c r="E2863" s="39" t="s">
        <v>4446</v>
      </c>
    </row>
    <row r="2864" spans="1:5" ht="25.5">
      <c r="A2864" s="35" t="s">
        <v>57</v>
      </c>
      <c r="E2864" s="42" t="s">
        <v>4443</v>
      </c>
    </row>
    <row r="2865" spans="1:5" ht="12.75">
      <c r="A2865" t="s">
        <v>58</v>
      </c>
      <c r="E2865" s="39" t="s">
        <v>5</v>
      </c>
    </row>
    <row r="2866" spans="1:16" ht="12.75">
      <c r="A2866" t="s">
        <v>50</v>
      </c>
      <c s="34" t="s">
        <v>4447</v>
      </c>
      <c s="34" t="s">
        <v>4448</v>
      </c>
      <c s="35" t="s">
        <v>5</v>
      </c>
      <c s="6" t="s">
        <v>4449</v>
      </c>
      <c s="36" t="s">
        <v>4420</v>
      </c>
      <c s="37">
        <v>2.34</v>
      </c>
      <c s="36">
        <v>0.011</v>
      </c>
      <c s="36">
        <f>ROUND(G2866*H2866,6)</f>
      </c>
      <c r="L2866" s="38">
        <v>0</v>
      </c>
      <c s="32">
        <f>ROUND(ROUND(L2866,2)*ROUND(G2866,3),2)</f>
      </c>
      <c s="36" t="s">
        <v>55</v>
      </c>
      <c>
        <f>(M2866*21)/100</f>
      </c>
      <c t="s">
        <v>28</v>
      </c>
    </row>
    <row r="2867" spans="1:5" ht="12.75">
      <c r="A2867" s="35" t="s">
        <v>56</v>
      </c>
      <c r="E2867" s="39" t="s">
        <v>4449</v>
      </c>
    </row>
    <row r="2868" spans="1:5" ht="51">
      <c r="A2868" s="35" t="s">
        <v>57</v>
      </c>
      <c r="E2868" s="40" t="s">
        <v>4450</v>
      </c>
    </row>
    <row r="2869" spans="1:5" ht="12.75">
      <c r="A2869" t="s">
        <v>58</v>
      </c>
      <c r="E2869" s="39" t="s">
        <v>5</v>
      </c>
    </row>
    <row r="2870" spans="1:16" ht="12.75">
      <c r="A2870" t="s">
        <v>50</v>
      </c>
      <c s="34" t="s">
        <v>4451</v>
      </c>
      <c s="34" t="s">
        <v>4452</v>
      </c>
      <c s="35" t="s">
        <v>5</v>
      </c>
      <c s="6" t="s">
        <v>4453</v>
      </c>
      <c s="36" t="s">
        <v>4420</v>
      </c>
      <c s="37">
        <v>2.34</v>
      </c>
      <c s="36">
        <v>0.00323</v>
      </c>
      <c s="36">
        <f>ROUND(G2870*H2870,6)</f>
      </c>
      <c r="L2870" s="38">
        <v>0</v>
      </c>
      <c s="32">
        <f>ROUND(ROUND(L2870,2)*ROUND(G2870,3),2)</f>
      </c>
      <c s="36" t="s">
        <v>55</v>
      </c>
      <c>
        <f>(M2870*21)/100</f>
      </c>
      <c t="s">
        <v>28</v>
      </c>
    </row>
    <row r="2871" spans="1:5" ht="12.75">
      <c r="A2871" s="35" t="s">
        <v>56</v>
      </c>
      <c r="E2871" s="39" t="s">
        <v>4453</v>
      </c>
    </row>
    <row r="2872" spans="1:5" ht="51">
      <c r="A2872" s="35" t="s">
        <v>57</v>
      </c>
      <c r="E2872" s="40" t="s">
        <v>4450</v>
      </c>
    </row>
    <row r="2873" spans="1:5" ht="12.75">
      <c r="A2873" t="s">
        <v>58</v>
      </c>
      <c r="E2873" s="39" t="s">
        <v>5</v>
      </c>
    </row>
    <row r="2874" spans="1:16" ht="25.5">
      <c r="A2874" t="s">
        <v>50</v>
      </c>
      <c s="34" t="s">
        <v>4454</v>
      </c>
      <c s="34" t="s">
        <v>4455</v>
      </c>
      <c s="35" t="s">
        <v>5</v>
      </c>
      <c s="6" t="s">
        <v>4456</v>
      </c>
      <c s="36" t="s">
        <v>54</v>
      </c>
      <c s="37">
        <v>500</v>
      </c>
      <c s="36">
        <v>0.00051</v>
      </c>
      <c s="36">
        <f>ROUND(G2874*H2874,6)</f>
      </c>
      <c r="L2874" s="38">
        <v>0</v>
      </c>
      <c s="32">
        <f>ROUND(ROUND(L2874,2)*ROUND(G2874,3),2)</f>
      </c>
      <c s="36" t="s">
        <v>55</v>
      </c>
      <c>
        <f>(M2874*21)/100</f>
      </c>
      <c t="s">
        <v>28</v>
      </c>
    </row>
    <row r="2875" spans="1:5" ht="25.5">
      <c r="A2875" s="35" t="s">
        <v>56</v>
      </c>
      <c r="E2875" s="39" t="s">
        <v>4456</v>
      </c>
    </row>
    <row r="2876" spans="1:5" ht="12.75">
      <c r="A2876" s="35" t="s">
        <v>57</v>
      </c>
      <c r="E2876" s="40" t="s">
        <v>4457</v>
      </c>
    </row>
    <row r="2877" spans="1:5" ht="12.75">
      <c r="A2877" t="s">
        <v>58</v>
      </c>
      <c r="E2877" s="39" t="s">
        <v>5</v>
      </c>
    </row>
    <row r="2878" spans="1:16" ht="12.75">
      <c r="A2878" t="s">
        <v>50</v>
      </c>
      <c s="34" t="s">
        <v>4458</v>
      </c>
      <c s="34" t="s">
        <v>4459</v>
      </c>
      <c s="35" t="s">
        <v>5</v>
      </c>
      <c s="6" t="s">
        <v>4460</v>
      </c>
      <c s="36" t="s">
        <v>71</v>
      </c>
      <c s="37">
        <v>4</v>
      </c>
      <c s="36">
        <v>1E-05</v>
      </c>
      <c s="36">
        <f>ROUND(G2878*H2878,6)</f>
      </c>
      <c r="L2878" s="38">
        <v>0</v>
      </c>
      <c s="32">
        <f>ROUND(ROUND(L2878,2)*ROUND(G2878,3),2)</f>
      </c>
      <c s="36" t="s">
        <v>62</v>
      </c>
      <c>
        <f>(M2878*21)/100</f>
      </c>
      <c t="s">
        <v>28</v>
      </c>
    </row>
    <row r="2879" spans="1:5" ht="12.75">
      <c r="A2879" s="35" t="s">
        <v>56</v>
      </c>
      <c r="E2879" s="39" t="s">
        <v>4460</v>
      </c>
    </row>
    <row r="2880" spans="1:5" ht="12.75">
      <c r="A2880" s="35" t="s">
        <v>57</v>
      </c>
      <c r="E2880" s="40" t="s">
        <v>4461</v>
      </c>
    </row>
    <row r="2881" spans="1:5" ht="12.75">
      <c r="A2881" t="s">
        <v>58</v>
      </c>
      <c r="E2881" s="39" t="s">
        <v>4462</v>
      </c>
    </row>
    <row r="2882" spans="1:16" ht="25.5">
      <c r="A2882" t="s">
        <v>50</v>
      </c>
      <c s="34" t="s">
        <v>4463</v>
      </c>
      <c s="34" t="s">
        <v>4464</v>
      </c>
      <c s="35" t="s">
        <v>5</v>
      </c>
      <c s="6" t="s">
        <v>4465</v>
      </c>
      <c s="36" t="s">
        <v>71</v>
      </c>
      <c s="37">
        <v>176</v>
      </c>
      <c s="36">
        <v>0.00011</v>
      </c>
      <c s="36">
        <f>ROUND(G2882*H2882,6)</f>
      </c>
      <c r="L2882" s="38">
        <v>0</v>
      </c>
      <c s="32">
        <f>ROUND(ROUND(L2882,2)*ROUND(G2882,3),2)</f>
      </c>
      <c s="36" t="s">
        <v>55</v>
      </c>
      <c>
        <f>(M2882*21)/100</f>
      </c>
      <c t="s">
        <v>28</v>
      </c>
    </row>
    <row r="2883" spans="1:5" ht="25.5">
      <c r="A2883" s="35" t="s">
        <v>56</v>
      </c>
      <c r="E2883" s="39" t="s">
        <v>4465</v>
      </c>
    </row>
    <row r="2884" spans="1:5" ht="38.25">
      <c r="A2884" s="35" t="s">
        <v>57</v>
      </c>
      <c r="E2884" s="40" t="s">
        <v>4466</v>
      </c>
    </row>
    <row r="2885" spans="1:5" ht="12.75">
      <c r="A2885" t="s">
        <v>58</v>
      </c>
      <c r="E2885" s="39" t="s">
        <v>5</v>
      </c>
    </row>
    <row r="2886" spans="1:16" ht="12.75">
      <c r="A2886" t="s">
        <v>50</v>
      </c>
      <c s="34" t="s">
        <v>4467</v>
      </c>
      <c s="34" t="s">
        <v>4468</v>
      </c>
      <c s="35" t="s">
        <v>5</v>
      </c>
      <c s="6" t="s">
        <v>4469</v>
      </c>
      <c s="36" t="s">
        <v>71</v>
      </c>
      <c s="37">
        <v>110</v>
      </c>
      <c s="36">
        <v>2E-05</v>
      </c>
      <c s="36">
        <f>ROUND(G2886*H2886,6)</f>
      </c>
      <c r="L2886" s="38">
        <v>0</v>
      </c>
      <c s="32">
        <f>ROUND(ROUND(L2886,2)*ROUND(G2886,3),2)</f>
      </c>
      <c s="36" t="s">
        <v>62</v>
      </c>
      <c>
        <f>(M2886*21)/100</f>
      </c>
      <c t="s">
        <v>28</v>
      </c>
    </row>
    <row r="2887" spans="1:5" ht="12.75">
      <c r="A2887" s="35" t="s">
        <v>56</v>
      </c>
      <c r="E2887" s="39" t="s">
        <v>4469</v>
      </c>
    </row>
    <row r="2888" spans="1:5" ht="63.75">
      <c r="A2888" s="35" t="s">
        <v>57</v>
      </c>
      <c r="E2888" s="40" t="s">
        <v>4470</v>
      </c>
    </row>
    <row r="2889" spans="1:5" ht="12.75">
      <c r="A2889" t="s">
        <v>58</v>
      </c>
      <c r="E2889" s="39" t="s">
        <v>4471</v>
      </c>
    </row>
    <row r="2890" spans="1:16" ht="12.75">
      <c r="A2890" t="s">
        <v>50</v>
      </c>
      <c s="34" t="s">
        <v>4472</v>
      </c>
      <c s="34" t="s">
        <v>4473</v>
      </c>
      <c s="35" t="s">
        <v>5</v>
      </c>
      <c s="6" t="s">
        <v>4469</v>
      </c>
      <c s="36" t="s">
        <v>71</v>
      </c>
      <c s="37">
        <v>10</v>
      </c>
      <c s="36">
        <v>2E-05</v>
      </c>
      <c s="36">
        <f>ROUND(G2890*H2890,6)</f>
      </c>
      <c r="L2890" s="38">
        <v>0</v>
      </c>
      <c s="32">
        <f>ROUND(ROUND(L2890,2)*ROUND(G2890,3),2)</f>
      </c>
      <c s="36" t="s">
        <v>62</v>
      </c>
      <c>
        <f>(M2890*21)/100</f>
      </c>
      <c t="s">
        <v>28</v>
      </c>
    </row>
    <row r="2891" spans="1:5" ht="12.75">
      <c r="A2891" s="35" t="s">
        <v>56</v>
      </c>
      <c r="E2891" s="39" t="s">
        <v>4469</v>
      </c>
    </row>
    <row r="2892" spans="1:5" ht="12.75">
      <c r="A2892" s="35" t="s">
        <v>57</v>
      </c>
      <c r="E2892" s="40" t="s">
        <v>4474</v>
      </c>
    </row>
    <row r="2893" spans="1:5" ht="12.75">
      <c r="A2893" t="s">
        <v>58</v>
      </c>
      <c r="E2893" s="39" t="s">
        <v>4475</v>
      </c>
    </row>
    <row r="2894" spans="1:16" ht="25.5">
      <c r="A2894" t="s">
        <v>50</v>
      </c>
      <c s="34" t="s">
        <v>4476</v>
      </c>
      <c s="34" t="s">
        <v>4477</v>
      </c>
      <c s="35" t="s">
        <v>5</v>
      </c>
      <c s="6" t="s">
        <v>4478</v>
      </c>
      <c s="36" t="s">
        <v>71</v>
      </c>
      <c s="37">
        <v>56</v>
      </c>
      <c s="36">
        <v>4E-05</v>
      </c>
      <c s="36">
        <f>ROUND(G2894*H2894,6)</f>
      </c>
      <c r="L2894" s="38">
        <v>0</v>
      </c>
      <c s="32">
        <f>ROUND(ROUND(L2894,2)*ROUND(G2894,3),2)</f>
      </c>
      <c s="36" t="s">
        <v>62</v>
      </c>
      <c>
        <f>(M2894*21)/100</f>
      </c>
      <c t="s">
        <v>28</v>
      </c>
    </row>
    <row r="2895" spans="1:5" ht="25.5">
      <c r="A2895" s="35" t="s">
        <v>56</v>
      </c>
      <c r="E2895" s="39" t="s">
        <v>4478</v>
      </c>
    </row>
    <row r="2896" spans="1:5" ht="89.25">
      <c r="A2896" s="35" t="s">
        <v>57</v>
      </c>
      <c r="E2896" s="40" t="s">
        <v>4479</v>
      </c>
    </row>
    <row r="2897" spans="1:5" ht="25.5">
      <c r="A2897" t="s">
        <v>58</v>
      </c>
      <c r="E2897" s="39" t="s">
        <v>4480</v>
      </c>
    </row>
    <row r="2898" spans="1:16" ht="12.75">
      <c r="A2898" t="s">
        <v>50</v>
      </c>
      <c s="34" t="s">
        <v>4481</v>
      </c>
      <c s="34" t="s">
        <v>4482</v>
      </c>
      <c s="35" t="s">
        <v>5</v>
      </c>
      <c s="6" t="s">
        <v>4483</v>
      </c>
      <c s="36" t="s">
        <v>71</v>
      </c>
      <c s="37">
        <v>154</v>
      </c>
      <c s="36">
        <v>8E-05</v>
      </c>
      <c s="36">
        <f>ROUND(G2898*H2898,6)</f>
      </c>
      <c r="L2898" s="38">
        <v>0</v>
      </c>
      <c s="32">
        <f>ROUND(ROUND(L2898,2)*ROUND(G2898,3),2)</f>
      </c>
      <c s="36" t="s">
        <v>62</v>
      </c>
      <c>
        <f>(M2898*21)/100</f>
      </c>
      <c t="s">
        <v>28</v>
      </c>
    </row>
    <row r="2899" spans="1:5" ht="12.75">
      <c r="A2899" s="35" t="s">
        <v>56</v>
      </c>
      <c r="E2899" s="39" t="s">
        <v>4483</v>
      </c>
    </row>
    <row r="2900" spans="1:5" ht="76.5">
      <c r="A2900" s="35" t="s">
        <v>57</v>
      </c>
      <c r="E2900" s="40" t="s">
        <v>4484</v>
      </c>
    </row>
    <row r="2901" spans="1:5" ht="12.75">
      <c r="A2901" t="s">
        <v>58</v>
      </c>
      <c r="E2901" s="39" t="s">
        <v>4485</v>
      </c>
    </row>
    <row r="2902" spans="1:16" ht="12.75">
      <c r="A2902" t="s">
        <v>50</v>
      </c>
      <c s="34" t="s">
        <v>4486</v>
      </c>
      <c s="34" t="s">
        <v>4487</v>
      </c>
      <c s="35" t="s">
        <v>5</v>
      </c>
      <c s="6" t="s">
        <v>4469</v>
      </c>
      <c s="36" t="s">
        <v>71</v>
      </c>
      <c s="37">
        <v>40</v>
      </c>
      <c s="36">
        <v>8E-05</v>
      </c>
      <c s="36">
        <f>ROUND(G2902*H2902,6)</f>
      </c>
      <c r="L2902" s="38">
        <v>0</v>
      </c>
      <c s="32">
        <f>ROUND(ROUND(L2902,2)*ROUND(G2902,3),2)</f>
      </c>
      <c s="36" t="s">
        <v>62</v>
      </c>
      <c>
        <f>(M2902*21)/100</f>
      </c>
      <c t="s">
        <v>28</v>
      </c>
    </row>
    <row r="2903" spans="1:5" ht="12.75">
      <c r="A2903" s="35" t="s">
        <v>56</v>
      </c>
      <c r="E2903" s="39" t="s">
        <v>4469</v>
      </c>
    </row>
    <row r="2904" spans="1:5" ht="38.25">
      <c r="A2904" s="35" t="s">
        <v>57</v>
      </c>
      <c r="E2904" s="40" t="s">
        <v>4488</v>
      </c>
    </row>
    <row r="2905" spans="1:5" ht="12.75">
      <c r="A2905" t="s">
        <v>58</v>
      </c>
      <c r="E2905" s="39" t="s">
        <v>5</v>
      </c>
    </row>
    <row r="2906" spans="1:16" ht="12.75">
      <c r="A2906" t="s">
        <v>50</v>
      </c>
      <c s="34" t="s">
        <v>4489</v>
      </c>
      <c s="34" t="s">
        <v>4490</v>
      </c>
      <c s="35" t="s">
        <v>5</v>
      </c>
      <c s="6" t="s">
        <v>4469</v>
      </c>
      <c s="36" t="s">
        <v>71</v>
      </c>
      <c s="37">
        <v>32</v>
      </c>
      <c s="36">
        <v>8E-05</v>
      </c>
      <c s="36">
        <f>ROUND(G2906*H2906,6)</f>
      </c>
      <c r="L2906" s="38">
        <v>0</v>
      </c>
      <c s="32">
        <f>ROUND(ROUND(L2906,2)*ROUND(G2906,3),2)</f>
      </c>
      <c s="36" t="s">
        <v>62</v>
      </c>
      <c>
        <f>(M2906*21)/100</f>
      </c>
      <c t="s">
        <v>28</v>
      </c>
    </row>
    <row r="2907" spans="1:5" ht="12.75">
      <c r="A2907" s="35" t="s">
        <v>56</v>
      </c>
      <c r="E2907" s="39" t="s">
        <v>4469</v>
      </c>
    </row>
    <row r="2908" spans="1:5" ht="38.25">
      <c r="A2908" s="35" t="s">
        <v>57</v>
      </c>
      <c r="E2908" s="40" t="s">
        <v>4491</v>
      </c>
    </row>
    <row r="2909" spans="1:5" ht="12.75">
      <c r="A2909" t="s">
        <v>58</v>
      </c>
      <c r="E2909" s="39" t="s">
        <v>4492</v>
      </c>
    </row>
    <row r="2910" spans="1:16" ht="12.75">
      <c r="A2910" t="s">
        <v>50</v>
      </c>
      <c s="34" t="s">
        <v>4493</v>
      </c>
      <c s="34" t="s">
        <v>4494</v>
      </c>
      <c s="35" t="s">
        <v>5</v>
      </c>
      <c s="6" t="s">
        <v>4469</v>
      </c>
      <c s="36" t="s">
        <v>71</v>
      </c>
      <c s="37">
        <v>130</v>
      </c>
      <c s="36">
        <v>8E-05</v>
      </c>
      <c s="36">
        <f>ROUND(G2910*H2910,6)</f>
      </c>
      <c r="L2910" s="38">
        <v>0</v>
      </c>
      <c s="32">
        <f>ROUND(ROUND(L2910,2)*ROUND(G2910,3),2)</f>
      </c>
      <c s="36" t="s">
        <v>62</v>
      </c>
      <c>
        <f>(M2910*21)/100</f>
      </c>
      <c t="s">
        <v>28</v>
      </c>
    </row>
    <row r="2911" spans="1:5" ht="12.75">
      <c r="A2911" s="35" t="s">
        <v>56</v>
      </c>
      <c r="E2911" s="39" t="s">
        <v>4469</v>
      </c>
    </row>
    <row r="2912" spans="1:5" ht="12.75">
      <c r="A2912" s="35" t="s">
        <v>57</v>
      </c>
      <c r="E2912" s="40" t="s">
        <v>4495</v>
      </c>
    </row>
    <row r="2913" spans="1:5" ht="12.75">
      <c r="A2913" t="s">
        <v>58</v>
      </c>
      <c r="E2913" s="39" t="s">
        <v>4492</v>
      </c>
    </row>
    <row r="2914" spans="1:16" ht="12.75">
      <c r="A2914" t="s">
        <v>50</v>
      </c>
      <c s="34" t="s">
        <v>4496</v>
      </c>
      <c s="34" t="s">
        <v>4497</v>
      </c>
      <c s="35" t="s">
        <v>5</v>
      </c>
      <c s="6" t="s">
        <v>4469</v>
      </c>
      <c s="36" t="s">
        <v>71</v>
      </c>
      <c s="37">
        <v>40</v>
      </c>
      <c s="36">
        <v>2E-05</v>
      </c>
      <c s="36">
        <f>ROUND(G2914*H2914,6)</f>
      </c>
      <c r="L2914" s="38">
        <v>0</v>
      </c>
      <c s="32">
        <f>ROUND(ROUND(L2914,2)*ROUND(G2914,3),2)</f>
      </c>
      <c s="36" t="s">
        <v>62</v>
      </c>
      <c>
        <f>(M2914*21)/100</f>
      </c>
      <c t="s">
        <v>28</v>
      </c>
    </row>
    <row r="2915" spans="1:5" ht="12.75">
      <c r="A2915" s="35" t="s">
        <v>56</v>
      </c>
      <c r="E2915" s="39" t="s">
        <v>4469</v>
      </c>
    </row>
    <row r="2916" spans="1:5" ht="38.25">
      <c r="A2916" s="35" t="s">
        <v>57</v>
      </c>
      <c r="E2916" s="40" t="s">
        <v>4498</v>
      </c>
    </row>
    <row r="2917" spans="1:5" ht="12.75">
      <c r="A2917" t="s">
        <v>58</v>
      </c>
      <c r="E2917" s="39" t="s">
        <v>4471</v>
      </c>
    </row>
    <row r="2918" spans="1:16" ht="12.75">
      <c r="A2918" t="s">
        <v>50</v>
      </c>
      <c s="34" t="s">
        <v>4499</v>
      </c>
      <c s="34" t="s">
        <v>4500</v>
      </c>
      <c s="35" t="s">
        <v>5</v>
      </c>
      <c s="6" t="s">
        <v>4501</v>
      </c>
      <c s="36" t="s">
        <v>71</v>
      </c>
      <c s="37">
        <v>308</v>
      </c>
      <c s="36">
        <v>0.00068</v>
      </c>
      <c s="36">
        <f>ROUND(G2918*H2918,6)</f>
      </c>
      <c r="L2918" s="38">
        <v>0</v>
      </c>
      <c s="32">
        <f>ROUND(ROUND(L2918,2)*ROUND(G2918,3),2)</f>
      </c>
      <c s="36" t="s">
        <v>55</v>
      </c>
      <c>
        <f>(M2918*21)/100</f>
      </c>
      <c t="s">
        <v>28</v>
      </c>
    </row>
    <row r="2919" spans="1:5" ht="12.75">
      <c r="A2919" s="35" t="s">
        <v>56</v>
      </c>
      <c r="E2919" s="39" t="s">
        <v>4501</v>
      </c>
    </row>
    <row r="2920" spans="1:5" ht="102">
      <c r="A2920" s="35" t="s">
        <v>57</v>
      </c>
      <c r="E2920" s="40" t="s">
        <v>4502</v>
      </c>
    </row>
    <row r="2921" spans="1:5" ht="12.75">
      <c r="A2921" t="s">
        <v>58</v>
      </c>
      <c r="E2921" s="39" t="s">
        <v>5</v>
      </c>
    </row>
    <row r="2922" spans="1:16" ht="12.75">
      <c r="A2922" t="s">
        <v>50</v>
      </c>
      <c s="34" t="s">
        <v>4503</v>
      </c>
      <c s="34" t="s">
        <v>4504</v>
      </c>
      <c s="35" t="s">
        <v>5</v>
      </c>
      <c s="6" t="s">
        <v>4505</v>
      </c>
      <c s="36" t="s">
        <v>71</v>
      </c>
      <c s="37">
        <v>56</v>
      </c>
      <c s="36">
        <v>0.00033</v>
      </c>
      <c s="36">
        <f>ROUND(G2922*H2922,6)</f>
      </c>
      <c r="L2922" s="38">
        <v>0</v>
      </c>
      <c s="32">
        <f>ROUND(ROUND(L2922,2)*ROUND(G2922,3),2)</f>
      </c>
      <c s="36" t="s">
        <v>55</v>
      </c>
      <c>
        <f>(M2922*21)/100</f>
      </c>
      <c t="s">
        <v>28</v>
      </c>
    </row>
    <row r="2923" spans="1:5" ht="12.75">
      <c r="A2923" s="35" t="s">
        <v>56</v>
      </c>
      <c r="E2923" s="39" t="s">
        <v>4505</v>
      </c>
    </row>
    <row r="2924" spans="1:5" ht="89.25">
      <c r="A2924" s="35" t="s">
        <v>57</v>
      </c>
      <c r="E2924" s="40" t="s">
        <v>4506</v>
      </c>
    </row>
    <row r="2925" spans="1:5" ht="12.75">
      <c r="A2925" t="s">
        <v>58</v>
      </c>
      <c r="E2925" s="39" t="s">
        <v>5</v>
      </c>
    </row>
    <row r="2926" spans="1:16" ht="12.75">
      <c r="A2926" t="s">
        <v>50</v>
      </c>
      <c s="34" t="s">
        <v>4507</v>
      </c>
      <c s="34" t="s">
        <v>4508</v>
      </c>
      <c s="35" t="s">
        <v>5</v>
      </c>
      <c s="6" t="s">
        <v>4509</v>
      </c>
      <c s="36" t="s">
        <v>71</v>
      </c>
      <c s="37">
        <v>136</v>
      </c>
      <c s="36">
        <v>0.00044</v>
      </c>
      <c s="36">
        <f>ROUND(G2926*H2926,6)</f>
      </c>
      <c r="L2926" s="38">
        <v>0</v>
      </c>
      <c s="32">
        <f>ROUND(ROUND(L2926,2)*ROUND(G2926,3),2)</f>
      </c>
      <c s="36" t="s">
        <v>55</v>
      </c>
      <c>
        <f>(M2926*21)/100</f>
      </c>
      <c t="s">
        <v>28</v>
      </c>
    </row>
    <row r="2927" spans="1:5" ht="12.75">
      <c r="A2927" s="35" t="s">
        <v>56</v>
      </c>
      <c r="E2927" s="39" t="s">
        <v>4509</v>
      </c>
    </row>
    <row r="2928" spans="1:5" ht="89.25">
      <c r="A2928" s="35" t="s">
        <v>57</v>
      </c>
      <c r="E2928" s="40" t="s">
        <v>4510</v>
      </c>
    </row>
    <row r="2929" spans="1:5" ht="12.75">
      <c r="A2929" t="s">
        <v>58</v>
      </c>
      <c r="E2929" s="39" t="s">
        <v>5</v>
      </c>
    </row>
    <row r="2930" spans="1:16" ht="12.75">
      <c r="A2930" t="s">
        <v>50</v>
      </c>
      <c s="34" t="s">
        <v>4511</v>
      </c>
      <c s="34" t="s">
        <v>4512</v>
      </c>
      <c s="35" t="s">
        <v>5</v>
      </c>
      <c s="6" t="s">
        <v>4513</v>
      </c>
      <c s="36" t="s">
        <v>71</v>
      </c>
      <c s="37">
        <v>4</v>
      </c>
      <c s="36">
        <v>0.00017</v>
      </c>
      <c s="36">
        <f>ROUND(G2930*H2930,6)</f>
      </c>
      <c r="L2930" s="38">
        <v>0</v>
      </c>
      <c s="32">
        <f>ROUND(ROUND(L2930,2)*ROUND(G2930,3),2)</f>
      </c>
      <c s="36" t="s">
        <v>55</v>
      </c>
      <c>
        <f>(M2930*21)/100</f>
      </c>
      <c t="s">
        <v>28</v>
      </c>
    </row>
    <row r="2931" spans="1:5" ht="12.75">
      <c r="A2931" s="35" t="s">
        <v>56</v>
      </c>
      <c r="E2931" s="39" t="s">
        <v>4513</v>
      </c>
    </row>
    <row r="2932" spans="1:5" ht="12.75">
      <c r="A2932" s="35" t="s">
        <v>57</v>
      </c>
      <c r="E2932" s="40" t="s">
        <v>4461</v>
      </c>
    </row>
    <row r="2933" spans="1:5" ht="12.75">
      <c r="A2933" t="s">
        <v>58</v>
      </c>
      <c r="E2933" s="39" t="s">
        <v>5</v>
      </c>
    </row>
    <row r="2934" spans="1:16" ht="12.75">
      <c r="A2934" t="s">
        <v>50</v>
      </c>
      <c s="34" t="s">
        <v>4514</v>
      </c>
      <c s="34" t="s">
        <v>4515</v>
      </c>
      <c s="35" t="s">
        <v>5</v>
      </c>
      <c s="6" t="s">
        <v>4516</v>
      </c>
      <c s="36" t="s">
        <v>71</v>
      </c>
      <c s="37">
        <v>176</v>
      </c>
      <c s="36">
        <v>0.00098</v>
      </c>
      <c s="36">
        <f>ROUND(G2934*H2934,6)</f>
      </c>
      <c r="L2934" s="38">
        <v>0</v>
      </c>
      <c s="32">
        <f>ROUND(ROUND(L2934,2)*ROUND(G2934,3),2)</f>
      </c>
      <c s="36" t="s">
        <v>55</v>
      </c>
      <c>
        <f>(M2934*21)/100</f>
      </c>
      <c t="s">
        <v>28</v>
      </c>
    </row>
    <row r="2935" spans="1:5" ht="12.75">
      <c r="A2935" s="35" t="s">
        <v>56</v>
      </c>
      <c r="E2935" s="39" t="s">
        <v>4516</v>
      </c>
    </row>
    <row r="2936" spans="1:5" ht="38.25">
      <c r="A2936" s="35" t="s">
        <v>57</v>
      </c>
      <c r="E2936" s="40" t="s">
        <v>4466</v>
      </c>
    </row>
    <row r="2937" spans="1:5" ht="12.75">
      <c r="A2937" t="s">
        <v>58</v>
      </c>
      <c r="E2937" s="39" t="s">
        <v>5</v>
      </c>
    </row>
    <row r="2938" spans="1:16" ht="25.5">
      <c r="A2938" t="s">
        <v>50</v>
      </c>
      <c s="34" t="s">
        <v>4517</v>
      </c>
      <c s="34" t="s">
        <v>4518</v>
      </c>
      <c s="35" t="s">
        <v>5</v>
      </c>
      <c s="6" t="s">
        <v>4519</v>
      </c>
      <c s="36" t="s">
        <v>54</v>
      </c>
      <c s="37">
        <v>192.33</v>
      </c>
      <c s="36">
        <v>0.00033</v>
      </c>
      <c s="36">
        <f>ROUND(G2938*H2938,6)</f>
      </c>
      <c r="L2938" s="38">
        <v>0</v>
      </c>
      <c s="32">
        <f>ROUND(ROUND(L2938,2)*ROUND(G2938,3),2)</f>
      </c>
      <c s="36" t="s">
        <v>55</v>
      </c>
      <c>
        <f>(M2938*21)/100</f>
      </c>
      <c t="s">
        <v>28</v>
      </c>
    </row>
    <row r="2939" spans="1:5" ht="25.5">
      <c r="A2939" s="35" t="s">
        <v>56</v>
      </c>
      <c r="E2939" s="39" t="s">
        <v>4519</v>
      </c>
    </row>
    <row r="2940" spans="1:5" ht="76.5">
      <c r="A2940" s="35" t="s">
        <v>57</v>
      </c>
      <c r="E2940" s="42" t="s">
        <v>4520</v>
      </c>
    </row>
    <row r="2941" spans="1:5" ht="12.75">
      <c r="A2941" t="s">
        <v>58</v>
      </c>
      <c r="E2941" s="39" t="s">
        <v>5</v>
      </c>
    </row>
    <row r="2942" spans="1:16" ht="12.75">
      <c r="A2942" t="s">
        <v>50</v>
      </c>
      <c s="34" t="s">
        <v>4521</v>
      </c>
      <c s="34" t="s">
        <v>4522</v>
      </c>
      <c s="35" t="s">
        <v>5</v>
      </c>
      <c s="6" t="s">
        <v>4523</v>
      </c>
      <c s="36" t="s">
        <v>54</v>
      </c>
      <c s="37">
        <v>13.636</v>
      </c>
      <c s="36">
        <v>5E-05</v>
      </c>
      <c s="36">
        <f>ROUND(G2942*H2942,6)</f>
      </c>
      <c r="L2942" s="38">
        <v>0</v>
      </c>
      <c s="32">
        <f>ROUND(ROUND(L2942,2)*ROUND(G2942,3),2)</f>
      </c>
      <c s="36" t="s">
        <v>55</v>
      </c>
      <c>
        <f>(M2942*21)/100</f>
      </c>
      <c t="s">
        <v>28</v>
      </c>
    </row>
    <row r="2943" spans="1:5" ht="12.75">
      <c r="A2943" s="35" t="s">
        <v>56</v>
      </c>
      <c r="E2943" s="39" t="s">
        <v>4523</v>
      </c>
    </row>
    <row r="2944" spans="1:5" ht="12.75">
      <c r="A2944" s="35" t="s">
        <v>57</v>
      </c>
      <c r="E2944" s="40" t="s">
        <v>4524</v>
      </c>
    </row>
    <row r="2945" spans="1:5" ht="12.75">
      <c r="A2945" t="s">
        <v>58</v>
      </c>
      <c r="E2945" s="39" t="s">
        <v>5</v>
      </c>
    </row>
    <row r="2946" spans="1:16" ht="25.5">
      <c r="A2946" t="s">
        <v>50</v>
      </c>
      <c s="34" t="s">
        <v>4525</v>
      </c>
      <c s="34" t="s">
        <v>4526</v>
      </c>
      <c s="35" t="s">
        <v>5</v>
      </c>
      <c s="6" t="s">
        <v>4527</v>
      </c>
      <c s="36" t="s">
        <v>102</v>
      </c>
      <c s="37">
        <v>0.252</v>
      </c>
      <c s="36">
        <v>1</v>
      </c>
      <c s="36">
        <f>ROUND(G2946*H2946,6)</f>
      </c>
      <c r="L2946" s="38">
        <v>0</v>
      </c>
      <c s="32">
        <f>ROUND(ROUND(L2946,2)*ROUND(G2946,3),2)</f>
      </c>
      <c s="36" t="s">
        <v>55</v>
      </c>
      <c>
        <f>(M2946*21)/100</f>
      </c>
      <c t="s">
        <v>28</v>
      </c>
    </row>
    <row r="2947" spans="1:5" ht="25.5">
      <c r="A2947" s="35" t="s">
        <v>56</v>
      </c>
      <c r="E2947" s="39" t="s">
        <v>4527</v>
      </c>
    </row>
    <row r="2948" spans="1:5" ht="89.25">
      <c r="A2948" s="35" t="s">
        <v>57</v>
      </c>
      <c r="E2948" s="42" t="s">
        <v>4528</v>
      </c>
    </row>
    <row r="2949" spans="1:5" ht="12.75">
      <c r="A2949" t="s">
        <v>58</v>
      </c>
      <c r="E2949" s="39" t="s">
        <v>4529</v>
      </c>
    </row>
    <row r="2950" spans="1:16" ht="25.5">
      <c r="A2950" t="s">
        <v>50</v>
      </c>
      <c s="34" t="s">
        <v>4530</v>
      </c>
      <c s="34" t="s">
        <v>4531</v>
      </c>
      <c s="35" t="s">
        <v>5</v>
      </c>
      <c s="6" t="s">
        <v>4532</v>
      </c>
      <c s="36" t="s">
        <v>54</v>
      </c>
      <c s="37">
        <v>71.912</v>
      </c>
      <c s="36">
        <v>0.00055</v>
      </c>
      <c s="36">
        <f>ROUND(G2950*H2950,6)</f>
      </c>
      <c r="L2950" s="38">
        <v>0</v>
      </c>
      <c s="32">
        <f>ROUND(ROUND(L2950,2)*ROUND(G2950,3),2)</f>
      </c>
      <c s="36" t="s">
        <v>55</v>
      </c>
      <c>
        <f>(M2950*21)/100</f>
      </c>
      <c t="s">
        <v>28</v>
      </c>
    </row>
    <row r="2951" spans="1:5" ht="25.5">
      <c r="A2951" s="35" t="s">
        <v>56</v>
      </c>
      <c r="E2951" s="39" t="s">
        <v>4532</v>
      </c>
    </row>
    <row r="2952" spans="1:5" ht="63.75">
      <c r="A2952" s="35" t="s">
        <v>57</v>
      </c>
      <c r="E2952" s="40" t="s">
        <v>4533</v>
      </c>
    </row>
    <row r="2953" spans="1:5" ht="12.75">
      <c r="A2953" t="s">
        <v>58</v>
      </c>
      <c r="E2953" s="39" t="s">
        <v>5</v>
      </c>
    </row>
    <row r="2954" spans="1:16" ht="25.5">
      <c r="A2954" t="s">
        <v>50</v>
      </c>
      <c s="34" t="s">
        <v>4534</v>
      </c>
      <c s="34" t="s">
        <v>4535</v>
      </c>
      <c s="35" t="s">
        <v>5</v>
      </c>
      <c s="6" t="s">
        <v>4536</v>
      </c>
      <c s="36" t="s">
        <v>102</v>
      </c>
      <c s="37">
        <v>0.209</v>
      </c>
      <c s="36">
        <v>1</v>
      </c>
      <c s="36">
        <f>ROUND(G2954*H2954,6)</f>
      </c>
      <c r="L2954" s="38">
        <v>0</v>
      </c>
      <c s="32">
        <f>ROUND(ROUND(L2954,2)*ROUND(G2954,3),2)</f>
      </c>
      <c s="36" t="s">
        <v>55</v>
      </c>
      <c>
        <f>(M2954*21)/100</f>
      </c>
      <c t="s">
        <v>28</v>
      </c>
    </row>
    <row r="2955" spans="1:5" ht="25.5">
      <c r="A2955" s="35" t="s">
        <v>56</v>
      </c>
      <c r="E2955" s="39" t="s">
        <v>4536</v>
      </c>
    </row>
    <row r="2956" spans="1:5" ht="76.5">
      <c r="A2956" s="35" t="s">
        <v>57</v>
      </c>
      <c r="E2956" s="40" t="s">
        <v>4537</v>
      </c>
    </row>
    <row r="2957" spans="1:5" ht="12.75">
      <c r="A2957" t="s">
        <v>58</v>
      </c>
      <c r="E2957" s="39" t="s">
        <v>4538</v>
      </c>
    </row>
    <row r="2958" spans="1:16" ht="25.5">
      <c r="A2958" t="s">
        <v>50</v>
      </c>
      <c s="34" t="s">
        <v>4539</v>
      </c>
      <c s="34" t="s">
        <v>4540</v>
      </c>
      <c s="35" t="s">
        <v>5</v>
      </c>
      <c s="6" t="s">
        <v>4541</v>
      </c>
      <c s="36" t="s">
        <v>102</v>
      </c>
      <c s="37">
        <v>0.028</v>
      </c>
      <c s="36">
        <v>1</v>
      </c>
      <c s="36">
        <f>ROUND(G2958*H2958,6)</f>
      </c>
      <c r="L2958" s="38">
        <v>0</v>
      </c>
      <c s="32">
        <f>ROUND(ROUND(L2958,2)*ROUND(G2958,3),2)</f>
      </c>
      <c s="36" t="s">
        <v>55</v>
      </c>
      <c>
        <f>(M2958*21)/100</f>
      </c>
      <c t="s">
        <v>28</v>
      </c>
    </row>
    <row r="2959" spans="1:5" ht="25.5">
      <c r="A2959" s="35" t="s">
        <v>56</v>
      </c>
      <c r="E2959" s="39" t="s">
        <v>4541</v>
      </c>
    </row>
    <row r="2960" spans="1:5" ht="25.5">
      <c r="A2960" s="35" t="s">
        <v>57</v>
      </c>
      <c r="E2960" s="40" t="s">
        <v>4542</v>
      </c>
    </row>
    <row r="2961" spans="1:5" ht="12.75">
      <c r="A2961" t="s">
        <v>58</v>
      </c>
      <c r="E2961" s="39" t="s">
        <v>4543</v>
      </c>
    </row>
    <row r="2962" spans="1:16" ht="25.5">
      <c r="A2962" t="s">
        <v>50</v>
      </c>
      <c s="34" t="s">
        <v>4544</v>
      </c>
      <c s="34" t="s">
        <v>4545</v>
      </c>
      <c s="35" t="s">
        <v>5</v>
      </c>
      <c s="6" t="s">
        <v>4546</v>
      </c>
      <c s="36" t="s">
        <v>54</v>
      </c>
      <c s="37">
        <v>73.6</v>
      </c>
      <c s="36">
        <v>0.00043</v>
      </c>
      <c s="36">
        <f>ROUND(G2962*H2962,6)</f>
      </c>
      <c r="L2962" s="38">
        <v>0</v>
      </c>
      <c s="32">
        <f>ROUND(ROUND(L2962,2)*ROUND(G2962,3),2)</f>
      </c>
      <c s="36" t="s">
        <v>55</v>
      </c>
      <c>
        <f>(M2962*21)/100</f>
      </c>
      <c t="s">
        <v>28</v>
      </c>
    </row>
    <row r="2963" spans="1:5" ht="25.5">
      <c r="A2963" s="35" t="s">
        <v>56</v>
      </c>
      <c r="E2963" s="39" t="s">
        <v>4546</v>
      </c>
    </row>
    <row r="2964" spans="1:5" ht="38.25">
      <c r="A2964" s="35" t="s">
        <v>57</v>
      </c>
      <c r="E2964" s="40" t="s">
        <v>4547</v>
      </c>
    </row>
    <row r="2965" spans="1:5" ht="12.75">
      <c r="A2965" t="s">
        <v>58</v>
      </c>
      <c r="E2965" s="39" t="s">
        <v>5</v>
      </c>
    </row>
    <row r="2966" spans="1:16" ht="25.5">
      <c r="A2966" t="s">
        <v>50</v>
      </c>
      <c s="34" t="s">
        <v>4548</v>
      </c>
      <c s="34" t="s">
        <v>4549</v>
      </c>
      <c s="35" t="s">
        <v>5</v>
      </c>
      <c s="6" t="s">
        <v>4550</v>
      </c>
      <c s="36" t="s">
        <v>54</v>
      </c>
      <c s="37">
        <v>14.035</v>
      </c>
      <c s="36">
        <v>0.00126</v>
      </c>
      <c s="36">
        <f>ROUND(G2966*H2966,6)</f>
      </c>
      <c r="L2966" s="38">
        <v>0</v>
      </c>
      <c s="32">
        <f>ROUND(ROUND(L2966,2)*ROUND(G2966,3),2)</f>
      </c>
      <c s="36" t="s">
        <v>55</v>
      </c>
      <c>
        <f>(M2966*21)/100</f>
      </c>
      <c t="s">
        <v>28</v>
      </c>
    </row>
    <row r="2967" spans="1:5" ht="25.5">
      <c r="A2967" s="35" t="s">
        <v>56</v>
      </c>
      <c r="E2967" s="39" t="s">
        <v>4550</v>
      </c>
    </row>
    <row r="2968" spans="1:5" ht="12.75">
      <c r="A2968" s="35" t="s">
        <v>57</v>
      </c>
      <c r="E2968" s="40" t="s">
        <v>4551</v>
      </c>
    </row>
    <row r="2969" spans="1:5" ht="12.75">
      <c r="A2969" t="s">
        <v>58</v>
      </c>
      <c r="E2969" s="39" t="s">
        <v>5</v>
      </c>
    </row>
    <row r="2970" spans="1:16" ht="12.75">
      <c r="A2970" t="s">
        <v>50</v>
      </c>
      <c s="34" t="s">
        <v>4552</v>
      </c>
      <c s="34" t="s">
        <v>4553</v>
      </c>
      <c s="35" t="s">
        <v>5</v>
      </c>
      <c s="6" t="s">
        <v>4554</v>
      </c>
      <c s="36" t="s">
        <v>1088</v>
      </c>
      <c s="37">
        <v>111.441</v>
      </c>
      <c s="36">
        <v>0</v>
      </c>
      <c s="36">
        <f>ROUND(G2970*H2970,6)</f>
      </c>
      <c r="L2970" s="38">
        <v>0</v>
      </c>
      <c s="32">
        <f>ROUND(ROUND(L2970,2)*ROUND(G2970,3),2)</f>
      </c>
      <c s="36" t="s">
        <v>55</v>
      </c>
      <c>
        <f>(M2970*21)/100</f>
      </c>
      <c t="s">
        <v>28</v>
      </c>
    </row>
    <row r="2971" spans="1:5" ht="12.75">
      <c r="A2971" s="35" t="s">
        <v>56</v>
      </c>
      <c r="E2971" s="39" t="s">
        <v>4554</v>
      </c>
    </row>
    <row r="2972" spans="1:5" ht="63.75">
      <c r="A2972" s="35" t="s">
        <v>57</v>
      </c>
      <c r="E2972" s="40" t="s">
        <v>4555</v>
      </c>
    </row>
    <row r="2973" spans="1:5" ht="12.75">
      <c r="A2973" t="s">
        <v>58</v>
      </c>
      <c r="E2973" s="39" t="s">
        <v>5</v>
      </c>
    </row>
    <row r="2974" spans="1:16" ht="12.75">
      <c r="A2974" t="s">
        <v>50</v>
      </c>
      <c s="34" t="s">
        <v>4556</v>
      </c>
      <c s="34" t="s">
        <v>1401</v>
      </c>
      <c s="35" t="s">
        <v>5</v>
      </c>
      <c s="6" t="s">
        <v>1402</v>
      </c>
      <c s="36" t="s">
        <v>1088</v>
      </c>
      <c s="37">
        <v>4.948</v>
      </c>
      <c s="36">
        <v>0</v>
      </c>
      <c s="36">
        <f>ROUND(G2974*H2974,6)</f>
      </c>
      <c r="L2974" s="38">
        <v>0</v>
      </c>
      <c s="32">
        <f>ROUND(ROUND(L2974,2)*ROUND(G2974,3),2)</f>
      </c>
      <c s="36" t="s">
        <v>55</v>
      </c>
      <c>
        <f>(M2974*21)/100</f>
      </c>
      <c t="s">
        <v>28</v>
      </c>
    </row>
    <row r="2975" spans="1:5" ht="12.75">
      <c r="A2975" s="35" t="s">
        <v>56</v>
      </c>
      <c r="E2975" s="39" t="s">
        <v>1402</v>
      </c>
    </row>
    <row r="2976" spans="1:5" ht="38.25">
      <c r="A2976" s="35" t="s">
        <v>57</v>
      </c>
      <c r="E2976" s="40" t="s">
        <v>4557</v>
      </c>
    </row>
    <row r="2977" spans="1:5" ht="12.75">
      <c r="A2977" t="s">
        <v>58</v>
      </c>
      <c r="E2977" s="39" t="s">
        <v>5</v>
      </c>
    </row>
    <row r="2978" spans="1:16" ht="25.5">
      <c r="A2978" t="s">
        <v>50</v>
      </c>
      <c s="34" t="s">
        <v>4558</v>
      </c>
      <c s="34" t="s">
        <v>4559</v>
      </c>
      <c s="35" t="s">
        <v>5</v>
      </c>
      <c s="6" t="s">
        <v>4560</v>
      </c>
      <c s="36" t="s">
        <v>1203</v>
      </c>
      <c s="37">
        <v>564.939</v>
      </c>
      <c s="36">
        <v>0</v>
      </c>
      <c s="36">
        <f>ROUND(G2978*H2978,6)</f>
      </c>
      <c r="L2978" s="38">
        <v>0</v>
      </c>
      <c s="32">
        <f>ROUND(ROUND(L2978,2)*ROUND(G2978,3),2)</f>
      </c>
      <c s="36" t="s">
        <v>55</v>
      </c>
      <c>
        <f>(M2978*21)/100</f>
      </c>
      <c t="s">
        <v>28</v>
      </c>
    </row>
    <row r="2979" spans="1:5" ht="25.5">
      <c r="A2979" s="35" t="s">
        <v>56</v>
      </c>
      <c r="E2979" s="39" t="s">
        <v>4560</v>
      </c>
    </row>
    <row r="2980" spans="1:5" ht="12.75">
      <c r="A2980" s="35" t="s">
        <v>57</v>
      </c>
      <c r="E2980" s="40" t="s">
        <v>5</v>
      </c>
    </row>
    <row r="2981" spans="1:5" ht="12.75">
      <c r="A2981" t="s">
        <v>58</v>
      </c>
      <c r="E2981" s="39" t="s">
        <v>5</v>
      </c>
    </row>
    <row r="2982" spans="1:16" ht="25.5">
      <c r="A2982" t="s">
        <v>50</v>
      </c>
      <c s="34" t="s">
        <v>4561</v>
      </c>
      <c s="34" t="s">
        <v>4562</v>
      </c>
      <c s="35" t="s">
        <v>5</v>
      </c>
      <c s="6" t="s">
        <v>4563</v>
      </c>
      <c s="36" t="s">
        <v>1203</v>
      </c>
      <c s="37">
        <v>319.451</v>
      </c>
      <c s="36">
        <v>0</v>
      </c>
      <c s="36">
        <f>ROUND(G2982*H2982,6)</f>
      </c>
      <c r="L2982" s="38">
        <v>0</v>
      </c>
      <c s="32">
        <f>ROUND(ROUND(L2982,2)*ROUND(G2982,3),2)</f>
      </c>
      <c s="36" t="s">
        <v>55</v>
      </c>
      <c>
        <f>(M2982*21)/100</f>
      </c>
      <c t="s">
        <v>28</v>
      </c>
    </row>
    <row r="2983" spans="1:5" ht="25.5">
      <c r="A2983" s="35" t="s">
        <v>56</v>
      </c>
      <c r="E2983" s="39" t="s">
        <v>4563</v>
      </c>
    </row>
    <row r="2984" spans="1:5" ht="12.75">
      <c r="A2984" s="35" t="s">
        <v>57</v>
      </c>
      <c r="E2984" s="40" t="s">
        <v>5</v>
      </c>
    </row>
    <row r="2985" spans="1:5" ht="12.75">
      <c r="A2985" t="s">
        <v>58</v>
      </c>
      <c r="E2985" s="39" t="s">
        <v>5</v>
      </c>
    </row>
    <row r="2986" spans="1:16" ht="25.5">
      <c r="A2986" t="s">
        <v>50</v>
      </c>
      <c s="34" t="s">
        <v>4564</v>
      </c>
      <c s="34" t="s">
        <v>4565</v>
      </c>
      <c s="35" t="s">
        <v>5</v>
      </c>
      <c s="6" t="s">
        <v>4566</v>
      </c>
      <c s="36" t="s">
        <v>1088</v>
      </c>
      <c s="37">
        <v>180.66</v>
      </c>
      <c s="36">
        <v>0</v>
      </c>
      <c s="36">
        <f>ROUND(G2986*H2986,6)</f>
      </c>
      <c r="L2986" s="38">
        <v>0</v>
      </c>
      <c s="32">
        <f>ROUND(ROUND(L2986,2)*ROUND(G2986,3),2)</f>
      </c>
      <c s="36" t="s">
        <v>55</v>
      </c>
      <c>
        <f>(M2986*21)/100</f>
      </c>
      <c t="s">
        <v>28</v>
      </c>
    </row>
    <row r="2987" spans="1:5" ht="25.5">
      <c r="A2987" s="35" t="s">
        <v>56</v>
      </c>
      <c r="E2987" s="39" t="s">
        <v>4566</v>
      </c>
    </row>
    <row r="2988" spans="1:5" ht="12.75">
      <c r="A2988" s="35" t="s">
        <v>57</v>
      </c>
      <c r="E2988" s="40" t="s">
        <v>5</v>
      </c>
    </row>
    <row r="2989" spans="1:5" ht="12.75">
      <c r="A2989" t="s">
        <v>58</v>
      </c>
      <c r="E2989" s="39" t="s">
        <v>5</v>
      </c>
    </row>
    <row r="2990" spans="1:16" ht="25.5">
      <c r="A2990" t="s">
        <v>50</v>
      </c>
      <c s="34" t="s">
        <v>4567</v>
      </c>
      <c s="34" t="s">
        <v>4568</v>
      </c>
      <c s="35" t="s">
        <v>5</v>
      </c>
      <c s="6" t="s">
        <v>4569</v>
      </c>
      <c s="36" t="s">
        <v>1088</v>
      </c>
      <c s="37">
        <v>2.113</v>
      </c>
      <c s="36">
        <v>0</v>
      </c>
      <c s="36">
        <f>ROUND(G2990*H2990,6)</f>
      </c>
      <c r="L2990" s="38">
        <v>0</v>
      </c>
      <c s="32">
        <f>ROUND(ROUND(L2990,2)*ROUND(G2990,3),2)</f>
      </c>
      <c s="36" t="s">
        <v>55</v>
      </c>
      <c>
        <f>(M2990*21)/100</f>
      </c>
      <c t="s">
        <v>28</v>
      </c>
    </row>
    <row r="2991" spans="1:5" ht="25.5">
      <c r="A2991" s="35" t="s">
        <v>56</v>
      </c>
      <c r="E2991" s="39" t="s">
        <v>4569</v>
      </c>
    </row>
    <row r="2992" spans="1:5" ht="12.75">
      <c r="A2992" s="35" t="s">
        <v>57</v>
      </c>
      <c r="E2992" s="40" t="s">
        <v>4570</v>
      </c>
    </row>
    <row r="2993" spans="1:5" ht="12.75">
      <c r="A2993" t="s">
        <v>58</v>
      </c>
      <c r="E2993" s="39" t="s">
        <v>5</v>
      </c>
    </row>
    <row r="2994" spans="1:16" ht="12.75">
      <c r="A2994" t="s">
        <v>50</v>
      </c>
      <c s="34" t="s">
        <v>4571</v>
      </c>
      <c s="34" t="s">
        <v>4572</v>
      </c>
      <c s="35" t="s">
        <v>5</v>
      </c>
      <c s="6" t="s">
        <v>4573</v>
      </c>
      <c s="36" t="s">
        <v>1088</v>
      </c>
      <c s="37">
        <v>0.63</v>
      </c>
      <c s="36">
        <v>0</v>
      </c>
      <c s="36">
        <f>ROUND(G2994*H2994,6)</f>
      </c>
      <c r="L2994" s="38">
        <v>0</v>
      </c>
      <c s="32">
        <f>ROUND(ROUND(L2994,2)*ROUND(G2994,3),2)</f>
      </c>
      <c s="36" t="s">
        <v>55</v>
      </c>
      <c>
        <f>(M2994*21)/100</f>
      </c>
      <c t="s">
        <v>28</v>
      </c>
    </row>
    <row r="2995" spans="1:5" ht="12.75">
      <c r="A2995" s="35" t="s">
        <v>56</v>
      </c>
      <c r="E2995" s="39" t="s">
        <v>4573</v>
      </c>
    </row>
    <row r="2996" spans="1:5" ht="25.5">
      <c r="A2996" s="35" t="s">
        <v>57</v>
      </c>
      <c r="E2996" s="40" t="s">
        <v>4574</v>
      </c>
    </row>
    <row r="2997" spans="1:5" ht="12.75">
      <c r="A2997" t="s">
        <v>58</v>
      </c>
      <c r="E2997" s="39" t="s">
        <v>5</v>
      </c>
    </row>
    <row r="2998" spans="1:16" ht="12.75">
      <c r="A2998" t="s">
        <v>50</v>
      </c>
      <c s="34" t="s">
        <v>4575</v>
      </c>
      <c s="34" t="s">
        <v>4576</v>
      </c>
      <c s="35" t="s">
        <v>5</v>
      </c>
      <c s="6" t="s">
        <v>4577</v>
      </c>
      <c s="36" t="s">
        <v>1088</v>
      </c>
      <c s="37">
        <v>33.293</v>
      </c>
      <c s="36">
        <v>0</v>
      </c>
      <c s="36">
        <f>ROUND(G2998*H2998,6)</f>
      </c>
      <c r="L2998" s="38">
        <v>0</v>
      </c>
      <c s="32">
        <f>ROUND(ROUND(L2998,2)*ROUND(G2998,3),2)</f>
      </c>
      <c s="36" t="s">
        <v>55</v>
      </c>
      <c>
        <f>(M2998*21)/100</f>
      </c>
      <c t="s">
        <v>28</v>
      </c>
    </row>
    <row r="2999" spans="1:5" ht="12.75">
      <c r="A2999" s="35" t="s">
        <v>56</v>
      </c>
      <c r="E2999" s="39" t="s">
        <v>4577</v>
      </c>
    </row>
    <row r="3000" spans="1:5" ht="204">
      <c r="A3000" s="35" t="s">
        <v>57</v>
      </c>
      <c r="E3000" s="40" t="s">
        <v>4578</v>
      </c>
    </row>
    <row r="3001" spans="1:5" ht="12.75">
      <c r="A3001" t="s">
        <v>58</v>
      </c>
      <c r="E3001" s="39" t="s">
        <v>5</v>
      </c>
    </row>
    <row r="3002" spans="1:16" ht="12.75">
      <c r="A3002" t="s">
        <v>50</v>
      </c>
      <c s="34" t="s">
        <v>4579</v>
      </c>
      <c s="34" t="s">
        <v>4580</v>
      </c>
      <c s="35" t="s">
        <v>5</v>
      </c>
      <c s="6" t="s">
        <v>4581</v>
      </c>
      <c s="36" t="s">
        <v>1203</v>
      </c>
      <c s="37">
        <v>81.024</v>
      </c>
      <c s="36">
        <v>0</v>
      </c>
      <c s="36">
        <f>ROUND(G3002*H3002,6)</f>
      </c>
      <c r="L3002" s="38">
        <v>0</v>
      </c>
      <c s="32">
        <f>ROUND(ROUND(L3002,2)*ROUND(G3002,3),2)</f>
      </c>
      <c s="36" t="s">
        <v>55</v>
      </c>
      <c>
        <f>(M3002*21)/100</f>
      </c>
      <c t="s">
        <v>28</v>
      </c>
    </row>
    <row r="3003" spans="1:5" ht="12.75">
      <c r="A3003" s="35" t="s">
        <v>56</v>
      </c>
      <c r="E3003" s="39" t="s">
        <v>4581</v>
      </c>
    </row>
    <row r="3004" spans="1:5" ht="216.75">
      <c r="A3004" s="35" t="s">
        <v>57</v>
      </c>
      <c r="E3004" s="40" t="s">
        <v>4582</v>
      </c>
    </row>
    <row r="3005" spans="1:5" ht="12.75">
      <c r="A3005" t="s">
        <v>58</v>
      </c>
      <c r="E3005" s="39" t="s">
        <v>5</v>
      </c>
    </row>
    <row r="3006" spans="1:16" ht="25.5">
      <c r="A3006" t="s">
        <v>50</v>
      </c>
      <c s="34" t="s">
        <v>4583</v>
      </c>
      <c s="34" t="s">
        <v>4584</v>
      </c>
      <c s="35" t="s">
        <v>5</v>
      </c>
      <c s="6" t="s">
        <v>4585</v>
      </c>
      <c s="36" t="s">
        <v>1203</v>
      </c>
      <c s="37">
        <v>497.403</v>
      </c>
      <c s="36">
        <v>0</v>
      </c>
      <c s="36">
        <f>ROUND(G3006*H3006,6)</f>
      </c>
      <c r="L3006" s="38">
        <v>0</v>
      </c>
      <c s="32">
        <f>ROUND(ROUND(L3006,2)*ROUND(G3006,3),2)</f>
      </c>
      <c s="36" t="s">
        <v>55</v>
      </c>
      <c>
        <f>(M3006*21)/100</f>
      </c>
      <c t="s">
        <v>28</v>
      </c>
    </row>
    <row r="3007" spans="1:5" ht="25.5">
      <c r="A3007" s="35" t="s">
        <v>56</v>
      </c>
      <c r="E3007" s="39" t="s">
        <v>4585</v>
      </c>
    </row>
    <row r="3008" spans="1:5" ht="12.75">
      <c r="A3008" s="35" t="s">
        <v>57</v>
      </c>
      <c r="E3008" s="40" t="s">
        <v>4586</v>
      </c>
    </row>
    <row r="3009" spans="1:5" ht="12.75">
      <c r="A3009" t="s">
        <v>58</v>
      </c>
      <c r="E3009" s="39" t="s">
        <v>5</v>
      </c>
    </row>
    <row r="3010" spans="1:16" ht="25.5">
      <c r="A3010" t="s">
        <v>50</v>
      </c>
      <c s="34" t="s">
        <v>4587</v>
      </c>
      <c s="34" t="s">
        <v>4588</v>
      </c>
      <c s="35" t="s">
        <v>5</v>
      </c>
      <c s="6" t="s">
        <v>4589</v>
      </c>
      <c s="36" t="s">
        <v>1088</v>
      </c>
      <c s="37">
        <v>29.18</v>
      </c>
      <c s="36">
        <v>0</v>
      </c>
      <c s="36">
        <f>ROUND(G3010*H3010,6)</f>
      </c>
      <c r="L3010" s="38">
        <v>0</v>
      </c>
      <c s="32">
        <f>ROUND(ROUND(L3010,2)*ROUND(G3010,3),2)</f>
      </c>
      <c s="36" t="s">
        <v>55</v>
      </c>
      <c>
        <f>(M3010*21)/100</f>
      </c>
      <c t="s">
        <v>28</v>
      </c>
    </row>
    <row r="3011" spans="1:5" ht="25.5">
      <c r="A3011" s="35" t="s">
        <v>56</v>
      </c>
      <c r="E3011" s="39" t="s">
        <v>4589</v>
      </c>
    </row>
    <row r="3012" spans="1:5" ht="12.75">
      <c r="A3012" s="35" t="s">
        <v>57</v>
      </c>
      <c r="E3012" s="40" t="s">
        <v>4590</v>
      </c>
    </row>
    <row r="3013" spans="1:5" ht="12.75">
      <c r="A3013" t="s">
        <v>58</v>
      </c>
      <c r="E3013" s="39" t="s">
        <v>5</v>
      </c>
    </row>
    <row r="3014" spans="1:16" ht="25.5">
      <c r="A3014" t="s">
        <v>50</v>
      </c>
      <c s="34" t="s">
        <v>4591</v>
      </c>
      <c s="34" t="s">
        <v>4592</v>
      </c>
      <c s="35" t="s">
        <v>5</v>
      </c>
      <c s="6" t="s">
        <v>4593</v>
      </c>
      <c s="36" t="s">
        <v>71</v>
      </c>
      <c s="37">
        <v>77.931</v>
      </c>
      <c s="36">
        <v>0</v>
      </c>
      <c s="36">
        <f>ROUND(G3014*H3014,6)</f>
      </c>
      <c r="L3014" s="38">
        <v>0</v>
      </c>
      <c s="32">
        <f>ROUND(ROUND(L3014,2)*ROUND(G3014,3),2)</f>
      </c>
      <c s="36" t="s">
        <v>55</v>
      </c>
      <c>
        <f>(M3014*21)/100</f>
      </c>
      <c t="s">
        <v>28</v>
      </c>
    </row>
    <row r="3015" spans="1:5" ht="25.5">
      <c r="A3015" s="35" t="s">
        <v>56</v>
      </c>
      <c r="E3015" s="39" t="s">
        <v>4593</v>
      </c>
    </row>
    <row r="3016" spans="1:5" ht="25.5">
      <c r="A3016" s="35" t="s">
        <v>57</v>
      </c>
      <c r="E3016" s="40" t="s">
        <v>4594</v>
      </c>
    </row>
    <row r="3017" spans="1:5" ht="12.75">
      <c r="A3017" t="s">
        <v>58</v>
      </c>
      <c r="E3017" s="39" t="s">
        <v>5</v>
      </c>
    </row>
    <row r="3018" spans="1:16" ht="12.75">
      <c r="A3018" t="s">
        <v>50</v>
      </c>
      <c s="34" t="s">
        <v>4595</v>
      </c>
      <c s="34" t="s">
        <v>4596</v>
      </c>
      <c s="35" t="s">
        <v>5</v>
      </c>
      <c s="6" t="s">
        <v>4597</v>
      </c>
      <c s="36" t="s">
        <v>1088</v>
      </c>
      <c s="37">
        <v>26.487</v>
      </c>
      <c s="36">
        <v>0</v>
      </c>
      <c s="36">
        <f>ROUND(G3018*H3018,6)</f>
      </c>
      <c r="L3018" s="38">
        <v>0</v>
      </c>
      <c s="32">
        <f>ROUND(ROUND(L3018,2)*ROUND(G3018,3),2)</f>
      </c>
      <c s="36" t="s">
        <v>55</v>
      </c>
      <c>
        <f>(M3018*21)/100</f>
      </c>
      <c t="s">
        <v>28</v>
      </c>
    </row>
    <row r="3019" spans="1:5" ht="12.75">
      <c r="A3019" s="35" t="s">
        <v>56</v>
      </c>
      <c r="E3019" s="39" t="s">
        <v>4597</v>
      </c>
    </row>
    <row r="3020" spans="1:5" ht="165.75">
      <c r="A3020" s="35" t="s">
        <v>57</v>
      </c>
      <c r="E3020" s="40" t="s">
        <v>4598</v>
      </c>
    </row>
    <row r="3021" spans="1:5" ht="12.75">
      <c r="A3021" t="s">
        <v>58</v>
      </c>
      <c r="E3021" s="39" t="s">
        <v>5</v>
      </c>
    </row>
    <row r="3022" spans="1:16" ht="25.5">
      <c r="A3022" t="s">
        <v>50</v>
      </c>
      <c s="34" t="s">
        <v>4599</v>
      </c>
      <c s="34" t="s">
        <v>4600</v>
      </c>
      <c s="35" t="s">
        <v>5</v>
      </c>
      <c s="6" t="s">
        <v>4601</v>
      </c>
      <c s="36" t="s">
        <v>1203</v>
      </c>
      <c s="37">
        <v>26.91</v>
      </c>
      <c s="36">
        <v>0</v>
      </c>
      <c s="36">
        <f>ROUND(G3022*H3022,6)</f>
      </c>
      <c r="L3022" s="38">
        <v>0</v>
      </c>
      <c s="32">
        <f>ROUND(ROUND(L3022,2)*ROUND(G3022,3),2)</f>
      </c>
      <c s="36" t="s">
        <v>55</v>
      </c>
      <c>
        <f>(M3022*21)/100</f>
      </c>
      <c t="s">
        <v>28</v>
      </c>
    </row>
    <row r="3023" spans="1:5" ht="25.5">
      <c r="A3023" s="35" t="s">
        <v>56</v>
      </c>
      <c r="E3023" s="39" t="s">
        <v>4601</v>
      </c>
    </row>
    <row r="3024" spans="1:5" ht="12.75">
      <c r="A3024" s="35" t="s">
        <v>57</v>
      </c>
      <c r="E3024" s="40" t="s">
        <v>4602</v>
      </c>
    </row>
    <row r="3025" spans="1:5" ht="12.75">
      <c r="A3025" t="s">
        <v>58</v>
      </c>
      <c r="E3025" s="39" t="s">
        <v>5</v>
      </c>
    </row>
    <row r="3026" spans="1:16" ht="25.5">
      <c r="A3026" t="s">
        <v>50</v>
      </c>
      <c s="34" t="s">
        <v>4603</v>
      </c>
      <c s="34" t="s">
        <v>4604</v>
      </c>
      <c s="35" t="s">
        <v>5</v>
      </c>
      <c s="6" t="s">
        <v>4605</v>
      </c>
      <c s="36" t="s">
        <v>102</v>
      </c>
      <c s="37">
        <v>0.226</v>
      </c>
      <c s="36">
        <v>0</v>
      </c>
      <c s="36">
        <f>ROUND(G3026*H3026,6)</f>
      </c>
      <c r="L3026" s="38">
        <v>0</v>
      </c>
      <c s="32">
        <f>ROUND(ROUND(L3026,2)*ROUND(G3026,3),2)</f>
      </c>
      <c s="36" t="s">
        <v>55</v>
      </c>
      <c>
        <f>(M3026*21)/100</f>
      </c>
      <c t="s">
        <v>28</v>
      </c>
    </row>
    <row r="3027" spans="1:5" ht="25.5">
      <c r="A3027" s="35" t="s">
        <v>56</v>
      </c>
      <c r="E3027" s="39" t="s">
        <v>4605</v>
      </c>
    </row>
    <row r="3028" spans="1:5" ht="12.75">
      <c r="A3028" s="35" t="s">
        <v>57</v>
      </c>
      <c r="E3028" s="40" t="s">
        <v>4606</v>
      </c>
    </row>
    <row r="3029" spans="1:5" ht="12.75">
      <c r="A3029" t="s">
        <v>58</v>
      </c>
      <c r="E3029" s="39" t="s">
        <v>5</v>
      </c>
    </row>
    <row r="3030" spans="1:16" ht="25.5">
      <c r="A3030" t="s">
        <v>50</v>
      </c>
      <c s="34" t="s">
        <v>4607</v>
      </c>
      <c s="34" t="s">
        <v>4608</v>
      </c>
      <c s="35" t="s">
        <v>5</v>
      </c>
      <c s="6" t="s">
        <v>4609</v>
      </c>
      <c s="36" t="s">
        <v>102</v>
      </c>
      <c s="37">
        <v>0.103</v>
      </c>
      <c s="36">
        <v>0</v>
      </c>
      <c s="36">
        <f>ROUND(G3030*H3030,6)</f>
      </c>
      <c r="L3030" s="38">
        <v>0</v>
      </c>
      <c s="32">
        <f>ROUND(ROUND(L3030,2)*ROUND(G3030,3),2)</f>
      </c>
      <c s="36" t="s">
        <v>55</v>
      </c>
      <c>
        <f>(M3030*21)/100</f>
      </c>
      <c t="s">
        <v>28</v>
      </c>
    </row>
    <row r="3031" spans="1:5" ht="25.5">
      <c r="A3031" s="35" t="s">
        <v>56</v>
      </c>
      <c r="E3031" s="39" t="s">
        <v>4609</v>
      </c>
    </row>
    <row r="3032" spans="1:5" ht="25.5">
      <c r="A3032" s="35" t="s">
        <v>57</v>
      </c>
      <c r="E3032" s="40" t="s">
        <v>4610</v>
      </c>
    </row>
    <row r="3033" spans="1:5" ht="12.75">
      <c r="A3033" t="s">
        <v>58</v>
      </c>
      <c r="E3033" s="39" t="s">
        <v>5</v>
      </c>
    </row>
    <row r="3034" spans="1:16" ht="25.5">
      <c r="A3034" t="s">
        <v>50</v>
      </c>
      <c s="34" t="s">
        <v>4611</v>
      </c>
      <c s="34" t="s">
        <v>4612</v>
      </c>
      <c s="35" t="s">
        <v>5</v>
      </c>
      <c s="6" t="s">
        <v>4613</v>
      </c>
      <c s="36" t="s">
        <v>102</v>
      </c>
      <c s="37">
        <v>0.581</v>
      </c>
      <c s="36">
        <v>0</v>
      </c>
      <c s="36">
        <f>ROUND(G3034*H3034,6)</f>
      </c>
      <c r="L3034" s="38">
        <v>0</v>
      </c>
      <c s="32">
        <f>ROUND(ROUND(L3034,2)*ROUND(G3034,3),2)</f>
      </c>
      <c s="36" t="s">
        <v>55</v>
      </c>
      <c>
        <f>(M3034*21)/100</f>
      </c>
      <c t="s">
        <v>28</v>
      </c>
    </row>
    <row r="3035" spans="1:5" ht="25.5">
      <c r="A3035" s="35" t="s">
        <v>56</v>
      </c>
      <c r="E3035" s="39" t="s">
        <v>4613</v>
      </c>
    </row>
    <row r="3036" spans="1:5" ht="51">
      <c r="A3036" s="35" t="s">
        <v>57</v>
      </c>
      <c r="E3036" s="40" t="s">
        <v>4614</v>
      </c>
    </row>
    <row r="3037" spans="1:5" ht="12.75">
      <c r="A3037" t="s">
        <v>58</v>
      </c>
      <c r="E3037" s="39" t="s">
        <v>5</v>
      </c>
    </row>
    <row r="3038" spans="1:16" ht="12.75">
      <c r="A3038" t="s">
        <v>50</v>
      </c>
      <c s="34" t="s">
        <v>4615</v>
      </c>
      <c s="34" t="s">
        <v>4616</v>
      </c>
      <c s="35" t="s">
        <v>5</v>
      </c>
      <c s="6" t="s">
        <v>4617</v>
      </c>
      <c s="36" t="s">
        <v>1088</v>
      </c>
      <c s="37">
        <v>156.713</v>
      </c>
      <c s="36">
        <v>0</v>
      </c>
      <c s="36">
        <f>ROUND(G3038*H3038,6)</f>
      </c>
      <c r="L3038" s="38">
        <v>0</v>
      </c>
      <c s="32">
        <f>ROUND(ROUND(L3038,2)*ROUND(G3038,3),2)</f>
      </c>
      <c s="36" t="s">
        <v>55</v>
      </c>
      <c>
        <f>(M3038*21)/100</f>
      </c>
      <c t="s">
        <v>28</v>
      </c>
    </row>
    <row r="3039" spans="1:5" ht="12.75">
      <c r="A3039" s="35" t="s">
        <v>56</v>
      </c>
      <c r="E3039" s="39" t="s">
        <v>4617</v>
      </c>
    </row>
    <row r="3040" spans="1:5" ht="204">
      <c r="A3040" s="35" t="s">
        <v>57</v>
      </c>
      <c r="E3040" s="42" t="s">
        <v>4618</v>
      </c>
    </row>
    <row r="3041" spans="1:5" ht="12.75">
      <c r="A3041" t="s">
        <v>58</v>
      </c>
      <c r="E3041" s="39" t="s">
        <v>5</v>
      </c>
    </row>
    <row r="3042" spans="1:16" ht="12.75">
      <c r="A3042" t="s">
        <v>50</v>
      </c>
      <c s="34" t="s">
        <v>4619</v>
      </c>
      <c s="34" t="s">
        <v>4620</v>
      </c>
      <c s="35" t="s">
        <v>5</v>
      </c>
      <c s="6" t="s">
        <v>4621</v>
      </c>
      <c s="36" t="s">
        <v>1088</v>
      </c>
      <c s="37">
        <v>0.355</v>
      </c>
      <c s="36">
        <v>0</v>
      </c>
      <c s="36">
        <f>ROUND(G3042*H3042,6)</f>
      </c>
      <c r="L3042" s="38">
        <v>0</v>
      </c>
      <c s="32">
        <f>ROUND(ROUND(L3042,2)*ROUND(G3042,3),2)</f>
      </c>
      <c s="36" t="s">
        <v>55</v>
      </c>
      <c>
        <f>(M3042*21)/100</f>
      </c>
      <c t="s">
        <v>28</v>
      </c>
    </row>
    <row r="3043" spans="1:5" ht="12.75">
      <c r="A3043" s="35" t="s">
        <v>56</v>
      </c>
      <c r="E3043" s="39" t="s">
        <v>4621</v>
      </c>
    </row>
    <row r="3044" spans="1:5" ht="25.5">
      <c r="A3044" s="35" t="s">
        <v>57</v>
      </c>
      <c r="E3044" s="40" t="s">
        <v>4622</v>
      </c>
    </row>
    <row r="3045" spans="1:5" ht="12.75">
      <c r="A3045" t="s">
        <v>58</v>
      </c>
      <c r="E3045" s="39" t="s">
        <v>5</v>
      </c>
    </row>
    <row r="3046" spans="1:16" ht="12.75">
      <c r="A3046" t="s">
        <v>50</v>
      </c>
      <c s="34" t="s">
        <v>4623</v>
      </c>
      <c s="34" t="s">
        <v>4624</v>
      </c>
      <c s="35" t="s">
        <v>5</v>
      </c>
      <c s="6" t="s">
        <v>4625</v>
      </c>
      <c s="36" t="s">
        <v>1088</v>
      </c>
      <c s="37">
        <v>534.34</v>
      </c>
      <c s="36">
        <v>0</v>
      </c>
      <c s="36">
        <f>ROUND(G3046*H3046,6)</f>
      </c>
      <c r="L3046" s="38">
        <v>0</v>
      </c>
      <c s="32">
        <f>ROUND(ROUND(L3046,2)*ROUND(G3046,3),2)</f>
      </c>
      <c s="36" t="s">
        <v>55</v>
      </c>
      <c>
        <f>(M3046*21)/100</f>
      </c>
      <c t="s">
        <v>28</v>
      </c>
    </row>
    <row r="3047" spans="1:5" ht="12.75">
      <c r="A3047" s="35" t="s">
        <v>56</v>
      </c>
      <c r="E3047" s="39" t="s">
        <v>4625</v>
      </c>
    </row>
    <row r="3048" spans="1:5" ht="409.5">
      <c r="A3048" s="35" t="s">
        <v>57</v>
      </c>
      <c r="E3048" s="42" t="s">
        <v>4626</v>
      </c>
    </row>
    <row r="3049" spans="1:5" ht="12.75">
      <c r="A3049" t="s">
        <v>58</v>
      </c>
      <c r="E3049" s="39" t="s">
        <v>5</v>
      </c>
    </row>
    <row r="3050" spans="1:16" ht="12.75">
      <c r="A3050" t="s">
        <v>50</v>
      </c>
      <c s="34" t="s">
        <v>4627</v>
      </c>
      <c s="34" t="s">
        <v>4628</v>
      </c>
      <c s="35" t="s">
        <v>5</v>
      </c>
      <c s="6" t="s">
        <v>4629</v>
      </c>
      <c s="36" t="s">
        <v>1203</v>
      </c>
      <c s="37">
        <v>2921.18</v>
      </c>
      <c s="36">
        <v>0</v>
      </c>
      <c s="36">
        <f>ROUND(G3050*H3050,6)</f>
      </c>
      <c r="L3050" s="38">
        <v>0</v>
      </c>
      <c s="32">
        <f>ROUND(ROUND(L3050,2)*ROUND(G3050,3),2)</f>
      </c>
      <c s="36" t="s">
        <v>55</v>
      </c>
      <c>
        <f>(M3050*21)/100</f>
      </c>
      <c t="s">
        <v>28</v>
      </c>
    </row>
    <row r="3051" spans="1:5" ht="12.75">
      <c r="A3051" s="35" t="s">
        <v>56</v>
      </c>
      <c r="E3051" s="39" t="s">
        <v>4629</v>
      </c>
    </row>
    <row r="3052" spans="1:5" ht="12.75">
      <c r="A3052" s="35" t="s">
        <v>57</v>
      </c>
      <c r="E3052" s="40" t="s">
        <v>5</v>
      </c>
    </row>
    <row r="3053" spans="1:5" ht="12.75">
      <c r="A3053" t="s">
        <v>58</v>
      </c>
      <c r="E3053" s="39" t="s">
        <v>5</v>
      </c>
    </row>
    <row r="3054" spans="1:16" ht="12.75">
      <c r="A3054" t="s">
        <v>50</v>
      </c>
      <c s="34" t="s">
        <v>4630</v>
      </c>
      <c s="34" t="s">
        <v>4631</v>
      </c>
      <c s="35" t="s">
        <v>5</v>
      </c>
      <c s="6" t="s">
        <v>4632</v>
      </c>
      <c s="36" t="s">
        <v>54</v>
      </c>
      <c s="37">
        <v>58.08</v>
      </c>
      <c s="36">
        <v>0</v>
      </c>
      <c s="36">
        <f>ROUND(G3054*H3054,6)</f>
      </c>
      <c r="L3054" s="38">
        <v>0</v>
      </c>
      <c s="32">
        <f>ROUND(ROUND(L3054,2)*ROUND(G3054,3),2)</f>
      </c>
      <c s="36" t="s">
        <v>55</v>
      </c>
      <c>
        <f>(M3054*21)/100</f>
      </c>
      <c t="s">
        <v>28</v>
      </c>
    </row>
    <row r="3055" spans="1:5" ht="12.75">
      <c r="A3055" s="35" t="s">
        <v>56</v>
      </c>
      <c r="E3055" s="39" t="s">
        <v>4632</v>
      </c>
    </row>
    <row r="3056" spans="1:5" ht="51">
      <c r="A3056" s="35" t="s">
        <v>57</v>
      </c>
      <c r="E3056" s="40" t="s">
        <v>4633</v>
      </c>
    </row>
    <row r="3057" spans="1:5" ht="12.75">
      <c r="A3057" t="s">
        <v>58</v>
      </c>
      <c r="E3057" s="39" t="s">
        <v>5</v>
      </c>
    </row>
    <row r="3058" spans="1:16" ht="12.75">
      <c r="A3058" t="s">
        <v>50</v>
      </c>
      <c s="34" t="s">
        <v>4634</v>
      </c>
      <c s="34" t="s">
        <v>4635</v>
      </c>
      <c s="35" t="s">
        <v>5</v>
      </c>
      <c s="6" t="s">
        <v>4636</v>
      </c>
      <c s="36" t="s">
        <v>54</v>
      </c>
      <c s="37">
        <v>12.58</v>
      </c>
      <c s="36">
        <v>0</v>
      </c>
      <c s="36">
        <f>ROUND(G3058*H3058,6)</f>
      </c>
      <c r="L3058" s="38">
        <v>0</v>
      </c>
      <c s="32">
        <f>ROUND(ROUND(L3058,2)*ROUND(G3058,3),2)</f>
      </c>
      <c s="36" t="s">
        <v>55</v>
      </c>
      <c>
        <f>(M3058*21)/100</f>
      </c>
      <c t="s">
        <v>28</v>
      </c>
    </row>
    <row r="3059" spans="1:5" ht="12.75">
      <c r="A3059" s="35" t="s">
        <v>56</v>
      </c>
      <c r="E3059" s="39" t="s">
        <v>4636</v>
      </c>
    </row>
    <row r="3060" spans="1:5" ht="12.75">
      <c r="A3060" s="35" t="s">
        <v>57</v>
      </c>
      <c r="E3060" s="40" t="s">
        <v>4637</v>
      </c>
    </row>
    <row r="3061" spans="1:5" ht="12.75">
      <c r="A3061" t="s">
        <v>58</v>
      </c>
      <c r="E3061" s="39" t="s">
        <v>5</v>
      </c>
    </row>
    <row r="3062" spans="1:16" ht="25.5">
      <c r="A3062" t="s">
        <v>50</v>
      </c>
      <c s="34" t="s">
        <v>4638</v>
      </c>
      <c s="34" t="s">
        <v>4639</v>
      </c>
      <c s="35" t="s">
        <v>5</v>
      </c>
      <c s="6" t="s">
        <v>4640</v>
      </c>
      <c s="36" t="s">
        <v>1203</v>
      </c>
      <c s="37">
        <v>9.196</v>
      </c>
      <c s="36">
        <v>0</v>
      </c>
      <c s="36">
        <f>ROUND(G3062*H3062,6)</f>
      </c>
      <c r="L3062" s="38">
        <v>0</v>
      </c>
      <c s="32">
        <f>ROUND(ROUND(L3062,2)*ROUND(G3062,3),2)</f>
      </c>
      <c s="36" t="s">
        <v>55</v>
      </c>
      <c>
        <f>(M3062*21)/100</f>
      </c>
      <c t="s">
        <v>28</v>
      </c>
    </row>
    <row r="3063" spans="1:5" ht="38.25">
      <c r="A3063" s="35" t="s">
        <v>56</v>
      </c>
      <c r="E3063" s="39" t="s">
        <v>4641</v>
      </c>
    </row>
    <row r="3064" spans="1:5" ht="76.5">
      <c r="A3064" s="35" t="s">
        <v>57</v>
      </c>
      <c r="E3064" s="40" t="s">
        <v>4642</v>
      </c>
    </row>
    <row r="3065" spans="1:5" ht="12.75">
      <c r="A3065" t="s">
        <v>58</v>
      </c>
      <c r="E3065" s="39" t="s">
        <v>5</v>
      </c>
    </row>
    <row r="3066" spans="1:16" ht="25.5">
      <c r="A3066" t="s">
        <v>50</v>
      </c>
      <c s="34" t="s">
        <v>4643</v>
      </c>
      <c s="34" t="s">
        <v>4644</v>
      </c>
      <c s="35" t="s">
        <v>5</v>
      </c>
      <c s="6" t="s">
        <v>4645</v>
      </c>
      <c s="36" t="s">
        <v>1203</v>
      </c>
      <c s="37">
        <v>14.16</v>
      </c>
      <c s="36">
        <v>0</v>
      </c>
      <c s="36">
        <f>ROUND(G3066*H3066,6)</f>
      </c>
      <c r="L3066" s="38">
        <v>0</v>
      </c>
      <c s="32">
        <f>ROUND(ROUND(L3066,2)*ROUND(G3066,3),2)</f>
      </c>
      <c s="36" t="s">
        <v>55</v>
      </c>
      <c>
        <f>(M3066*21)/100</f>
      </c>
      <c t="s">
        <v>28</v>
      </c>
    </row>
    <row r="3067" spans="1:5" ht="25.5">
      <c r="A3067" s="35" t="s">
        <v>56</v>
      </c>
      <c r="E3067" s="39" t="s">
        <v>4645</v>
      </c>
    </row>
    <row r="3068" spans="1:5" ht="12.75">
      <c r="A3068" s="35" t="s">
        <v>57</v>
      </c>
      <c r="E3068" s="40" t="s">
        <v>4646</v>
      </c>
    </row>
    <row r="3069" spans="1:5" ht="12.75">
      <c r="A3069" t="s">
        <v>58</v>
      </c>
      <c r="E3069" s="39" t="s">
        <v>5</v>
      </c>
    </row>
    <row r="3070" spans="1:16" ht="25.5">
      <c r="A3070" t="s">
        <v>50</v>
      </c>
      <c s="34" t="s">
        <v>4647</v>
      </c>
      <c s="34" t="s">
        <v>4648</v>
      </c>
      <c s="35" t="s">
        <v>5</v>
      </c>
      <c s="6" t="s">
        <v>4649</v>
      </c>
      <c s="36" t="s">
        <v>1203</v>
      </c>
      <c s="37">
        <v>211.028</v>
      </c>
      <c s="36">
        <v>0</v>
      </c>
      <c s="36">
        <f>ROUND(G3070*H3070,6)</f>
      </c>
      <c r="L3070" s="38">
        <v>0</v>
      </c>
      <c s="32">
        <f>ROUND(ROUND(L3070,2)*ROUND(G3070,3),2)</f>
      </c>
      <c s="36" t="s">
        <v>55</v>
      </c>
      <c>
        <f>(M3070*21)/100</f>
      </c>
      <c t="s">
        <v>28</v>
      </c>
    </row>
    <row r="3071" spans="1:5" ht="25.5">
      <c r="A3071" s="35" t="s">
        <v>56</v>
      </c>
      <c r="E3071" s="39" t="s">
        <v>4649</v>
      </c>
    </row>
    <row r="3072" spans="1:5" ht="140.25">
      <c r="A3072" s="35" t="s">
        <v>57</v>
      </c>
      <c r="E3072" s="40" t="s">
        <v>4650</v>
      </c>
    </row>
    <row r="3073" spans="1:5" ht="12.75">
      <c r="A3073" t="s">
        <v>58</v>
      </c>
      <c r="E3073" s="39" t="s">
        <v>5</v>
      </c>
    </row>
    <row r="3074" spans="1:16" ht="25.5">
      <c r="A3074" t="s">
        <v>50</v>
      </c>
      <c s="34" t="s">
        <v>4651</v>
      </c>
      <c s="34" t="s">
        <v>4652</v>
      </c>
      <c s="35" t="s">
        <v>5</v>
      </c>
      <c s="6" t="s">
        <v>4653</v>
      </c>
      <c s="36" t="s">
        <v>1203</v>
      </c>
      <c s="37">
        <v>1.576</v>
      </c>
      <c s="36">
        <v>0</v>
      </c>
      <c s="36">
        <f>ROUND(G3074*H3074,6)</f>
      </c>
      <c r="L3074" s="38">
        <v>0</v>
      </c>
      <c s="32">
        <f>ROUND(ROUND(L3074,2)*ROUND(G3074,3),2)</f>
      </c>
      <c s="36" t="s">
        <v>55</v>
      </c>
      <c>
        <f>(M3074*21)/100</f>
      </c>
      <c t="s">
        <v>28</v>
      </c>
    </row>
    <row r="3075" spans="1:5" ht="25.5">
      <c r="A3075" s="35" t="s">
        <v>56</v>
      </c>
      <c r="E3075" s="39" t="s">
        <v>4653</v>
      </c>
    </row>
    <row r="3076" spans="1:5" ht="25.5">
      <c r="A3076" s="35" t="s">
        <v>57</v>
      </c>
      <c r="E3076" s="42" t="s">
        <v>4654</v>
      </c>
    </row>
    <row r="3077" spans="1:5" ht="12.75">
      <c r="A3077" t="s">
        <v>58</v>
      </c>
      <c r="E3077" s="39" t="s">
        <v>5</v>
      </c>
    </row>
    <row r="3078" spans="1:16" ht="25.5">
      <c r="A3078" t="s">
        <v>50</v>
      </c>
      <c s="34" t="s">
        <v>4655</v>
      </c>
      <c s="34" t="s">
        <v>4656</v>
      </c>
      <c s="35" t="s">
        <v>5</v>
      </c>
      <c s="6" t="s">
        <v>4657</v>
      </c>
      <c s="36" t="s">
        <v>1203</v>
      </c>
      <c s="37">
        <v>42.865</v>
      </c>
      <c s="36">
        <v>0</v>
      </c>
      <c s="36">
        <f>ROUND(G3078*H3078,6)</f>
      </c>
      <c r="L3078" s="38">
        <v>0</v>
      </c>
      <c s="32">
        <f>ROUND(ROUND(L3078,2)*ROUND(G3078,3),2)</f>
      </c>
      <c s="36" t="s">
        <v>55</v>
      </c>
      <c>
        <f>(M3078*21)/100</f>
      </c>
      <c t="s">
        <v>28</v>
      </c>
    </row>
    <row r="3079" spans="1:5" ht="25.5">
      <c r="A3079" s="35" t="s">
        <v>56</v>
      </c>
      <c r="E3079" s="39" t="s">
        <v>4657</v>
      </c>
    </row>
    <row r="3080" spans="1:5" ht="255">
      <c r="A3080" s="35" t="s">
        <v>57</v>
      </c>
      <c r="E3080" s="42" t="s">
        <v>4658</v>
      </c>
    </row>
    <row r="3081" spans="1:5" ht="12.75">
      <c r="A3081" t="s">
        <v>58</v>
      </c>
      <c r="E3081" s="39" t="s">
        <v>5</v>
      </c>
    </row>
    <row r="3082" spans="1:16" ht="25.5">
      <c r="A3082" t="s">
        <v>50</v>
      </c>
      <c s="34" t="s">
        <v>4659</v>
      </c>
      <c s="34" t="s">
        <v>4660</v>
      </c>
      <c s="35" t="s">
        <v>5</v>
      </c>
      <c s="6" t="s">
        <v>4661</v>
      </c>
      <c s="36" t="s">
        <v>1203</v>
      </c>
      <c s="37">
        <v>24.168</v>
      </c>
      <c s="36">
        <v>0</v>
      </c>
      <c s="36">
        <f>ROUND(G3082*H3082,6)</f>
      </c>
      <c r="L3082" s="38">
        <v>0</v>
      </c>
      <c s="32">
        <f>ROUND(ROUND(L3082,2)*ROUND(G3082,3),2)</f>
      </c>
      <c s="36" t="s">
        <v>55</v>
      </c>
      <c>
        <f>(M3082*21)/100</f>
      </c>
      <c t="s">
        <v>28</v>
      </c>
    </row>
    <row r="3083" spans="1:5" ht="25.5">
      <c r="A3083" s="35" t="s">
        <v>56</v>
      </c>
      <c r="E3083" s="39" t="s">
        <v>4661</v>
      </c>
    </row>
    <row r="3084" spans="1:5" ht="127.5">
      <c r="A3084" s="35" t="s">
        <v>57</v>
      </c>
      <c r="E3084" s="40" t="s">
        <v>4662</v>
      </c>
    </row>
    <row r="3085" spans="1:5" ht="12.75">
      <c r="A3085" t="s">
        <v>58</v>
      </c>
      <c r="E3085" s="39" t="s">
        <v>5</v>
      </c>
    </row>
    <row r="3086" spans="1:16" ht="25.5">
      <c r="A3086" t="s">
        <v>50</v>
      </c>
      <c s="34" t="s">
        <v>4663</v>
      </c>
      <c s="34" t="s">
        <v>4664</v>
      </c>
      <c s="35" t="s">
        <v>5</v>
      </c>
      <c s="6" t="s">
        <v>4665</v>
      </c>
      <c s="36" t="s">
        <v>1203</v>
      </c>
      <c s="37">
        <v>274.523</v>
      </c>
      <c s="36">
        <v>0</v>
      </c>
      <c s="36">
        <f>ROUND(G3086*H3086,6)</f>
      </c>
      <c r="L3086" s="38">
        <v>0</v>
      </c>
      <c s="32">
        <f>ROUND(ROUND(L3086,2)*ROUND(G3086,3),2)</f>
      </c>
      <c s="36" t="s">
        <v>55</v>
      </c>
      <c>
        <f>(M3086*21)/100</f>
      </c>
      <c t="s">
        <v>28</v>
      </c>
    </row>
    <row r="3087" spans="1:5" ht="25.5">
      <c r="A3087" s="35" t="s">
        <v>56</v>
      </c>
      <c r="E3087" s="39" t="s">
        <v>4665</v>
      </c>
    </row>
    <row r="3088" spans="1:5" ht="409.5">
      <c r="A3088" s="35" t="s">
        <v>57</v>
      </c>
      <c r="E3088" s="42" t="s">
        <v>4666</v>
      </c>
    </row>
    <row r="3089" spans="1:5" ht="12.75">
      <c r="A3089" t="s">
        <v>58</v>
      </c>
      <c r="E3089" s="39" t="s">
        <v>5</v>
      </c>
    </row>
    <row r="3090" spans="1:16" ht="25.5">
      <c r="A3090" t="s">
        <v>50</v>
      </c>
      <c s="34" t="s">
        <v>4667</v>
      </c>
      <c s="34" t="s">
        <v>4668</v>
      </c>
      <c s="35" t="s">
        <v>5</v>
      </c>
      <c s="6" t="s">
        <v>4669</v>
      </c>
      <c s="36" t="s">
        <v>1203</v>
      </c>
      <c s="37">
        <v>98.997</v>
      </c>
      <c s="36">
        <v>0</v>
      </c>
      <c s="36">
        <f>ROUND(G3090*H3090,6)</f>
      </c>
      <c r="L3090" s="38">
        <v>0</v>
      </c>
      <c s="32">
        <f>ROUND(ROUND(L3090,2)*ROUND(G3090,3),2)</f>
      </c>
      <c s="36" t="s">
        <v>55</v>
      </c>
      <c>
        <f>(M3090*21)/100</f>
      </c>
      <c t="s">
        <v>28</v>
      </c>
    </row>
    <row r="3091" spans="1:5" ht="25.5">
      <c r="A3091" s="35" t="s">
        <v>56</v>
      </c>
      <c r="E3091" s="39" t="s">
        <v>4669</v>
      </c>
    </row>
    <row r="3092" spans="1:5" ht="409.5">
      <c r="A3092" s="35" t="s">
        <v>57</v>
      </c>
      <c r="E3092" s="42" t="s">
        <v>4670</v>
      </c>
    </row>
    <row r="3093" spans="1:5" ht="12.75">
      <c r="A3093" t="s">
        <v>58</v>
      </c>
      <c r="E3093" s="39" t="s">
        <v>5</v>
      </c>
    </row>
    <row r="3094" spans="1:16" ht="25.5">
      <c r="A3094" t="s">
        <v>50</v>
      </c>
      <c s="34" t="s">
        <v>4671</v>
      </c>
      <c s="34" t="s">
        <v>4672</v>
      </c>
      <c s="35" t="s">
        <v>5</v>
      </c>
      <c s="6" t="s">
        <v>4673</v>
      </c>
      <c s="36" t="s">
        <v>1203</v>
      </c>
      <c s="37">
        <v>32.397</v>
      </c>
      <c s="36">
        <v>0</v>
      </c>
      <c s="36">
        <f>ROUND(G3094*H3094,6)</f>
      </c>
      <c r="L3094" s="38">
        <v>0</v>
      </c>
      <c s="32">
        <f>ROUND(ROUND(L3094,2)*ROUND(G3094,3),2)</f>
      </c>
      <c s="36" t="s">
        <v>55</v>
      </c>
      <c>
        <f>(M3094*21)/100</f>
      </c>
      <c t="s">
        <v>28</v>
      </c>
    </row>
    <row r="3095" spans="1:5" ht="25.5">
      <c r="A3095" s="35" t="s">
        <v>56</v>
      </c>
      <c r="E3095" s="39" t="s">
        <v>4673</v>
      </c>
    </row>
    <row r="3096" spans="1:5" ht="89.25">
      <c r="A3096" s="35" t="s">
        <v>57</v>
      </c>
      <c r="E3096" s="40" t="s">
        <v>4674</v>
      </c>
    </row>
    <row r="3097" spans="1:5" ht="12.75">
      <c r="A3097" t="s">
        <v>58</v>
      </c>
      <c r="E3097" s="39" t="s">
        <v>5</v>
      </c>
    </row>
    <row r="3098" spans="1:16" ht="25.5">
      <c r="A3098" t="s">
        <v>50</v>
      </c>
      <c s="34" t="s">
        <v>4675</v>
      </c>
      <c s="34" t="s">
        <v>4676</v>
      </c>
      <c s="35" t="s">
        <v>5</v>
      </c>
      <c s="6" t="s">
        <v>4677</v>
      </c>
      <c s="36" t="s">
        <v>1203</v>
      </c>
      <c s="37">
        <v>7.075</v>
      </c>
      <c s="36">
        <v>0</v>
      </c>
      <c s="36">
        <f>ROUND(G3098*H3098,6)</f>
      </c>
      <c r="L3098" s="38">
        <v>0</v>
      </c>
      <c s="32">
        <f>ROUND(ROUND(L3098,2)*ROUND(G3098,3),2)</f>
      </c>
      <c s="36" t="s">
        <v>55</v>
      </c>
      <c>
        <f>(M3098*21)/100</f>
      </c>
      <c t="s">
        <v>28</v>
      </c>
    </row>
    <row r="3099" spans="1:5" ht="25.5">
      <c r="A3099" s="35" t="s">
        <v>56</v>
      </c>
      <c r="E3099" s="39" t="s">
        <v>4677</v>
      </c>
    </row>
    <row r="3100" spans="1:5" ht="12.75">
      <c r="A3100" s="35" t="s">
        <v>57</v>
      </c>
      <c r="E3100" s="40" t="s">
        <v>4678</v>
      </c>
    </row>
    <row r="3101" spans="1:5" ht="12.75">
      <c r="A3101" t="s">
        <v>58</v>
      </c>
      <c r="E3101" s="39" t="s">
        <v>5</v>
      </c>
    </row>
    <row r="3102" spans="1:16" ht="25.5">
      <c r="A3102" t="s">
        <v>50</v>
      </c>
      <c s="34" t="s">
        <v>4679</v>
      </c>
      <c s="34" t="s">
        <v>4680</v>
      </c>
      <c s="35" t="s">
        <v>5</v>
      </c>
      <c s="6" t="s">
        <v>4681</v>
      </c>
      <c s="36" t="s">
        <v>1203</v>
      </c>
      <c s="37">
        <v>18.72</v>
      </c>
      <c s="36">
        <v>0</v>
      </c>
      <c s="36">
        <f>ROUND(G3102*H3102,6)</f>
      </c>
      <c r="L3102" s="38">
        <v>0</v>
      </c>
      <c s="32">
        <f>ROUND(ROUND(L3102,2)*ROUND(G3102,3),2)</f>
      </c>
      <c s="36" t="s">
        <v>55</v>
      </c>
      <c>
        <f>(M3102*21)/100</f>
      </c>
      <c t="s">
        <v>28</v>
      </c>
    </row>
    <row r="3103" spans="1:5" ht="25.5">
      <c r="A3103" s="35" t="s">
        <v>56</v>
      </c>
      <c r="E3103" s="39" t="s">
        <v>4681</v>
      </c>
    </row>
    <row r="3104" spans="1:5" ht="12.75">
      <c r="A3104" s="35" t="s">
        <v>57</v>
      </c>
      <c r="E3104" s="40" t="s">
        <v>4682</v>
      </c>
    </row>
    <row r="3105" spans="1:5" ht="12.75">
      <c r="A3105" t="s">
        <v>58</v>
      </c>
      <c r="E3105" s="39" t="s">
        <v>5</v>
      </c>
    </row>
    <row r="3106" spans="1:16" ht="25.5">
      <c r="A3106" t="s">
        <v>50</v>
      </c>
      <c s="34" t="s">
        <v>4683</v>
      </c>
      <c s="34" t="s">
        <v>4684</v>
      </c>
      <c s="35" t="s">
        <v>5</v>
      </c>
      <c s="6" t="s">
        <v>4685</v>
      </c>
      <c s="36" t="s">
        <v>1203</v>
      </c>
      <c s="37">
        <v>282.58</v>
      </c>
      <c s="36">
        <v>0</v>
      </c>
      <c s="36">
        <f>ROUND(G3106*H3106,6)</f>
      </c>
      <c r="L3106" s="38">
        <v>0</v>
      </c>
      <c s="32">
        <f>ROUND(ROUND(L3106,2)*ROUND(G3106,3),2)</f>
      </c>
      <c s="36" t="s">
        <v>55</v>
      </c>
      <c>
        <f>(M3106*21)/100</f>
      </c>
      <c t="s">
        <v>28</v>
      </c>
    </row>
    <row r="3107" spans="1:5" ht="25.5">
      <c r="A3107" s="35" t="s">
        <v>56</v>
      </c>
      <c r="E3107" s="39" t="s">
        <v>4685</v>
      </c>
    </row>
    <row r="3108" spans="1:5" ht="216.75">
      <c r="A3108" s="35" t="s">
        <v>57</v>
      </c>
      <c r="E3108" s="40" t="s">
        <v>4686</v>
      </c>
    </row>
    <row r="3109" spans="1:5" ht="12.75">
      <c r="A3109" t="s">
        <v>58</v>
      </c>
      <c r="E3109" s="39" t="s">
        <v>5</v>
      </c>
    </row>
    <row r="3110" spans="1:16" ht="25.5">
      <c r="A3110" t="s">
        <v>50</v>
      </c>
      <c s="34" t="s">
        <v>4687</v>
      </c>
      <c s="34" t="s">
        <v>4688</v>
      </c>
      <c s="35" t="s">
        <v>5</v>
      </c>
      <c s="6" t="s">
        <v>4689</v>
      </c>
      <c s="36" t="s">
        <v>1203</v>
      </c>
      <c s="37">
        <v>10.309</v>
      </c>
      <c s="36">
        <v>0</v>
      </c>
      <c s="36">
        <f>ROUND(G3110*H3110,6)</f>
      </c>
      <c r="L3110" s="38">
        <v>0</v>
      </c>
      <c s="32">
        <f>ROUND(ROUND(L3110,2)*ROUND(G3110,3),2)</f>
      </c>
      <c s="36" t="s">
        <v>55</v>
      </c>
      <c>
        <f>(M3110*21)/100</f>
      </c>
      <c t="s">
        <v>28</v>
      </c>
    </row>
    <row r="3111" spans="1:5" ht="25.5">
      <c r="A3111" s="35" t="s">
        <v>56</v>
      </c>
      <c r="E3111" s="39" t="s">
        <v>4689</v>
      </c>
    </row>
    <row r="3112" spans="1:5" ht="51">
      <c r="A3112" s="35" t="s">
        <v>57</v>
      </c>
      <c r="E3112" s="40" t="s">
        <v>4690</v>
      </c>
    </row>
    <row r="3113" spans="1:5" ht="12.75">
      <c r="A3113" t="s">
        <v>58</v>
      </c>
      <c r="E3113" s="39" t="s">
        <v>5</v>
      </c>
    </row>
    <row r="3114" spans="1:16" ht="25.5">
      <c r="A3114" t="s">
        <v>50</v>
      </c>
      <c s="34" t="s">
        <v>4691</v>
      </c>
      <c s="34" t="s">
        <v>4692</v>
      </c>
      <c s="35" t="s">
        <v>5</v>
      </c>
      <c s="6" t="s">
        <v>4693</v>
      </c>
      <c s="36" t="s">
        <v>71</v>
      </c>
      <c s="37">
        <v>16</v>
      </c>
      <c s="36">
        <v>0</v>
      </c>
      <c s="36">
        <f>ROUND(G3114*H3114,6)</f>
      </c>
      <c r="L3114" s="38">
        <v>0</v>
      </c>
      <c s="32">
        <f>ROUND(ROUND(L3114,2)*ROUND(G3114,3),2)</f>
      </c>
      <c s="36" t="s">
        <v>55</v>
      </c>
      <c>
        <f>(M3114*21)/100</f>
      </c>
      <c t="s">
        <v>28</v>
      </c>
    </row>
    <row r="3115" spans="1:5" ht="25.5">
      <c r="A3115" s="35" t="s">
        <v>56</v>
      </c>
      <c r="E3115" s="39" t="s">
        <v>4693</v>
      </c>
    </row>
    <row r="3116" spans="1:5" ht="140.25">
      <c r="A3116" s="35" t="s">
        <v>57</v>
      </c>
      <c r="E3116" s="42" t="s">
        <v>4694</v>
      </c>
    </row>
    <row r="3117" spans="1:5" ht="12.75">
      <c r="A3117" t="s">
        <v>58</v>
      </c>
      <c r="E3117" s="39" t="s">
        <v>5</v>
      </c>
    </row>
    <row r="3118" spans="1:16" ht="25.5">
      <c r="A3118" t="s">
        <v>50</v>
      </c>
      <c s="34" t="s">
        <v>4695</v>
      </c>
      <c s="34" t="s">
        <v>4696</v>
      </c>
      <c s="35" t="s">
        <v>5</v>
      </c>
      <c s="6" t="s">
        <v>4697</v>
      </c>
      <c s="36" t="s">
        <v>71</v>
      </c>
      <c s="37">
        <v>2</v>
      </c>
      <c s="36">
        <v>0</v>
      </c>
      <c s="36">
        <f>ROUND(G3118*H3118,6)</f>
      </c>
      <c r="L3118" s="38">
        <v>0</v>
      </c>
      <c s="32">
        <f>ROUND(ROUND(L3118,2)*ROUND(G3118,3),2)</f>
      </c>
      <c s="36" t="s">
        <v>55</v>
      </c>
      <c>
        <f>(M3118*21)/100</f>
      </c>
      <c t="s">
        <v>28</v>
      </c>
    </row>
    <row r="3119" spans="1:5" ht="25.5">
      <c r="A3119" s="35" t="s">
        <v>56</v>
      </c>
      <c r="E3119" s="39" t="s">
        <v>4697</v>
      </c>
    </row>
    <row r="3120" spans="1:5" ht="12.75">
      <c r="A3120" s="35" t="s">
        <v>57</v>
      </c>
      <c r="E3120" s="40" t="s">
        <v>4698</v>
      </c>
    </row>
    <row r="3121" spans="1:5" ht="12.75">
      <c r="A3121" t="s">
        <v>58</v>
      </c>
      <c r="E3121" s="39" t="s">
        <v>5</v>
      </c>
    </row>
    <row r="3122" spans="1:16" ht="38.25">
      <c r="A3122" t="s">
        <v>50</v>
      </c>
      <c s="34" t="s">
        <v>4699</v>
      </c>
      <c s="34" t="s">
        <v>4700</v>
      </c>
      <c s="35" t="s">
        <v>5</v>
      </c>
      <c s="6" t="s">
        <v>4701</v>
      </c>
      <c s="36" t="s">
        <v>71</v>
      </c>
      <c s="37">
        <v>1</v>
      </c>
      <c s="36">
        <v>0</v>
      </c>
      <c s="36">
        <f>ROUND(G3122*H3122,6)</f>
      </c>
      <c r="L3122" s="38">
        <v>0</v>
      </c>
      <c s="32">
        <f>ROUND(ROUND(L3122,2)*ROUND(G3122,3),2)</f>
      </c>
      <c s="36" t="s">
        <v>55</v>
      </c>
      <c>
        <f>(M3122*21)/100</f>
      </c>
      <c t="s">
        <v>28</v>
      </c>
    </row>
    <row r="3123" spans="1:5" ht="38.25">
      <c r="A3123" s="35" t="s">
        <v>56</v>
      </c>
      <c r="E3123" s="39" t="s">
        <v>4702</v>
      </c>
    </row>
    <row r="3124" spans="1:5" ht="12.75">
      <c r="A3124" s="35" t="s">
        <v>57</v>
      </c>
      <c r="E3124" s="40" t="s">
        <v>4703</v>
      </c>
    </row>
    <row r="3125" spans="1:5" ht="12.75">
      <c r="A3125" t="s">
        <v>58</v>
      </c>
      <c r="E3125" s="39" t="s">
        <v>5</v>
      </c>
    </row>
    <row r="3126" spans="1:16" ht="38.25">
      <c r="A3126" t="s">
        <v>50</v>
      </c>
      <c s="34" t="s">
        <v>4704</v>
      </c>
      <c s="34" t="s">
        <v>4705</v>
      </c>
      <c s="35" t="s">
        <v>5</v>
      </c>
      <c s="6" t="s">
        <v>4701</v>
      </c>
      <c s="36" t="s">
        <v>1203</v>
      </c>
      <c s="37">
        <v>2.826</v>
      </c>
      <c s="36">
        <v>0</v>
      </c>
      <c s="36">
        <f>ROUND(G3126*H3126,6)</f>
      </c>
      <c r="L3126" s="38">
        <v>0</v>
      </c>
      <c s="32">
        <f>ROUND(ROUND(L3126,2)*ROUND(G3126,3),2)</f>
      </c>
      <c s="36" t="s">
        <v>62</v>
      </c>
      <c>
        <f>(M3126*21)/100</f>
      </c>
      <c t="s">
        <v>28</v>
      </c>
    </row>
    <row r="3127" spans="1:5" ht="38.25">
      <c r="A3127" s="35" t="s">
        <v>56</v>
      </c>
      <c r="E3127" s="39" t="s">
        <v>4702</v>
      </c>
    </row>
    <row r="3128" spans="1:5" ht="12.75">
      <c r="A3128" s="35" t="s">
        <v>57</v>
      </c>
      <c r="E3128" s="40" t="s">
        <v>4706</v>
      </c>
    </row>
    <row r="3129" spans="1:5" ht="12.75">
      <c r="A3129" t="s">
        <v>58</v>
      </c>
      <c r="E3129" s="39" t="s">
        <v>5</v>
      </c>
    </row>
    <row r="3130" spans="1:16" ht="38.25">
      <c r="A3130" t="s">
        <v>50</v>
      </c>
      <c s="34" t="s">
        <v>4707</v>
      </c>
      <c s="34" t="s">
        <v>4708</v>
      </c>
      <c s="35" t="s">
        <v>5</v>
      </c>
      <c s="6" t="s">
        <v>4709</v>
      </c>
      <c s="36" t="s">
        <v>1088</v>
      </c>
      <c s="37">
        <v>2</v>
      </c>
      <c s="36">
        <v>0</v>
      </c>
      <c s="36">
        <f>ROUND(G3130*H3130,6)</f>
      </c>
      <c r="L3130" s="38">
        <v>0</v>
      </c>
      <c s="32">
        <f>ROUND(ROUND(L3130,2)*ROUND(G3130,3),2)</f>
      </c>
      <c s="36" t="s">
        <v>55</v>
      </c>
      <c>
        <f>(M3130*21)/100</f>
      </c>
      <c t="s">
        <v>28</v>
      </c>
    </row>
    <row r="3131" spans="1:5" ht="38.25">
      <c r="A3131" s="35" t="s">
        <v>56</v>
      </c>
      <c r="E3131" s="39" t="s">
        <v>4710</v>
      </c>
    </row>
    <row r="3132" spans="1:5" ht="12.75">
      <c r="A3132" s="35" t="s">
        <v>57</v>
      </c>
      <c r="E3132" s="40" t="s">
        <v>4711</v>
      </c>
    </row>
    <row r="3133" spans="1:5" ht="12.75">
      <c r="A3133" t="s">
        <v>58</v>
      </c>
      <c r="E3133" s="39" t="s">
        <v>5</v>
      </c>
    </row>
    <row r="3134" spans="1:16" ht="25.5">
      <c r="A3134" t="s">
        <v>50</v>
      </c>
      <c s="34" t="s">
        <v>4712</v>
      </c>
      <c s="34" t="s">
        <v>4713</v>
      </c>
      <c s="35" t="s">
        <v>5</v>
      </c>
      <c s="6" t="s">
        <v>4714</v>
      </c>
      <c s="36" t="s">
        <v>1088</v>
      </c>
      <c s="37">
        <v>0.5</v>
      </c>
      <c s="36">
        <v>0</v>
      </c>
      <c s="36">
        <f>ROUND(G3134*H3134,6)</f>
      </c>
      <c r="L3134" s="38">
        <v>0</v>
      </c>
      <c s="32">
        <f>ROUND(ROUND(L3134,2)*ROUND(G3134,3),2)</f>
      </c>
      <c s="36" t="s">
        <v>55</v>
      </c>
      <c>
        <f>(M3134*21)/100</f>
      </c>
      <c t="s">
        <v>28</v>
      </c>
    </row>
    <row r="3135" spans="1:5" ht="25.5">
      <c r="A3135" s="35" t="s">
        <v>56</v>
      </c>
      <c r="E3135" s="39" t="s">
        <v>4714</v>
      </c>
    </row>
    <row r="3136" spans="1:5" ht="12.75">
      <c r="A3136" s="35" t="s">
        <v>57</v>
      </c>
      <c r="E3136" s="40" t="s">
        <v>4715</v>
      </c>
    </row>
    <row r="3137" spans="1:5" ht="12.75">
      <c r="A3137" t="s">
        <v>58</v>
      </c>
      <c r="E3137" s="39" t="s">
        <v>5</v>
      </c>
    </row>
    <row r="3138" spans="1:16" ht="25.5">
      <c r="A3138" t="s">
        <v>50</v>
      </c>
      <c s="34" t="s">
        <v>4716</v>
      </c>
      <c s="34" t="s">
        <v>4717</v>
      </c>
      <c s="35" t="s">
        <v>5</v>
      </c>
      <c s="6" t="s">
        <v>4718</v>
      </c>
      <c s="36" t="s">
        <v>1088</v>
      </c>
      <c s="37">
        <v>2.876</v>
      </c>
      <c s="36">
        <v>0</v>
      </c>
      <c s="36">
        <f>ROUND(G3138*H3138,6)</f>
      </c>
      <c r="L3138" s="38">
        <v>0</v>
      </c>
      <c s="32">
        <f>ROUND(ROUND(L3138,2)*ROUND(G3138,3),2)</f>
      </c>
      <c s="36" t="s">
        <v>55</v>
      </c>
      <c>
        <f>(M3138*21)/100</f>
      </c>
      <c t="s">
        <v>28</v>
      </c>
    </row>
    <row r="3139" spans="1:5" ht="25.5">
      <c r="A3139" s="35" t="s">
        <v>56</v>
      </c>
      <c r="E3139" s="39" t="s">
        <v>4718</v>
      </c>
    </row>
    <row r="3140" spans="1:5" ht="12.75">
      <c r="A3140" s="35" t="s">
        <v>57</v>
      </c>
      <c r="E3140" s="40" t="s">
        <v>5</v>
      </c>
    </row>
    <row r="3141" spans="1:5" ht="12.75">
      <c r="A3141" t="s">
        <v>58</v>
      </c>
      <c r="E3141" s="39" t="s">
        <v>5</v>
      </c>
    </row>
    <row r="3142" spans="1:16" ht="25.5">
      <c r="A3142" t="s">
        <v>50</v>
      </c>
      <c s="34" t="s">
        <v>4719</v>
      </c>
      <c s="34" t="s">
        <v>4720</v>
      </c>
      <c s="35" t="s">
        <v>5</v>
      </c>
      <c s="6" t="s">
        <v>4721</v>
      </c>
      <c s="36" t="s">
        <v>54</v>
      </c>
      <c s="37">
        <v>69.5</v>
      </c>
      <c s="36">
        <v>0.00076</v>
      </c>
      <c s="36">
        <f>ROUND(G3142*H3142,6)</f>
      </c>
      <c r="L3142" s="38">
        <v>0</v>
      </c>
      <c s="32">
        <f>ROUND(ROUND(L3142,2)*ROUND(G3142,3),2)</f>
      </c>
      <c s="36" t="s">
        <v>55</v>
      </c>
      <c>
        <f>(M3142*21)/100</f>
      </c>
      <c t="s">
        <v>28</v>
      </c>
    </row>
    <row r="3143" spans="1:5" ht="25.5">
      <c r="A3143" s="35" t="s">
        <v>56</v>
      </c>
      <c r="E3143" s="39" t="s">
        <v>4721</v>
      </c>
    </row>
    <row r="3144" spans="1:5" ht="127.5">
      <c r="A3144" s="35" t="s">
        <v>57</v>
      </c>
      <c r="E3144" s="42" t="s">
        <v>4722</v>
      </c>
    </row>
    <row r="3145" spans="1:5" ht="12.75">
      <c r="A3145" t="s">
        <v>58</v>
      </c>
      <c r="E3145" s="39" t="s">
        <v>5</v>
      </c>
    </row>
    <row r="3146" spans="1:16" ht="12.75">
      <c r="A3146" t="s">
        <v>50</v>
      </c>
      <c s="34" t="s">
        <v>4723</v>
      </c>
      <c s="34" t="s">
        <v>4724</v>
      </c>
      <c s="35" t="s">
        <v>5</v>
      </c>
      <c s="6" t="s">
        <v>4725</v>
      </c>
      <c s="36" t="s">
        <v>71</v>
      </c>
      <c s="37">
        <v>100</v>
      </c>
      <c s="36">
        <v>0</v>
      </c>
      <c s="36">
        <f>ROUND(G3146*H3146,6)</f>
      </c>
      <c r="L3146" s="38">
        <v>0</v>
      </c>
      <c s="32">
        <f>ROUND(ROUND(L3146,2)*ROUND(G3146,3),2)</f>
      </c>
      <c s="36" t="s">
        <v>62</v>
      </c>
      <c>
        <f>(M3146*21)/100</f>
      </c>
      <c t="s">
        <v>28</v>
      </c>
    </row>
    <row r="3147" spans="1:5" ht="12.75">
      <c r="A3147" s="35" t="s">
        <v>56</v>
      </c>
      <c r="E3147" s="39" t="s">
        <v>4725</v>
      </c>
    </row>
    <row r="3148" spans="1:5" ht="102">
      <c r="A3148" s="35" t="s">
        <v>57</v>
      </c>
      <c r="E3148" s="42" t="s">
        <v>4726</v>
      </c>
    </row>
    <row r="3149" spans="1:5" ht="12.75">
      <c r="A3149" t="s">
        <v>58</v>
      </c>
      <c r="E3149" s="39" t="s">
        <v>4727</v>
      </c>
    </row>
    <row r="3150" spans="1:16" ht="25.5">
      <c r="A3150" t="s">
        <v>50</v>
      </c>
      <c s="34" t="s">
        <v>4728</v>
      </c>
      <c s="34" t="s">
        <v>4729</v>
      </c>
      <c s="35" t="s">
        <v>5</v>
      </c>
      <c s="6" t="s">
        <v>4730</v>
      </c>
      <c s="36" t="s">
        <v>54</v>
      </c>
      <c s="37">
        <v>54.82</v>
      </c>
      <c s="36">
        <v>0.00105</v>
      </c>
      <c s="36">
        <f>ROUND(G3150*H3150,6)</f>
      </c>
      <c r="L3150" s="38">
        <v>0</v>
      </c>
      <c s="32">
        <f>ROUND(ROUND(L3150,2)*ROUND(G3150,3),2)</f>
      </c>
      <c s="36" t="s">
        <v>55</v>
      </c>
      <c>
        <f>(M3150*21)/100</f>
      </c>
      <c t="s">
        <v>28</v>
      </c>
    </row>
    <row r="3151" spans="1:5" ht="25.5">
      <c r="A3151" s="35" t="s">
        <v>56</v>
      </c>
      <c r="E3151" s="39" t="s">
        <v>4730</v>
      </c>
    </row>
    <row r="3152" spans="1:5" ht="395.25">
      <c r="A3152" s="35" t="s">
        <v>57</v>
      </c>
      <c r="E3152" s="42" t="s">
        <v>4731</v>
      </c>
    </row>
    <row r="3153" spans="1:5" ht="12.75">
      <c r="A3153" t="s">
        <v>58</v>
      </c>
      <c r="E3153" s="39" t="s">
        <v>5</v>
      </c>
    </row>
    <row r="3154" spans="1:16" ht="12.75">
      <c r="A3154" t="s">
        <v>50</v>
      </c>
      <c s="34" t="s">
        <v>4732</v>
      </c>
      <c s="34" t="s">
        <v>4733</v>
      </c>
      <c s="35" t="s">
        <v>5</v>
      </c>
      <c s="6" t="s">
        <v>4725</v>
      </c>
      <c s="36" t="s">
        <v>71</v>
      </c>
      <c s="37">
        <v>106</v>
      </c>
      <c s="36">
        <v>0</v>
      </c>
      <c s="36">
        <f>ROUND(G3154*H3154,6)</f>
      </c>
      <c r="L3154" s="38">
        <v>0</v>
      </c>
      <c s="32">
        <f>ROUND(ROUND(L3154,2)*ROUND(G3154,3),2)</f>
      </c>
      <c s="36" t="s">
        <v>62</v>
      </c>
      <c>
        <f>(M3154*21)/100</f>
      </c>
      <c t="s">
        <v>28</v>
      </c>
    </row>
    <row r="3155" spans="1:5" ht="12.75">
      <c r="A3155" s="35" t="s">
        <v>56</v>
      </c>
      <c r="E3155" s="39" t="s">
        <v>4725</v>
      </c>
    </row>
    <row r="3156" spans="1:5" ht="280.5">
      <c r="A3156" s="35" t="s">
        <v>57</v>
      </c>
      <c r="E3156" s="42" t="s">
        <v>4734</v>
      </c>
    </row>
    <row r="3157" spans="1:5" ht="12.75">
      <c r="A3157" t="s">
        <v>58</v>
      </c>
      <c r="E3157" s="39" t="s">
        <v>5</v>
      </c>
    </row>
    <row r="3158" spans="1:16" ht="12.75">
      <c r="A3158" t="s">
        <v>50</v>
      </c>
      <c s="34" t="s">
        <v>4735</v>
      </c>
      <c s="34" t="s">
        <v>4736</v>
      </c>
      <c s="35" t="s">
        <v>5</v>
      </c>
      <c s="6" t="s">
        <v>4725</v>
      </c>
      <c s="36" t="s">
        <v>71</v>
      </c>
      <c s="37">
        <v>38.42</v>
      </c>
      <c s="36">
        <v>0</v>
      </c>
      <c s="36">
        <f>ROUND(G3158*H3158,6)</f>
      </c>
      <c r="L3158" s="38">
        <v>0</v>
      </c>
      <c s="32">
        <f>ROUND(ROUND(L3158,2)*ROUND(G3158,3),2)</f>
      </c>
      <c s="36" t="s">
        <v>62</v>
      </c>
      <c>
        <f>(M3158*21)/100</f>
      </c>
      <c t="s">
        <v>28</v>
      </c>
    </row>
    <row r="3159" spans="1:5" ht="12.75">
      <c r="A3159" s="35" t="s">
        <v>56</v>
      </c>
      <c r="E3159" s="39" t="s">
        <v>4725</v>
      </c>
    </row>
    <row r="3160" spans="1:5" ht="114.75">
      <c r="A3160" s="35" t="s">
        <v>57</v>
      </c>
      <c r="E3160" s="42" t="s">
        <v>4737</v>
      </c>
    </row>
    <row r="3161" spans="1:5" ht="12.75">
      <c r="A3161" t="s">
        <v>58</v>
      </c>
      <c r="E3161" s="39" t="s">
        <v>5</v>
      </c>
    </row>
    <row r="3162" spans="1:16" ht="25.5">
      <c r="A3162" t="s">
        <v>50</v>
      </c>
      <c s="34" t="s">
        <v>4738</v>
      </c>
      <c s="34" t="s">
        <v>4739</v>
      </c>
      <c s="35" t="s">
        <v>5</v>
      </c>
      <c s="6" t="s">
        <v>4740</v>
      </c>
      <c s="36" t="s">
        <v>54</v>
      </c>
      <c s="37">
        <v>3.45</v>
      </c>
      <c s="36">
        <v>0.00108</v>
      </c>
      <c s="36">
        <f>ROUND(G3162*H3162,6)</f>
      </c>
      <c r="L3162" s="38">
        <v>0</v>
      </c>
      <c s="32">
        <f>ROUND(ROUND(L3162,2)*ROUND(G3162,3),2)</f>
      </c>
      <c s="36" t="s">
        <v>55</v>
      </c>
      <c>
        <f>(M3162*21)/100</f>
      </c>
      <c t="s">
        <v>28</v>
      </c>
    </row>
    <row r="3163" spans="1:5" ht="25.5">
      <c r="A3163" s="35" t="s">
        <v>56</v>
      </c>
      <c r="E3163" s="39" t="s">
        <v>4740</v>
      </c>
    </row>
    <row r="3164" spans="1:5" ht="127.5">
      <c r="A3164" s="35" t="s">
        <v>57</v>
      </c>
      <c r="E3164" s="42" t="s">
        <v>4741</v>
      </c>
    </row>
    <row r="3165" spans="1:5" ht="12.75">
      <c r="A3165" t="s">
        <v>58</v>
      </c>
      <c r="E3165" s="39" t="s">
        <v>5</v>
      </c>
    </row>
    <row r="3166" spans="1:16" ht="12.75">
      <c r="A3166" t="s">
        <v>50</v>
      </c>
      <c s="34" t="s">
        <v>4742</v>
      </c>
      <c s="34" t="s">
        <v>4743</v>
      </c>
      <c s="35" t="s">
        <v>5</v>
      </c>
      <c s="6" t="s">
        <v>4725</v>
      </c>
      <c s="36" t="s">
        <v>71</v>
      </c>
      <c s="37">
        <v>8</v>
      </c>
      <c s="36">
        <v>0</v>
      </c>
      <c s="36">
        <f>ROUND(G3166*H3166,6)</f>
      </c>
      <c r="L3166" s="38">
        <v>0</v>
      </c>
      <c s="32">
        <f>ROUND(ROUND(L3166,2)*ROUND(G3166,3),2)</f>
      </c>
      <c s="36" t="s">
        <v>62</v>
      </c>
      <c>
        <f>(M3166*21)/100</f>
      </c>
      <c t="s">
        <v>28</v>
      </c>
    </row>
    <row r="3167" spans="1:5" ht="12.75">
      <c r="A3167" s="35" t="s">
        <v>56</v>
      </c>
      <c r="E3167" s="39" t="s">
        <v>4725</v>
      </c>
    </row>
    <row r="3168" spans="1:5" ht="127.5">
      <c r="A3168" s="35" t="s">
        <v>57</v>
      </c>
      <c r="E3168" s="42" t="s">
        <v>4744</v>
      </c>
    </row>
    <row r="3169" spans="1:5" ht="12.75">
      <c r="A3169" t="s">
        <v>58</v>
      </c>
      <c r="E3169" s="39" t="s">
        <v>5</v>
      </c>
    </row>
    <row r="3170" spans="1:16" ht="25.5">
      <c r="A3170" t="s">
        <v>50</v>
      </c>
      <c s="34" t="s">
        <v>4745</v>
      </c>
      <c s="34" t="s">
        <v>4746</v>
      </c>
      <c s="35" t="s">
        <v>5</v>
      </c>
      <c s="6" t="s">
        <v>4747</v>
      </c>
      <c s="36" t="s">
        <v>54</v>
      </c>
      <c s="37">
        <v>0.5</v>
      </c>
      <c s="36">
        <v>0.00128</v>
      </c>
      <c s="36">
        <f>ROUND(G3170*H3170,6)</f>
      </c>
      <c r="L3170" s="38">
        <v>0</v>
      </c>
      <c s="32">
        <f>ROUND(ROUND(L3170,2)*ROUND(G3170,3),2)</f>
      </c>
      <c s="36" t="s">
        <v>55</v>
      </c>
      <c>
        <f>(M3170*21)/100</f>
      </c>
      <c t="s">
        <v>28</v>
      </c>
    </row>
    <row r="3171" spans="1:5" ht="25.5">
      <c r="A3171" s="35" t="s">
        <v>56</v>
      </c>
      <c r="E3171" s="39" t="s">
        <v>4747</v>
      </c>
    </row>
    <row r="3172" spans="1:5" ht="25.5">
      <c r="A3172" s="35" t="s">
        <v>57</v>
      </c>
      <c r="E3172" s="42" t="s">
        <v>4748</v>
      </c>
    </row>
    <row r="3173" spans="1:5" ht="12.75">
      <c r="A3173" t="s">
        <v>58</v>
      </c>
      <c r="E3173" s="39" t="s">
        <v>5</v>
      </c>
    </row>
    <row r="3174" spans="1:16" ht="25.5">
      <c r="A3174" t="s">
        <v>50</v>
      </c>
      <c s="34" t="s">
        <v>4749</v>
      </c>
      <c s="34" t="s">
        <v>4750</v>
      </c>
      <c s="35" t="s">
        <v>5</v>
      </c>
      <c s="6" t="s">
        <v>4751</v>
      </c>
      <c s="36" t="s">
        <v>54</v>
      </c>
      <c s="37">
        <v>2.15</v>
      </c>
      <c s="36">
        <v>0.00123</v>
      </c>
      <c s="36">
        <f>ROUND(G3174*H3174,6)</f>
      </c>
      <c r="L3174" s="38">
        <v>0</v>
      </c>
      <c s="32">
        <f>ROUND(ROUND(L3174,2)*ROUND(G3174,3),2)</f>
      </c>
      <c s="36" t="s">
        <v>55</v>
      </c>
      <c>
        <f>(M3174*21)/100</f>
      </c>
      <c t="s">
        <v>28</v>
      </c>
    </row>
    <row r="3175" spans="1:5" ht="25.5">
      <c r="A3175" s="35" t="s">
        <v>56</v>
      </c>
      <c r="E3175" s="39" t="s">
        <v>4751</v>
      </c>
    </row>
    <row r="3176" spans="1:5" ht="89.25">
      <c r="A3176" s="35" t="s">
        <v>57</v>
      </c>
      <c r="E3176" s="42" t="s">
        <v>4752</v>
      </c>
    </row>
    <row r="3177" spans="1:5" ht="12.75">
      <c r="A3177" t="s">
        <v>58</v>
      </c>
      <c r="E3177" s="39" t="s">
        <v>5</v>
      </c>
    </row>
    <row r="3178" spans="1:16" ht="12.75">
      <c r="A3178" t="s">
        <v>50</v>
      </c>
      <c s="34" t="s">
        <v>4753</v>
      </c>
      <c s="34" t="s">
        <v>4754</v>
      </c>
      <c s="35" t="s">
        <v>5</v>
      </c>
      <c s="6" t="s">
        <v>4725</v>
      </c>
      <c s="36" t="s">
        <v>71</v>
      </c>
      <c s="37">
        <v>6</v>
      </c>
      <c s="36">
        <v>0</v>
      </c>
      <c s="36">
        <f>ROUND(G3178*H3178,6)</f>
      </c>
      <c r="L3178" s="38">
        <v>0</v>
      </c>
      <c s="32">
        <f>ROUND(ROUND(L3178,2)*ROUND(G3178,3),2)</f>
      </c>
      <c s="36" t="s">
        <v>62</v>
      </c>
      <c>
        <f>(M3178*21)/100</f>
      </c>
      <c t="s">
        <v>28</v>
      </c>
    </row>
    <row r="3179" spans="1:5" ht="12.75">
      <c r="A3179" s="35" t="s">
        <v>56</v>
      </c>
      <c r="E3179" s="39" t="s">
        <v>4725</v>
      </c>
    </row>
    <row r="3180" spans="1:5" ht="63.75">
      <c r="A3180" s="35" t="s">
        <v>57</v>
      </c>
      <c r="E3180" s="42" t="s">
        <v>4755</v>
      </c>
    </row>
    <row r="3181" spans="1:5" ht="12.75">
      <c r="A3181" t="s">
        <v>58</v>
      </c>
      <c r="E3181" s="39" t="s">
        <v>4727</v>
      </c>
    </row>
    <row r="3182" spans="1:16" ht="12.75">
      <c r="A3182" t="s">
        <v>50</v>
      </c>
      <c s="34" t="s">
        <v>4756</v>
      </c>
      <c s="34" t="s">
        <v>4757</v>
      </c>
      <c s="35" t="s">
        <v>5</v>
      </c>
      <c s="6" t="s">
        <v>4725</v>
      </c>
      <c s="36" t="s">
        <v>71</v>
      </c>
      <c s="37">
        <v>1</v>
      </c>
      <c s="36">
        <v>0</v>
      </c>
      <c s="36">
        <f>ROUND(G3182*H3182,6)</f>
      </c>
      <c r="L3182" s="38">
        <v>0</v>
      </c>
      <c s="32">
        <f>ROUND(ROUND(L3182,2)*ROUND(G3182,3),2)</f>
      </c>
      <c s="36" t="s">
        <v>62</v>
      </c>
      <c>
        <f>(M3182*21)/100</f>
      </c>
      <c t="s">
        <v>28</v>
      </c>
    </row>
    <row r="3183" spans="1:5" ht="12.75">
      <c r="A3183" s="35" t="s">
        <v>56</v>
      </c>
      <c r="E3183" s="39" t="s">
        <v>4725</v>
      </c>
    </row>
    <row r="3184" spans="1:5" ht="25.5">
      <c r="A3184" s="35" t="s">
        <v>57</v>
      </c>
      <c r="E3184" s="42" t="s">
        <v>4758</v>
      </c>
    </row>
    <row r="3185" spans="1:5" ht="12.75">
      <c r="A3185" t="s">
        <v>58</v>
      </c>
      <c r="E3185" s="39" t="s">
        <v>4727</v>
      </c>
    </row>
    <row r="3186" spans="1:16" ht="25.5">
      <c r="A3186" t="s">
        <v>50</v>
      </c>
      <c s="34" t="s">
        <v>4759</v>
      </c>
      <c s="34" t="s">
        <v>4760</v>
      </c>
      <c s="35" t="s">
        <v>5</v>
      </c>
      <c s="6" t="s">
        <v>4761</v>
      </c>
      <c s="36" t="s">
        <v>54</v>
      </c>
      <c s="37">
        <v>16.2</v>
      </c>
      <c s="36">
        <v>0.00147</v>
      </c>
      <c s="36">
        <f>ROUND(G3186*H3186,6)</f>
      </c>
      <c r="L3186" s="38">
        <v>0</v>
      </c>
      <c s="32">
        <f>ROUND(ROUND(L3186,2)*ROUND(G3186,3),2)</f>
      </c>
      <c s="36" t="s">
        <v>55</v>
      </c>
      <c>
        <f>(M3186*21)/100</f>
      </c>
      <c t="s">
        <v>28</v>
      </c>
    </row>
    <row r="3187" spans="1:5" ht="25.5">
      <c r="A3187" s="35" t="s">
        <v>56</v>
      </c>
      <c r="E3187" s="39" t="s">
        <v>4761</v>
      </c>
    </row>
    <row r="3188" spans="1:5" ht="229.5">
      <c r="A3188" s="35" t="s">
        <v>57</v>
      </c>
      <c r="E3188" s="42" t="s">
        <v>4762</v>
      </c>
    </row>
    <row r="3189" spans="1:5" ht="12.75">
      <c r="A3189" t="s">
        <v>58</v>
      </c>
      <c r="E3189" s="39" t="s">
        <v>5</v>
      </c>
    </row>
    <row r="3190" spans="1:16" ht="12.75">
      <c r="A3190" t="s">
        <v>50</v>
      </c>
      <c s="34" t="s">
        <v>4763</v>
      </c>
      <c s="34" t="s">
        <v>4764</v>
      </c>
      <c s="35" t="s">
        <v>5</v>
      </c>
      <c s="6" t="s">
        <v>4725</v>
      </c>
      <c s="36" t="s">
        <v>71</v>
      </c>
      <c s="37">
        <v>37.7</v>
      </c>
      <c s="36">
        <v>0</v>
      </c>
      <c s="36">
        <f>ROUND(G3190*H3190,6)</f>
      </c>
      <c r="L3190" s="38">
        <v>0</v>
      </c>
      <c s="32">
        <f>ROUND(ROUND(L3190,2)*ROUND(G3190,3),2)</f>
      </c>
      <c s="36" t="s">
        <v>62</v>
      </c>
      <c>
        <f>(M3190*21)/100</f>
      </c>
      <c t="s">
        <v>28</v>
      </c>
    </row>
    <row r="3191" spans="1:5" ht="12.75">
      <c r="A3191" s="35" t="s">
        <v>56</v>
      </c>
      <c r="E3191" s="39" t="s">
        <v>4725</v>
      </c>
    </row>
    <row r="3192" spans="1:5" ht="280.5">
      <c r="A3192" s="35" t="s">
        <v>57</v>
      </c>
      <c r="E3192" s="42" t="s">
        <v>4765</v>
      </c>
    </row>
    <row r="3193" spans="1:5" ht="12.75">
      <c r="A3193" t="s">
        <v>58</v>
      </c>
      <c r="E3193" s="39" t="s">
        <v>4727</v>
      </c>
    </row>
    <row r="3194" spans="1:16" ht="25.5">
      <c r="A3194" t="s">
        <v>50</v>
      </c>
      <c s="34" t="s">
        <v>4766</v>
      </c>
      <c s="34" t="s">
        <v>4767</v>
      </c>
      <c s="35" t="s">
        <v>5</v>
      </c>
      <c s="6" t="s">
        <v>4768</v>
      </c>
      <c s="36" t="s">
        <v>54</v>
      </c>
      <c s="37">
        <v>11.5</v>
      </c>
      <c s="36">
        <v>0.00279</v>
      </c>
      <c s="36">
        <f>ROUND(G3194*H3194,6)</f>
      </c>
      <c r="L3194" s="38">
        <v>0</v>
      </c>
      <c s="32">
        <f>ROUND(ROUND(L3194,2)*ROUND(G3194,3),2)</f>
      </c>
      <c s="36" t="s">
        <v>55</v>
      </c>
      <c>
        <f>(M3194*21)/100</f>
      </c>
      <c t="s">
        <v>28</v>
      </c>
    </row>
    <row r="3195" spans="1:5" ht="25.5">
      <c r="A3195" s="35" t="s">
        <v>56</v>
      </c>
      <c r="E3195" s="39" t="s">
        <v>4768</v>
      </c>
    </row>
    <row r="3196" spans="1:5" ht="114.75">
      <c r="A3196" s="35" t="s">
        <v>57</v>
      </c>
      <c r="E3196" s="42" t="s">
        <v>4769</v>
      </c>
    </row>
    <row r="3197" spans="1:5" ht="12.75">
      <c r="A3197" t="s">
        <v>58</v>
      </c>
      <c r="E3197" s="39" t="s">
        <v>5</v>
      </c>
    </row>
    <row r="3198" spans="1:16" ht="12.75">
      <c r="A3198" t="s">
        <v>50</v>
      </c>
      <c s="34" t="s">
        <v>4770</v>
      </c>
      <c s="34" t="s">
        <v>4771</v>
      </c>
      <c s="35" t="s">
        <v>5</v>
      </c>
      <c s="6" t="s">
        <v>4725</v>
      </c>
      <c s="36" t="s">
        <v>71</v>
      </c>
      <c s="37">
        <v>13</v>
      </c>
      <c s="36">
        <v>0</v>
      </c>
      <c s="36">
        <f>ROUND(G3198*H3198,6)</f>
      </c>
      <c r="L3198" s="38">
        <v>0</v>
      </c>
      <c s="32">
        <f>ROUND(ROUND(L3198,2)*ROUND(G3198,3),2)</f>
      </c>
      <c s="36" t="s">
        <v>62</v>
      </c>
      <c>
        <f>(M3198*21)/100</f>
      </c>
      <c t="s">
        <v>28</v>
      </c>
    </row>
    <row r="3199" spans="1:5" ht="12.75">
      <c r="A3199" s="35" t="s">
        <v>56</v>
      </c>
      <c r="E3199" s="39" t="s">
        <v>4725</v>
      </c>
    </row>
    <row r="3200" spans="1:5" ht="89.25">
      <c r="A3200" s="35" t="s">
        <v>57</v>
      </c>
      <c r="E3200" s="42" t="s">
        <v>4772</v>
      </c>
    </row>
    <row r="3201" spans="1:5" ht="12.75">
      <c r="A3201" t="s">
        <v>58</v>
      </c>
      <c r="E3201" s="39" t="s">
        <v>4727</v>
      </c>
    </row>
    <row r="3202" spans="1:16" ht="12.75">
      <c r="A3202" t="s">
        <v>50</v>
      </c>
      <c s="34" t="s">
        <v>4773</v>
      </c>
      <c s="34" t="s">
        <v>4774</v>
      </c>
      <c s="35" t="s">
        <v>5</v>
      </c>
      <c s="6" t="s">
        <v>4775</v>
      </c>
      <c s="36" t="s">
        <v>71</v>
      </c>
      <c s="37">
        <v>7.5</v>
      </c>
      <c s="36">
        <v>0</v>
      </c>
      <c s="36">
        <f>ROUND(G3202*H3202,6)</f>
      </c>
      <c r="L3202" s="38">
        <v>0</v>
      </c>
      <c s="32">
        <f>ROUND(ROUND(L3202,2)*ROUND(G3202,3),2)</f>
      </c>
      <c s="36" t="s">
        <v>62</v>
      </c>
      <c>
        <f>(M3202*21)/100</f>
      </c>
      <c t="s">
        <v>28</v>
      </c>
    </row>
    <row r="3203" spans="1:5" ht="12.75">
      <c r="A3203" s="35" t="s">
        <v>56</v>
      </c>
      <c r="E3203" s="39" t="s">
        <v>4775</v>
      </c>
    </row>
    <row r="3204" spans="1:5" ht="38.25">
      <c r="A3204" s="35" t="s">
        <v>57</v>
      </c>
      <c r="E3204" s="40" t="s">
        <v>4776</v>
      </c>
    </row>
    <row r="3205" spans="1:5" ht="12.75">
      <c r="A3205" t="s">
        <v>58</v>
      </c>
      <c r="E3205" s="39" t="s">
        <v>5</v>
      </c>
    </row>
    <row r="3206" spans="1:16" ht="25.5">
      <c r="A3206" t="s">
        <v>50</v>
      </c>
      <c s="34" t="s">
        <v>4777</v>
      </c>
      <c s="34" t="s">
        <v>4778</v>
      </c>
      <c s="35" t="s">
        <v>5</v>
      </c>
      <c s="6" t="s">
        <v>4779</v>
      </c>
      <c s="36" t="s">
        <v>54</v>
      </c>
      <c s="37">
        <v>3.25</v>
      </c>
      <c s="36">
        <v>0.00316</v>
      </c>
      <c s="36">
        <f>ROUND(G3206*H3206,6)</f>
      </c>
      <c r="L3206" s="38">
        <v>0</v>
      </c>
      <c s="32">
        <f>ROUND(ROUND(L3206,2)*ROUND(G3206,3),2)</f>
      </c>
      <c s="36" t="s">
        <v>55</v>
      </c>
      <c>
        <f>(M3206*21)/100</f>
      </c>
      <c t="s">
        <v>28</v>
      </c>
    </row>
    <row r="3207" spans="1:5" ht="25.5">
      <c r="A3207" s="35" t="s">
        <v>56</v>
      </c>
      <c r="E3207" s="39" t="s">
        <v>4779</v>
      </c>
    </row>
    <row r="3208" spans="1:5" ht="102">
      <c r="A3208" s="35" t="s">
        <v>57</v>
      </c>
      <c r="E3208" s="42" t="s">
        <v>4780</v>
      </c>
    </row>
    <row r="3209" spans="1:5" ht="12.75">
      <c r="A3209" t="s">
        <v>58</v>
      </c>
      <c r="E3209" s="39" t="s">
        <v>5</v>
      </c>
    </row>
    <row r="3210" spans="1:16" ht="12.75">
      <c r="A3210" t="s">
        <v>50</v>
      </c>
      <c s="34" t="s">
        <v>4781</v>
      </c>
      <c s="34" t="s">
        <v>4782</v>
      </c>
      <c s="35" t="s">
        <v>5</v>
      </c>
      <c s="6" t="s">
        <v>4725</v>
      </c>
      <c s="36" t="s">
        <v>71</v>
      </c>
      <c s="37">
        <v>8</v>
      </c>
      <c s="36">
        <v>0</v>
      </c>
      <c s="36">
        <f>ROUND(G3210*H3210,6)</f>
      </c>
      <c r="L3210" s="38">
        <v>0</v>
      </c>
      <c s="32">
        <f>ROUND(ROUND(L3210,2)*ROUND(G3210,3),2)</f>
      </c>
      <c s="36" t="s">
        <v>62</v>
      </c>
      <c>
        <f>(M3210*21)/100</f>
      </c>
      <c t="s">
        <v>28</v>
      </c>
    </row>
    <row r="3211" spans="1:5" ht="12.75">
      <c r="A3211" s="35" t="s">
        <v>56</v>
      </c>
      <c r="E3211" s="39" t="s">
        <v>4725</v>
      </c>
    </row>
    <row r="3212" spans="1:5" ht="102">
      <c r="A3212" s="35" t="s">
        <v>57</v>
      </c>
      <c r="E3212" s="42" t="s">
        <v>4783</v>
      </c>
    </row>
    <row r="3213" spans="1:5" ht="12.75">
      <c r="A3213" t="s">
        <v>58</v>
      </c>
      <c r="E3213" s="39" t="s">
        <v>4727</v>
      </c>
    </row>
    <row r="3214" spans="1:16" ht="25.5">
      <c r="A3214" t="s">
        <v>50</v>
      </c>
      <c s="34" t="s">
        <v>4784</v>
      </c>
      <c s="34" t="s">
        <v>4785</v>
      </c>
      <c s="35" t="s">
        <v>5</v>
      </c>
      <c s="6" t="s">
        <v>4786</v>
      </c>
      <c s="36" t="s">
        <v>54</v>
      </c>
      <c s="37">
        <v>3</v>
      </c>
      <c s="36">
        <v>0.00365</v>
      </c>
      <c s="36">
        <f>ROUND(G3214*H3214,6)</f>
      </c>
      <c r="L3214" s="38">
        <v>0</v>
      </c>
      <c s="32">
        <f>ROUND(ROUND(L3214,2)*ROUND(G3214,3),2)</f>
      </c>
      <c s="36" t="s">
        <v>55</v>
      </c>
      <c>
        <f>(M3214*21)/100</f>
      </c>
      <c t="s">
        <v>28</v>
      </c>
    </row>
    <row r="3215" spans="1:5" ht="25.5">
      <c r="A3215" s="35" t="s">
        <v>56</v>
      </c>
      <c r="E3215" s="39" t="s">
        <v>4786</v>
      </c>
    </row>
    <row r="3216" spans="1:5" ht="76.5">
      <c r="A3216" s="35" t="s">
        <v>57</v>
      </c>
      <c r="E3216" s="42" t="s">
        <v>4787</v>
      </c>
    </row>
    <row r="3217" spans="1:5" ht="12.75">
      <c r="A3217" t="s">
        <v>58</v>
      </c>
      <c r="E3217" s="39" t="s">
        <v>5</v>
      </c>
    </row>
    <row r="3218" spans="1:16" ht="12.75">
      <c r="A3218" t="s">
        <v>50</v>
      </c>
      <c s="34" t="s">
        <v>4788</v>
      </c>
      <c s="34" t="s">
        <v>4789</v>
      </c>
      <c s="35" t="s">
        <v>5</v>
      </c>
      <c s="6" t="s">
        <v>4725</v>
      </c>
      <c s="36" t="s">
        <v>71</v>
      </c>
      <c s="37">
        <v>1</v>
      </c>
      <c s="36">
        <v>0</v>
      </c>
      <c s="36">
        <f>ROUND(G3218*H3218,6)</f>
      </c>
      <c r="L3218" s="38">
        <v>0</v>
      </c>
      <c s="32">
        <f>ROUND(ROUND(L3218,2)*ROUND(G3218,3),2)</f>
      </c>
      <c s="36" t="s">
        <v>62</v>
      </c>
      <c>
        <f>(M3218*21)/100</f>
      </c>
      <c t="s">
        <v>28</v>
      </c>
    </row>
    <row r="3219" spans="1:5" ht="12.75">
      <c r="A3219" s="35" t="s">
        <v>56</v>
      </c>
      <c r="E3219" s="39" t="s">
        <v>4725</v>
      </c>
    </row>
    <row r="3220" spans="1:5" ht="25.5">
      <c r="A3220" s="35" t="s">
        <v>57</v>
      </c>
      <c r="E3220" s="42" t="s">
        <v>4790</v>
      </c>
    </row>
    <row r="3221" spans="1:5" ht="12.75">
      <c r="A3221" t="s">
        <v>58</v>
      </c>
      <c r="E3221" s="39" t="s">
        <v>4727</v>
      </c>
    </row>
    <row r="3222" spans="1:16" ht="12.75">
      <c r="A3222" t="s">
        <v>50</v>
      </c>
      <c s="34" t="s">
        <v>4791</v>
      </c>
      <c s="34" t="s">
        <v>4792</v>
      </c>
      <c s="35" t="s">
        <v>5</v>
      </c>
      <c s="6" t="s">
        <v>4725</v>
      </c>
      <c s="36" t="s">
        <v>71</v>
      </c>
      <c s="37">
        <v>5</v>
      </c>
      <c s="36">
        <v>0</v>
      </c>
      <c s="36">
        <f>ROUND(G3222*H3222,6)</f>
      </c>
      <c r="L3222" s="38">
        <v>0</v>
      </c>
      <c s="32">
        <f>ROUND(ROUND(L3222,2)*ROUND(G3222,3),2)</f>
      </c>
      <c s="36" t="s">
        <v>62</v>
      </c>
      <c>
        <f>(M3222*21)/100</f>
      </c>
      <c t="s">
        <v>28</v>
      </c>
    </row>
    <row r="3223" spans="1:5" ht="12.75">
      <c r="A3223" s="35" t="s">
        <v>56</v>
      </c>
      <c r="E3223" s="39" t="s">
        <v>4725</v>
      </c>
    </row>
    <row r="3224" spans="1:5" ht="51">
      <c r="A3224" s="35" t="s">
        <v>57</v>
      </c>
      <c r="E3224" s="42" t="s">
        <v>4793</v>
      </c>
    </row>
    <row r="3225" spans="1:5" ht="12.75">
      <c r="A3225" t="s">
        <v>58</v>
      </c>
      <c r="E3225" s="39" t="s">
        <v>4727</v>
      </c>
    </row>
    <row r="3226" spans="1:16" ht="25.5">
      <c r="A3226" t="s">
        <v>50</v>
      </c>
      <c s="34" t="s">
        <v>4794</v>
      </c>
      <c s="34" t="s">
        <v>4795</v>
      </c>
      <c s="35" t="s">
        <v>5</v>
      </c>
      <c s="6" t="s">
        <v>4796</v>
      </c>
      <c s="36" t="s">
        <v>54</v>
      </c>
      <c s="37">
        <v>8.35</v>
      </c>
      <c s="36">
        <v>0.00395</v>
      </c>
      <c s="36">
        <f>ROUND(G3226*H3226,6)</f>
      </c>
      <c r="L3226" s="38">
        <v>0</v>
      </c>
      <c s="32">
        <f>ROUND(ROUND(L3226,2)*ROUND(G3226,3),2)</f>
      </c>
      <c s="36" t="s">
        <v>55</v>
      </c>
      <c>
        <f>(M3226*21)/100</f>
      </c>
      <c t="s">
        <v>28</v>
      </c>
    </row>
    <row r="3227" spans="1:5" ht="25.5">
      <c r="A3227" s="35" t="s">
        <v>56</v>
      </c>
      <c r="E3227" s="39" t="s">
        <v>4796</v>
      </c>
    </row>
    <row r="3228" spans="1:5" ht="178.5">
      <c r="A3228" s="35" t="s">
        <v>57</v>
      </c>
      <c r="E3228" s="42" t="s">
        <v>4797</v>
      </c>
    </row>
    <row r="3229" spans="1:5" ht="12.75">
      <c r="A3229" t="s">
        <v>58</v>
      </c>
      <c r="E3229" s="39" t="s">
        <v>5</v>
      </c>
    </row>
    <row r="3230" spans="1:16" ht="12.75">
      <c r="A3230" t="s">
        <v>50</v>
      </c>
      <c s="34" t="s">
        <v>4798</v>
      </c>
      <c s="34" t="s">
        <v>4799</v>
      </c>
      <c s="35" t="s">
        <v>5</v>
      </c>
      <c s="6" t="s">
        <v>4725</v>
      </c>
      <c s="36" t="s">
        <v>71</v>
      </c>
      <c s="37">
        <v>17</v>
      </c>
      <c s="36">
        <v>0</v>
      </c>
      <c s="36">
        <f>ROUND(G3230*H3230,6)</f>
      </c>
      <c r="L3230" s="38">
        <v>0</v>
      </c>
      <c s="32">
        <f>ROUND(ROUND(L3230,2)*ROUND(G3230,3),2)</f>
      </c>
      <c s="36" t="s">
        <v>62</v>
      </c>
      <c>
        <f>(M3230*21)/100</f>
      </c>
      <c t="s">
        <v>28</v>
      </c>
    </row>
    <row r="3231" spans="1:5" ht="12.75">
      <c r="A3231" s="35" t="s">
        <v>56</v>
      </c>
      <c r="E3231" s="39" t="s">
        <v>4725</v>
      </c>
    </row>
    <row r="3232" spans="1:5" ht="140.25">
      <c r="A3232" s="35" t="s">
        <v>57</v>
      </c>
      <c r="E3232" s="42" t="s">
        <v>4800</v>
      </c>
    </row>
    <row r="3233" spans="1:5" ht="12.75">
      <c r="A3233" t="s">
        <v>58</v>
      </c>
      <c r="E3233" s="39" t="s">
        <v>4727</v>
      </c>
    </row>
    <row r="3234" spans="1:16" ht="12.75">
      <c r="A3234" t="s">
        <v>50</v>
      </c>
      <c s="34" t="s">
        <v>4801</v>
      </c>
      <c s="34" t="s">
        <v>4802</v>
      </c>
      <c s="35" t="s">
        <v>5</v>
      </c>
      <c s="6" t="s">
        <v>4725</v>
      </c>
      <c s="36" t="s">
        <v>71</v>
      </c>
      <c s="37">
        <v>2</v>
      </c>
      <c s="36">
        <v>0</v>
      </c>
      <c s="36">
        <f>ROUND(G3234*H3234,6)</f>
      </c>
      <c r="L3234" s="38">
        <v>0</v>
      </c>
      <c s="32">
        <f>ROUND(ROUND(L3234,2)*ROUND(G3234,3),2)</f>
      </c>
      <c s="36" t="s">
        <v>62</v>
      </c>
      <c>
        <f>(M3234*21)/100</f>
      </c>
      <c t="s">
        <v>28</v>
      </c>
    </row>
    <row r="3235" spans="1:5" ht="12.75">
      <c r="A3235" s="35" t="s">
        <v>56</v>
      </c>
      <c r="E3235" s="39" t="s">
        <v>4725</v>
      </c>
    </row>
    <row r="3236" spans="1:5" ht="25.5">
      <c r="A3236" s="35" t="s">
        <v>57</v>
      </c>
      <c r="E3236" s="42" t="s">
        <v>4803</v>
      </c>
    </row>
    <row r="3237" spans="1:5" ht="12.75">
      <c r="A3237" t="s">
        <v>58</v>
      </c>
      <c r="E3237" s="39" t="s">
        <v>4727</v>
      </c>
    </row>
    <row r="3238" spans="1:16" ht="25.5">
      <c r="A3238" t="s">
        <v>50</v>
      </c>
      <c s="34" t="s">
        <v>4804</v>
      </c>
      <c s="34" t="s">
        <v>4805</v>
      </c>
      <c s="35" t="s">
        <v>5</v>
      </c>
      <c s="6" t="s">
        <v>4806</v>
      </c>
      <c s="36" t="s">
        <v>54</v>
      </c>
      <c s="37">
        <v>4.5</v>
      </c>
      <c s="36">
        <v>0.00107</v>
      </c>
      <c s="36">
        <f>ROUND(G3238*H3238,6)</f>
      </c>
      <c r="L3238" s="38">
        <v>0</v>
      </c>
      <c s="32">
        <f>ROUND(ROUND(L3238,2)*ROUND(G3238,3),2)</f>
      </c>
      <c s="36" t="s">
        <v>55</v>
      </c>
      <c>
        <f>(M3238*21)/100</f>
      </c>
      <c t="s">
        <v>28</v>
      </c>
    </row>
    <row r="3239" spans="1:5" ht="38.25">
      <c r="A3239" s="35" t="s">
        <v>56</v>
      </c>
      <c r="E3239" s="39" t="s">
        <v>4807</v>
      </c>
    </row>
    <row r="3240" spans="1:5" ht="140.25">
      <c r="A3240" s="35" t="s">
        <v>57</v>
      </c>
      <c r="E3240" s="42" t="s">
        <v>4808</v>
      </c>
    </row>
    <row r="3241" spans="1:5" ht="12.75">
      <c r="A3241" t="s">
        <v>58</v>
      </c>
      <c r="E3241" s="39" t="s">
        <v>5</v>
      </c>
    </row>
    <row r="3242" spans="1:16" ht="12.75">
      <c r="A3242" t="s">
        <v>50</v>
      </c>
      <c s="34" t="s">
        <v>4809</v>
      </c>
      <c s="34" t="s">
        <v>4810</v>
      </c>
      <c s="35" t="s">
        <v>5</v>
      </c>
      <c s="6" t="s">
        <v>4725</v>
      </c>
      <c s="36" t="s">
        <v>71</v>
      </c>
      <c s="37">
        <v>13</v>
      </c>
      <c s="36">
        <v>0</v>
      </c>
      <c s="36">
        <f>ROUND(G3242*H3242,6)</f>
      </c>
      <c r="L3242" s="38">
        <v>0</v>
      </c>
      <c s="32">
        <f>ROUND(ROUND(L3242,2)*ROUND(G3242,3),2)</f>
      </c>
      <c s="36" t="s">
        <v>62</v>
      </c>
      <c>
        <f>(M3242*21)/100</f>
      </c>
      <c t="s">
        <v>28</v>
      </c>
    </row>
    <row r="3243" spans="1:5" ht="12.75">
      <c r="A3243" s="35" t="s">
        <v>56</v>
      </c>
      <c r="E3243" s="39" t="s">
        <v>4725</v>
      </c>
    </row>
    <row r="3244" spans="1:5" ht="140.25">
      <c r="A3244" s="35" t="s">
        <v>57</v>
      </c>
      <c r="E3244" s="42" t="s">
        <v>4811</v>
      </c>
    </row>
    <row r="3245" spans="1:5" ht="12.75">
      <c r="A3245" t="s">
        <v>58</v>
      </c>
      <c r="E3245" s="39" t="s">
        <v>4727</v>
      </c>
    </row>
    <row r="3246" spans="1:16" ht="25.5">
      <c r="A3246" t="s">
        <v>50</v>
      </c>
      <c s="34" t="s">
        <v>4812</v>
      </c>
      <c s="34" t="s">
        <v>4813</v>
      </c>
      <c s="35" t="s">
        <v>5</v>
      </c>
      <c s="6" t="s">
        <v>4814</v>
      </c>
      <c s="36" t="s">
        <v>54</v>
      </c>
      <c s="37">
        <v>4.2</v>
      </c>
      <c s="36">
        <v>0.00145</v>
      </c>
      <c s="36">
        <f>ROUND(G3246*H3246,6)</f>
      </c>
      <c r="L3246" s="38">
        <v>0</v>
      </c>
      <c s="32">
        <f>ROUND(ROUND(L3246,2)*ROUND(G3246,3),2)</f>
      </c>
      <c s="36" t="s">
        <v>55</v>
      </c>
      <c>
        <f>(M3246*21)/100</f>
      </c>
      <c t="s">
        <v>28</v>
      </c>
    </row>
    <row r="3247" spans="1:5" ht="38.25">
      <c r="A3247" s="35" t="s">
        <v>56</v>
      </c>
      <c r="E3247" s="39" t="s">
        <v>4815</v>
      </c>
    </row>
    <row r="3248" spans="1:5" ht="127.5">
      <c r="A3248" s="35" t="s">
        <v>57</v>
      </c>
      <c r="E3248" s="42" t="s">
        <v>4816</v>
      </c>
    </row>
    <row r="3249" spans="1:5" ht="12.75">
      <c r="A3249" t="s">
        <v>58</v>
      </c>
      <c r="E3249" s="39" t="s">
        <v>5</v>
      </c>
    </row>
    <row r="3250" spans="1:16" ht="12.75">
      <c r="A3250" t="s">
        <v>50</v>
      </c>
      <c s="34" t="s">
        <v>4817</v>
      </c>
      <c s="34" t="s">
        <v>4818</v>
      </c>
      <c s="35" t="s">
        <v>5</v>
      </c>
      <c s="6" t="s">
        <v>4725</v>
      </c>
      <c s="36" t="s">
        <v>71</v>
      </c>
      <c s="37">
        <v>10</v>
      </c>
      <c s="36">
        <v>0</v>
      </c>
      <c s="36">
        <f>ROUND(G3250*H3250,6)</f>
      </c>
      <c r="L3250" s="38">
        <v>0</v>
      </c>
      <c s="32">
        <f>ROUND(ROUND(L3250,2)*ROUND(G3250,3),2)</f>
      </c>
      <c s="36" t="s">
        <v>62</v>
      </c>
      <c>
        <f>(M3250*21)/100</f>
      </c>
      <c t="s">
        <v>28</v>
      </c>
    </row>
    <row r="3251" spans="1:5" ht="12.75">
      <c r="A3251" s="35" t="s">
        <v>56</v>
      </c>
      <c r="E3251" s="39" t="s">
        <v>4725</v>
      </c>
    </row>
    <row r="3252" spans="1:5" ht="114.75">
      <c r="A3252" s="35" t="s">
        <v>57</v>
      </c>
      <c r="E3252" s="42" t="s">
        <v>4819</v>
      </c>
    </row>
    <row r="3253" spans="1:5" ht="12.75">
      <c r="A3253" t="s">
        <v>58</v>
      </c>
      <c r="E3253" s="39" t="s">
        <v>4727</v>
      </c>
    </row>
    <row r="3254" spans="1:16" ht="12.75">
      <c r="A3254" t="s">
        <v>50</v>
      </c>
      <c s="34" t="s">
        <v>4820</v>
      </c>
      <c s="34" t="s">
        <v>4821</v>
      </c>
      <c s="35" t="s">
        <v>5</v>
      </c>
      <c s="6" t="s">
        <v>4725</v>
      </c>
      <c s="36" t="s">
        <v>71</v>
      </c>
      <c s="37">
        <v>5</v>
      </c>
      <c s="36">
        <v>0</v>
      </c>
      <c s="36">
        <f>ROUND(G3254*H3254,6)</f>
      </c>
      <c r="L3254" s="38">
        <v>0</v>
      </c>
      <c s="32">
        <f>ROUND(ROUND(L3254,2)*ROUND(G3254,3),2)</f>
      </c>
      <c s="36" t="s">
        <v>62</v>
      </c>
      <c>
        <f>(M3254*21)/100</f>
      </c>
      <c t="s">
        <v>28</v>
      </c>
    </row>
    <row r="3255" spans="1:5" ht="12.75">
      <c r="A3255" s="35" t="s">
        <v>56</v>
      </c>
      <c r="E3255" s="39" t="s">
        <v>4725</v>
      </c>
    </row>
    <row r="3256" spans="1:5" ht="63.75">
      <c r="A3256" s="35" t="s">
        <v>57</v>
      </c>
      <c r="E3256" s="42" t="s">
        <v>4822</v>
      </c>
    </row>
    <row r="3257" spans="1:5" ht="12.75">
      <c r="A3257" t="s">
        <v>58</v>
      </c>
      <c r="E3257" s="39" t="s">
        <v>4727</v>
      </c>
    </row>
    <row r="3258" spans="1:16" ht="25.5">
      <c r="A3258" t="s">
        <v>50</v>
      </c>
      <c s="34" t="s">
        <v>4823</v>
      </c>
      <c s="34" t="s">
        <v>4824</v>
      </c>
      <c s="35" t="s">
        <v>5</v>
      </c>
      <c s="6" t="s">
        <v>4825</v>
      </c>
      <c s="36" t="s">
        <v>54</v>
      </c>
      <c s="37">
        <v>11.9</v>
      </c>
      <c s="36">
        <v>0.00156</v>
      </c>
      <c s="36">
        <f>ROUND(G3258*H3258,6)</f>
      </c>
      <c r="L3258" s="38">
        <v>0</v>
      </c>
      <c s="32">
        <f>ROUND(ROUND(L3258,2)*ROUND(G3258,3),2)</f>
      </c>
      <c s="36" t="s">
        <v>55</v>
      </c>
      <c>
        <f>(M3258*21)/100</f>
      </c>
      <c t="s">
        <v>28</v>
      </c>
    </row>
    <row r="3259" spans="1:5" ht="38.25">
      <c r="A3259" s="35" t="s">
        <v>56</v>
      </c>
      <c r="E3259" s="39" t="s">
        <v>4826</v>
      </c>
    </row>
    <row r="3260" spans="1:5" ht="76.5">
      <c r="A3260" s="35" t="s">
        <v>57</v>
      </c>
      <c r="E3260" s="42" t="s">
        <v>4827</v>
      </c>
    </row>
    <row r="3261" spans="1:5" ht="12.75">
      <c r="A3261" t="s">
        <v>58</v>
      </c>
      <c r="E3261" s="39" t="s">
        <v>5</v>
      </c>
    </row>
    <row r="3262" spans="1:16" ht="25.5">
      <c r="A3262" t="s">
        <v>50</v>
      </c>
      <c s="34" t="s">
        <v>4828</v>
      </c>
      <c s="34" t="s">
        <v>4829</v>
      </c>
      <c s="35" t="s">
        <v>5</v>
      </c>
      <c s="6" t="s">
        <v>4830</v>
      </c>
      <c s="36" t="s">
        <v>54</v>
      </c>
      <c s="37">
        <v>20.4</v>
      </c>
      <c s="36">
        <v>0.00162</v>
      </c>
      <c s="36">
        <f>ROUND(G3262*H3262,6)</f>
      </c>
      <c r="L3262" s="38">
        <v>0</v>
      </c>
      <c s="32">
        <f>ROUND(ROUND(L3262,2)*ROUND(G3262,3),2)</f>
      </c>
      <c s="36" t="s">
        <v>55</v>
      </c>
      <c>
        <f>(M3262*21)/100</f>
      </c>
      <c t="s">
        <v>28</v>
      </c>
    </row>
    <row r="3263" spans="1:5" ht="38.25">
      <c r="A3263" s="35" t="s">
        <v>56</v>
      </c>
      <c r="E3263" s="39" t="s">
        <v>4831</v>
      </c>
    </row>
    <row r="3264" spans="1:5" ht="191.25">
      <c r="A3264" s="35" t="s">
        <v>57</v>
      </c>
      <c r="E3264" s="42" t="s">
        <v>4832</v>
      </c>
    </row>
    <row r="3265" spans="1:5" ht="12.75">
      <c r="A3265" t="s">
        <v>58</v>
      </c>
      <c r="E3265" s="39" t="s">
        <v>5</v>
      </c>
    </row>
    <row r="3266" spans="1:16" ht="12.75">
      <c r="A3266" t="s">
        <v>50</v>
      </c>
      <c s="34" t="s">
        <v>4833</v>
      </c>
      <c s="34" t="s">
        <v>4834</v>
      </c>
      <c s="35" t="s">
        <v>5</v>
      </c>
      <c s="6" t="s">
        <v>4725</v>
      </c>
      <c s="36" t="s">
        <v>71</v>
      </c>
      <c s="37">
        <v>56</v>
      </c>
      <c s="36">
        <v>0</v>
      </c>
      <c s="36">
        <f>ROUND(G3266*H3266,6)</f>
      </c>
      <c r="L3266" s="38">
        <v>0</v>
      </c>
      <c s="32">
        <f>ROUND(ROUND(L3266,2)*ROUND(G3266,3),2)</f>
      </c>
      <c s="36" t="s">
        <v>62</v>
      </c>
      <c>
        <f>(M3266*21)/100</f>
      </c>
      <c t="s">
        <v>28</v>
      </c>
    </row>
    <row r="3267" spans="1:5" ht="12.75">
      <c r="A3267" s="35" t="s">
        <v>56</v>
      </c>
      <c r="E3267" s="39" t="s">
        <v>4725</v>
      </c>
    </row>
    <row r="3268" spans="1:5" ht="102">
      <c r="A3268" s="35" t="s">
        <v>57</v>
      </c>
      <c r="E3268" s="42" t="s">
        <v>4835</v>
      </c>
    </row>
    <row r="3269" spans="1:5" ht="12.75">
      <c r="A3269" t="s">
        <v>58</v>
      </c>
      <c r="E3269" s="39" t="s">
        <v>4727</v>
      </c>
    </row>
    <row r="3270" spans="1:16" ht="12.75">
      <c r="A3270" t="s">
        <v>50</v>
      </c>
      <c s="34" t="s">
        <v>4836</v>
      </c>
      <c s="34" t="s">
        <v>4837</v>
      </c>
      <c s="35" t="s">
        <v>5</v>
      </c>
      <c s="6" t="s">
        <v>4725</v>
      </c>
      <c s="36" t="s">
        <v>71</v>
      </c>
      <c s="37">
        <v>62</v>
      </c>
      <c s="36">
        <v>0</v>
      </c>
      <c s="36">
        <f>ROUND(G3270*H3270,6)</f>
      </c>
      <c r="L3270" s="38">
        <v>0</v>
      </c>
      <c s="32">
        <f>ROUND(ROUND(L3270,2)*ROUND(G3270,3),2)</f>
      </c>
      <c s="36" t="s">
        <v>62</v>
      </c>
      <c>
        <f>(M3270*21)/100</f>
      </c>
      <c t="s">
        <v>28</v>
      </c>
    </row>
    <row r="3271" spans="1:5" ht="12.75">
      <c r="A3271" s="35" t="s">
        <v>56</v>
      </c>
      <c r="E3271" s="39" t="s">
        <v>4725</v>
      </c>
    </row>
    <row r="3272" spans="1:5" ht="140.25">
      <c r="A3272" s="35" t="s">
        <v>57</v>
      </c>
      <c r="E3272" s="42" t="s">
        <v>4838</v>
      </c>
    </row>
    <row r="3273" spans="1:5" ht="12.75">
      <c r="A3273" t="s">
        <v>58</v>
      </c>
      <c r="E3273" s="39" t="s">
        <v>5</v>
      </c>
    </row>
    <row r="3274" spans="1:16" ht="12.75">
      <c r="A3274" t="s">
        <v>50</v>
      </c>
      <c s="34" t="s">
        <v>4839</v>
      </c>
      <c s="34" t="s">
        <v>4840</v>
      </c>
      <c s="35" t="s">
        <v>5</v>
      </c>
      <c s="6" t="s">
        <v>4725</v>
      </c>
      <c s="36" t="s">
        <v>71</v>
      </c>
      <c s="37">
        <v>2</v>
      </c>
      <c s="36">
        <v>0</v>
      </c>
      <c s="36">
        <f>ROUND(G3274*H3274,6)</f>
      </c>
      <c r="L3274" s="38">
        <v>0</v>
      </c>
      <c s="32">
        <f>ROUND(ROUND(L3274,2)*ROUND(G3274,3),2)</f>
      </c>
      <c s="36" t="s">
        <v>62</v>
      </c>
      <c>
        <f>(M3274*21)/100</f>
      </c>
      <c t="s">
        <v>28</v>
      </c>
    </row>
    <row r="3275" spans="1:5" ht="12.75">
      <c r="A3275" s="35" t="s">
        <v>56</v>
      </c>
      <c r="E3275" s="39" t="s">
        <v>4725</v>
      </c>
    </row>
    <row r="3276" spans="1:5" ht="12.75">
      <c r="A3276" s="35" t="s">
        <v>57</v>
      </c>
      <c r="E3276" s="40" t="s">
        <v>4841</v>
      </c>
    </row>
    <row r="3277" spans="1:5" ht="12.75">
      <c r="A3277" t="s">
        <v>58</v>
      </c>
      <c r="E3277" s="39" t="s">
        <v>5</v>
      </c>
    </row>
    <row r="3278" spans="1:16" ht="25.5">
      <c r="A3278" t="s">
        <v>50</v>
      </c>
      <c s="34" t="s">
        <v>4842</v>
      </c>
      <c s="34" t="s">
        <v>4843</v>
      </c>
      <c s="35" t="s">
        <v>5</v>
      </c>
      <c s="6" t="s">
        <v>4844</v>
      </c>
      <c s="36" t="s">
        <v>54</v>
      </c>
      <c s="37">
        <v>2</v>
      </c>
      <c s="36">
        <v>0.00173</v>
      </c>
      <c s="36">
        <f>ROUND(G3278*H3278,6)</f>
      </c>
      <c r="L3278" s="38">
        <v>0</v>
      </c>
      <c s="32">
        <f>ROUND(ROUND(L3278,2)*ROUND(G3278,3),2)</f>
      </c>
      <c s="36" t="s">
        <v>55</v>
      </c>
      <c>
        <f>(M3278*21)/100</f>
      </c>
      <c t="s">
        <v>28</v>
      </c>
    </row>
    <row r="3279" spans="1:5" ht="38.25">
      <c r="A3279" s="35" t="s">
        <v>56</v>
      </c>
      <c r="E3279" s="39" t="s">
        <v>4845</v>
      </c>
    </row>
    <row r="3280" spans="1:5" ht="76.5">
      <c r="A3280" s="35" t="s">
        <v>57</v>
      </c>
      <c r="E3280" s="42" t="s">
        <v>4846</v>
      </c>
    </row>
    <row r="3281" spans="1:5" ht="12.75">
      <c r="A3281" t="s">
        <v>58</v>
      </c>
      <c r="E3281" s="39" t="s">
        <v>5</v>
      </c>
    </row>
    <row r="3282" spans="1:16" ht="25.5">
      <c r="A3282" t="s">
        <v>50</v>
      </c>
      <c s="34" t="s">
        <v>4847</v>
      </c>
      <c s="34" t="s">
        <v>4848</v>
      </c>
      <c s="35" t="s">
        <v>5</v>
      </c>
      <c s="6" t="s">
        <v>4849</v>
      </c>
      <c s="36" t="s">
        <v>54</v>
      </c>
      <c s="37">
        <v>8.52</v>
      </c>
      <c s="36">
        <v>8E-05</v>
      </c>
      <c s="36">
        <f>ROUND(G3282*H3282,6)</f>
      </c>
      <c r="L3282" s="38">
        <v>0</v>
      </c>
      <c s="32">
        <f>ROUND(ROUND(L3282,2)*ROUND(G3282,3),2)</f>
      </c>
      <c s="36" t="s">
        <v>55</v>
      </c>
      <c>
        <f>(M3282*21)/100</f>
      </c>
      <c t="s">
        <v>28</v>
      </c>
    </row>
    <row r="3283" spans="1:5" ht="25.5">
      <c r="A3283" s="35" t="s">
        <v>56</v>
      </c>
      <c r="E3283" s="39" t="s">
        <v>4849</v>
      </c>
    </row>
    <row r="3284" spans="1:5" ht="63.75">
      <c r="A3284" s="35" t="s">
        <v>57</v>
      </c>
      <c r="E3284" s="40" t="s">
        <v>4850</v>
      </c>
    </row>
    <row r="3285" spans="1:5" ht="12.75">
      <c r="A3285" t="s">
        <v>58</v>
      </c>
      <c r="E3285" s="39" t="s">
        <v>5</v>
      </c>
    </row>
    <row r="3286" spans="1:16" ht="25.5">
      <c r="A3286" t="s">
        <v>50</v>
      </c>
      <c s="34" t="s">
        <v>4851</v>
      </c>
      <c s="34" t="s">
        <v>4852</v>
      </c>
      <c s="35" t="s">
        <v>5</v>
      </c>
      <c s="6" t="s">
        <v>4853</v>
      </c>
      <c s="36" t="s">
        <v>54</v>
      </c>
      <c s="37">
        <v>21.58</v>
      </c>
      <c s="36">
        <v>0.0002</v>
      </c>
      <c s="36">
        <f>ROUND(G3286*H3286,6)</f>
      </c>
      <c r="L3286" s="38">
        <v>0</v>
      </c>
      <c s="32">
        <f>ROUND(ROUND(L3286,2)*ROUND(G3286,3),2)</f>
      </c>
      <c s="36" t="s">
        <v>55</v>
      </c>
      <c>
        <f>(M3286*21)/100</f>
      </c>
      <c t="s">
        <v>28</v>
      </c>
    </row>
    <row r="3287" spans="1:5" ht="25.5">
      <c r="A3287" s="35" t="s">
        <v>56</v>
      </c>
      <c r="E3287" s="39" t="s">
        <v>4853</v>
      </c>
    </row>
    <row r="3288" spans="1:5" ht="76.5">
      <c r="A3288" s="35" t="s">
        <v>57</v>
      </c>
      <c r="E3288" s="40" t="s">
        <v>4854</v>
      </c>
    </row>
    <row r="3289" spans="1:5" ht="12.75">
      <c r="A3289" t="s">
        <v>58</v>
      </c>
      <c r="E3289" s="39" t="s">
        <v>5</v>
      </c>
    </row>
    <row r="3290" spans="1:16" ht="25.5">
      <c r="A3290" t="s">
        <v>50</v>
      </c>
      <c s="34" t="s">
        <v>4855</v>
      </c>
      <c s="34" t="s">
        <v>4856</v>
      </c>
      <c s="35" t="s">
        <v>5</v>
      </c>
      <c s="6" t="s">
        <v>4857</v>
      </c>
      <c s="36" t="s">
        <v>54</v>
      </c>
      <c s="37">
        <v>36.63</v>
      </c>
      <c s="36">
        <v>0.00042</v>
      </c>
      <c s="36">
        <f>ROUND(G3290*H3290,6)</f>
      </c>
      <c r="L3290" s="38">
        <v>0</v>
      </c>
      <c s="32">
        <f>ROUND(ROUND(L3290,2)*ROUND(G3290,3),2)</f>
      </c>
      <c s="36" t="s">
        <v>55</v>
      </c>
      <c>
        <f>(M3290*21)/100</f>
      </c>
      <c t="s">
        <v>28</v>
      </c>
    </row>
    <row r="3291" spans="1:5" ht="25.5">
      <c r="A3291" s="35" t="s">
        <v>56</v>
      </c>
      <c r="E3291" s="39" t="s">
        <v>4857</v>
      </c>
    </row>
    <row r="3292" spans="1:5" ht="382.5">
      <c r="A3292" s="35" t="s">
        <v>57</v>
      </c>
      <c r="E3292" s="42" t="s">
        <v>4858</v>
      </c>
    </row>
    <row r="3293" spans="1:5" ht="12.75">
      <c r="A3293" t="s">
        <v>58</v>
      </c>
      <c r="E3293" s="39" t="s">
        <v>5</v>
      </c>
    </row>
    <row r="3294" spans="1:16" ht="25.5">
      <c r="A3294" t="s">
        <v>50</v>
      </c>
      <c s="34" t="s">
        <v>4859</v>
      </c>
      <c s="34" t="s">
        <v>4860</v>
      </c>
      <c s="35" t="s">
        <v>5</v>
      </c>
      <c s="6" t="s">
        <v>4861</v>
      </c>
      <c s="36" t="s">
        <v>1203</v>
      </c>
      <c s="37">
        <v>0.515</v>
      </c>
      <c s="36">
        <v>0.00035</v>
      </c>
      <c s="36">
        <f>ROUND(G3294*H3294,6)</f>
      </c>
      <c r="L3294" s="38">
        <v>0</v>
      </c>
      <c s="32">
        <f>ROUND(ROUND(L3294,2)*ROUND(G3294,3),2)</f>
      </c>
      <c s="36" t="s">
        <v>55</v>
      </c>
      <c>
        <f>(M3294*21)/100</f>
      </c>
      <c t="s">
        <v>28</v>
      </c>
    </row>
    <row r="3295" spans="1:5" ht="25.5">
      <c r="A3295" s="35" t="s">
        <v>56</v>
      </c>
      <c r="E3295" s="39" t="s">
        <v>4861</v>
      </c>
    </row>
    <row r="3296" spans="1:5" ht="38.25">
      <c r="A3296" s="35" t="s">
        <v>57</v>
      </c>
      <c r="E3296" s="40" t="s">
        <v>4862</v>
      </c>
    </row>
    <row r="3297" spans="1:5" ht="12.75">
      <c r="A3297" t="s">
        <v>58</v>
      </c>
      <c r="E3297" s="39" t="s">
        <v>5</v>
      </c>
    </row>
    <row r="3298" spans="1:16" ht="25.5">
      <c r="A3298" t="s">
        <v>50</v>
      </c>
      <c s="34" t="s">
        <v>4863</v>
      </c>
      <c s="34" t="s">
        <v>4864</v>
      </c>
      <c s="35" t="s">
        <v>5</v>
      </c>
      <c s="6" t="s">
        <v>4865</v>
      </c>
      <c s="36" t="s">
        <v>1203</v>
      </c>
      <c s="37">
        <v>4463.643</v>
      </c>
      <c s="36">
        <v>0</v>
      </c>
      <c s="36">
        <f>ROUND(G3298*H3298,6)</f>
      </c>
      <c r="L3298" s="38">
        <v>0</v>
      </c>
      <c s="32">
        <f>ROUND(ROUND(L3298,2)*ROUND(G3298,3),2)</f>
      </c>
      <c s="36" t="s">
        <v>55</v>
      </c>
      <c>
        <f>(M3298*21)/100</f>
      </c>
      <c t="s">
        <v>28</v>
      </c>
    </row>
    <row r="3299" spans="1:5" ht="25.5">
      <c r="A3299" s="35" t="s">
        <v>56</v>
      </c>
      <c r="E3299" s="39" t="s">
        <v>4865</v>
      </c>
    </row>
    <row r="3300" spans="1:5" ht="12.75">
      <c r="A3300" s="35" t="s">
        <v>57</v>
      </c>
      <c r="E3300" s="40" t="s">
        <v>5</v>
      </c>
    </row>
    <row r="3301" spans="1:5" ht="12.75">
      <c r="A3301" t="s">
        <v>58</v>
      </c>
      <c r="E3301" s="39" t="s">
        <v>5</v>
      </c>
    </row>
    <row r="3302" spans="1:16" ht="25.5">
      <c r="A3302" t="s">
        <v>50</v>
      </c>
      <c s="34" t="s">
        <v>4866</v>
      </c>
      <c s="34" t="s">
        <v>4867</v>
      </c>
      <c s="35" t="s">
        <v>5</v>
      </c>
      <c s="6" t="s">
        <v>4868</v>
      </c>
      <c s="36" t="s">
        <v>1203</v>
      </c>
      <c s="37">
        <v>4463.643</v>
      </c>
      <c s="36">
        <v>0</v>
      </c>
      <c s="36">
        <f>ROUND(G3302*H3302,6)</f>
      </c>
      <c r="L3302" s="38">
        <v>0</v>
      </c>
      <c s="32">
        <f>ROUND(ROUND(L3302,2)*ROUND(G3302,3),2)</f>
      </c>
      <c s="36" t="s">
        <v>55</v>
      </c>
      <c>
        <f>(M3302*21)/100</f>
      </c>
      <c t="s">
        <v>28</v>
      </c>
    </row>
    <row r="3303" spans="1:5" ht="25.5">
      <c r="A3303" s="35" t="s">
        <v>56</v>
      </c>
      <c r="E3303" s="39" t="s">
        <v>4868</v>
      </c>
    </row>
    <row r="3304" spans="1:5" ht="12.75">
      <c r="A3304" s="35" t="s">
        <v>57</v>
      </c>
      <c r="E3304" s="40" t="s">
        <v>5</v>
      </c>
    </row>
    <row r="3305" spans="1:5" ht="12.75">
      <c r="A3305" t="s">
        <v>58</v>
      </c>
      <c r="E3305" s="39" t="s">
        <v>5</v>
      </c>
    </row>
    <row r="3306" spans="1:16" ht="25.5">
      <c r="A3306" t="s">
        <v>50</v>
      </c>
      <c s="34" t="s">
        <v>4869</v>
      </c>
      <c s="34" t="s">
        <v>4870</v>
      </c>
      <c s="35" t="s">
        <v>5</v>
      </c>
      <c s="6" t="s">
        <v>4871</v>
      </c>
      <c s="36" t="s">
        <v>1203</v>
      </c>
      <c s="37">
        <v>1849.762</v>
      </c>
      <c s="36">
        <v>0</v>
      </c>
      <c s="36">
        <f>ROUND(G3306*H3306,6)</f>
      </c>
      <c r="L3306" s="38">
        <v>0</v>
      </c>
      <c s="32">
        <f>ROUND(ROUND(L3306,2)*ROUND(G3306,3),2)</f>
      </c>
      <c s="36" t="s">
        <v>55</v>
      </c>
      <c>
        <f>(M3306*21)/100</f>
      </c>
      <c t="s">
        <v>28</v>
      </c>
    </row>
    <row r="3307" spans="1:5" ht="25.5">
      <c r="A3307" s="35" t="s">
        <v>56</v>
      </c>
      <c r="E3307" s="39" t="s">
        <v>4871</v>
      </c>
    </row>
    <row r="3308" spans="1:5" ht="409.5">
      <c r="A3308" s="35" t="s">
        <v>57</v>
      </c>
      <c r="E3308" s="42" t="s">
        <v>4872</v>
      </c>
    </row>
    <row r="3309" spans="1:5" ht="12.75">
      <c r="A3309" t="s">
        <v>58</v>
      </c>
      <c r="E3309" s="39" t="s">
        <v>5</v>
      </c>
    </row>
    <row r="3310" spans="1:16" ht="25.5">
      <c r="A3310" t="s">
        <v>50</v>
      </c>
      <c s="34" t="s">
        <v>4873</v>
      </c>
      <c s="34" t="s">
        <v>4874</v>
      </c>
      <c s="35" t="s">
        <v>5</v>
      </c>
      <c s="6" t="s">
        <v>4875</v>
      </c>
      <c s="36" t="s">
        <v>1203</v>
      </c>
      <c s="37">
        <v>1018.643</v>
      </c>
      <c s="36">
        <v>0</v>
      </c>
      <c s="36">
        <f>ROUND(G3310*H3310,6)</f>
      </c>
      <c r="L3310" s="38">
        <v>0</v>
      </c>
      <c s="32">
        <f>ROUND(ROUND(L3310,2)*ROUND(G3310,3),2)</f>
      </c>
      <c s="36" t="s">
        <v>55</v>
      </c>
      <c>
        <f>(M3310*21)/100</f>
      </c>
      <c t="s">
        <v>28</v>
      </c>
    </row>
    <row r="3311" spans="1:5" ht="25.5">
      <c r="A3311" s="35" t="s">
        <v>56</v>
      </c>
      <c r="E3311" s="39" t="s">
        <v>4875</v>
      </c>
    </row>
    <row r="3312" spans="1:5" ht="12.75">
      <c r="A3312" s="35" t="s">
        <v>57</v>
      </c>
      <c r="E3312" s="40" t="s">
        <v>5</v>
      </c>
    </row>
    <row r="3313" spans="1:5" ht="12.75">
      <c r="A3313" t="s">
        <v>58</v>
      </c>
      <c r="E3313" s="39" t="s">
        <v>5</v>
      </c>
    </row>
    <row r="3314" spans="1:16" ht="25.5">
      <c r="A3314" t="s">
        <v>50</v>
      </c>
      <c s="34" t="s">
        <v>4876</v>
      </c>
      <c s="34" t="s">
        <v>4877</v>
      </c>
      <c s="35" t="s">
        <v>5</v>
      </c>
      <c s="6" t="s">
        <v>4878</v>
      </c>
      <c s="36" t="s">
        <v>1203</v>
      </c>
      <c s="37">
        <v>144.851</v>
      </c>
      <c s="36">
        <v>0</v>
      </c>
      <c s="36">
        <f>ROUND(G3314*H3314,6)</f>
      </c>
      <c r="L3314" s="38">
        <v>0</v>
      </c>
      <c s="32">
        <f>ROUND(ROUND(L3314,2)*ROUND(G3314,3),2)</f>
      </c>
      <c s="36" t="s">
        <v>55</v>
      </c>
      <c>
        <f>(M3314*21)/100</f>
      </c>
      <c t="s">
        <v>28</v>
      </c>
    </row>
    <row r="3315" spans="1:5" ht="25.5">
      <c r="A3315" s="35" t="s">
        <v>56</v>
      </c>
      <c r="E3315" s="39" t="s">
        <v>4878</v>
      </c>
    </row>
    <row r="3316" spans="1:5" ht="267.75">
      <c r="A3316" s="35" t="s">
        <v>57</v>
      </c>
      <c r="E3316" s="40" t="s">
        <v>4879</v>
      </c>
    </row>
    <row r="3317" spans="1:5" ht="12.75">
      <c r="A3317" t="s">
        <v>58</v>
      </c>
      <c r="E3317" s="39" t="s">
        <v>5</v>
      </c>
    </row>
    <row r="3318" spans="1:16" ht="12.75">
      <c r="A3318" t="s">
        <v>50</v>
      </c>
      <c s="34" t="s">
        <v>4880</v>
      </c>
      <c s="34" t="s">
        <v>4881</v>
      </c>
      <c s="35" t="s">
        <v>5</v>
      </c>
      <c s="6" t="s">
        <v>4775</v>
      </c>
      <c s="36" t="s">
        <v>86</v>
      </c>
      <c s="37">
        <v>7</v>
      </c>
      <c s="36">
        <v>0</v>
      </c>
      <c s="36">
        <f>ROUND(G3318*H3318,6)</f>
      </c>
      <c r="L3318" s="38">
        <v>0</v>
      </c>
      <c s="32">
        <f>ROUND(ROUND(L3318,2)*ROUND(G3318,3),2)</f>
      </c>
      <c s="36" t="s">
        <v>62</v>
      </c>
      <c>
        <f>(M3318*21)/100</f>
      </c>
      <c t="s">
        <v>28</v>
      </c>
    </row>
    <row r="3319" spans="1:5" ht="12.75">
      <c r="A3319" s="35" t="s">
        <v>56</v>
      </c>
      <c r="E3319" s="39" t="s">
        <v>4775</v>
      </c>
    </row>
    <row r="3320" spans="1:5" ht="127.5">
      <c r="A3320" s="35" t="s">
        <v>57</v>
      </c>
      <c r="E3320" s="42" t="s">
        <v>4882</v>
      </c>
    </row>
    <row r="3321" spans="1:5" ht="12.75">
      <c r="A3321" t="s">
        <v>58</v>
      </c>
      <c r="E3321" s="39" t="s">
        <v>4727</v>
      </c>
    </row>
    <row r="3322" spans="1:13" ht="12.75">
      <c r="A3322" t="s">
        <v>47</v>
      </c>
      <c r="C3322" s="31" t="s">
        <v>1290</v>
      </c>
      <c r="E3322" s="33" t="s">
        <v>1291</v>
      </c>
      <c r="J3322" s="32">
        <f>0</f>
      </c>
      <c s="32">
        <f>0</f>
      </c>
      <c s="32">
        <f>0+L3323+L3327+L3331+L3335+L3339+L3343+L3347+L3351</f>
      </c>
      <c s="32">
        <f>0+M3323+M3327+M3331+M3335+M3339+M3343+M3347+M3351</f>
      </c>
    </row>
    <row r="3323" spans="1:16" ht="25.5">
      <c r="A3323" t="s">
        <v>50</v>
      </c>
      <c s="34" t="s">
        <v>4883</v>
      </c>
      <c s="34" t="s">
        <v>4884</v>
      </c>
      <c s="35" t="s">
        <v>5</v>
      </c>
      <c s="6" t="s">
        <v>4885</v>
      </c>
      <c s="36" t="s">
        <v>102</v>
      </c>
      <c s="37">
        <v>3353.832</v>
      </c>
      <c s="36">
        <v>0</v>
      </c>
      <c s="36">
        <f>ROUND(G3323*H3323,6)</f>
      </c>
      <c r="L3323" s="38">
        <v>0</v>
      </c>
      <c s="32">
        <f>ROUND(ROUND(L3323,2)*ROUND(G3323,3),2)</f>
      </c>
      <c s="36" t="s">
        <v>55</v>
      </c>
      <c>
        <f>(M3323*21)/100</f>
      </c>
      <c t="s">
        <v>28</v>
      </c>
    </row>
    <row r="3324" spans="1:5" ht="25.5">
      <c r="A3324" s="35" t="s">
        <v>56</v>
      </c>
      <c r="E3324" s="39" t="s">
        <v>4885</v>
      </c>
    </row>
    <row r="3325" spans="1:5" ht="12.75">
      <c r="A3325" s="35" t="s">
        <v>57</v>
      </c>
      <c r="E3325" s="40" t="s">
        <v>5</v>
      </c>
    </row>
    <row r="3326" spans="1:5" ht="12.75">
      <c r="A3326" t="s">
        <v>58</v>
      </c>
      <c r="E3326" s="39" t="s">
        <v>5</v>
      </c>
    </row>
    <row r="3327" spans="1:16" ht="38.25">
      <c r="A3327" t="s">
        <v>50</v>
      </c>
      <c s="34" t="s">
        <v>4886</v>
      </c>
      <c s="34" t="s">
        <v>1298</v>
      </c>
      <c s="35" t="s">
        <v>5</v>
      </c>
      <c s="6" t="s">
        <v>4887</v>
      </c>
      <c s="36" t="s">
        <v>102</v>
      </c>
      <c s="37">
        <v>445.319</v>
      </c>
      <c s="36">
        <v>0</v>
      </c>
      <c s="36">
        <f>ROUND(G3327*H3327,6)</f>
      </c>
      <c r="L3327" s="38">
        <v>0</v>
      </c>
      <c s="32">
        <f>ROUND(ROUND(L3327,2)*ROUND(G3327,3),2)</f>
      </c>
      <c s="36" t="s">
        <v>62</v>
      </c>
      <c>
        <f>(M3327*21)/100</f>
      </c>
      <c t="s">
        <v>28</v>
      </c>
    </row>
    <row r="3328" spans="1:5" ht="51">
      <c r="A3328" s="35" t="s">
        <v>56</v>
      </c>
      <c r="E3328" s="39" t="s">
        <v>4888</v>
      </c>
    </row>
    <row r="3329" spans="1:5" ht="114.75">
      <c r="A3329" s="35" t="s">
        <v>57</v>
      </c>
      <c r="E3329" s="40" t="s">
        <v>4889</v>
      </c>
    </row>
    <row r="3330" spans="1:5" ht="165.75">
      <c r="A3330" t="s">
        <v>58</v>
      </c>
      <c r="E3330" s="39" t="s">
        <v>1427</v>
      </c>
    </row>
    <row r="3331" spans="1:16" ht="38.25">
      <c r="A3331" t="s">
        <v>50</v>
      </c>
      <c s="34" t="s">
        <v>4890</v>
      </c>
      <c s="34" t="s">
        <v>4891</v>
      </c>
      <c s="35" t="s">
        <v>5</v>
      </c>
      <c s="6" t="s">
        <v>4892</v>
      </c>
      <c s="36" t="s">
        <v>102</v>
      </c>
      <c s="37">
        <v>2837.543</v>
      </c>
      <c s="36">
        <v>0</v>
      </c>
      <c s="36">
        <f>ROUND(G3331*H3331,6)</f>
      </c>
      <c r="L3331" s="38">
        <v>0</v>
      </c>
      <c s="32">
        <f>ROUND(ROUND(L3331,2)*ROUND(G3331,3),2)</f>
      </c>
      <c s="36" t="s">
        <v>62</v>
      </c>
      <c>
        <f>(M3331*21)/100</f>
      </c>
      <c t="s">
        <v>28</v>
      </c>
    </row>
    <row r="3332" spans="1:5" ht="51">
      <c r="A3332" s="35" t="s">
        <v>56</v>
      </c>
      <c r="E3332" s="39" t="s">
        <v>4893</v>
      </c>
    </row>
    <row r="3333" spans="1:5" ht="25.5">
      <c r="A3333" s="35" t="s">
        <v>57</v>
      </c>
      <c r="E3333" s="40" t="s">
        <v>4894</v>
      </c>
    </row>
    <row r="3334" spans="1:5" ht="165.75">
      <c r="A3334" t="s">
        <v>58</v>
      </c>
      <c r="E3334" s="39" t="s">
        <v>1427</v>
      </c>
    </row>
    <row r="3335" spans="1:16" ht="38.25">
      <c r="A3335" t="s">
        <v>50</v>
      </c>
      <c s="34" t="s">
        <v>4895</v>
      </c>
      <c s="34" t="s">
        <v>4896</v>
      </c>
      <c s="35" t="s">
        <v>5</v>
      </c>
      <c s="6" t="s">
        <v>4897</v>
      </c>
      <c s="36" t="s">
        <v>102</v>
      </c>
      <c s="37">
        <v>15.779</v>
      </c>
      <c s="36">
        <v>0</v>
      </c>
      <c s="36">
        <f>ROUND(G3335*H3335,6)</f>
      </c>
      <c r="L3335" s="38">
        <v>0</v>
      </c>
      <c s="32">
        <f>ROUND(ROUND(L3335,2)*ROUND(G3335,3),2)</f>
      </c>
      <c s="36" t="s">
        <v>62</v>
      </c>
      <c>
        <f>(M3335*21)/100</f>
      </c>
      <c t="s">
        <v>28</v>
      </c>
    </row>
    <row r="3336" spans="1:5" ht="51">
      <c r="A3336" s="35" t="s">
        <v>56</v>
      </c>
      <c r="E3336" s="39" t="s">
        <v>4898</v>
      </c>
    </row>
    <row r="3337" spans="1:5" ht="12.75">
      <c r="A3337" s="35" t="s">
        <v>57</v>
      </c>
      <c r="E3337" s="40" t="s">
        <v>4899</v>
      </c>
    </row>
    <row r="3338" spans="1:5" ht="165.75">
      <c r="A3338" t="s">
        <v>58</v>
      </c>
      <c r="E3338" s="39" t="s">
        <v>1427</v>
      </c>
    </row>
    <row r="3339" spans="1:16" ht="25.5">
      <c r="A3339" t="s">
        <v>50</v>
      </c>
      <c s="34" t="s">
        <v>4900</v>
      </c>
      <c s="34" t="s">
        <v>4901</v>
      </c>
      <c s="35" t="s">
        <v>5</v>
      </c>
      <c s="6" t="s">
        <v>4902</v>
      </c>
      <c s="36" t="s">
        <v>102</v>
      </c>
      <c s="37">
        <v>4.456</v>
      </c>
      <c s="36">
        <v>0</v>
      </c>
      <c s="36">
        <f>ROUND(G3339*H3339,6)</f>
      </c>
      <c r="L3339" s="38">
        <v>0</v>
      </c>
      <c s="32">
        <f>ROUND(ROUND(L3339,2)*ROUND(G3339,3),2)</f>
      </c>
      <c s="36" t="s">
        <v>62</v>
      </c>
      <c>
        <f>(M3339*21)/100</f>
      </c>
      <c t="s">
        <v>28</v>
      </c>
    </row>
    <row r="3340" spans="1:5" ht="38.25">
      <c r="A3340" s="35" t="s">
        <v>56</v>
      </c>
      <c r="E3340" s="39" t="s">
        <v>4903</v>
      </c>
    </row>
    <row r="3341" spans="1:5" ht="12.75">
      <c r="A3341" s="35" t="s">
        <v>57</v>
      </c>
      <c r="E3341" s="40" t="s">
        <v>4904</v>
      </c>
    </row>
    <row r="3342" spans="1:5" ht="165.75">
      <c r="A3342" t="s">
        <v>58</v>
      </c>
      <c r="E3342" s="39" t="s">
        <v>1427</v>
      </c>
    </row>
    <row r="3343" spans="1:16" ht="38.25">
      <c r="A3343" t="s">
        <v>50</v>
      </c>
      <c s="34" t="s">
        <v>4905</v>
      </c>
      <c s="34" t="s">
        <v>1363</v>
      </c>
      <c s="35" t="s">
        <v>5</v>
      </c>
      <c s="6" t="s">
        <v>1364</v>
      </c>
      <c s="36" t="s">
        <v>102</v>
      </c>
      <c s="37">
        <v>16.087</v>
      </c>
      <c s="36">
        <v>0</v>
      </c>
      <c s="36">
        <f>ROUND(G3343*H3343,6)</f>
      </c>
      <c r="L3343" s="38">
        <v>0</v>
      </c>
      <c s="32">
        <f>ROUND(ROUND(L3343,2)*ROUND(G3343,3),2)</f>
      </c>
      <c s="36" t="s">
        <v>62</v>
      </c>
      <c>
        <f>(M3343*21)/100</f>
      </c>
      <c t="s">
        <v>28</v>
      </c>
    </row>
    <row r="3344" spans="1:5" ht="38.25">
      <c r="A3344" s="35" t="s">
        <v>56</v>
      </c>
      <c r="E3344" s="39" t="s">
        <v>1364</v>
      </c>
    </row>
    <row r="3345" spans="1:5" ht="25.5">
      <c r="A3345" s="35" t="s">
        <v>57</v>
      </c>
      <c r="E3345" s="40" t="s">
        <v>4906</v>
      </c>
    </row>
    <row r="3346" spans="1:5" ht="165.75">
      <c r="A3346" t="s">
        <v>58</v>
      </c>
      <c r="E3346" s="39" t="s">
        <v>1427</v>
      </c>
    </row>
    <row r="3347" spans="1:16" ht="38.25">
      <c r="A3347" t="s">
        <v>50</v>
      </c>
      <c s="34" t="s">
        <v>4907</v>
      </c>
      <c s="34" t="s">
        <v>4908</v>
      </c>
      <c s="35" t="s">
        <v>5</v>
      </c>
      <c s="6" t="s">
        <v>4909</v>
      </c>
      <c s="36" t="s">
        <v>102</v>
      </c>
      <c s="37">
        <v>1</v>
      </c>
      <c s="36">
        <v>0</v>
      </c>
      <c s="36">
        <f>ROUND(G3347*H3347,6)</f>
      </c>
      <c r="L3347" s="38">
        <v>0</v>
      </c>
      <c s="32">
        <f>ROUND(ROUND(L3347,2)*ROUND(G3347,3),2)</f>
      </c>
      <c s="36" t="s">
        <v>62</v>
      </c>
      <c>
        <f>(M3347*21)/100</f>
      </c>
      <c t="s">
        <v>28</v>
      </c>
    </row>
    <row r="3348" spans="1:5" ht="51">
      <c r="A3348" s="35" t="s">
        <v>56</v>
      </c>
      <c r="E3348" s="39" t="s">
        <v>4910</v>
      </c>
    </row>
    <row r="3349" spans="1:5" ht="12.75">
      <c r="A3349" s="35" t="s">
        <v>57</v>
      </c>
      <c r="E3349" s="40" t="s">
        <v>5</v>
      </c>
    </row>
    <row r="3350" spans="1:5" ht="165.75">
      <c r="A3350" t="s">
        <v>58</v>
      </c>
      <c r="E3350" s="39" t="s">
        <v>1427</v>
      </c>
    </row>
    <row r="3351" spans="1:16" ht="38.25">
      <c r="A3351" t="s">
        <v>50</v>
      </c>
      <c s="34" t="s">
        <v>4911</v>
      </c>
      <c s="34" t="s">
        <v>4912</v>
      </c>
      <c s="35" t="s">
        <v>5</v>
      </c>
      <c s="6" t="s">
        <v>4913</v>
      </c>
      <c s="36" t="s">
        <v>102</v>
      </c>
      <c s="37">
        <v>484.743</v>
      </c>
      <c s="36">
        <v>0</v>
      </c>
      <c s="36">
        <f>ROUND(G3351*H3351,6)</f>
      </c>
      <c r="L3351" s="38">
        <v>0</v>
      </c>
      <c s="32">
        <f>ROUND(ROUND(L3351,2)*ROUND(G3351,3),2)</f>
      </c>
      <c s="36" t="s">
        <v>62</v>
      </c>
      <c>
        <f>(M3351*21)/100</f>
      </c>
      <c t="s">
        <v>28</v>
      </c>
    </row>
    <row r="3352" spans="1:5" ht="51">
      <c r="A3352" s="35" t="s">
        <v>56</v>
      </c>
      <c r="E3352" s="39" t="s">
        <v>4914</v>
      </c>
    </row>
    <row r="3353" spans="1:5" ht="12.75">
      <c r="A3353" s="35" t="s">
        <v>57</v>
      </c>
      <c r="E3353" s="40" t="s">
        <v>4915</v>
      </c>
    </row>
    <row r="3354" spans="1:5" ht="165.75">
      <c r="A3354" t="s">
        <v>58</v>
      </c>
      <c r="E3354" s="39" t="s">
        <v>1427</v>
      </c>
    </row>
    <row r="3355" spans="1:13" ht="12.75">
      <c r="A3355" t="s">
        <v>47</v>
      </c>
      <c r="C3355" s="31" t="s">
        <v>1302</v>
      </c>
      <c r="E3355" s="33" t="s">
        <v>1303</v>
      </c>
      <c r="J3355" s="32">
        <f>0</f>
      </c>
      <c s="32">
        <f>0</f>
      </c>
      <c s="32">
        <f>0+L3356</f>
      </c>
      <c s="32">
        <f>0+M3356</f>
      </c>
    </row>
    <row r="3356" spans="1:16" ht="38.25">
      <c r="A3356" t="s">
        <v>50</v>
      </c>
      <c s="34" t="s">
        <v>4916</v>
      </c>
      <c s="34" t="s">
        <v>4917</v>
      </c>
      <c s="35" t="s">
        <v>5</v>
      </c>
      <c s="6" t="s">
        <v>4918</v>
      </c>
      <c s="36" t="s">
        <v>102</v>
      </c>
      <c s="37">
        <v>1884.868</v>
      </c>
      <c s="36">
        <v>0</v>
      </c>
      <c s="36">
        <f>ROUND(G3356*H3356,6)</f>
      </c>
      <c r="L3356" s="38">
        <v>0</v>
      </c>
      <c s="32">
        <f>ROUND(ROUND(L3356,2)*ROUND(G3356,3),2)</f>
      </c>
      <c s="36" t="s">
        <v>55</v>
      </c>
      <c>
        <f>(M3356*21)/100</f>
      </c>
      <c t="s">
        <v>28</v>
      </c>
    </row>
    <row r="3357" spans="1:5" ht="38.25">
      <c r="A3357" s="35" t="s">
        <v>56</v>
      </c>
      <c r="E3357" s="39" t="s">
        <v>4919</v>
      </c>
    </row>
    <row r="3358" spans="1:5" ht="12.75">
      <c r="A3358" s="35" t="s">
        <v>57</v>
      </c>
      <c r="E3358" s="40" t="s">
        <v>5</v>
      </c>
    </row>
    <row r="3359" spans="1:5" ht="12.75">
      <c r="A3359" t="s">
        <v>58</v>
      </c>
      <c r="E3359" s="39" t="s">
        <v>5</v>
      </c>
    </row>
    <row r="3360" spans="1:13" ht="12.75">
      <c r="A3360" t="s">
        <v>47</v>
      </c>
      <c r="C3360" s="31" t="s">
        <v>210</v>
      </c>
      <c r="E3360" s="33" t="s">
        <v>4920</v>
      </c>
      <c r="J3360" s="32">
        <f>0</f>
      </c>
      <c s="32">
        <f>0</f>
      </c>
      <c s="32">
        <f>0+L3361+L3365+L3369+L3373+L3377</f>
      </c>
      <c s="32">
        <f>0+M3361+M3365+M3369+M3373+M3377</f>
      </c>
    </row>
    <row r="3361" spans="1:16" ht="12.75">
      <c r="A3361" t="s">
        <v>50</v>
      </c>
      <c s="34" t="s">
        <v>4921</v>
      </c>
      <c s="34" t="s">
        <v>4922</v>
      </c>
      <c s="35" t="s">
        <v>5</v>
      </c>
      <c s="6" t="s">
        <v>4923</v>
      </c>
      <c s="36" t="s">
        <v>1088</v>
      </c>
      <c s="37">
        <v>3.925</v>
      </c>
      <c s="36">
        <v>2.50198</v>
      </c>
      <c s="36">
        <f>ROUND(G3361*H3361,6)</f>
      </c>
      <c r="L3361" s="38">
        <v>0</v>
      </c>
      <c s="32">
        <f>ROUND(ROUND(L3361,2)*ROUND(G3361,3),2)</f>
      </c>
      <c s="36" t="s">
        <v>55</v>
      </c>
      <c>
        <f>(M3361*21)/100</f>
      </c>
      <c t="s">
        <v>28</v>
      </c>
    </row>
    <row r="3362" spans="1:5" ht="12.75">
      <c r="A3362" s="35" t="s">
        <v>56</v>
      </c>
      <c r="E3362" s="39" t="s">
        <v>4923</v>
      </c>
    </row>
    <row r="3363" spans="1:5" ht="63.75">
      <c r="A3363" s="35" t="s">
        <v>57</v>
      </c>
      <c r="E3363" s="42" t="s">
        <v>4924</v>
      </c>
    </row>
    <row r="3364" spans="1:5" ht="12.75">
      <c r="A3364" t="s">
        <v>58</v>
      </c>
      <c r="E3364" s="39" t="s">
        <v>5</v>
      </c>
    </row>
    <row r="3365" spans="1:16" ht="12.75">
      <c r="A3365" t="s">
        <v>50</v>
      </c>
      <c s="34" t="s">
        <v>4925</v>
      </c>
      <c s="34" t="s">
        <v>4926</v>
      </c>
      <c s="35" t="s">
        <v>5</v>
      </c>
      <c s="6" t="s">
        <v>4927</v>
      </c>
      <c s="36" t="s">
        <v>1088</v>
      </c>
      <c s="37">
        <v>0.608</v>
      </c>
      <c s="36">
        <v>2.50198</v>
      </c>
      <c s="36">
        <f>ROUND(G3365*H3365,6)</f>
      </c>
      <c r="L3365" s="38">
        <v>0</v>
      </c>
      <c s="32">
        <f>ROUND(ROUND(L3365,2)*ROUND(G3365,3),2)</f>
      </c>
      <c s="36" t="s">
        <v>55</v>
      </c>
      <c>
        <f>(M3365*21)/100</f>
      </c>
      <c t="s">
        <v>28</v>
      </c>
    </row>
    <row r="3366" spans="1:5" ht="12.75">
      <c r="A3366" s="35" t="s">
        <v>56</v>
      </c>
      <c r="E3366" s="39" t="s">
        <v>4927</v>
      </c>
    </row>
    <row r="3367" spans="1:5" ht="25.5">
      <c r="A3367" s="35" t="s">
        <v>57</v>
      </c>
      <c r="E3367" s="40" t="s">
        <v>4928</v>
      </c>
    </row>
    <row r="3368" spans="1:5" ht="12.75">
      <c r="A3368" t="s">
        <v>58</v>
      </c>
      <c r="E3368" s="39" t="s">
        <v>5</v>
      </c>
    </row>
    <row r="3369" spans="1:16" ht="12.75">
      <c r="A3369" t="s">
        <v>50</v>
      </c>
      <c s="34" t="s">
        <v>4929</v>
      </c>
      <c s="34" t="s">
        <v>4930</v>
      </c>
      <c s="35" t="s">
        <v>5</v>
      </c>
      <c s="6" t="s">
        <v>4931</v>
      </c>
      <c s="36" t="s">
        <v>1203</v>
      </c>
      <c s="37">
        <v>57.776</v>
      </c>
      <c s="36">
        <v>0.00576</v>
      </c>
      <c s="36">
        <f>ROUND(G3369*H3369,6)</f>
      </c>
      <c r="L3369" s="38">
        <v>0</v>
      </c>
      <c s="32">
        <f>ROUND(ROUND(L3369,2)*ROUND(G3369,3),2)</f>
      </c>
      <c s="36" t="s">
        <v>55</v>
      </c>
      <c>
        <f>(M3369*21)/100</f>
      </c>
      <c t="s">
        <v>28</v>
      </c>
    </row>
    <row r="3370" spans="1:5" ht="12.75">
      <c r="A3370" s="35" t="s">
        <v>56</v>
      </c>
      <c r="E3370" s="39" t="s">
        <v>4931</v>
      </c>
    </row>
    <row r="3371" spans="1:5" ht="76.5">
      <c r="A3371" s="35" t="s">
        <v>57</v>
      </c>
      <c r="E3371" s="42" t="s">
        <v>4932</v>
      </c>
    </row>
    <row r="3372" spans="1:5" ht="12.75">
      <c r="A3372" t="s">
        <v>58</v>
      </c>
      <c r="E3372" s="39" t="s">
        <v>5</v>
      </c>
    </row>
    <row r="3373" spans="1:16" ht="12.75">
      <c r="A3373" t="s">
        <v>50</v>
      </c>
      <c s="34" t="s">
        <v>4933</v>
      </c>
      <c s="34" t="s">
        <v>4934</v>
      </c>
      <c s="35" t="s">
        <v>5</v>
      </c>
      <c s="6" t="s">
        <v>4935</v>
      </c>
      <c s="36" t="s">
        <v>1203</v>
      </c>
      <c s="37">
        <v>57.776</v>
      </c>
      <c s="36">
        <v>0</v>
      </c>
      <c s="36">
        <f>ROUND(G3373*H3373,6)</f>
      </c>
      <c r="L3373" s="38">
        <v>0</v>
      </c>
      <c s="32">
        <f>ROUND(ROUND(L3373,2)*ROUND(G3373,3),2)</f>
      </c>
      <c s="36" t="s">
        <v>55</v>
      </c>
      <c>
        <f>(M3373*21)/100</f>
      </c>
      <c t="s">
        <v>28</v>
      </c>
    </row>
    <row r="3374" spans="1:5" ht="12.75">
      <c r="A3374" s="35" t="s">
        <v>56</v>
      </c>
      <c r="E3374" s="39" t="s">
        <v>4935</v>
      </c>
    </row>
    <row r="3375" spans="1:5" ht="76.5">
      <c r="A3375" s="35" t="s">
        <v>57</v>
      </c>
      <c r="E3375" s="42" t="s">
        <v>4932</v>
      </c>
    </row>
    <row r="3376" spans="1:5" ht="12.75">
      <c r="A3376" t="s">
        <v>58</v>
      </c>
      <c r="E3376" s="39" t="s">
        <v>5</v>
      </c>
    </row>
    <row r="3377" spans="1:16" ht="12.75">
      <c r="A3377" t="s">
        <v>50</v>
      </c>
      <c s="34" t="s">
        <v>4936</v>
      </c>
      <c s="34" t="s">
        <v>4937</v>
      </c>
      <c s="35" t="s">
        <v>5</v>
      </c>
      <c s="6" t="s">
        <v>4938</v>
      </c>
      <c s="36" t="s">
        <v>102</v>
      </c>
      <c s="37">
        <v>1.002</v>
      </c>
      <c s="36">
        <v>1.05291</v>
      </c>
      <c s="36">
        <f>ROUND(G3377*H3377,6)</f>
      </c>
      <c r="L3377" s="38">
        <v>0</v>
      </c>
      <c s="32">
        <f>ROUND(ROUND(L3377,2)*ROUND(G3377,3),2)</f>
      </c>
      <c s="36" t="s">
        <v>55</v>
      </c>
      <c>
        <f>(M3377*21)/100</f>
      </c>
      <c t="s">
        <v>28</v>
      </c>
    </row>
    <row r="3378" spans="1:5" ht="12.75">
      <c r="A3378" s="35" t="s">
        <v>56</v>
      </c>
      <c r="E3378" s="39" t="s">
        <v>4938</v>
      </c>
    </row>
    <row r="3379" spans="1:5" ht="38.25">
      <c r="A3379" s="35" t="s">
        <v>57</v>
      </c>
      <c r="E3379" s="40" t="s">
        <v>4939</v>
      </c>
    </row>
    <row r="3380" spans="1:5" ht="12.75">
      <c r="A3380" t="s">
        <v>58</v>
      </c>
      <c r="E3380" s="39" t="s">
        <v>5</v>
      </c>
    </row>
    <row r="3381" spans="1:13" ht="12.75">
      <c r="A3381" t="s">
        <v>47</v>
      </c>
      <c r="C3381" s="31" t="s">
        <v>4940</v>
      </c>
      <c r="E3381" s="33" t="s">
        <v>4941</v>
      </c>
      <c r="J3381" s="32">
        <f>0</f>
      </c>
      <c s="32">
        <f>0</f>
      </c>
      <c s="32">
        <f>0+L3382+L3386+L3390</f>
      </c>
      <c s="32">
        <f>0+M3382+M3386+M3390</f>
      </c>
    </row>
    <row r="3382" spans="1:16" ht="25.5">
      <c r="A3382" t="s">
        <v>50</v>
      </c>
      <c s="34" t="s">
        <v>4942</v>
      </c>
      <c s="34" t="s">
        <v>4943</v>
      </c>
      <c s="35" t="s">
        <v>5</v>
      </c>
      <c s="6" t="s">
        <v>4944</v>
      </c>
      <c s="36" t="s">
        <v>1203</v>
      </c>
      <c s="37">
        <v>867.61</v>
      </c>
      <c s="36">
        <v>0.00125</v>
      </c>
      <c s="36">
        <f>ROUND(G3382*H3382,6)</f>
      </c>
      <c r="L3382" s="38">
        <v>0</v>
      </c>
      <c s="32">
        <f>ROUND(ROUND(L3382,2)*ROUND(G3382,3),2)</f>
      </c>
      <c s="36" t="s">
        <v>55</v>
      </c>
      <c>
        <f>(M3382*21)/100</f>
      </c>
      <c t="s">
        <v>28</v>
      </c>
    </row>
    <row r="3383" spans="1:5" ht="25.5">
      <c r="A3383" s="35" t="s">
        <v>56</v>
      </c>
      <c r="E3383" s="39" t="s">
        <v>4944</v>
      </c>
    </row>
    <row r="3384" spans="1:5" ht="12.75">
      <c r="A3384" s="35" t="s">
        <v>57</v>
      </c>
      <c r="E3384" s="40" t="s">
        <v>5</v>
      </c>
    </row>
    <row r="3385" spans="1:5" ht="12.75">
      <c r="A3385" t="s">
        <v>58</v>
      </c>
      <c r="E3385" s="39" t="s">
        <v>5</v>
      </c>
    </row>
    <row r="3386" spans="1:16" ht="12.75">
      <c r="A3386" t="s">
        <v>50</v>
      </c>
      <c s="34" t="s">
        <v>4945</v>
      </c>
      <c s="34" t="s">
        <v>4946</v>
      </c>
      <c s="35" t="s">
        <v>5</v>
      </c>
      <c s="6" t="s">
        <v>4947</v>
      </c>
      <c s="36" t="s">
        <v>1203</v>
      </c>
      <c s="37">
        <v>910.991</v>
      </c>
      <c s="36">
        <v>0</v>
      </c>
      <c s="36">
        <f>ROUND(G3386*H3386,6)</f>
      </c>
      <c r="L3386" s="38">
        <v>0</v>
      </c>
      <c s="32">
        <f>ROUND(ROUND(L3386,2)*ROUND(G3386,3),2)</f>
      </c>
      <c s="36" t="s">
        <v>62</v>
      </c>
      <c>
        <f>(M3386*21)/100</f>
      </c>
      <c t="s">
        <v>28</v>
      </c>
    </row>
    <row r="3387" spans="1:5" ht="12.75">
      <c r="A3387" s="35" t="s">
        <v>56</v>
      </c>
      <c r="E3387" s="39" t="s">
        <v>4947</v>
      </c>
    </row>
    <row r="3388" spans="1:5" ht="409.5">
      <c r="A3388" s="35" t="s">
        <v>57</v>
      </c>
      <c r="E3388" s="42" t="s">
        <v>4948</v>
      </c>
    </row>
    <row r="3389" spans="1:5" ht="12.75">
      <c r="A3389" t="s">
        <v>58</v>
      </c>
      <c r="E3389" s="39" t="s">
        <v>5</v>
      </c>
    </row>
    <row r="3390" spans="1:16" ht="38.25">
      <c r="A3390" t="s">
        <v>50</v>
      </c>
      <c s="34" t="s">
        <v>4949</v>
      </c>
      <c s="34" t="s">
        <v>2967</v>
      </c>
      <c s="35" t="s">
        <v>5</v>
      </c>
      <c s="6" t="s">
        <v>2968</v>
      </c>
      <c s="36" t="s">
        <v>102</v>
      </c>
      <c s="37">
        <v>1.085</v>
      </c>
      <c s="36">
        <v>0</v>
      </c>
      <c s="36">
        <f>ROUND(G3390*H3390,6)</f>
      </c>
      <c r="L3390" s="38">
        <v>0</v>
      </c>
      <c s="32">
        <f>ROUND(ROUND(L3390,2)*ROUND(G3390,3),2)</f>
      </c>
      <c s="36" t="s">
        <v>55</v>
      </c>
      <c>
        <f>(M3390*21)/100</f>
      </c>
      <c t="s">
        <v>28</v>
      </c>
    </row>
    <row r="3391" spans="1:5" ht="38.25">
      <c r="A3391" s="35" t="s">
        <v>56</v>
      </c>
      <c r="E3391" s="39" t="s">
        <v>2969</v>
      </c>
    </row>
    <row r="3392" spans="1:5" ht="12.75">
      <c r="A3392" s="35" t="s">
        <v>57</v>
      </c>
      <c r="E3392" s="40" t="s">
        <v>5</v>
      </c>
    </row>
    <row r="3393" spans="1:5" ht="12.75">
      <c r="A3393" t="s">
        <v>58</v>
      </c>
      <c r="E3393" s="39" t="s">
        <v>5</v>
      </c>
    </row>
    <row r="3394" spans="1:13" ht="12.75">
      <c r="A3394" t="s">
        <v>47</v>
      </c>
      <c r="C3394" s="31" t="s">
        <v>4950</v>
      </c>
      <c r="E3394" s="33" t="s">
        <v>4951</v>
      </c>
      <c r="J3394" s="32">
        <f>0</f>
      </c>
      <c s="32">
        <f>0</f>
      </c>
      <c s="32">
        <f>0+L3395+L3399+L3403+L3407+L3411+L3415+L3419+L3423+L3427+L3431+L3435+L3439</f>
      </c>
      <c s="32">
        <f>0+M3395+M3399+M3403+M3407+M3411+M3415+M3419+M3423+M3427+M3431+M3435+M3439</f>
      </c>
    </row>
    <row r="3395" spans="1:16" ht="25.5">
      <c r="A3395" t="s">
        <v>50</v>
      </c>
      <c s="34" t="s">
        <v>4952</v>
      </c>
      <c s="34" t="s">
        <v>4953</v>
      </c>
      <c s="35" t="s">
        <v>5</v>
      </c>
      <c s="6" t="s">
        <v>4954</v>
      </c>
      <c s="36" t="s">
        <v>1203</v>
      </c>
      <c s="37">
        <v>1079.802</v>
      </c>
      <c s="36">
        <v>0.00029</v>
      </c>
      <c s="36">
        <f>ROUND(G3395*H3395,6)</f>
      </c>
      <c r="L3395" s="38">
        <v>0</v>
      </c>
      <c s="32">
        <f>ROUND(ROUND(L3395,2)*ROUND(G3395,3),2)</f>
      </c>
      <c s="36" t="s">
        <v>55</v>
      </c>
      <c>
        <f>(M3395*21)/100</f>
      </c>
      <c t="s">
        <v>28</v>
      </c>
    </row>
    <row r="3396" spans="1:5" ht="25.5">
      <c r="A3396" s="35" t="s">
        <v>56</v>
      </c>
      <c r="E3396" s="39" t="s">
        <v>4954</v>
      </c>
    </row>
    <row r="3397" spans="1:5" ht="12.75">
      <c r="A3397" s="35" t="s">
        <v>57</v>
      </c>
      <c r="E3397" s="40" t="s">
        <v>5</v>
      </c>
    </row>
    <row r="3398" spans="1:5" ht="12.75">
      <c r="A3398" t="s">
        <v>58</v>
      </c>
      <c r="E3398" s="39" t="s">
        <v>5</v>
      </c>
    </row>
    <row r="3399" spans="1:16" ht="12.75">
      <c r="A3399" t="s">
        <v>50</v>
      </c>
      <c s="34" t="s">
        <v>4955</v>
      </c>
      <c s="34" t="s">
        <v>4956</v>
      </c>
      <c s="35" t="s">
        <v>5</v>
      </c>
      <c s="6" t="s">
        <v>4957</v>
      </c>
      <c s="36" t="s">
        <v>54</v>
      </c>
      <c s="37">
        <v>3239.406</v>
      </c>
      <c s="36">
        <v>0.00054</v>
      </c>
      <c s="36">
        <f>ROUND(G3399*H3399,6)</f>
      </c>
      <c r="L3399" s="38">
        <v>0</v>
      </c>
      <c s="32">
        <f>ROUND(ROUND(L3399,2)*ROUND(G3399,3),2)</f>
      </c>
      <c s="36" t="s">
        <v>55</v>
      </c>
      <c>
        <f>(M3399*21)/100</f>
      </c>
      <c t="s">
        <v>28</v>
      </c>
    </row>
    <row r="3400" spans="1:5" ht="12.75">
      <c r="A3400" s="35" t="s">
        <v>56</v>
      </c>
      <c r="E3400" s="39" t="s">
        <v>4957</v>
      </c>
    </row>
    <row r="3401" spans="1:5" ht="12.75">
      <c r="A3401" s="35" t="s">
        <v>57</v>
      </c>
      <c r="E3401" s="40" t="s">
        <v>4958</v>
      </c>
    </row>
    <row r="3402" spans="1:5" ht="12.75">
      <c r="A3402" t="s">
        <v>58</v>
      </c>
      <c r="E3402" s="39" t="s">
        <v>5</v>
      </c>
    </row>
    <row r="3403" spans="1:16" ht="12.75">
      <c r="A3403" t="s">
        <v>50</v>
      </c>
      <c s="34" t="s">
        <v>4959</v>
      </c>
      <c s="34" t="s">
        <v>4960</v>
      </c>
      <c s="35" t="s">
        <v>5</v>
      </c>
      <c s="6" t="s">
        <v>4961</v>
      </c>
      <c s="36" t="s">
        <v>54</v>
      </c>
      <c s="37">
        <v>971.822</v>
      </c>
      <c s="36">
        <v>0.00035</v>
      </c>
      <c s="36">
        <f>ROUND(G3403*H3403,6)</f>
      </c>
      <c r="L3403" s="38">
        <v>0</v>
      </c>
      <c s="32">
        <f>ROUND(ROUND(L3403,2)*ROUND(G3403,3),2)</f>
      </c>
      <c s="36" t="s">
        <v>55</v>
      </c>
      <c>
        <f>(M3403*21)/100</f>
      </c>
      <c t="s">
        <v>28</v>
      </c>
    </row>
    <row r="3404" spans="1:5" ht="12.75">
      <c r="A3404" s="35" t="s">
        <v>56</v>
      </c>
      <c r="E3404" s="39" t="s">
        <v>4961</v>
      </c>
    </row>
    <row r="3405" spans="1:5" ht="12.75">
      <c r="A3405" s="35" t="s">
        <v>57</v>
      </c>
      <c r="E3405" s="40" t="s">
        <v>4962</v>
      </c>
    </row>
    <row r="3406" spans="1:5" ht="12.75">
      <c r="A3406" t="s">
        <v>58</v>
      </c>
      <c r="E3406" s="39" t="s">
        <v>5</v>
      </c>
    </row>
    <row r="3407" spans="1:16" ht="12.75">
      <c r="A3407" t="s">
        <v>50</v>
      </c>
      <c s="34" t="s">
        <v>4963</v>
      </c>
      <c s="34" t="s">
        <v>4964</v>
      </c>
      <c s="35" t="s">
        <v>5</v>
      </c>
      <c s="6" t="s">
        <v>4965</v>
      </c>
      <c s="36" t="s">
        <v>1203</v>
      </c>
      <c s="37">
        <v>1079.802</v>
      </c>
      <c s="36">
        <v>0.00074</v>
      </c>
      <c s="36">
        <f>ROUND(G3407*H3407,6)</f>
      </c>
      <c r="L3407" s="38">
        <v>0</v>
      </c>
      <c s="32">
        <f>ROUND(ROUND(L3407,2)*ROUND(G3407,3),2)</f>
      </c>
      <c s="36" t="s">
        <v>55</v>
      </c>
      <c>
        <f>(M3407*21)/100</f>
      </c>
      <c t="s">
        <v>28</v>
      </c>
    </row>
    <row r="3408" spans="1:5" ht="12.75">
      <c r="A3408" s="35" t="s">
        <v>56</v>
      </c>
      <c r="E3408" s="39" t="s">
        <v>4965</v>
      </c>
    </row>
    <row r="3409" spans="1:5" ht="12.75">
      <c r="A3409" s="35" t="s">
        <v>57</v>
      </c>
      <c r="E3409" s="40" t="s">
        <v>4966</v>
      </c>
    </row>
    <row r="3410" spans="1:5" ht="12.75">
      <c r="A3410" t="s">
        <v>58</v>
      </c>
      <c r="E3410" s="39" t="s">
        <v>5</v>
      </c>
    </row>
    <row r="3411" spans="1:16" ht="12.75">
      <c r="A3411" t="s">
        <v>50</v>
      </c>
      <c s="34" t="s">
        <v>4967</v>
      </c>
      <c s="34" t="s">
        <v>4968</v>
      </c>
      <c s="35" t="s">
        <v>5</v>
      </c>
      <c s="6" t="s">
        <v>4969</v>
      </c>
      <c s="36" t="s">
        <v>1203</v>
      </c>
      <c s="37">
        <v>1392.758</v>
      </c>
      <c s="36">
        <v>0.0105</v>
      </c>
      <c s="36">
        <f>ROUND(G3411*H3411,6)</f>
      </c>
      <c r="L3411" s="38">
        <v>0</v>
      </c>
      <c s="32">
        <f>ROUND(ROUND(L3411,2)*ROUND(G3411,3),2)</f>
      </c>
      <c s="36" t="s">
        <v>55</v>
      </c>
      <c>
        <f>(M3411*21)/100</f>
      </c>
      <c t="s">
        <v>28</v>
      </c>
    </row>
    <row r="3412" spans="1:5" ht="12.75">
      <c r="A3412" s="35" t="s">
        <v>56</v>
      </c>
      <c r="E3412" s="39" t="s">
        <v>4969</v>
      </c>
    </row>
    <row r="3413" spans="1:5" ht="12.75">
      <c r="A3413" s="35" t="s">
        <v>57</v>
      </c>
      <c r="E3413" s="40" t="s">
        <v>4970</v>
      </c>
    </row>
    <row r="3414" spans="1:5" ht="12.75">
      <c r="A3414" t="s">
        <v>58</v>
      </c>
      <c r="E3414" s="39" t="s">
        <v>5</v>
      </c>
    </row>
    <row r="3415" spans="1:16" ht="12.75">
      <c r="A3415" t="s">
        <v>50</v>
      </c>
      <c s="34" t="s">
        <v>4971</v>
      </c>
      <c s="34" t="s">
        <v>4972</v>
      </c>
      <c s="35" t="s">
        <v>5</v>
      </c>
      <c s="6" t="s">
        <v>4973</v>
      </c>
      <c s="36" t="s">
        <v>1203</v>
      </c>
      <c s="37">
        <v>379.808</v>
      </c>
      <c s="36">
        <v>0.009</v>
      </c>
      <c s="36">
        <f>ROUND(G3415*H3415,6)</f>
      </c>
      <c r="L3415" s="38">
        <v>0</v>
      </c>
      <c s="32">
        <f>ROUND(ROUND(L3415,2)*ROUND(G3415,3),2)</f>
      </c>
      <c s="36" t="s">
        <v>55</v>
      </c>
      <c>
        <f>(M3415*21)/100</f>
      </c>
      <c t="s">
        <v>28</v>
      </c>
    </row>
    <row r="3416" spans="1:5" ht="12.75">
      <c r="A3416" s="35" t="s">
        <v>56</v>
      </c>
      <c r="E3416" s="39" t="s">
        <v>4973</v>
      </c>
    </row>
    <row r="3417" spans="1:5" ht="12.75">
      <c r="A3417" s="35" t="s">
        <v>57</v>
      </c>
      <c r="E3417" s="40" t="s">
        <v>4974</v>
      </c>
    </row>
    <row r="3418" spans="1:5" ht="12.75">
      <c r="A3418" t="s">
        <v>58</v>
      </c>
      <c r="E3418" s="39" t="s">
        <v>5</v>
      </c>
    </row>
    <row r="3419" spans="1:16" ht="12.75">
      <c r="A3419" t="s">
        <v>50</v>
      </c>
      <c s="34" t="s">
        <v>4975</v>
      </c>
      <c s="34" t="s">
        <v>4976</v>
      </c>
      <c s="35" t="s">
        <v>5</v>
      </c>
      <c s="6" t="s">
        <v>4977</v>
      </c>
      <c s="36" t="s">
        <v>1203</v>
      </c>
      <c s="37">
        <v>279.51</v>
      </c>
      <c s="36">
        <v>0.0093</v>
      </c>
      <c s="36">
        <f>ROUND(G3419*H3419,6)</f>
      </c>
      <c r="L3419" s="38">
        <v>0</v>
      </c>
      <c s="32">
        <f>ROUND(ROUND(L3419,2)*ROUND(G3419,3),2)</f>
      </c>
      <c s="36" t="s">
        <v>55</v>
      </c>
      <c>
        <f>(M3419*21)/100</f>
      </c>
      <c t="s">
        <v>28</v>
      </c>
    </row>
    <row r="3420" spans="1:5" ht="12.75">
      <c r="A3420" s="35" t="s">
        <v>56</v>
      </c>
      <c r="E3420" s="39" t="s">
        <v>4977</v>
      </c>
    </row>
    <row r="3421" spans="1:5" ht="12.75">
      <c r="A3421" s="35" t="s">
        <v>57</v>
      </c>
      <c r="E3421" s="40" t="s">
        <v>4978</v>
      </c>
    </row>
    <row r="3422" spans="1:5" ht="12.75">
      <c r="A3422" t="s">
        <v>58</v>
      </c>
      <c r="E3422" s="39" t="s">
        <v>5</v>
      </c>
    </row>
    <row r="3423" spans="1:16" ht="12.75">
      <c r="A3423" t="s">
        <v>50</v>
      </c>
      <c s="34" t="s">
        <v>4979</v>
      </c>
      <c s="34" t="s">
        <v>4980</v>
      </c>
      <c s="35" t="s">
        <v>5</v>
      </c>
      <c s="6" t="s">
        <v>4981</v>
      </c>
      <c s="36" t="s">
        <v>1203</v>
      </c>
      <c s="37">
        <v>323.488</v>
      </c>
      <c s="36">
        <v>0.0105</v>
      </c>
      <c s="36">
        <f>ROUND(G3423*H3423,6)</f>
      </c>
      <c r="L3423" s="38">
        <v>0</v>
      </c>
      <c s="32">
        <f>ROUND(ROUND(L3423,2)*ROUND(G3423,3),2)</f>
      </c>
      <c s="36" t="s">
        <v>55</v>
      </c>
      <c>
        <f>(M3423*21)/100</f>
      </c>
      <c t="s">
        <v>28</v>
      </c>
    </row>
    <row r="3424" spans="1:5" ht="12.75">
      <c r="A3424" s="35" t="s">
        <v>56</v>
      </c>
      <c r="E3424" s="39" t="s">
        <v>4981</v>
      </c>
    </row>
    <row r="3425" spans="1:5" ht="12.75">
      <c r="A3425" s="35" t="s">
        <v>57</v>
      </c>
      <c r="E3425" s="40" t="s">
        <v>4982</v>
      </c>
    </row>
    <row r="3426" spans="1:5" ht="12.75">
      <c r="A3426" t="s">
        <v>58</v>
      </c>
      <c r="E3426" s="39" t="s">
        <v>5</v>
      </c>
    </row>
    <row r="3427" spans="1:16" ht="25.5">
      <c r="A3427" t="s">
        <v>50</v>
      </c>
      <c s="34" t="s">
        <v>4983</v>
      </c>
      <c s="34" t="s">
        <v>4984</v>
      </c>
      <c s="35" t="s">
        <v>5</v>
      </c>
      <c s="6" t="s">
        <v>4985</v>
      </c>
      <c s="36" t="s">
        <v>1203</v>
      </c>
      <c s="37">
        <v>97</v>
      </c>
      <c s="36">
        <v>0</v>
      </c>
      <c s="36">
        <f>ROUND(G3427*H3427,6)</f>
      </c>
      <c r="L3427" s="38">
        <v>0</v>
      </c>
      <c s="32">
        <f>ROUND(ROUND(L3427,2)*ROUND(G3427,3),2)</f>
      </c>
      <c s="36" t="s">
        <v>55</v>
      </c>
      <c>
        <f>(M3427*21)/100</f>
      </c>
      <c t="s">
        <v>28</v>
      </c>
    </row>
    <row r="3428" spans="1:5" ht="25.5">
      <c r="A3428" s="35" t="s">
        <v>56</v>
      </c>
      <c r="E3428" s="39" t="s">
        <v>4985</v>
      </c>
    </row>
    <row r="3429" spans="1:5" ht="12.75">
      <c r="A3429" s="35" t="s">
        <v>57</v>
      </c>
      <c r="E3429" s="40" t="s">
        <v>4986</v>
      </c>
    </row>
    <row r="3430" spans="1:5" ht="12.75">
      <c r="A3430" t="s">
        <v>58</v>
      </c>
      <c r="E3430" s="39" t="s">
        <v>5</v>
      </c>
    </row>
    <row r="3431" spans="1:16" ht="12.75">
      <c r="A3431" t="s">
        <v>50</v>
      </c>
      <c s="34" t="s">
        <v>4987</v>
      </c>
      <c s="34" t="s">
        <v>4988</v>
      </c>
      <c s="35" t="s">
        <v>5</v>
      </c>
      <c s="6" t="s">
        <v>4989</v>
      </c>
      <c s="36" t="s">
        <v>1203</v>
      </c>
      <c s="37">
        <v>101.85</v>
      </c>
      <c s="36">
        <v>0.0048</v>
      </c>
      <c s="36">
        <f>ROUND(G3431*H3431,6)</f>
      </c>
      <c r="L3431" s="38">
        <v>0</v>
      </c>
      <c s="32">
        <f>ROUND(ROUND(L3431,2)*ROUND(G3431,3),2)</f>
      </c>
      <c s="36" t="s">
        <v>55</v>
      </c>
      <c>
        <f>(M3431*21)/100</f>
      </c>
      <c t="s">
        <v>28</v>
      </c>
    </row>
    <row r="3432" spans="1:5" ht="12.75">
      <c r="A3432" s="35" t="s">
        <v>56</v>
      </c>
      <c r="E3432" s="39" t="s">
        <v>4989</v>
      </c>
    </row>
    <row r="3433" spans="1:5" ht="25.5">
      <c r="A3433" s="35" t="s">
        <v>57</v>
      </c>
      <c r="E3433" s="40" t="s">
        <v>4990</v>
      </c>
    </row>
    <row r="3434" spans="1:5" ht="12.75">
      <c r="A3434" t="s">
        <v>58</v>
      </c>
      <c r="E3434" s="39" t="s">
        <v>5</v>
      </c>
    </row>
    <row r="3435" spans="1:16" ht="25.5">
      <c r="A3435" t="s">
        <v>50</v>
      </c>
      <c s="34" t="s">
        <v>4991</v>
      </c>
      <c s="34" t="s">
        <v>4992</v>
      </c>
      <c s="35" t="s">
        <v>5</v>
      </c>
      <c s="6" t="s">
        <v>4993</v>
      </c>
      <c s="36" t="s">
        <v>1203</v>
      </c>
      <c s="37">
        <v>1079.802</v>
      </c>
      <c s="36">
        <v>0.0002</v>
      </c>
      <c s="36">
        <f>ROUND(G3435*H3435,6)</f>
      </c>
      <c r="L3435" s="38">
        <v>0</v>
      </c>
      <c s="32">
        <f>ROUND(ROUND(L3435,2)*ROUND(G3435,3),2)</f>
      </c>
      <c s="36" t="s">
        <v>55</v>
      </c>
      <c>
        <f>(M3435*21)/100</f>
      </c>
      <c t="s">
        <v>28</v>
      </c>
    </row>
    <row r="3436" spans="1:5" ht="25.5">
      <c r="A3436" s="35" t="s">
        <v>56</v>
      </c>
      <c r="E3436" s="39" t="s">
        <v>4993</v>
      </c>
    </row>
    <row r="3437" spans="1:5" ht="12.75">
      <c r="A3437" s="35" t="s">
        <v>57</v>
      </c>
      <c r="E3437" s="40" t="s">
        <v>4966</v>
      </c>
    </row>
    <row r="3438" spans="1:5" ht="12.75">
      <c r="A3438" t="s">
        <v>58</v>
      </c>
      <c r="E3438" s="39" t="s">
        <v>5</v>
      </c>
    </row>
    <row r="3439" spans="1:16" ht="38.25">
      <c r="A3439" t="s">
        <v>50</v>
      </c>
      <c s="34" t="s">
        <v>4994</v>
      </c>
      <c s="34" t="s">
        <v>2967</v>
      </c>
      <c s="35" t="s">
        <v>5</v>
      </c>
      <c s="6" t="s">
        <v>2968</v>
      </c>
      <c s="36" t="s">
        <v>102</v>
      </c>
      <c s="37">
        <v>27.929</v>
      </c>
      <c s="36">
        <v>0</v>
      </c>
      <c s="36">
        <f>ROUND(G3439*H3439,6)</f>
      </c>
      <c r="L3439" s="38">
        <v>0</v>
      </c>
      <c s="32">
        <f>ROUND(ROUND(L3439,2)*ROUND(G3439,3),2)</f>
      </c>
      <c s="36" t="s">
        <v>55</v>
      </c>
      <c>
        <f>(M3439*21)/100</f>
      </c>
      <c t="s">
        <v>28</v>
      </c>
    </row>
    <row r="3440" spans="1:5" ht="38.25">
      <c r="A3440" s="35" t="s">
        <v>56</v>
      </c>
      <c r="E3440" s="39" t="s">
        <v>2969</v>
      </c>
    </row>
    <row r="3441" spans="1:5" ht="12.75">
      <c r="A3441" s="35" t="s">
        <v>57</v>
      </c>
      <c r="E3441" s="40" t="s">
        <v>5</v>
      </c>
    </row>
    <row r="3442" spans="1:5" ht="12.75">
      <c r="A3442" t="s">
        <v>58</v>
      </c>
      <c r="E3442" s="39" t="s">
        <v>5</v>
      </c>
    </row>
    <row r="3443" spans="1:13" ht="12.75">
      <c r="A3443" t="s">
        <v>47</v>
      </c>
      <c r="C3443" s="31" t="s">
        <v>4995</v>
      </c>
      <c r="E3443" s="33" t="s">
        <v>4996</v>
      </c>
      <c r="J3443" s="32">
        <f>0</f>
      </c>
      <c s="32">
        <f>0</f>
      </c>
      <c s="32">
        <f>0+L3444+L3448+L3452+L3456+L3460+L3464+L3468+L3472+L3476+L3480+L3484+L3488+L3492+L3496+L3500+L3504+L3508+L3512+L3516+L3520</f>
      </c>
      <c s="32">
        <f>0+M3444+M3448+M3452+M3456+M3460+M3464+M3468+M3472+M3476+M3480+M3484+M3488+M3492+M3496+M3500+M3504+M3508+M3512+M3516+M3520</f>
      </c>
    </row>
    <row r="3444" spans="1:16" ht="38.25">
      <c r="A3444" t="s">
        <v>50</v>
      </c>
      <c s="34" t="s">
        <v>4997</v>
      </c>
      <c s="34" t="s">
        <v>4998</v>
      </c>
      <c s="35" t="s">
        <v>5</v>
      </c>
      <c s="6" t="s">
        <v>4999</v>
      </c>
      <c s="36" t="s">
        <v>1203</v>
      </c>
      <c s="37">
        <v>794.995</v>
      </c>
      <c s="36">
        <v>0.04029</v>
      </c>
      <c s="36">
        <f>ROUND(G3444*H3444,6)</f>
      </c>
      <c r="L3444" s="38">
        <v>0</v>
      </c>
      <c s="32">
        <f>ROUND(ROUND(L3444,2)*ROUND(G3444,3),2)</f>
      </c>
      <c s="36" t="s">
        <v>62</v>
      </c>
      <c>
        <f>(M3444*21)/100</f>
      </c>
      <c t="s">
        <v>28</v>
      </c>
    </row>
    <row r="3445" spans="1:5" ht="38.25">
      <c r="A3445" s="35" t="s">
        <v>56</v>
      </c>
      <c r="E3445" s="39" t="s">
        <v>5000</v>
      </c>
    </row>
    <row r="3446" spans="1:5" ht="63.75">
      <c r="A3446" s="35" t="s">
        <v>57</v>
      </c>
      <c r="E3446" s="40" t="s">
        <v>5001</v>
      </c>
    </row>
    <row r="3447" spans="1:5" ht="12.75">
      <c r="A3447" t="s">
        <v>58</v>
      </c>
      <c r="E3447" s="39" t="s">
        <v>5</v>
      </c>
    </row>
    <row r="3448" spans="1:16" ht="12.75">
      <c r="A3448" t="s">
        <v>50</v>
      </c>
      <c s="34" t="s">
        <v>5002</v>
      </c>
      <c s="34" t="s">
        <v>5003</v>
      </c>
      <c s="35" t="s">
        <v>5</v>
      </c>
      <c s="6" t="s">
        <v>5004</v>
      </c>
      <c s="36" t="s">
        <v>1203</v>
      </c>
      <c s="37">
        <v>1937.99</v>
      </c>
      <c s="36">
        <v>0</v>
      </c>
      <c s="36">
        <f>ROUND(G3448*H3448,6)</f>
      </c>
      <c r="L3448" s="38">
        <v>0</v>
      </c>
      <c s="32">
        <f>ROUND(ROUND(L3448,2)*ROUND(G3448,3),2)</f>
      </c>
      <c s="36" t="s">
        <v>55</v>
      </c>
      <c>
        <f>(M3448*21)/100</f>
      </c>
      <c t="s">
        <v>28</v>
      </c>
    </row>
    <row r="3449" spans="1:5" ht="12.75">
      <c r="A3449" s="35" t="s">
        <v>56</v>
      </c>
      <c r="E3449" s="39" t="s">
        <v>5004</v>
      </c>
    </row>
    <row r="3450" spans="1:5" ht="51">
      <c r="A3450" s="35" t="s">
        <v>57</v>
      </c>
      <c r="E3450" s="40" t="s">
        <v>5005</v>
      </c>
    </row>
    <row r="3451" spans="1:5" ht="12.75">
      <c r="A3451" t="s">
        <v>58</v>
      </c>
      <c r="E3451" s="39" t="s">
        <v>5</v>
      </c>
    </row>
    <row r="3452" spans="1:16" ht="25.5">
      <c r="A3452" t="s">
        <v>50</v>
      </c>
      <c s="34" t="s">
        <v>5006</v>
      </c>
      <c s="34" t="s">
        <v>4252</v>
      </c>
      <c s="35" t="s">
        <v>5</v>
      </c>
      <c s="6" t="s">
        <v>4253</v>
      </c>
      <c s="36" t="s">
        <v>1203</v>
      </c>
      <c s="37">
        <v>1937.99</v>
      </c>
      <c s="36">
        <v>0.00021</v>
      </c>
      <c s="36">
        <f>ROUND(G3452*H3452,6)</f>
      </c>
      <c r="L3452" s="38">
        <v>0</v>
      </c>
      <c s="32">
        <f>ROUND(ROUND(L3452,2)*ROUND(G3452,3),2)</f>
      </c>
      <c s="36" t="s">
        <v>55</v>
      </c>
      <c>
        <f>(M3452*21)/100</f>
      </c>
      <c t="s">
        <v>28</v>
      </c>
    </row>
    <row r="3453" spans="1:5" ht="25.5">
      <c r="A3453" s="35" t="s">
        <v>56</v>
      </c>
      <c r="E3453" s="39" t="s">
        <v>4253</v>
      </c>
    </row>
    <row r="3454" spans="1:5" ht="51">
      <c r="A3454" s="35" t="s">
        <v>57</v>
      </c>
      <c r="E3454" s="40" t="s">
        <v>5005</v>
      </c>
    </row>
    <row r="3455" spans="1:5" ht="12.75">
      <c r="A3455" t="s">
        <v>58</v>
      </c>
      <c r="E3455" s="39" t="s">
        <v>5</v>
      </c>
    </row>
    <row r="3456" spans="1:16" ht="25.5">
      <c r="A3456" t="s">
        <v>50</v>
      </c>
      <c s="34" t="s">
        <v>5007</v>
      </c>
      <c s="34" t="s">
        <v>5008</v>
      </c>
      <c s="35" t="s">
        <v>5</v>
      </c>
      <c s="6" t="s">
        <v>5009</v>
      </c>
      <c s="36" t="s">
        <v>1203</v>
      </c>
      <c s="37">
        <v>1937.99</v>
      </c>
      <c s="36">
        <v>0</v>
      </c>
      <c s="36">
        <f>ROUND(G3456*H3456,6)</f>
      </c>
      <c r="L3456" s="38">
        <v>0</v>
      </c>
      <c s="32">
        <f>ROUND(ROUND(L3456,2)*ROUND(G3456,3),2)</f>
      </c>
      <c s="36" t="s">
        <v>55</v>
      </c>
      <c>
        <f>(M3456*21)/100</f>
      </c>
      <c t="s">
        <v>28</v>
      </c>
    </row>
    <row r="3457" spans="1:5" ht="25.5">
      <c r="A3457" s="35" t="s">
        <v>56</v>
      </c>
      <c r="E3457" s="39" t="s">
        <v>5009</v>
      </c>
    </row>
    <row r="3458" spans="1:5" ht="51">
      <c r="A3458" s="35" t="s">
        <v>57</v>
      </c>
      <c r="E3458" s="40" t="s">
        <v>5005</v>
      </c>
    </row>
    <row r="3459" spans="1:5" ht="12.75">
      <c r="A3459" t="s">
        <v>58</v>
      </c>
      <c r="E3459" s="39" t="s">
        <v>5</v>
      </c>
    </row>
    <row r="3460" spans="1:16" ht="12.75">
      <c r="A3460" t="s">
        <v>50</v>
      </c>
      <c s="34" t="s">
        <v>5010</v>
      </c>
      <c s="34" t="s">
        <v>5011</v>
      </c>
      <c s="35" t="s">
        <v>5</v>
      </c>
      <c s="6" t="s">
        <v>5012</v>
      </c>
      <c s="36" t="s">
        <v>5013</v>
      </c>
      <c s="37">
        <v>581.397</v>
      </c>
      <c s="36">
        <v>0.001</v>
      </c>
      <c s="36">
        <f>ROUND(G3460*H3460,6)</f>
      </c>
      <c r="L3460" s="38">
        <v>0</v>
      </c>
      <c s="32">
        <f>ROUND(ROUND(L3460,2)*ROUND(G3460,3),2)</f>
      </c>
      <c s="36" t="s">
        <v>55</v>
      </c>
      <c>
        <f>(M3460*21)/100</f>
      </c>
      <c t="s">
        <v>28</v>
      </c>
    </row>
    <row r="3461" spans="1:5" ht="12.75">
      <c r="A3461" s="35" t="s">
        <v>56</v>
      </c>
      <c r="E3461" s="39" t="s">
        <v>5012</v>
      </c>
    </row>
    <row r="3462" spans="1:5" ht="25.5">
      <c r="A3462" s="35" t="s">
        <v>57</v>
      </c>
      <c r="E3462" s="42" t="s">
        <v>5014</v>
      </c>
    </row>
    <row r="3463" spans="1:5" ht="12.75">
      <c r="A3463" t="s">
        <v>58</v>
      </c>
      <c r="E3463" s="39" t="s">
        <v>5</v>
      </c>
    </row>
    <row r="3464" spans="1:16" ht="12.75">
      <c r="A3464" t="s">
        <v>50</v>
      </c>
      <c s="34" t="s">
        <v>5015</v>
      </c>
      <c s="34" t="s">
        <v>5016</v>
      </c>
      <c s="35" t="s">
        <v>5</v>
      </c>
      <c s="6" t="s">
        <v>5017</v>
      </c>
      <c s="36" t="s">
        <v>1203</v>
      </c>
      <c s="37">
        <v>1937.99</v>
      </c>
      <c s="36">
        <v>0.00036</v>
      </c>
      <c s="36">
        <f>ROUND(G3464*H3464,6)</f>
      </c>
      <c r="L3464" s="38">
        <v>0</v>
      </c>
      <c s="32">
        <f>ROUND(ROUND(L3464,2)*ROUND(G3464,3),2)</f>
      </c>
      <c s="36" t="s">
        <v>55</v>
      </c>
      <c>
        <f>(M3464*21)/100</f>
      </c>
      <c t="s">
        <v>28</v>
      </c>
    </row>
    <row r="3465" spans="1:5" ht="12.75">
      <c r="A3465" s="35" t="s">
        <v>56</v>
      </c>
      <c r="E3465" s="39" t="s">
        <v>5017</v>
      </c>
    </row>
    <row r="3466" spans="1:5" ht="12.75">
      <c r="A3466" s="35" t="s">
        <v>57</v>
      </c>
      <c r="E3466" s="40" t="s">
        <v>5018</v>
      </c>
    </row>
    <row r="3467" spans="1:5" ht="12.75">
      <c r="A3467" t="s">
        <v>58</v>
      </c>
      <c r="E3467" s="39" t="s">
        <v>5</v>
      </c>
    </row>
    <row r="3468" spans="1:16" ht="25.5">
      <c r="A3468" t="s">
        <v>50</v>
      </c>
      <c s="34" t="s">
        <v>5019</v>
      </c>
      <c s="34" t="s">
        <v>5020</v>
      </c>
      <c s="35" t="s">
        <v>5</v>
      </c>
      <c s="6" t="s">
        <v>5021</v>
      </c>
      <c s="36" t="s">
        <v>1203</v>
      </c>
      <c s="37">
        <v>2228.689</v>
      </c>
      <c s="36">
        <v>0.0054</v>
      </c>
      <c s="36">
        <f>ROUND(G3468*H3468,6)</f>
      </c>
      <c r="L3468" s="38">
        <v>0</v>
      </c>
      <c s="32">
        <f>ROUND(ROUND(L3468,2)*ROUND(G3468,3),2)</f>
      </c>
      <c s="36" t="s">
        <v>55</v>
      </c>
      <c>
        <f>(M3468*21)/100</f>
      </c>
      <c t="s">
        <v>28</v>
      </c>
    </row>
    <row r="3469" spans="1:5" ht="25.5">
      <c r="A3469" s="35" t="s">
        <v>56</v>
      </c>
      <c r="E3469" s="39" t="s">
        <v>5021</v>
      </c>
    </row>
    <row r="3470" spans="1:5" ht="25.5">
      <c r="A3470" s="35" t="s">
        <v>57</v>
      </c>
      <c r="E3470" s="42" t="s">
        <v>5022</v>
      </c>
    </row>
    <row r="3471" spans="1:5" ht="12.75">
      <c r="A3471" t="s">
        <v>58</v>
      </c>
      <c r="E3471" s="39" t="s">
        <v>5</v>
      </c>
    </row>
    <row r="3472" spans="1:16" ht="25.5">
      <c r="A3472" t="s">
        <v>50</v>
      </c>
      <c s="34" t="s">
        <v>5023</v>
      </c>
      <c s="34" t="s">
        <v>5024</v>
      </c>
      <c s="35" t="s">
        <v>5</v>
      </c>
      <c s="6" t="s">
        <v>5025</v>
      </c>
      <c s="36" t="s">
        <v>1203</v>
      </c>
      <c s="37">
        <v>1900</v>
      </c>
      <c s="36">
        <v>0.00043</v>
      </c>
      <c s="36">
        <f>ROUND(G3472*H3472,6)</f>
      </c>
      <c r="L3472" s="38">
        <v>0</v>
      </c>
      <c s="32">
        <f>ROUND(ROUND(L3472,2)*ROUND(G3472,3),2)</f>
      </c>
      <c s="36" t="s">
        <v>55</v>
      </c>
      <c>
        <f>(M3472*21)/100</f>
      </c>
      <c t="s">
        <v>28</v>
      </c>
    </row>
    <row r="3473" spans="1:5" ht="38.25">
      <c r="A3473" s="35" t="s">
        <v>56</v>
      </c>
      <c r="E3473" s="39" t="s">
        <v>5026</v>
      </c>
    </row>
    <row r="3474" spans="1:5" ht="63.75">
      <c r="A3474" s="35" t="s">
        <v>57</v>
      </c>
      <c r="E3474" s="40" t="s">
        <v>5027</v>
      </c>
    </row>
    <row r="3475" spans="1:5" ht="12.75">
      <c r="A3475" t="s">
        <v>58</v>
      </c>
      <c r="E3475" s="39" t="s">
        <v>5</v>
      </c>
    </row>
    <row r="3476" spans="1:16" ht="25.5">
      <c r="A3476" t="s">
        <v>50</v>
      </c>
      <c s="34" t="s">
        <v>5028</v>
      </c>
      <c s="34" t="s">
        <v>5029</v>
      </c>
      <c s="35" t="s">
        <v>5</v>
      </c>
      <c s="6" t="s">
        <v>5025</v>
      </c>
      <c s="36" t="s">
        <v>1203</v>
      </c>
      <c s="37">
        <v>124.99</v>
      </c>
      <c s="36">
        <v>0.00028</v>
      </c>
      <c s="36">
        <f>ROUND(G3476*H3476,6)</f>
      </c>
      <c r="L3476" s="38">
        <v>0</v>
      </c>
      <c s="32">
        <f>ROUND(ROUND(L3476,2)*ROUND(G3476,3),2)</f>
      </c>
      <c s="36" t="s">
        <v>55</v>
      </c>
      <c>
        <f>(M3476*21)/100</f>
      </c>
      <c t="s">
        <v>28</v>
      </c>
    </row>
    <row r="3477" spans="1:5" ht="38.25">
      <c r="A3477" s="35" t="s">
        <v>56</v>
      </c>
      <c r="E3477" s="39" t="s">
        <v>5030</v>
      </c>
    </row>
    <row r="3478" spans="1:5" ht="51">
      <c r="A3478" s="35" t="s">
        <v>57</v>
      </c>
      <c r="E3478" s="40" t="s">
        <v>5031</v>
      </c>
    </row>
    <row r="3479" spans="1:5" ht="12.75">
      <c r="A3479" t="s">
        <v>58</v>
      </c>
      <c r="E3479" s="39" t="s">
        <v>5</v>
      </c>
    </row>
    <row r="3480" spans="1:16" ht="12.75">
      <c r="A3480" t="s">
        <v>50</v>
      </c>
      <c s="34" t="s">
        <v>5032</v>
      </c>
      <c s="34" t="s">
        <v>5033</v>
      </c>
      <c s="35" t="s">
        <v>5</v>
      </c>
      <c s="6" t="s">
        <v>5034</v>
      </c>
      <c s="36" t="s">
        <v>1203</v>
      </c>
      <c s="37">
        <v>2360.126</v>
      </c>
      <c s="36">
        <v>0.0019</v>
      </c>
      <c s="36">
        <f>ROUND(G3480*H3480,6)</f>
      </c>
      <c r="L3480" s="38">
        <v>0</v>
      </c>
      <c s="32">
        <f>ROUND(ROUND(L3480,2)*ROUND(G3480,3),2)</f>
      </c>
      <c s="36" t="s">
        <v>55</v>
      </c>
      <c>
        <f>(M3480*21)/100</f>
      </c>
      <c t="s">
        <v>28</v>
      </c>
    </row>
    <row r="3481" spans="1:5" ht="12.75">
      <c r="A3481" s="35" t="s">
        <v>56</v>
      </c>
      <c r="E3481" s="39" t="s">
        <v>5034</v>
      </c>
    </row>
    <row r="3482" spans="1:5" ht="25.5">
      <c r="A3482" s="35" t="s">
        <v>57</v>
      </c>
      <c r="E3482" s="40" t="s">
        <v>5035</v>
      </c>
    </row>
    <row r="3483" spans="1:5" ht="12.75">
      <c r="A3483" t="s">
        <v>58</v>
      </c>
      <c r="E3483" s="39" t="s">
        <v>5</v>
      </c>
    </row>
    <row r="3484" spans="1:16" ht="25.5">
      <c r="A3484" t="s">
        <v>50</v>
      </c>
      <c s="34" t="s">
        <v>5036</v>
      </c>
      <c s="34" t="s">
        <v>5037</v>
      </c>
      <c s="35" t="s">
        <v>5</v>
      </c>
      <c s="6" t="s">
        <v>5038</v>
      </c>
      <c s="36" t="s">
        <v>1203</v>
      </c>
      <c s="37">
        <v>2024.99</v>
      </c>
      <c s="36">
        <v>0</v>
      </c>
      <c s="36">
        <f>ROUND(G3484*H3484,6)</f>
      </c>
      <c r="L3484" s="38">
        <v>0</v>
      </c>
      <c s="32">
        <f>ROUND(ROUND(L3484,2)*ROUND(G3484,3),2)</f>
      </c>
      <c s="36" t="s">
        <v>55</v>
      </c>
      <c>
        <f>(M3484*21)/100</f>
      </c>
      <c t="s">
        <v>28</v>
      </c>
    </row>
    <row r="3485" spans="1:5" ht="25.5">
      <c r="A3485" s="35" t="s">
        <v>56</v>
      </c>
      <c r="E3485" s="39" t="s">
        <v>5038</v>
      </c>
    </row>
    <row r="3486" spans="1:5" ht="12.75">
      <c r="A3486" s="35" t="s">
        <v>57</v>
      </c>
      <c r="E3486" s="40" t="s">
        <v>5039</v>
      </c>
    </row>
    <row r="3487" spans="1:5" ht="12.75">
      <c r="A3487" t="s">
        <v>58</v>
      </c>
      <c r="E3487" s="39" t="s">
        <v>5</v>
      </c>
    </row>
    <row r="3488" spans="1:16" ht="12.75">
      <c r="A3488" t="s">
        <v>50</v>
      </c>
      <c s="34" t="s">
        <v>5040</v>
      </c>
      <c s="34" t="s">
        <v>5041</v>
      </c>
      <c s="35" t="s">
        <v>5</v>
      </c>
      <c s="6" t="s">
        <v>5042</v>
      </c>
      <c s="36" t="s">
        <v>1203</v>
      </c>
      <c s="37">
        <v>2227.489</v>
      </c>
      <c s="36">
        <v>0.0003</v>
      </c>
      <c s="36">
        <f>ROUND(G3488*H3488,6)</f>
      </c>
      <c r="L3488" s="38">
        <v>0</v>
      </c>
      <c s="32">
        <f>ROUND(ROUND(L3488,2)*ROUND(G3488,3),2)</f>
      </c>
      <c s="36" t="s">
        <v>55</v>
      </c>
      <c>
        <f>(M3488*21)/100</f>
      </c>
      <c t="s">
        <v>28</v>
      </c>
    </row>
    <row r="3489" spans="1:5" ht="12.75">
      <c r="A3489" s="35" t="s">
        <v>56</v>
      </c>
      <c r="E3489" s="39" t="s">
        <v>5042</v>
      </c>
    </row>
    <row r="3490" spans="1:5" ht="25.5">
      <c r="A3490" s="35" t="s">
        <v>57</v>
      </c>
      <c r="E3490" s="42" t="s">
        <v>5043</v>
      </c>
    </row>
    <row r="3491" spans="1:5" ht="12.75">
      <c r="A3491" t="s">
        <v>58</v>
      </c>
      <c r="E3491" s="39" t="s">
        <v>5</v>
      </c>
    </row>
    <row r="3492" spans="1:16" ht="38.25">
      <c r="A3492" t="s">
        <v>50</v>
      </c>
      <c s="34" t="s">
        <v>5044</v>
      </c>
      <c s="34" t="s">
        <v>5045</v>
      </c>
      <c s="35" t="s">
        <v>5</v>
      </c>
      <c s="6" t="s">
        <v>5046</v>
      </c>
      <c s="36" t="s">
        <v>1203</v>
      </c>
      <c s="37">
        <v>1589.99</v>
      </c>
      <c s="36">
        <v>9E-05</v>
      </c>
      <c s="36">
        <f>ROUND(G3492*H3492,6)</f>
      </c>
      <c r="L3492" s="38">
        <v>0</v>
      </c>
      <c s="32">
        <f>ROUND(ROUND(L3492,2)*ROUND(G3492,3),2)</f>
      </c>
      <c s="36" t="s">
        <v>55</v>
      </c>
      <c>
        <f>(M3492*21)/100</f>
      </c>
      <c t="s">
        <v>28</v>
      </c>
    </row>
    <row r="3493" spans="1:5" ht="38.25">
      <c r="A3493" s="35" t="s">
        <v>56</v>
      </c>
      <c r="E3493" s="39" t="s">
        <v>5046</v>
      </c>
    </row>
    <row r="3494" spans="1:5" ht="12.75">
      <c r="A3494" s="35" t="s">
        <v>57</v>
      </c>
      <c r="E3494" s="40" t="s">
        <v>5047</v>
      </c>
    </row>
    <row r="3495" spans="1:5" ht="12.75">
      <c r="A3495" t="s">
        <v>58</v>
      </c>
      <c r="E3495" s="39" t="s">
        <v>5</v>
      </c>
    </row>
    <row r="3496" spans="1:16" ht="12.75">
      <c r="A3496" t="s">
        <v>50</v>
      </c>
      <c s="34" t="s">
        <v>5048</v>
      </c>
      <c s="34" t="s">
        <v>5049</v>
      </c>
      <c s="35" t="s">
        <v>5</v>
      </c>
      <c s="6" t="s">
        <v>5050</v>
      </c>
      <c s="36" t="s">
        <v>1203</v>
      </c>
      <c s="37">
        <v>3243.58</v>
      </c>
      <c s="36">
        <v>0.0032</v>
      </c>
      <c s="36">
        <f>ROUND(G3496*H3496,6)</f>
      </c>
      <c r="L3496" s="38">
        <v>0</v>
      </c>
      <c s="32">
        <f>ROUND(ROUND(L3496,2)*ROUND(G3496,3),2)</f>
      </c>
      <c s="36" t="s">
        <v>55</v>
      </c>
      <c>
        <f>(M3496*21)/100</f>
      </c>
      <c t="s">
        <v>28</v>
      </c>
    </row>
    <row r="3497" spans="1:5" ht="12.75">
      <c r="A3497" s="35" t="s">
        <v>56</v>
      </c>
      <c r="E3497" s="39" t="s">
        <v>5050</v>
      </c>
    </row>
    <row r="3498" spans="1:5" ht="25.5">
      <c r="A3498" s="35" t="s">
        <v>57</v>
      </c>
      <c r="E3498" s="42" t="s">
        <v>5051</v>
      </c>
    </row>
    <row r="3499" spans="1:5" ht="12.75">
      <c r="A3499" t="s">
        <v>58</v>
      </c>
      <c r="E3499" s="39" t="s">
        <v>5</v>
      </c>
    </row>
    <row r="3500" spans="1:16" ht="38.25">
      <c r="A3500" t="s">
        <v>50</v>
      </c>
      <c s="34" t="s">
        <v>5052</v>
      </c>
      <c s="34" t="s">
        <v>5053</v>
      </c>
      <c s="35" t="s">
        <v>5</v>
      </c>
      <c s="6" t="s">
        <v>5054</v>
      </c>
      <c s="36" t="s">
        <v>1203</v>
      </c>
      <c s="37">
        <v>1589.99</v>
      </c>
      <c s="36">
        <v>0.0002</v>
      </c>
      <c s="36">
        <f>ROUND(G3500*H3500,6)</f>
      </c>
      <c r="L3500" s="38">
        <v>0</v>
      </c>
      <c s="32">
        <f>ROUND(ROUND(L3500,2)*ROUND(G3500,3),2)</f>
      </c>
      <c s="36" t="s">
        <v>55</v>
      </c>
      <c>
        <f>(M3500*21)/100</f>
      </c>
      <c t="s">
        <v>28</v>
      </c>
    </row>
    <row r="3501" spans="1:5" ht="51">
      <c r="A3501" s="35" t="s">
        <v>56</v>
      </c>
      <c r="E3501" s="39" t="s">
        <v>5055</v>
      </c>
    </row>
    <row r="3502" spans="1:5" ht="12.75">
      <c r="A3502" s="35" t="s">
        <v>57</v>
      </c>
      <c r="E3502" s="40" t="s">
        <v>5047</v>
      </c>
    </row>
    <row r="3503" spans="1:5" ht="12.75">
      <c r="A3503" t="s">
        <v>58</v>
      </c>
      <c r="E3503" s="39" t="s">
        <v>5</v>
      </c>
    </row>
    <row r="3504" spans="1:16" ht="12.75">
      <c r="A3504" t="s">
        <v>50</v>
      </c>
      <c s="34" t="s">
        <v>5056</v>
      </c>
      <c s="34" t="s">
        <v>5057</v>
      </c>
      <c s="35" t="s">
        <v>5</v>
      </c>
      <c s="6" t="s">
        <v>5058</v>
      </c>
      <c s="36" t="s">
        <v>1088</v>
      </c>
      <c s="37">
        <v>211.124</v>
      </c>
      <c s="36">
        <v>0.025</v>
      </c>
      <c s="36">
        <f>ROUND(G3504*H3504,6)</f>
      </c>
      <c r="L3504" s="38">
        <v>0</v>
      </c>
      <c s="32">
        <f>ROUND(ROUND(L3504,2)*ROUND(G3504,3),2)</f>
      </c>
      <c s="36" t="s">
        <v>55</v>
      </c>
      <c>
        <f>(M3504*21)/100</f>
      </c>
      <c t="s">
        <v>28</v>
      </c>
    </row>
    <row r="3505" spans="1:5" ht="12.75">
      <c r="A3505" s="35" t="s">
        <v>56</v>
      </c>
      <c r="E3505" s="39" t="s">
        <v>5058</v>
      </c>
    </row>
    <row r="3506" spans="1:5" ht="76.5">
      <c r="A3506" s="35" t="s">
        <v>57</v>
      </c>
      <c r="E3506" s="42" t="s">
        <v>5059</v>
      </c>
    </row>
    <row r="3507" spans="1:5" ht="12.75">
      <c r="A3507" t="s">
        <v>58</v>
      </c>
      <c r="E3507" s="39" t="s">
        <v>5</v>
      </c>
    </row>
    <row r="3508" spans="1:16" ht="25.5">
      <c r="A3508" t="s">
        <v>50</v>
      </c>
      <c s="34" t="s">
        <v>5060</v>
      </c>
      <c s="34" t="s">
        <v>5061</v>
      </c>
      <c s="35" t="s">
        <v>5</v>
      </c>
      <c s="6" t="s">
        <v>5062</v>
      </c>
      <c s="36" t="s">
        <v>1203</v>
      </c>
      <c s="37">
        <v>152.25</v>
      </c>
      <c s="36">
        <v>3E-05</v>
      </c>
      <c s="36">
        <f>ROUND(G3508*H3508,6)</f>
      </c>
      <c r="L3508" s="38">
        <v>0</v>
      </c>
      <c s="32">
        <f>ROUND(ROUND(L3508,2)*ROUND(G3508,3),2)</f>
      </c>
      <c s="36" t="s">
        <v>55</v>
      </c>
      <c>
        <f>(M3508*21)/100</f>
      </c>
      <c t="s">
        <v>28</v>
      </c>
    </row>
    <row r="3509" spans="1:5" ht="25.5">
      <c r="A3509" s="35" t="s">
        <v>56</v>
      </c>
      <c r="E3509" s="39" t="s">
        <v>5062</v>
      </c>
    </row>
    <row r="3510" spans="1:5" ht="25.5">
      <c r="A3510" s="35" t="s">
        <v>57</v>
      </c>
      <c r="E3510" s="40" t="s">
        <v>5063</v>
      </c>
    </row>
    <row r="3511" spans="1:5" ht="12.75">
      <c r="A3511" t="s">
        <v>58</v>
      </c>
      <c r="E3511" s="39" t="s">
        <v>5</v>
      </c>
    </row>
    <row r="3512" spans="1:16" ht="12.75">
      <c r="A3512" t="s">
        <v>50</v>
      </c>
      <c s="34" t="s">
        <v>5064</v>
      </c>
      <c s="34" t="s">
        <v>5065</v>
      </c>
      <c s="35" t="s">
        <v>5</v>
      </c>
      <c s="6" t="s">
        <v>5066</v>
      </c>
      <c s="36" t="s">
        <v>1203</v>
      </c>
      <c s="37">
        <v>155.295</v>
      </c>
      <c s="36">
        <v>0.0024</v>
      </c>
      <c s="36">
        <f>ROUND(G3512*H3512,6)</f>
      </c>
      <c r="L3512" s="38">
        <v>0</v>
      </c>
      <c s="32">
        <f>ROUND(ROUND(L3512,2)*ROUND(G3512,3),2)</f>
      </c>
      <c s="36" t="s">
        <v>55</v>
      </c>
      <c>
        <f>(M3512*21)/100</f>
      </c>
      <c t="s">
        <v>28</v>
      </c>
    </row>
    <row r="3513" spans="1:5" ht="12.75">
      <c r="A3513" s="35" t="s">
        <v>56</v>
      </c>
      <c r="E3513" s="39" t="s">
        <v>5066</v>
      </c>
    </row>
    <row r="3514" spans="1:5" ht="12.75">
      <c r="A3514" s="35" t="s">
        <v>57</v>
      </c>
      <c r="E3514" s="40" t="s">
        <v>5067</v>
      </c>
    </row>
    <row r="3515" spans="1:5" ht="12.75">
      <c r="A3515" t="s">
        <v>58</v>
      </c>
      <c r="E3515" s="39" t="s">
        <v>5</v>
      </c>
    </row>
    <row r="3516" spans="1:16" ht="25.5">
      <c r="A3516" t="s">
        <v>50</v>
      </c>
      <c s="34" t="s">
        <v>5068</v>
      </c>
      <c s="34" t="s">
        <v>5069</v>
      </c>
      <c s="35" t="s">
        <v>5</v>
      </c>
      <c s="6" t="s">
        <v>5070</v>
      </c>
      <c s="36" t="s">
        <v>71</v>
      </c>
      <c s="37">
        <v>12</v>
      </c>
      <c s="36">
        <v>0.00213</v>
      </c>
      <c s="36">
        <f>ROUND(G3516*H3516,6)</f>
      </c>
      <c r="L3516" s="38">
        <v>0</v>
      </c>
      <c s="32">
        <f>ROUND(ROUND(L3516,2)*ROUND(G3516,3),2)</f>
      </c>
      <c s="36" t="s">
        <v>55</v>
      </c>
      <c>
        <f>(M3516*21)/100</f>
      </c>
      <c t="s">
        <v>28</v>
      </c>
    </row>
    <row r="3517" spans="1:5" ht="25.5">
      <c r="A3517" s="35" t="s">
        <v>56</v>
      </c>
      <c r="E3517" s="39" t="s">
        <v>5070</v>
      </c>
    </row>
    <row r="3518" spans="1:5" ht="12.75">
      <c r="A3518" s="35" t="s">
        <v>57</v>
      </c>
      <c r="E3518" s="40" t="s">
        <v>5</v>
      </c>
    </row>
    <row r="3519" spans="1:5" ht="12.75">
      <c r="A3519" t="s">
        <v>58</v>
      </c>
      <c r="E3519" s="39" t="s">
        <v>5</v>
      </c>
    </row>
    <row r="3520" spans="1:16" ht="25.5">
      <c r="A3520" t="s">
        <v>50</v>
      </c>
      <c s="34" t="s">
        <v>5071</v>
      </c>
      <c s="34" t="s">
        <v>5072</v>
      </c>
      <c s="35" t="s">
        <v>5</v>
      </c>
      <c s="6" t="s">
        <v>5073</v>
      </c>
      <c s="36" t="s">
        <v>102</v>
      </c>
      <c s="37">
        <v>100.308</v>
      </c>
      <c s="36">
        <v>0</v>
      </c>
      <c s="36">
        <f>ROUND(G3520*H3520,6)</f>
      </c>
      <c r="L3520" s="38">
        <v>0</v>
      </c>
      <c s="32">
        <f>ROUND(ROUND(L3520,2)*ROUND(G3520,3),2)</f>
      </c>
      <c s="36" t="s">
        <v>55</v>
      </c>
      <c>
        <f>(M3520*21)/100</f>
      </c>
      <c t="s">
        <v>28</v>
      </c>
    </row>
    <row r="3521" spans="1:5" ht="25.5">
      <c r="A3521" s="35" t="s">
        <v>56</v>
      </c>
      <c r="E3521" s="39" t="s">
        <v>5073</v>
      </c>
    </row>
    <row r="3522" spans="1:5" ht="12.75">
      <c r="A3522" s="35" t="s">
        <v>57</v>
      </c>
      <c r="E3522" s="40" t="s">
        <v>5</v>
      </c>
    </row>
    <row r="3523" spans="1:5" ht="12.75">
      <c r="A3523" t="s">
        <v>58</v>
      </c>
      <c r="E3523" s="39" t="s">
        <v>5</v>
      </c>
    </row>
    <row r="3524" spans="1:13" ht="12.75">
      <c r="A3524" t="s">
        <v>47</v>
      </c>
      <c r="C3524" s="31" t="s">
        <v>5074</v>
      </c>
      <c r="E3524" s="33" t="s">
        <v>5075</v>
      </c>
      <c r="J3524" s="32">
        <f>0</f>
      </c>
      <c s="32">
        <f>0</f>
      </c>
      <c s="32">
        <f>0+L3525+L3529+L3533+L3537+L3541+L3545+L3549+L3553+L3557+L3561+L3565+L3569+L3573+L3577+L3581+L3585+L3589</f>
      </c>
      <c s="32">
        <f>0+M3525+M3529+M3533+M3537+M3541+M3545+M3549+M3553+M3557+M3561+M3565+M3569+M3573+M3577+M3581+M3585+M3589</f>
      </c>
    </row>
    <row r="3525" spans="1:16" ht="25.5">
      <c r="A3525" t="s">
        <v>50</v>
      </c>
      <c s="34" t="s">
        <v>5076</v>
      </c>
      <c s="34" t="s">
        <v>5077</v>
      </c>
      <c s="35" t="s">
        <v>5</v>
      </c>
      <c s="6" t="s">
        <v>2042</v>
      </c>
      <c s="36" t="s">
        <v>1203</v>
      </c>
      <c s="37">
        <v>507.87</v>
      </c>
      <c s="36">
        <v>0.01103</v>
      </c>
      <c s="36">
        <f>ROUND(G3525*H3525,6)</f>
      </c>
      <c r="L3525" s="38">
        <v>0</v>
      </c>
      <c s="32">
        <f>ROUND(ROUND(L3525,2)*ROUND(G3525,3),2)</f>
      </c>
      <c s="36" t="s">
        <v>55</v>
      </c>
      <c>
        <f>(M3525*21)/100</f>
      </c>
      <c t="s">
        <v>28</v>
      </c>
    </row>
    <row r="3526" spans="1:5" ht="63.75">
      <c r="A3526" s="35" t="s">
        <v>56</v>
      </c>
      <c r="E3526" s="39" t="s">
        <v>5078</v>
      </c>
    </row>
    <row r="3527" spans="1:5" ht="25.5">
      <c r="A3527" s="35" t="s">
        <v>57</v>
      </c>
      <c r="E3527" s="40" t="s">
        <v>5079</v>
      </c>
    </row>
    <row r="3528" spans="1:5" ht="12.75">
      <c r="A3528" t="s">
        <v>58</v>
      </c>
      <c r="E3528" s="39" t="s">
        <v>5</v>
      </c>
    </row>
    <row r="3529" spans="1:16" ht="25.5">
      <c r="A3529" t="s">
        <v>50</v>
      </c>
      <c s="34" t="s">
        <v>5080</v>
      </c>
      <c s="34" t="s">
        <v>5081</v>
      </c>
      <c s="35" t="s">
        <v>5</v>
      </c>
      <c s="6" t="s">
        <v>5082</v>
      </c>
      <c s="36" t="s">
        <v>1203</v>
      </c>
      <c s="37">
        <v>507.87</v>
      </c>
      <c s="36">
        <v>0</v>
      </c>
      <c s="36">
        <f>ROUND(G3529*H3529,6)</f>
      </c>
      <c r="L3529" s="38">
        <v>0</v>
      </c>
      <c s="32">
        <f>ROUND(ROUND(L3529,2)*ROUND(G3529,3),2)</f>
      </c>
      <c s="36" t="s">
        <v>55</v>
      </c>
      <c>
        <f>(M3529*21)/100</f>
      </c>
      <c t="s">
        <v>28</v>
      </c>
    </row>
    <row r="3530" spans="1:5" ht="25.5">
      <c r="A3530" s="35" t="s">
        <v>56</v>
      </c>
      <c r="E3530" s="39" t="s">
        <v>5082</v>
      </c>
    </row>
    <row r="3531" spans="1:5" ht="12.75">
      <c r="A3531" s="35" t="s">
        <v>57</v>
      </c>
      <c r="E3531" s="40" t="s">
        <v>5083</v>
      </c>
    </row>
    <row r="3532" spans="1:5" ht="12.75">
      <c r="A3532" t="s">
        <v>58</v>
      </c>
      <c r="E3532" s="39" t="s">
        <v>5</v>
      </c>
    </row>
    <row r="3533" spans="1:16" ht="12.75">
      <c r="A3533" t="s">
        <v>50</v>
      </c>
      <c s="34" t="s">
        <v>5084</v>
      </c>
      <c s="34" t="s">
        <v>5011</v>
      </c>
      <c s="35" t="s">
        <v>5</v>
      </c>
      <c s="6" t="s">
        <v>5012</v>
      </c>
      <c s="36" t="s">
        <v>5013</v>
      </c>
      <c s="37">
        <v>152.361</v>
      </c>
      <c s="36">
        <v>0.001</v>
      </c>
      <c s="36">
        <f>ROUND(G3533*H3533,6)</f>
      </c>
      <c r="L3533" s="38">
        <v>0</v>
      </c>
      <c s="32">
        <f>ROUND(ROUND(L3533,2)*ROUND(G3533,3),2)</f>
      </c>
      <c s="36" t="s">
        <v>55</v>
      </c>
      <c>
        <f>(M3533*21)/100</f>
      </c>
      <c t="s">
        <v>28</v>
      </c>
    </row>
    <row r="3534" spans="1:5" ht="12.75">
      <c r="A3534" s="35" t="s">
        <v>56</v>
      </c>
      <c r="E3534" s="39" t="s">
        <v>5012</v>
      </c>
    </row>
    <row r="3535" spans="1:5" ht="25.5">
      <c r="A3535" s="35" t="s">
        <v>57</v>
      </c>
      <c r="E3535" s="42" t="s">
        <v>5085</v>
      </c>
    </row>
    <row r="3536" spans="1:5" ht="12.75">
      <c r="A3536" t="s">
        <v>58</v>
      </c>
      <c r="E3536" s="39" t="s">
        <v>5</v>
      </c>
    </row>
    <row r="3537" spans="1:16" ht="25.5">
      <c r="A3537" t="s">
        <v>50</v>
      </c>
      <c s="34" t="s">
        <v>5086</v>
      </c>
      <c s="34" t="s">
        <v>5087</v>
      </c>
      <c s="35" t="s">
        <v>5</v>
      </c>
      <c s="6" t="s">
        <v>5088</v>
      </c>
      <c s="36" t="s">
        <v>1203</v>
      </c>
      <c s="37">
        <v>507.87</v>
      </c>
      <c s="36">
        <v>0</v>
      </c>
      <c s="36">
        <f>ROUND(G3537*H3537,6)</f>
      </c>
      <c r="L3537" s="38">
        <v>0</v>
      </c>
      <c s="32">
        <f>ROUND(ROUND(L3537,2)*ROUND(G3537,3),2)</f>
      </c>
      <c s="36" t="s">
        <v>55</v>
      </c>
      <c>
        <f>(M3537*21)/100</f>
      </c>
      <c t="s">
        <v>28</v>
      </c>
    </row>
    <row r="3538" spans="1:5" ht="25.5">
      <c r="A3538" s="35" t="s">
        <v>56</v>
      </c>
      <c r="E3538" s="39" t="s">
        <v>5088</v>
      </c>
    </row>
    <row r="3539" spans="1:5" ht="12.75">
      <c r="A3539" s="35" t="s">
        <v>57</v>
      </c>
      <c r="E3539" s="40" t="s">
        <v>5083</v>
      </c>
    </row>
    <row r="3540" spans="1:5" ht="12.75">
      <c r="A3540" t="s">
        <v>58</v>
      </c>
      <c r="E3540" s="39" t="s">
        <v>5</v>
      </c>
    </row>
    <row r="3541" spans="1:16" ht="25.5">
      <c r="A3541" t="s">
        <v>50</v>
      </c>
      <c s="34" t="s">
        <v>5089</v>
      </c>
      <c s="34" t="s">
        <v>5090</v>
      </c>
      <c s="35" t="s">
        <v>5</v>
      </c>
      <c s="6" t="s">
        <v>5091</v>
      </c>
      <c s="36" t="s">
        <v>1203</v>
      </c>
      <c s="37">
        <v>591.922</v>
      </c>
      <c s="36">
        <v>0.0004</v>
      </c>
      <c s="36">
        <f>ROUND(G3541*H3541,6)</f>
      </c>
      <c r="L3541" s="38">
        <v>0</v>
      </c>
      <c s="32">
        <f>ROUND(ROUND(L3541,2)*ROUND(G3541,3),2)</f>
      </c>
      <c s="36" t="s">
        <v>55</v>
      </c>
      <c>
        <f>(M3541*21)/100</f>
      </c>
      <c t="s">
        <v>28</v>
      </c>
    </row>
    <row r="3542" spans="1:5" ht="25.5">
      <c r="A3542" s="35" t="s">
        <v>56</v>
      </c>
      <c r="E3542" s="39" t="s">
        <v>5091</v>
      </c>
    </row>
    <row r="3543" spans="1:5" ht="12.75">
      <c r="A3543" s="35" t="s">
        <v>57</v>
      </c>
      <c r="E3543" s="40" t="s">
        <v>5092</v>
      </c>
    </row>
    <row r="3544" spans="1:5" ht="12.75">
      <c r="A3544" t="s">
        <v>58</v>
      </c>
      <c r="E3544" s="39" t="s">
        <v>5</v>
      </c>
    </row>
    <row r="3545" spans="1:16" ht="25.5">
      <c r="A3545" t="s">
        <v>50</v>
      </c>
      <c s="34" t="s">
        <v>5093</v>
      </c>
      <c s="34" t="s">
        <v>5094</v>
      </c>
      <c s="35" t="s">
        <v>5</v>
      </c>
      <c s="6" t="s">
        <v>5095</v>
      </c>
      <c s="36" t="s">
        <v>1203</v>
      </c>
      <c s="37">
        <v>507.87</v>
      </c>
      <c s="36">
        <v>0</v>
      </c>
      <c s="36">
        <f>ROUND(G3545*H3545,6)</f>
      </c>
      <c r="L3545" s="38">
        <v>0</v>
      </c>
      <c s="32">
        <f>ROUND(ROUND(L3545,2)*ROUND(G3545,3),2)</f>
      </c>
      <c s="36" t="s">
        <v>55</v>
      </c>
      <c>
        <f>(M3545*21)/100</f>
      </c>
      <c t="s">
        <v>28</v>
      </c>
    </row>
    <row r="3546" spans="1:5" ht="25.5">
      <c r="A3546" s="35" t="s">
        <v>56</v>
      </c>
      <c r="E3546" s="39" t="s">
        <v>5095</v>
      </c>
    </row>
    <row r="3547" spans="1:5" ht="12.75">
      <c r="A3547" s="35" t="s">
        <v>57</v>
      </c>
      <c r="E3547" s="40" t="s">
        <v>5083</v>
      </c>
    </row>
    <row r="3548" spans="1:5" ht="12.75">
      <c r="A3548" t="s">
        <v>58</v>
      </c>
      <c r="E3548" s="39" t="s">
        <v>5</v>
      </c>
    </row>
    <row r="3549" spans="1:16" ht="12.75">
      <c r="A3549" t="s">
        <v>50</v>
      </c>
      <c s="34" t="s">
        <v>5096</v>
      </c>
      <c s="34" t="s">
        <v>5097</v>
      </c>
      <c s="35" t="s">
        <v>5</v>
      </c>
      <c s="6" t="s">
        <v>5098</v>
      </c>
      <c s="36" t="s">
        <v>1203</v>
      </c>
      <c s="37">
        <v>1066.527</v>
      </c>
      <c s="36">
        <v>0.002</v>
      </c>
      <c s="36">
        <f>ROUND(G3549*H3549,6)</f>
      </c>
      <c r="L3549" s="38">
        <v>0</v>
      </c>
      <c s="32">
        <f>ROUND(ROUND(L3549,2)*ROUND(G3549,3),2)</f>
      </c>
      <c s="36" t="s">
        <v>55</v>
      </c>
      <c>
        <f>(M3549*21)/100</f>
      </c>
      <c t="s">
        <v>28</v>
      </c>
    </row>
    <row r="3550" spans="1:5" ht="12.75">
      <c r="A3550" s="35" t="s">
        <v>56</v>
      </c>
      <c r="E3550" s="39" t="s">
        <v>5098</v>
      </c>
    </row>
    <row r="3551" spans="1:5" ht="25.5">
      <c r="A3551" s="35" t="s">
        <v>57</v>
      </c>
      <c r="E3551" s="42" t="s">
        <v>5099</v>
      </c>
    </row>
    <row r="3552" spans="1:5" ht="12.75">
      <c r="A3552" t="s">
        <v>58</v>
      </c>
      <c r="E3552" s="39" t="s">
        <v>5</v>
      </c>
    </row>
    <row r="3553" spans="1:16" ht="12.75">
      <c r="A3553" t="s">
        <v>50</v>
      </c>
      <c s="34" t="s">
        <v>5100</v>
      </c>
      <c s="34" t="s">
        <v>5101</v>
      </c>
      <c s="35" t="s">
        <v>5</v>
      </c>
      <c s="6" t="s">
        <v>5102</v>
      </c>
      <c s="36" t="s">
        <v>1203</v>
      </c>
      <c s="37">
        <v>544.084</v>
      </c>
      <c s="36">
        <v>0</v>
      </c>
      <c s="36">
        <f>ROUND(G3553*H3553,6)</f>
      </c>
      <c r="L3553" s="38">
        <v>0</v>
      </c>
      <c s="32">
        <f>ROUND(ROUND(L3553,2)*ROUND(G3553,3),2)</f>
      </c>
      <c s="36" t="s">
        <v>55</v>
      </c>
      <c>
        <f>(M3553*21)/100</f>
      </c>
      <c t="s">
        <v>28</v>
      </c>
    </row>
    <row r="3554" spans="1:5" ht="12.75">
      <c r="A3554" s="35" t="s">
        <v>56</v>
      </c>
      <c r="E3554" s="39" t="s">
        <v>5102</v>
      </c>
    </row>
    <row r="3555" spans="1:5" ht="89.25">
      <c r="A3555" s="35" t="s">
        <v>57</v>
      </c>
      <c r="E3555" s="40" t="s">
        <v>5103</v>
      </c>
    </row>
    <row r="3556" spans="1:5" ht="12.75">
      <c r="A3556" t="s">
        <v>58</v>
      </c>
      <c r="E3556" s="39" t="s">
        <v>5</v>
      </c>
    </row>
    <row r="3557" spans="1:16" ht="25.5">
      <c r="A3557" t="s">
        <v>50</v>
      </c>
      <c s="34" t="s">
        <v>5104</v>
      </c>
      <c s="34" t="s">
        <v>5105</v>
      </c>
      <c s="35" t="s">
        <v>5</v>
      </c>
      <c s="6" t="s">
        <v>5106</v>
      </c>
      <c s="36" t="s">
        <v>1203</v>
      </c>
      <c s="37">
        <v>625.697</v>
      </c>
      <c s="36">
        <v>0.0005</v>
      </c>
      <c s="36">
        <f>ROUND(G3557*H3557,6)</f>
      </c>
      <c r="L3557" s="38">
        <v>0</v>
      </c>
      <c s="32">
        <f>ROUND(ROUND(L3557,2)*ROUND(G3557,3),2)</f>
      </c>
      <c s="36" t="s">
        <v>62</v>
      </c>
      <c>
        <f>(M3557*21)/100</f>
      </c>
      <c t="s">
        <v>28</v>
      </c>
    </row>
    <row r="3558" spans="1:5" ht="51">
      <c r="A3558" s="35" t="s">
        <v>56</v>
      </c>
      <c r="E3558" s="39" t="s">
        <v>5107</v>
      </c>
    </row>
    <row r="3559" spans="1:5" ht="25.5">
      <c r="A3559" s="35" t="s">
        <v>57</v>
      </c>
      <c r="E3559" s="42" t="s">
        <v>5108</v>
      </c>
    </row>
    <row r="3560" spans="1:5" ht="12.75">
      <c r="A3560" t="s">
        <v>58</v>
      </c>
      <c r="E3560" s="39" t="s">
        <v>5</v>
      </c>
    </row>
    <row r="3561" spans="1:16" ht="38.25">
      <c r="A3561" t="s">
        <v>50</v>
      </c>
      <c s="34" t="s">
        <v>5109</v>
      </c>
      <c s="34" t="s">
        <v>5110</v>
      </c>
      <c s="35" t="s">
        <v>5</v>
      </c>
      <c s="6" t="s">
        <v>5111</v>
      </c>
      <c s="36" t="s">
        <v>1203</v>
      </c>
      <c s="37">
        <v>507.87</v>
      </c>
      <c s="36">
        <v>8E-05</v>
      </c>
      <c s="36">
        <f>ROUND(G3561*H3561,6)</f>
      </c>
      <c r="L3561" s="38">
        <v>0</v>
      </c>
      <c s="32">
        <f>ROUND(ROUND(L3561,2)*ROUND(G3561,3),2)</f>
      </c>
      <c s="36" t="s">
        <v>55</v>
      </c>
      <c>
        <f>(M3561*21)/100</f>
      </c>
      <c t="s">
        <v>28</v>
      </c>
    </row>
    <row r="3562" spans="1:5" ht="38.25">
      <c r="A3562" s="35" t="s">
        <v>56</v>
      </c>
      <c r="E3562" s="39" t="s">
        <v>5112</v>
      </c>
    </row>
    <row r="3563" spans="1:5" ht="12.75">
      <c r="A3563" s="35" t="s">
        <v>57</v>
      </c>
      <c r="E3563" s="40" t="s">
        <v>5083</v>
      </c>
    </row>
    <row r="3564" spans="1:5" ht="12.75">
      <c r="A3564" t="s">
        <v>58</v>
      </c>
      <c r="E3564" s="39" t="s">
        <v>5</v>
      </c>
    </row>
    <row r="3565" spans="1:16" ht="12.75">
      <c r="A3565" t="s">
        <v>50</v>
      </c>
      <c s="34" t="s">
        <v>5113</v>
      </c>
      <c s="34" t="s">
        <v>5049</v>
      </c>
      <c s="35" t="s">
        <v>5</v>
      </c>
      <c s="6" t="s">
        <v>5050</v>
      </c>
      <c s="36" t="s">
        <v>1203</v>
      </c>
      <c s="37">
        <v>518.027</v>
      </c>
      <c s="36">
        <v>0.0032</v>
      </c>
      <c s="36">
        <f>ROUND(G3565*H3565,6)</f>
      </c>
      <c r="L3565" s="38">
        <v>0</v>
      </c>
      <c s="32">
        <f>ROUND(ROUND(L3565,2)*ROUND(G3565,3),2)</f>
      </c>
      <c s="36" t="s">
        <v>55</v>
      </c>
      <c>
        <f>(M3565*21)/100</f>
      </c>
      <c t="s">
        <v>28</v>
      </c>
    </row>
    <row r="3566" spans="1:5" ht="12.75">
      <c r="A3566" s="35" t="s">
        <v>56</v>
      </c>
      <c r="E3566" s="39" t="s">
        <v>5050</v>
      </c>
    </row>
    <row r="3567" spans="1:5" ht="25.5">
      <c r="A3567" s="35" t="s">
        <v>57</v>
      </c>
      <c r="E3567" s="42" t="s">
        <v>5114</v>
      </c>
    </row>
    <row r="3568" spans="1:5" ht="12.75">
      <c r="A3568" t="s">
        <v>58</v>
      </c>
      <c r="E3568" s="39" t="s">
        <v>5</v>
      </c>
    </row>
    <row r="3569" spans="1:16" ht="12.75">
      <c r="A3569" t="s">
        <v>50</v>
      </c>
      <c s="34" t="s">
        <v>5115</v>
      </c>
      <c s="34" t="s">
        <v>5116</v>
      </c>
      <c s="35" t="s">
        <v>5</v>
      </c>
      <c s="6" t="s">
        <v>5117</v>
      </c>
      <c s="36" t="s">
        <v>1203</v>
      </c>
      <c s="37">
        <v>518.027</v>
      </c>
      <c s="36">
        <v>0.0029</v>
      </c>
      <c s="36">
        <f>ROUND(G3569*H3569,6)</f>
      </c>
      <c r="L3569" s="38">
        <v>0</v>
      </c>
      <c s="32">
        <f>ROUND(ROUND(L3569,2)*ROUND(G3569,3),2)</f>
      </c>
      <c s="36" t="s">
        <v>55</v>
      </c>
      <c>
        <f>(M3569*21)/100</f>
      </c>
      <c t="s">
        <v>28</v>
      </c>
    </row>
    <row r="3570" spans="1:5" ht="12.75">
      <c r="A3570" s="35" t="s">
        <v>56</v>
      </c>
      <c r="E3570" s="39" t="s">
        <v>5117</v>
      </c>
    </row>
    <row r="3571" spans="1:5" ht="12.75">
      <c r="A3571" s="35" t="s">
        <v>57</v>
      </c>
      <c r="E3571" s="40" t="s">
        <v>5118</v>
      </c>
    </row>
    <row r="3572" spans="1:5" ht="12.75">
      <c r="A3572" t="s">
        <v>58</v>
      </c>
      <c r="E3572" s="39" t="s">
        <v>5</v>
      </c>
    </row>
    <row r="3573" spans="1:16" ht="12.75">
      <c r="A3573" t="s">
        <v>50</v>
      </c>
      <c s="34" t="s">
        <v>5119</v>
      </c>
      <c s="34" t="s">
        <v>5120</v>
      </c>
      <c s="35" t="s">
        <v>5</v>
      </c>
      <c s="6" t="s">
        <v>5121</v>
      </c>
      <c s="36" t="s">
        <v>54</v>
      </c>
      <c s="37">
        <v>93.6</v>
      </c>
      <c s="36">
        <v>0.00082</v>
      </c>
      <c s="36">
        <f>ROUND(G3573*H3573,6)</f>
      </c>
      <c r="L3573" s="38">
        <v>0</v>
      </c>
      <c s="32">
        <f>ROUND(ROUND(L3573,2)*ROUND(G3573,3),2)</f>
      </c>
      <c s="36" t="s">
        <v>55</v>
      </c>
      <c>
        <f>(M3573*21)/100</f>
      </c>
      <c t="s">
        <v>28</v>
      </c>
    </row>
    <row r="3574" spans="1:5" ht="12.75">
      <c r="A3574" s="35" t="s">
        <v>56</v>
      </c>
      <c r="E3574" s="39" t="s">
        <v>5121</v>
      </c>
    </row>
    <row r="3575" spans="1:5" ht="12.75">
      <c r="A3575" s="35" t="s">
        <v>57</v>
      </c>
      <c r="E3575" s="40" t="s">
        <v>5122</v>
      </c>
    </row>
    <row r="3576" spans="1:5" ht="12.75">
      <c r="A3576" t="s">
        <v>58</v>
      </c>
      <c r="E3576" s="39" t="s">
        <v>5</v>
      </c>
    </row>
    <row r="3577" spans="1:16" ht="38.25">
      <c r="A3577" t="s">
        <v>50</v>
      </c>
      <c s="34" t="s">
        <v>5123</v>
      </c>
      <c s="34" t="s">
        <v>5124</v>
      </c>
      <c s="35" t="s">
        <v>5</v>
      </c>
      <c s="6" t="s">
        <v>5125</v>
      </c>
      <c s="36" t="s">
        <v>1203</v>
      </c>
      <c s="37">
        <v>544.084</v>
      </c>
      <c s="36">
        <v>0.00661</v>
      </c>
      <c s="36">
        <f>ROUND(G3577*H3577,6)</f>
      </c>
      <c r="L3577" s="38">
        <v>0</v>
      </c>
      <c s="32">
        <f>ROUND(ROUND(L3577,2)*ROUND(G3577,3),2)</f>
      </c>
      <c s="36" t="s">
        <v>55</v>
      </c>
      <c>
        <f>(M3577*21)/100</f>
      </c>
      <c t="s">
        <v>28</v>
      </c>
    </row>
    <row r="3578" spans="1:5" ht="38.25">
      <c r="A3578" s="35" t="s">
        <v>56</v>
      </c>
      <c r="E3578" s="39" t="s">
        <v>5126</v>
      </c>
    </row>
    <row r="3579" spans="1:5" ht="12.75">
      <c r="A3579" s="35" t="s">
        <v>57</v>
      </c>
      <c r="E3579" s="40" t="s">
        <v>5127</v>
      </c>
    </row>
    <row r="3580" spans="1:5" ht="12.75">
      <c r="A3580" t="s">
        <v>58</v>
      </c>
      <c r="E3580" s="39" t="s">
        <v>5</v>
      </c>
    </row>
    <row r="3581" spans="1:16" ht="25.5">
      <c r="A3581" t="s">
        <v>50</v>
      </c>
      <c s="34" t="s">
        <v>5128</v>
      </c>
      <c s="34" t="s">
        <v>5129</v>
      </c>
      <c s="35" t="s">
        <v>5</v>
      </c>
      <c s="6" t="s">
        <v>5130</v>
      </c>
      <c s="36" t="s">
        <v>1203</v>
      </c>
      <c s="37">
        <v>544.084</v>
      </c>
      <c s="36">
        <v>0</v>
      </c>
      <c s="36">
        <f>ROUND(G3581*H3581,6)</f>
      </c>
      <c r="L3581" s="38">
        <v>0</v>
      </c>
      <c s="32">
        <f>ROUND(ROUND(L3581,2)*ROUND(G3581,3),2)</f>
      </c>
      <c s="36" t="s">
        <v>55</v>
      </c>
      <c>
        <f>(M3581*21)/100</f>
      </c>
      <c t="s">
        <v>28</v>
      </c>
    </row>
    <row r="3582" spans="1:5" ht="25.5">
      <c r="A3582" s="35" t="s">
        <v>56</v>
      </c>
      <c r="E3582" s="39" t="s">
        <v>5130</v>
      </c>
    </row>
    <row r="3583" spans="1:5" ht="12.75">
      <c r="A3583" s="35" t="s">
        <v>57</v>
      </c>
      <c r="E3583" s="40" t="s">
        <v>5127</v>
      </c>
    </row>
    <row r="3584" spans="1:5" ht="12.75">
      <c r="A3584" t="s">
        <v>58</v>
      </c>
      <c r="E3584" s="39" t="s">
        <v>5</v>
      </c>
    </row>
    <row r="3585" spans="1:16" ht="12.75">
      <c r="A3585" t="s">
        <v>50</v>
      </c>
      <c s="34" t="s">
        <v>5131</v>
      </c>
      <c s="34" t="s">
        <v>5132</v>
      </c>
      <c s="35" t="s">
        <v>5</v>
      </c>
      <c s="6" t="s">
        <v>5133</v>
      </c>
      <c s="36" t="s">
        <v>1203</v>
      </c>
      <c s="37">
        <v>598.492</v>
      </c>
      <c s="36">
        <v>0.01463</v>
      </c>
      <c s="36">
        <f>ROUND(G3585*H3585,6)</f>
      </c>
      <c r="L3585" s="38">
        <v>0</v>
      </c>
      <c s="32">
        <f>ROUND(ROUND(L3585,2)*ROUND(G3585,3),2)</f>
      </c>
      <c s="36" t="s">
        <v>55</v>
      </c>
      <c>
        <f>(M3585*21)/100</f>
      </c>
      <c t="s">
        <v>28</v>
      </c>
    </row>
    <row r="3586" spans="1:5" ht="12.75">
      <c r="A3586" s="35" t="s">
        <v>56</v>
      </c>
      <c r="E3586" s="39" t="s">
        <v>5133</v>
      </c>
    </row>
    <row r="3587" spans="1:5" ht="12.75">
      <c r="A3587" s="35" t="s">
        <v>57</v>
      </c>
      <c r="E3587" s="40" t="s">
        <v>5134</v>
      </c>
    </row>
    <row r="3588" spans="1:5" ht="12.75">
      <c r="A3588" t="s">
        <v>58</v>
      </c>
      <c r="E3588" s="39" t="s">
        <v>5</v>
      </c>
    </row>
    <row r="3589" spans="1:16" ht="25.5">
      <c r="A3589" t="s">
        <v>50</v>
      </c>
      <c s="34" t="s">
        <v>5135</v>
      </c>
      <c s="34" t="s">
        <v>3120</v>
      </c>
      <c s="35" t="s">
        <v>5</v>
      </c>
      <c s="6" t="s">
        <v>3121</v>
      </c>
      <c s="36" t="s">
        <v>102</v>
      </c>
      <c s="37">
        <v>21.783</v>
      </c>
      <c s="36">
        <v>0</v>
      </c>
      <c s="36">
        <f>ROUND(G3589*H3589,6)</f>
      </c>
      <c r="L3589" s="38">
        <v>0</v>
      </c>
      <c s="32">
        <f>ROUND(ROUND(L3589,2)*ROUND(G3589,3),2)</f>
      </c>
      <c s="36" t="s">
        <v>55</v>
      </c>
      <c>
        <f>(M3589*21)/100</f>
      </c>
      <c t="s">
        <v>28</v>
      </c>
    </row>
    <row r="3590" spans="1:5" ht="25.5">
      <c r="A3590" s="35" t="s">
        <v>56</v>
      </c>
      <c r="E3590" s="39" t="s">
        <v>3121</v>
      </c>
    </row>
    <row r="3591" spans="1:5" ht="12.75">
      <c r="A3591" s="35" t="s">
        <v>57</v>
      </c>
      <c r="E3591" s="40" t="s">
        <v>5</v>
      </c>
    </row>
    <row r="3592" spans="1:5" ht="12.75">
      <c r="A3592" t="s">
        <v>58</v>
      </c>
      <c r="E3592" s="39" t="s">
        <v>5</v>
      </c>
    </row>
    <row r="3593" spans="1:13" ht="12.75">
      <c r="A3593" t="s">
        <v>47</v>
      </c>
      <c r="C3593" s="31" t="s">
        <v>5136</v>
      </c>
      <c r="E3593" s="33" t="s">
        <v>5137</v>
      </c>
      <c r="J3593" s="32">
        <f>0</f>
      </c>
      <c s="32">
        <f>0</f>
      </c>
      <c s="32">
        <f>0+L3594+L3598+L3602+L3606+L3610+L3614+L3618+L3622+L3626+L3630+L3634+L3638+L3642+L3646+L3650+L3654</f>
      </c>
      <c s="32">
        <f>0+M3594+M3598+M3602+M3606+M3610+M3614+M3618+M3622+M3626+M3630+M3634+M3638+M3642+M3646+M3650+M3654</f>
      </c>
    </row>
    <row r="3594" spans="1:16" ht="25.5">
      <c r="A3594" t="s">
        <v>50</v>
      </c>
      <c s="34" t="s">
        <v>5138</v>
      </c>
      <c s="34" t="s">
        <v>5139</v>
      </c>
      <c s="35" t="s">
        <v>5</v>
      </c>
      <c s="6" t="s">
        <v>5140</v>
      </c>
      <c s="36" t="s">
        <v>1203</v>
      </c>
      <c s="37">
        <v>1944.21</v>
      </c>
      <c s="36">
        <v>0.0018</v>
      </c>
      <c s="36">
        <f>ROUND(G3594*H3594,6)</f>
      </c>
      <c r="L3594" s="38">
        <v>0</v>
      </c>
      <c s="32">
        <f>ROUND(ROUND(L3594,2)*ROUND(G3594,3),2)</f>
      </c>
      <c s="36" t="s">
        <v>62</v>
      </c>
      <c>
        <f>(M3594*21)/100</f>
      </c>
      <c t="s">
        <v>28</v>
      </c>
    </row>
    <row r="3595" spans="1:5" ht="25.5">
      <c r="A3595" s="35" t="s">
        <v>56</v>
      </c>
      <c r="E3595" s="39" t="s">
        <v>5140</v>
      </c>
    </row>
    <row r="3596" spans="1:5" ht="12.75">
      <c r="A3596" s="35" t="s">
        <v>57</v>
      </c>
      <c r="E3596" s="40" t="s">
        <v>5141</v>
      </c>
    </row>
    <row r="3597" spans="1:5" ht="12.75">
      <c r="A3597" t="s">
        <v>58</v>
      </c>
      <c r="E3597" s="39" t="s">
        <v>5</v>
      </c>
    </row>
    <row r="3598" spans="1:16" ht="25.5">
      <c r="A3598" t="s">
        <v>50</v>
      </c>
      <c s="34" t="s">
        <v>5142</v>
      </c>
      <c s="34" t="s">
        <v>5143</v>
      </c>
      <c s="35" t="s">
        <v>5</v>
      </c>
      <c s="6" t="s">
        <v>5144</v>
      </c>
      <c s="36" t="s">
        <v>1203</v>
      </c>
      <c s="37">
        <v>2108.86</v>
      </c>
      <c s="36">
        <v>0.00026</v>
      </c>
      <c s="36">
        <f>ROUND(G3598*H3598,6)</f>
      </c>
      <c r="L3598" s="38">
        <v>0</v>
      </c>
      <c s="32">
        <f>ROUND(ROUND(L3598,2)*ROUND(G3598,3),2)</f>
      </c>
      <c s="36" t="s">
        <v>55</v>
      </c>
      <c>
        <f>(M3598*21)/100</f>
      </c>
      <c t="s">
        <v>28</v>
      </c>
    </row>
    <row r="3599" spans="1:5" ht="25.5">
      <c r="A3599" s="35" t="s">
        <v>56</v>
      </c>
      <c r="E3599" s="39" t="s">
        <v>5144</v>
      </c>
    </row>
    <row r="3600" spans="1:5" ht="12.75">
      <c r="A3600" s="35" t="s">
        <v>57</v>
      </c>
      <c r="E3600" s="40" t="s">
        <v>5145</v>
      </c>
    </row>
    <row r="3601" spans="1:5" ht="12.75">
      <c r="A3601" t="s">
        <v>58</v>
      </c>
      <c r="E3601" s="39" t="s">
        <v>5</v>
      </c>
    </row>
    <row r="3602" spans="1:16" ht="38.25">
      <c r="A3602" t="s">
        <v>50</v>
      </c>
      <c s="34" t="s">
        <v>5146</v>
      </c>
      <c s="34" t="s">
        <v>5147</v>
      </c>
      <c s="35" t="s">
        <v>5</v>
      </c>
      <c s="6" t="s">
        <v>5148</v>
      </c>
      <c s="36" t="s">
        <v>1203</v>
      </c>
      <c s="37">
        <v>2304.258</v>
      </c>
      <c s="36">
        <v>0.00438</v>
      </c>
      <c s="36">
        <f>ROUND(G3602*H3602,6)</f>
      </c>
      <c r="L3602" s="38">
        <v>0</v>
      </c>
      <c s="32">
        <f>ROUND(ROUND(L3602,2)*ROUND(G3602,3),2)</f>
      </c>
      <c s="36" t="s">
        <v>62</v>
      </c>
      <c>
        <f>(M3602*21)/100</f>
      </c>
      <c t="s">
        <v>28</v>
      </c>
    </row>
    <row r="3603" spans="1:5" ht="63.75">
      <c r="A3603" s="35" t="s">
        <v>56</v>
      </c>
      <c r="E3603" s="39" t="s">
        <v>5149</v>
      </c>
    </row>
    <row r="3604" spans="1:5" ht="102">
      <c r="A3604" s="35" t="s">
        <v>57</v>
      </c>
      <c r="E3604" s="40" t="s">
        <v>5150</v>
      </c>
    </row>
    <row r="3605" spans="1:5" ht="12.75">
      <c r="A3605" t="s">
        <v>58</v>
      </c>
      <c r="E3605" s="39" t="s">
        <v>5</v>
      </c>
    </row>
    <row r="3606" spans="1:16" ht="25.5">
      <c r="A3606" t="s">
        <v>50</v>
      </c>
      <c s="34" t="s">
        <v>5151</v>
      </c>
      <c s="34" t="s">
        <v>5152</v>
      </c>
      <c s="35" t="s">
        <v>5</v>
      </c>
      <c s="6" t="s">
        <v>5153</v>
      </c>
      <c s="36" t="s">
        <v>1203</v>
      </c>
      <c s="37">
        <v>83.49</v>
      </c>
      <c s="36">
        <v>0.00058</v>
      </c>
      <c s="36">
        <f>ROUND(G3606*H3606,6)</f>
      </c>
      <c r="L3606" s="38">
        <v>0</v>
      </c>
      <c s="32">
        <f>ROUND(ROUND(L3606,2)*ROUND(G3606,3),2)</f>
      </c>
      <c s="36" t="s">
        <v>55</v>
      </c>
      <c>
        <f>(M3606*21)/100</f>
      </c>
      <c t="s">
        <v>28</v>
      </c>
    </row>
    <row r="3607" spans="1:5" ht="25.5">
      <c r="A3607" s="35" t="s">
        <v>56</v>
      </c>
      <c r="E3607" s="39" t="s">
        <v>5153</v>
      </c>
    </row>
    <row r="3608" spans="1:5" ht="12.75">
      <c r="A3608" s="35" t="s">
        <v>57</v>
      </c>
      <c r="E3608" s="40" t="s">
        <v>5154</v>
      </c>
    </row>
    <row r="3609" spans="1:5" ht="12.75">
      <c r="A3609" t="s">
        <v>58</v>
      </c>
      <c r="E3609" s="39" t="s">
        <v>5</v>
      </c>
    </row>
    <row r="3610" spans="1:16" ht="25.5">
      <c r="A3610" t="s">
        <v>50</v>
      </c>
      <c s="34" t="s">
        <v>5155</v>
      </c>
      <c s="34" t="s">
        <v>5156</v>
      </c>
      <c s="35" t="s">
        <v>5</v>
      </c>
      <c s="6" t="s">
        <v>5157</v>
      </c>
      <c s="36" t="s">
        <v>1203</v>
      </c>
      <c s="37">
        <v>100.672</v>
      </c>
      <c s="36">
        <v>0.00438</v>
      </c>
      <c s="36">
        <f>ROUND(G3610*H3610,6)</f>
      </c>
      <c r="L3610" s="38">
        <v>0</v>
      </c>
      <c s="32">
        <f>ROUND(ROUND(L3610,2)*ROUND(G3610,3),2)</f>
      </c>
      <c s="36" t="s">
        <v>62</v>
      </c>
      <c>
        <f>(M3610*21)/100</f>
      </c>
      <c t="s">
        <v>28</v>
      </c>
    </row>
    <row r="3611" spans="1:5" ht="89.25">
      <c r="A3611" s="35" t="s">
        <v>56</v>
      </c>
      <c r="E3611" s="39" t="s">
        <v>5158</v>
      </c>
    </row>
    <row r="3612" spans="1:5" ht="12.75">
      <c r="A3612" s="35" t="s">
        <v>57</v>
      </c>
      <c r="E3612" s="40" t="s">
        <v>5159</v>
      </c>
    </row>
    <row r="3613" spans="1:5" ht="12.75">
      <c r="A3613" t="s">
        <v>58</v>
      </c>
      <c r="E3613" s="39" t="s">
        <v>5</v>
      </c>
    </row>
    <row r="3614" spans="1:16" ht="25.5">
      <c r="A3614" t="s">
        <v>50</v>
      </c>
      <c s="34" t="s">
        <v>5160</v>
      </c>
      <c s="34" t="s">
        <v>5161</v>
      </c>
      <c s="35" t="s">
        <v>5</v>
      </c>
      <c s="6" t="s">
        <v>5162</v>
      </c>
      <c s="36" t="s">
        <v>1203</v>
      </c>
      <c s="37">
        <v>2094.78</v>
      </c>
      <c s="36">
        <v>0.00036</v>
      </c>
      <c s="36">
        <f>ROUND(G3614*H3614,6)</f>
      </c>
      <c r="L3614" s="38">
        <v>0</v>
      </c>
      <c s="32">
        <f>ROUND(ROUND(L3614,2)*ROUND(G3614,3),2)</f>
      </c>
      <c s="36" t="s">
        <v>55</v>
      </c>
      <c>
        <f>(M3614*21)/100</f>
      </c>
      <c t="s">
        <v>28</v>
      </c>
    </row>
    <row r="3615" spans="1:5" ht="25.5">
      <c r="A3615" s="35" t="s">
        <v>56</v>
      </c>
      <c r="E3615" s="39" t="s">
        <v>5162</v>
      </c>
    </row>
    <row r="3616" spans="1:5" ht="38.25">
      <c r="A3616" s="35" t="s">
        <v>57</v>
      </c>
      <c r="E3616" s="40" t="s">
        <v>5163</v>
      </c>
    </row>
    <row r="3617" spans="1:5" ht="12.75">
      <c r="A3617" t="s">
        <v>58</v>
      </c>
      <c r="E3617" s="39" t="s">
        <v>5</v>
      </c>
    </row>
    <row r="3618" spans="1:16" ht="25.5">
      <c r="A3618" t="s">
        <v>50</v>
      </c>
      <c s="34" t="s">
        <v>5164</v>
      </c>
      <c s="34" t="s">
        <v>5165</v>
      </c>
      <c s="35" t="s">
        <v>5</v>
      </c>
      <c s="6" t="s">
        <v>5166</v>
      </c>
      <c s="36" t="s">
        <v>54</v>
      </c>
      <c s="37">
        <v>892.62</v>
      </c>
      <c s="36">
        <v>0</v>
      </c>
      <c s="36">
        <f>ROUND(G3618*H3618,6)</f>
      </c>
      <c r="L3618" s="38">
        <v>0</v>
      </c>
      <c s="32">
        <f>ROUND(ROUND(L3618,2)*ROUND(G3618,3),2)</f>
      </c>
      <c s="36" t="s">
        <v>55</v>
      </c>
      <c>
        <f>(M3618*21)/100</f>
      </c>
      <c t="s">
        <v>28</v>
      </c>
    </row>
    <row r="3619" spans="1:5" ht="38.25">
      <c r="A3619" s="35" t="s">
        <v>56</v>
      </c>
      <c r="E3619" s="39" t="s">
        <v>5167</v>
      </c>
    </row>
    <row r="3620" spans="1:5" ht="12.75">
      <c r="A3620" s="35" t="s">
        <v>57</v>
      </c>
      <c r="E3620" s="40" t="s">
        <v>5168</v>
      </c>
    </row>
    <row r="3621" spans="1:5" ht="12.75">
      <c r="A3621" t="s">
        <v>58</v>
      </c>
      <c r="E3621" s="39" t="s">
        <v>5</v>
      </c>
    </row>
    <row r="3622" spans="1:16" ht="12.75">
      <c r="A3622" t="s">
        <v>50</v>
      </c>
      <c s="34" t="s">
        <v>5169</v>
      </c>
      <c s="34" t="s">
        <v>5170</v>
      </c>
      <c s="35" t="s">
        <v>5</v>
      </c>
      <c s="6" t="s">
        <v>5171</v>
      </c>
      <c s="36" t="s">
        <v>54</v>
      </c>
      <c s="37">
        <v>981.882</v>
      </c>
      <c s="36">
        <v>4E-05</v>
      </c>
      <c s="36">
        <f>ROUND(G3622*H3622,6)</f>
      </c>
      <c r="L3622" s="38">
        <v>0</v>
      </c>
      <c s="32">
        <f>ROUND(ROUND(L3622,2)*ROUND(G3622,3),2)</f>
      </c>
      <c s="36" t="s">
        <v>55</v>
      </c>
      <c>
        <f>(M3622*21)/100</f>
      </c>
      <c t="s">
        <v>28</v>
      </c>
    </row>
    <row r="3623" spans="1:5" ht="12.75">
      <c r="A3623" s="35" t="s">
        <v>56</v>
      </c>
      <c r="E3623" s="39" t="s">
        <v>5171</v>
      </c>
    </row>
    <row r="3624" spans="1:5" ht="12.75">
      <c r="A3624" s="35" t="s">
        <v>57</v>
      </c>
      <c r="E3624" s="40" t="s">
        <v>5172</v>
      </c>
    </row>
    <row r="3625" spans="1:5" ht="12.75">
      <c r="A3625" t="s">
        <v>58</v>
      </c>
      <c r="E3625" s="39" t="s">
        <v>5</v>
      </c>
    </row>
    <row r="3626" spans="1:16" ht="25.5">
      <c r="A3626" t="s">
        <v>50</v>
      </c>
      <c s="34" t="s">
        <v>5173</v>
      </c>
      <c s="34" t="s">
        <v>5174</v>
      </c>
      <c s="35" t="s">
        <v>5</v>
      </c>
      <c s="6" t="s">
        <v>5175</v>
      </c>
      <c s="36" t="s">
        <v>1203</v>
      </c>
      <c s="37">
        <v>1860.72</v>
      </c>
      <c s="36">
        <v>0.00868</v>
      </c>
      <c s="36">
        <f>ROUND(G3626*H3626,6)</f>
      </c>
      <c r="L3626" s="38">
        <v>0</v>
      </c>
      <c s="32">
        <f>ROUND(ROUND(L3626,2)*ROUND(G3626,3),2)</f>
      </c>
      <c s="36" t="s">
        <v>55</v>
      </c>
      <c>
        <f>(M3626*21)/100</f>
      </c>
      <c t="s">
        <v>28</v>
      </c>
    </row>
    <row r="3627" spans="1:5" ht="38.25">
      <c r="A3627" s="35" t="s">
        <v>56</v>
      </c>
      <c r="E3627" s="39" t="s">
        <v>5176</v>
      </c>
    </row>
    <row r="3628" spans="1:5" ht="12.75">
      <c r="A3628" s="35" t="s">
        <v>57</v>
      </c>
      <c r="E3628" s="40" t="s">
        <v>5177</v>
      </c>
    </row>
    <row r="3629" spans="1:5" ht="12.75">
      <c r="A3629" t="s">
        <v>58</v>
      </c>
      <c r="E3629" s="39" t="s">
        <v>5</v>
      </c>
    </row>
    <row r="3630" spans="1:16" ht="12.75">
      <c r="A3630" t="s">
        <v>50</v>
      </c>
      <c s="34" t="s">
        <v>5178</v>
      </c>
      <c s="34" t="s">
        <v>5179</v>
      </c>
      <c s="35" t="s">
        <v>5</v>
      </c>
      <c s="6" t="s">
        <v>5180</v>
      </c>
      <c s="36" t="s">
        <v>1203</v>
      </c>
      <c s="37">
        <v>1281.824</v>
      </c>
      <c s="36">
        <v>0.00272</v>
      </c>
      <c s="36">
        <f>ROUND(G3630*H3630,6)</f>
      </c>
      <c r="L3630" s="38">
        <v>0</v>
      </c>
      <c s="32">
        <f>ROUND(ROUND(L3630,2)*ROUND(G3630,3),2)</f>
      </c>
      <c s="36" t="s">
        <v>55</v>
      </c>
      <c>
        <f>(M3630*21)/100</f>
      </c>
      <c t="s">
        <v>28</v>
      </c>
    </row>
    <row r="3631" spans="1:5" ht="12.75">
      <c r="A3631" s="35" t="s">
        <v>56</v>
      </c>
      <c r="E3631" s="39" t="s">
        <v>5180</v>
      </c>
    </row>
    <row r="3632" spans="1:5" ht="25.5">
      <c r="A3632" s="35" t="s">
        <v>57</v>
      </c>
      <c r="E3632" s="40" t="s">
        <v>5181</v>
      </c>
    </row>
    <row r="3633" spans="1:5" ht="12.75">
      <c r="A3633" t="s">
        <v>58</v>
      </c>
      <c r="E3633" s="39" t="s">
        <v>5</v>
      </c>
    </row>
    <row r="3634" spans="1:16" ht="12.75">
      <c r="A3634" t="s">
        <v>50</v>
      </c>
      <c s="34" t="s">
        <v>5182</v>
      </c>
      <c s="34" t="s">
        <v>5183</v>
      </c>
      <c s="35" t="s">
        <v>5</v>
      </c>
      <c s="6" t="s">
        <v>5184</v>
      </c>
      <c s="36" t="s">
        <v>1203</v>
      </c>
      <c s="37">
        <v>616.111</v>
      </c>
      <c s="36">
        <v>0.00306</v>
      </c>
      <c s="36">
        <f>ROUND(G3634*H3634,6)</f>
      </c>
      <c r="L3634" s="38">
        <v>0</v>
      </c>
      <c s="32">
        <f>ROUND(ROUND(L3634,2)*ROUND(G3634,3),2)</f>
      </c>
      <c s="36" t="s">
        <v>55</v>
      </c>
      <c>
        <f>(M3634*21)/100</f>
      </c>
      <c t="s">
        <v>28</v>
      </c>
    </row>
    <row r="3635" spans="1:5" ht="12.75">
      <c r="A3635" s="35" t="s">
        <v>56</v>
      </c>
      <c r="E3635" s="39" t="s">
        <v>5184</v>
      </c>
    </row>
    <row r="3636" spans="1:5" ht="12.75">
      <c r="A3636" s="35" t="s">
        <v>57</v>
      </c>
      <c r="E3636" s="40" t="s">
        <v>5185</v>
      </c>
    </row>
    <row r="3637" spans="1:5" ht="12.75">
      <c r="A3637" t="s">
        <v>58</v>
      </c>
      <c r="E3637" s="39" t="s">
        <v>5</v>
      </c>
    </row>
    <row r="3638" spans="1:16" ht="25.5">
      <c r="A3638" t="s">
        <v>50</v>
      </c>
      <c s="34" t="s">
        <v>5186</v>
      </c>
      <c s="34" t="s">
        <v>5187</v>
      </c>
      <c s="35" t="s">
        <v>5</v>
      </c>
      <c s="6" t="s">
        <v>5188</v>
      </c>
      <c s="36" t="s">
        <v>54</v>
      </c>
      <c s="37">
        <v>314.8</v>
      </c>
      <c s="36">
        <v>3E-05</v>
      </c>
      <c s="36">
        <f>ROUND(G3638*H3638,6)</f>
      </c>
      <c r="L3638" s="38">
        <v>0</v>
      </c>
      <c s="32">
        <f>ROUND(ROUND(L3638,2)*ROUND(G3638,3),2)</f>
      </c>
      <c s="36" t="s">
        <v>55</v>
      </c>
      <c>
        <f>(M3638*21)/100</f>
      </c>
      <c t="s">
        <v>28</v>
      </c>
    </row>
    <row r="3639" spans="1:5" ht="25.5">
      <c r="A3639" s="35" t="s">
        <v>56</v>
      </c>
      <c r="E3639" s="39" t="s">
        <v>5188</v>
      </c>
    </row>
    <row r="3640" spans="1:5" ht="89.25">
      <c r="A3640" s="35" t="s">
        <v>57</v>
      </c>
      <c r="E3640" s="40" t="s">
        <v>5189</v>
      </c>
    </row>
    <row r="3641" spans="1:5" ht="12.75">
      <c r="A3641" t="s">
        <v>58</v>
      </c>
      <c r="E3641" s="39" t="s">
        <v>5</v>
      </c>
    </row>
    <row r="3642" spans="1:16" ht="12.75">
      <c r="A3642" t="s">
        <v>50</v>
      </c>
      <c s="34" t="s">
        <v>5190</v>
      </c>
      <c s="34" t="s">
        <v>5191</v>
      </c>
      <c s="35" t="s">
        <v>5</v>
      </c>
      <c s="6" t="s">
        <v>5192</v>
      </c>
      <c s="36" t="s">
        <v>54</v>
      </c>
      <c s="37">
        <v>346.28</v>
      </c>
      <c s="36">
        <v>0.00042</v>
      </c>
      <c s="36">
        <f>ROUND(G3642*H3642,6)</f>
      </c>
      <c r="L3642" s="38">
        <v>0</v>
      </c>
      <c s="32">
        <f>ROUND(ROUND(L3642,2)*ROUND(G3642,3),2)</f>
      </c>
      <c s="36" t="s">
        <v>55</v>
      </c>
      <c>
        <f>(M3642*21)/100</f>
      </c>
      <c t="s">
        <v>28</v>
      </c>
    </row>
    <row r="3643" spans="1:5" ht="12.75">
      <c r="A3643" s="35" t="s">
        <v>56</v>
      </c>
      <c r="E3643" s="39" t="s">
        <v>5192</v>
      </c>
    </row>
    <row r="3644" spans="1:5" ht="12.75">
      <c r="A3644" s="35" t="s">
        <v>57</v>
      </c>
      <c r="E3644" s="40" t="s">
        <v>5193</v>
      </c>
    </row>
    <row r="3645" spans="1:5" ht="12.75">
      <c r="A3645" t="s">
        <v>58</v>
      </c>
      <c r="E3645" s="39" t="s">
        <v>5</v>
      </c>
    </row>
    <row r="3646" spans="1:16" ht="25.5">
      <c r="A3646" t="s">
        <v>50</v>
      </c>
      <c s="34" t="s">
        <v>5194</v>
      </c>
      <c s="34" t="s">
        <v>5195</v>
      </c>
      <c s="35" t="s">
        <v>5</v>
      </c>
      <c s="6" t="s">
        <v>5196</v>
      </c>
      <c s="36" t="s">
        <v>54</v>
      </c>
      <c s="37">
        <v>1110.265</v>
      </c>
      <c s="36">
        <v>0</v>
      </c>
      <c s="36">
        <f>ROUND(G3646*H3646,6)</f>
      </c>
      <c r="L3646" s="38">
        <v>0</v>
      </c>
      <c s="32">
        <f>ROUND(ROUND(L3646,2)*ROUND(G3646,3),2)</f>
      </c>
      <c s="36" t="s">
        <v>55</v>
      </c>
      <c>
        <f>(M3646*21)/100</f>
      </c>
      <c t="s">
        <v>28</v>
      </c>
    </row>
    <row r="3647" spans="1:5" ht="25.5">
      <c r="A3647" s="35" t="s">
        <v>56</v>
      </c>
      <c r="E3647" s="39" t="s">
        <v>5196</v>
      </c>
    </row>
    <row r="3648" spans="1:5" ht="76.5">
      <c r="A3648" s="35" t="s">
        <v>57</v>
      </c>
      <c r="E3648" s="42" t="s">
        <v>5197</v>
      </c>
    </row>
    <row r="3649" spans="1:5" ht="12.75">
      <c r="A3649" t="s">
        <v>58</v>
      </c>
      <c r="E3649" s="39" t="s">
        <v>5</v>
      </c>
    </row>
    <row r="3650" spans="1:16" ht="12.75">
      <c r="A3650" t="s">
        <v>50</v>
      </c>
      <c s="34" t="s">
        <v>5198</v>
      </c>
      <c s="34" t="s">
        <v>5199</v>
      </c>
      <c s="35" t="s">
        <v>5</v>
      </c>
      <c s="6" t="s">
        <v>5200</v>
      </c>
      <c s="36" t="s">
        <v>54</v>
      </c>
      <c s="37">
        <v>1221.292</v>
      </c>
      <c s="36">
        <v>0.0001</v>
      </c>
      <c s="36">
        <f>ROUND(G3650*H3650,6)</f>
      </c>
      <c r="L3650" s="38">
        <v>0</v>
      </c>
      <c s="32">
        <f>ROUND(ROUND(L3650,2)*ROUND(G3650,3),2)</f>
      </c>
      <c s="36" t="s">
        <v>55</v>
      </c>
      <c>
        <f>(M3650*21)/100</f>
      </c>
      <c t="s">
        <v>28</v>
      </c>
    </row>
    <row r="3651" spans="1:5" ht="12.75">
      <c r="A3651" s="35" t="s">
        <v>56</v>
      </c>
      <c r="E3651" s="39" t="s">
        <v>5200</v>
      </c>
    </row>
    <row r="3652" spans="1:5" ht="12.75">
      <c r="A3652" s="35" t="s">
        <v>57</v>
      </c>
      <c r="E3652" s="40" t="s">
        <v>5201</v>
      </c>
    </row>
    <row r="3653" spans="1:5" ht="12.75">
      <c r="A3653" t="s">
        <v>58</v>
      </c>
      <c r="E3653" s="39" t="s">
        <v>5</v>
      </c>
    </row>
    <row r="3654" spans="1:16" ht="25.5">
      <c r="A3654" t="s">
        <v>50</v>
      </c>
      <c s="34" t="s">
        <v>5202</v>
      </c>
      <c s="34" t="s">
        <v>2666</v>
      </c>
      <c s="35" t="s">
        <v>5</v>
      </c>
      <c s="6" t="s">
        <v>2667</v>
      </c>
      <c s="36" t="s">
        <v>102</v>
      </c>
      <c s="37">
        <v>37.223</v>
      </c>
      <c s="36">
        <v>0</v>
      </c>
      <c s="36">
        <f>ROUND(G3654*H3654,6)</f>
      </c>
      <c r="L3654" s="38">
        <v>0</v>
      </c>
      <c s="32">
        <f>ROUND(ROUND(L3654,2)*ROUND(G3654,3),2)</f>
      </c>
      <c s="36" t="s">
        <v>55</v>
      </c>
      <c>
        <f>(M3654*21)/100</f>
      </c>
      <c t="s">
        <v>28</v>
      </c>
    </row>
    <row r="3655" spans="1:5" ht="25.5">
      <c r="A3655" s="35" t="s">
        <v>56</v>
      </c>
      <c r="E3655" s="39" t="s">
        <v>2667</v>
      </c>
    </row>
    <row r="3656" spans="1:5" ht="12.75">
      <c r="A3656" s="35" t="s">
        <v>57</v>
      </c>
      <c r="E3656" s="40" t="s">
        <v>5</v>
      </c>
    </row>
    <row r="3657" spans="1:5" ht="12.75">
      <c r="A3657" t="s">
        <v>58</v>
      </c>
      <c r="E3657" s="39" t="s">
        <v>5</v>
      </c>
    </row>
    <row r="3658" spans="1:13" ht="12.75">
      <c r="A3658" t="s">
        <v>47</v>
      </c>
      <c r="C3658" s="31" t="s">
        <v>227</v>
      </c>
      <c r="E3658" s="33" t="s">
        <v>5203</v>
      </c>
      <c r="J3658" s="32">
        <f>0</f>
      </c>
      <c s="32">
        <f>0</f>
      </c>
      <c s="32">
        <f>0+L3659+L3663+L3667+L3671+L3675+L3679+L3683</f>
      </c>
      <c s="32">
        <f>0+M3659+M3663+M3667+M3671+M3675+M3679+M3683</f>
      </c>
    </row>
    <row r="3659" spans="1:16" ht="25.5">
      <c r="A3659" t="s">
        <v>50</v>
      </c>
      <c s="34" t="s">
        <v>5204</v>
      </c>
      <c s="34" t="s">
        <v>5205</v>
      </c>
      <c s="35" t="s">
        <v>5</v>
      </c>
      <c s="6" t="s">
        <v>5206</v>
      </c>
      <c s="36" t="s">
        <v>1203</v>
      </c>
      <c s="37">
        <v>891.788</v>
      </c>
      <c s="36">
        <v>0.11396</v>
      </c>
      <c s="36">
        <f>ROUND(G3659*H3659,6)</f>
      </c>
      <c r="L3659" s="38">
        <v>0</v>
      </c>
      <c s="32">
        <f>ROUND(ROUND(L3659,2)*ROUND(G3659,3),2)</f>
      </c>
      <c s="36" t="s">
        <v>55</v>
      </c>
      <c>
        <f>(M3659*21)/100</f>
      </c>
      <c t="s">
        <v>28</v>
      </c>
    </row>
    <row r="3660" spans="1:5" ht="25.5">
      <c r="A3660" s="35" t="s">
        <v>56</v>
      </c>
      <c r="E3660" s="39" t="s">
        <v>5206</v>
      </c>
    </row>
    <row r="3661" spans="1:5" ht="12.75">
      <c r="A3661" s="35" t="s">
        <v>57</v>
      </c>
      <c r="E3661" s="40" t="s">
        <v>5</v>
      </c>
    </row>
    <row r="3662" spans="1:5" ht="12.75">
      <c r="A3662" t="s">
        <v>58</v>
      </c>
      <c r="E3662" s="39" t="s">
        <v>5</v>
      </c>
    </row>
    <row r="3663" spans="1:16" ht="25.5">
      <c r="A3663" t="s">
        <v>50</v>
      </c>
      <c s="34" t="s">
        <v>5207</v>
      </c>
      <c s="34" t="s">
        <v>5208</v>
      </c>
      <c s="35" t="s">
        <v>5</v>
      </c>
      <c s="6" t="s">
        <v>5209</v>
      </c>
      <c s="36" t="s">
        <v>1203</v>
      </c>
      <c s="37">
        <v>32.531</v>
      </c>
      <c s="36">
        <v>0.22898</v>
      </c>
      <c s="36">
        <f>ROUND(G3663*H3663,6)</f>
      </c>
      <c r="L3663" s="38">
        <v>0</v>
      </c>
      <c s="32">
        <f>ROUND(ROUND(L3663,2)*ROUND(G3663,3),2)</f>
      </c>
      <c s="36" t="s">
        <v>55</v>
      </c>
      <c>
        <f>(M3663*21)/100</f>
      </c>
      <c t="s">
        <v>28</v>
      </c>
    </row>
    <row r="3664" spans="1:5" ht="25.5">
      <c r="A3664" s="35" t="s">
        <v>56</v>
      </c>
      <c r="E3664" s="39" t="s">
        <v>5209</v>
      </c>
    </row>
    <row r="3665" spans="1:5" ht="63.75">
      <c r="A3665" s="35" t="s">
        <v>57</v>
      </c>
      <c r="E3665" s="40" t="s">
        <v>5210</v>
      </c>
    </row>
    <row r="3666" spans="1:5" ht="12.75">
      <c r="A3666" t="s">
        <v>58</v>
      </c>
      <c r="E3666" s="39" t="s">
        <v>5</v>
      </c>
    </row>
    <row r="3667" spans="1:16" ht="25.5">
      <c r="A3667" t="s">
        <v>50</v>
      </c>
      <c s="34" t="s">
        <v>5211</v>
      </c>
      <c s="34" t="s">
        <v>5212</v>
      </c>
      <c s="35" t="s">
        <v>5</v>
      </c>
      <c s="6" t="s">
        <v>5213</v>
      </c>
      <c s="36" t="s">
        <v>1203</v>
      </c>
      <c s="37">
        <v>17.162</v>
      </c>
      <c s="36">
        <v>0.23458</v>
      </c>
      <c s="36">
        <f>ROUND(G3667*H3667,6)</f>
      </c>
      <c r="L3667" s="38">
        <v>0</v>
      </c>
      <c s="32">
        <f>ROUND(ROUND(L3667,2)*ROUND(G3667,3),2)</f>
      </c>
      <c s="36" t="s">
        <v>55</v>
      </c>
      <c>
        <f>(M3667*21)/100</f>
      </c>
      <c t="s">
        <v>28</v>
      </c>
    </row>
    <row r="3668" spans="1:5" ht="25.5">
      <c r="A3668" s="35" t="s">
        <v>56</v>
      </c>
      <c r="E3668" s="39" t="s">
        <v>5213</v>
      </c>
    </row>
    <row r="3669" spans="1:5" ht="63.75">
      <c r="A3669" s="35" t="s">
        <v>57</v>
      </c>
      <c r="E3669" s="40" t="s">
        <v>5214</v>
      </c>
    </row>
    <row r="3670" spans="1:5" ht="12.75">
      <c r="A3670" t="s">
        <v>58</v>
      </c>
      <c r="E3670" s="39" t="s">
        <v>5</v>
      </c>
    </row>
    <row r="3671" spans="1:16" ht="25.5">
      <c r="A3671" t="s">
        <v>50</v>
      </c>
      <c s="34" t="s">
        <v>5215</v>
      </c>
      <c s="34" t="s">
        <v>5216</v>
      </c>
      <c s="35" t="s">
        <v>5</v>
      </c>
      <c s="6" t="s">
        <v>5217</v>
      </c>
      <c s="36" t="s">
        <v>1203</v>
      </c>
      <c s="37">
        <v>1882.962</v>
      </c>
      <c s="36">
        <v>0.00735</v>
      </c>
      <c s="36">
        <f>ROUND(G3671*H3671,6)</f>
      </c>
      <c r="L3671" s="38">
        <v>0</v>
      </c>
      <c s="32">
        <f>ROUND(ROUND(L3671,2)*ROUND(G3671,3),2)</f>
      </c>
      <c s="36" t="s">
        <v>55</v>
      </c>
      <c>
        <f>(M3671*21)/100</f>
      </c>
      <c t="s">
        <v>28</v>
      </c>
    </row>
    <row r="3672" spans="1:5" ht="25.5">
      <c r="A3672" s="35" t="s">
        <v>56</v>
      </c>
      <c r="E3672" s="39" t="s">
        <v>5217</v>
      </c>
    </row>
    <row r="3673" spans="1:5" ht="12.75">
      <c r="A3673" s="35" t="s">
        <v>57</v>
      </c>
      <c r="E3673" s="40" t="s">
        <v>5218</v>
      </c>
    </row>
    <row r="3674" spans="1:5" ht="12.75">
      <c r="A3674" t="s">
        <v>58</v>
      </c>
      <c r="E3674" s="39" t="s">
        <v>5</v>
      </c>
    </row>
    <row r="3675" spans="1:16" ht="12.75">
      <c r="A3675" t="s">
        <v>50</v>
      </c>
      <c s="34" t="s">
        <v>5219</v>
      </c>
      <c s="34" t="s">
        <v>5220</v>
      </c>
      <c s="35" t="s">
        <v>5</v>
      </c>
      <c s="6" t="s">
        <v>5221</v>
      </c>
      <c s="36" t="s">
        <v>1203</v>
      </c>
      <c s="37">
        <v>1882.962</v>
      </c>
      <c s="36">
        <v>0</v>
      </c>
      <c s="36">
        <f>ROUND(G3675*H3675,6)</f>
      </c>
      <c r="L3675" s="38">
        <v>0</v>
      </c>
      <c s="32">
        <f>ROUND(ROUND(L3675,2)*ROUND(G3675,3),2)</f>
      </c>
      <c s="36" t="s">
        <v>55</v>
      </c>
      <c>
        <f>(M3675*21)/100</f>
      </c>
      <c t="s">
        <v>28</v>
      </c>
    </row>
    <row r="3676" spans="1:5" ht="12.75">
      <c r="A3676" s="35" t="s">
        <v>56</v>
      </c>
      <c r="E3676" s="39" t="s">
        <v>5221</v>
      </c>
    </row>
    <row r="3677" spans="1:5" ht="12.75">
      <c r="A3677" s="35" t="s">
        <v>57</v>
      </c>
      <c r="E3677" s="40" t="s">
        <v>5218</v>
      </c>
    </row>
    <row r="3678" spans="1:5" ht="12.75">
      <c r="A3678" t="s">
        <v>58</v>
      </c>
      <c r="E3678" s="39" t="s">
        <v>5</v>
      </c>
    </row>
    <row r="3679" spans="1:16" ht="25.5">
      <c r="A3679" t="s">
        <v>50</v>
      </c>
      <c s="34" t="s">
        <v>5222</v>
      </c>
      <c s="34" t="s">
        <v>5223</v>
      </c>
      <c s="35" t="s">
        <v>5</v>
      </c>
      <c s="6" t="s">
        <v>5224</v>
      </c>
      <c s="36" t="s">
        <v>1203</v>
      </c>
      <c s="37">
        <v>1882.962</v>
      </c>
      <c s="36">
        <v>0.01628</v>
      </c>
      <c s="36">
        <f>ROUND(G3679*H3679,6)</f>
      </c>
      <c r="L3679" s="38">
        <v>0</v>
      </c>
      <c s="32">
        <f>ROUND(ROUND(L3679,2)*ROUND(G3679,3),2)</f>
      </c>
      <c s="36" t="s">
        <v>55</v>
      </c>
      <c>
        <f>(M3679*21)/100</f>
      </c>
      <c t="s">
        <v>28</v>
      </c>
    </row>
    <row r="3680" spans="1:5" ht="25.5">
      <c r="A3680" s="35" t="s">
        <v>56</v>
      </c>
      <c r="E3680" s="39" t="s">
        <v>5224</v>
      </c>
    </row>
    <row r="3681" spans="1:5" ht="12.75">
      <c r="A3681" s="35" t="s">
        <v>57</v>
      </c>
      <c r="E3681" s="40" t="s">
        <v>5218</v>
      </c>
    </row>
    <row r="3682" spans="1:5" ht="12.75">
      <c r="A3682" t="s">
        <v>58</v>
      </c>
      <c r="E3682" s="39" t="s">
        <v>5</v>
      </c>
    </row>
    <row r="3683" spans="1:16" ht="25.5">
      <c r="A3683" t="s">
        <v>50</v>
      </c>
      <c s="34" t="s">
        <v>5225</v>
      </c>
      <c s="34" t="s">
        <v>4992</v>
      </c>
      <c s="35" t="s">
        <v>5</v>
      </c>
      <c s="6" t="s">
        <v>4993</v>
      </c>
      <c s="36" t="s">
        <v>1203</v>
      </c>
      <c s="37">
        <v>1882.962</v>
      </c>
      <c s="36">
        <v>0.0002</v>
      </c>
      <c s="36">
        <f>ROUND(G3683*H3683,6)</f>
      </c>
      <c r="L3683" s="38">
        <v>0</v>
      </c>
      <c s="32">
        <f>ROUND(ROUND(L3683,2)*ROUND(G3683,3),2)</f>
      </c>
      <c s="36" t="s">
        <v>55</v>
      </c>
      <c>
        <f>(M3683*21)/100</f>
      </c>
      <c t="s">
        <v>28</v>
      </c>
    </row>
    <row r="3684" spans="1:5" ht="25.5">
      <c r="A3684" s="35" t="s">
        <v>56</v>
      </c>
      <c r="E3684" s="39" t="s">
        <v>4993</v>
      </c>
    </row>
    <row r="3685" spans="1:5" ht="12.75">
      <c r="A3685" s="35" t="s">
        <v>57</v>
      </c>
      <c r="E3685" s="40" t="s">
        <v>5218</v>
      </c>
    </row>
    <row r="3686" spans="1:5" ht="12.75">
      <c r="A3686" t="s">
        <v>58</v>
      </c>
      <c r="E3686" s="39" t="s">
        <v>5</v>
      </c>
    </row>
    <row r="3687" spans="1:13" ht="12.75">
      <c r="A3687" t="s">
        <v>47</v>
      </c>
      <c r="C3687" s="31" t="s">
        <v>235</v>
      </c>
      <c r="E3687" s="33" t="s">
        <v>5226</v>
      </c>
      <c r="J3687" s="32">
        <f>0</f>
      </c>
      <c s="32">
        <f>0</f>
      </c>
      <c s="32">
        <f>0+L3688+L3692+L3696+L3700+L3704+L3708+L3712</f>
      </c>
      <c s="32">
        <f>0+M3688+M3692+M3696+M3700+M3704+M3708+M3712</f>
      </c>
    </row>
    <row r="3688" spans="1:16" ht="25.5">
      <c r="A3688" t="s">
        <v>50</v>
      </c>
      <c s="34" t="s">
        <v>5227</v>
      </c>
      <c s="34" t="s">
        <v>5228</v>
      </c>
      <c s="35" t="s">
        <v>5</v>
      </c>
      <c s="6" t="s">
        <v>5229</v>
      </c>
      <c s="36" t="s">
        <v>1203</v>
      </c>
      <c s="37">
        <v>3062.401</v>
      </c>
      <c s="36">
        <v>0.01575</v>
      </c>
      <c s="36">
        <f>ROUND(G3688*H3688,6)</f>
      </c>
      <c r="L3688" s="38">
        <v>0</v>
      </c>
      <c s="32">
        <f>ROUND(ROUND(L3688,2)*ROUND(G3688,3),2)</f>
      </c>
      <c s="36" t="s">
        <v>55</v>
      </c>
      <c>
        <f>(M3688*21)/100</f>
      </c>
      <c t="s">
        <v>28</v>
      </c>
    </row>
    <row r="3689" spans="1:5" ht="25.5">
      <c r="A3689" s="35" t="s">
        <v>56</v>
      </c>
      <c r="E3689" s="39" t="s">
        <v>5229</v>
      </c>
    </row>
    <row r="3690" spans="1:5" ht="51">
      <c r="A3690" s="35" t="s">
        <v>57</v>
      </c>
      <c r="E3690" s="40" t="s">
        <v>5230</v>
      </c>
    </row>
    <row r="3691" spans="1:5" ht="12.75">
      <c r="A3691" t="s">
        <v>58</v>
      </c>
      <c r="E3691" s="39" t="s">
        <v>5</v>
      </c>
    </row>
    <row r="3692" spans="1:16" ht="25.5">
      <c r="A3692" t="s">
        <v>50</v>
      </c>
      <c s="34" t="s">
        <v>5231</v>
      </c>
      <c s="34" t="s">
        <v>5232</v>
      </c>
      <c s="35" t="s">
        <v>5</v>
      </c>
      <c s="6" t="s">
        <v>5233</v>
      </c>
      <c s="36" t="s">
        <v>1203</v>
      </c>
      <c s="37">
        <v>6124.82</v>
      </c>
      <c s="36">
        <v>0.0079</v>
      </c>
      <c s="36">
        <f>ROUND(G3692*H3692,6)</f>
      </c>
      <c r="L3692" s="38">
        <v>0</v>
      </c>
      <c s="32">
        <f>ROUND(ROUND(L3692,2)*ROUND(G3692,3),2)</f>
      </c>
      <c s="36" t="s">
        <v>55</v>
      </c>
      <c>
        <f>(M3692*21)/100</f>
      </c>
      <c t="s">
        <v>28</v>
      </c>
    </row>
    <row r="3693" spans="1:5" ht="25.5">
      <c r="A3693" s="35" t="s">
        <v>56</v>
      </c>
      <c r="E3693" s="39" t="s">
        <v>5233</v>
      </c>
    </row>
    <row r="3694" spans="1:5" ht="63.75">
      <c r="A3694" s="35" t="s">
        <v>57</v>
      </c>
      <c r="E3694" s="40" t="s">
        <v>5234</v>
      </c>
    </row>
    <row r="3695" spans="1:5" ht="12.75">
      <c r="A3695" t="s">
        <v>58</v>
      </c>
      <c r="E3695" s="39" t="s">
        <v>5</v>
      </c>
    </row>
    <row r="3696" spans="1:16" ht="12.75">
      <c r="A3696" t="s">
        <v>50</v>
      </c>
      <c s="34" t="s">
        <v>5235</v>
      </c>
      <c s="34" t="s">
        <v>5236</v>
      </c>
      <c s="35" t="s">
        <v>5</v>
      </c>
      <c s="6" t="s">
        <v>5237</v>
      </c>
      <c s="36" t="s">
        <v>1203</v>
      </c>
      <c s="37">
        <v>221.529</v>
      </c>
      <c s="36">
        <v>0.0079</v>
      </c>
      <c s="36">
        <f>ROUND(G3696*H3696,6)</f>
      </c>
      <c r="L3696" s="38">
        <v>0</v>
      </c>
      <c s="32">
        <f>ROUND(ROUND(L3696,2)*ROUND(G3696,3),2)</f>
      </c>
      <c s="36" t="s">
        <v>62</v>
      </c>
      <c>
        <f>(M3696*21)/100</f>
      </c>
      <c t="s">
        <v>28</v>
      </c>
    </row>
    <row r="3697" spans="1:5" ht="12.75">
      <c r="A3697" s="35" t="s">
        <v>56</v>
      </c>
      <c r="E3697" s="39" t="s">
        <v>5237</v>
      </c>
    </row>
    <row r="3698" spans="1:5" ht="12.75">
      <c r="A3698" s="35" t="s">
        <v>57</v>
      </c>
      <c r="E3698" s="40" t="s">
        <v>5238</v>
      </c>
    </row>
    <row r="3699" spans="1:5" ht="12.75">
      <c r="A3699" t="s">
        <v>58</v>
      </c>
      <c r="E3699" s="39" t="s">
        <v>5</v>
      </c>
    </row>
    <row r="3700" spans="1:16" ht="25.5">
      <c r="A3700" t="s">
        <v>50</v>
      </c>
      <c s="34" t="s">
        <v>5239</v>
      </c>
      <c s="34" t="s">
        <v>4992</v>
      </c>
      <c s="35" t="s">
        <v>5</v>
      </c>
      <c s="6" t="s">
        <v>4993</v>
      </c>
      <c s="36" t="s">
        <v>1203</v>
      </c>
      <c s="37">
        <v>6686.221</v>
      </c>
      <c s="36">
        <v>0.0002</v>
      </c>
      <c s="36">
        <f>ROUND(G3700*H3700,6)</f>
      </c>
      <c r="L3700" s="38">
        <v>0</v>
      </c>
      <c s="32">
        <f>ROUND(ROUND(L3700,2)*ROUND(G3700,3),2)</f>
      </c>
      <c s="36" t="s">
        <v>55</v>
      </c>
      <c>
        <f>(M3700*21)/100</f>
      </c>
      <c t="s">
        <v>28</v>
      </c>
    </row>
    <row r="3701" spans="1:5" ht="25.5">
      <c r="A3701" s="35" t="s">
        <v>56</v>
      </c>
      <c r="E3701" s="39" t="s">
        <v>4993</v>
      </c>
    </row>
    <row r="3702" spans="1:5" ht="38.25">
      <c r="A3702" s="35" t="s">
        <v>57</v>
      </c>
      <c r="E3702" s="40" t="s">
        <v>5240</v>
      </c>
    </row>
    <row r="3703" spans="1:5" ht="12.75">
      <c r="A3703" t="s">
        <v>58</v>
      </c>
      <c r="E3703" s="39" t="s">
        <v>5</v>
      </c>
    </row>
    <row r="3704" spans="1:16" ht="12.75">
      <c r="A3704" t="s">
        <v>50</v>
      </c>
      <c s="34" t="s">
        <v>5241</v>
      </c>
      <c s="34" t="s">
        <v>5220</v>
      </c>
      <c s="35" t="s">
        <v>5</v>
      </c>
      <c s="6" t="s">
        <v>5221</v>
      </c>
      <c s="36" t="s">
        <v>1203</v>
      </c>
      <c s="37">
        <v>6686.221</v>
      </c>
      <c s="36">
        <v>0</v>
      </c>
      <c s="36">
        <f>ROUND(G3704*H3704,6)</f>
      </c>
      <c r="L3704" s="38">
        <v>0</v>
      </c>
      <c s="32">
        <f>ROUND(ROUND(L3704,2)*ROUND(G3704,3),2)</f>
      </c>
      <c s="36" t="s">
        <v>55</v>
      </c>
      <c>
        <f>(M3704*21)/100</f>
      </c>
      <c t="s">
        <v>28</v>
      </c>
    </row>
    <row r="3705" spans="1:5" ht="12.75">
      <c r="A3705" s="35" t="s">
        <v>56</v>
      </c>
      <c r="E3705" s="39" t="s">
        <v>5221</v>
      </c>
    </row>
    <row r="3706" spans="1:5" ht="38.25">
      <c r="A3706" s="35" t="s">
        <v>57</v>
      </c>
      <c r="E3706" s="40" t="s">
        <v>5240</v>
      </c>
    </row>
    <row r="3707" spans="1:5" ht="12.75">
      <c r="A3707" t="s">
        <v>58</v>
      </c>
      <c r="E3707" s="39" t="s">
        <v>5</v>
      </c>
    </row>
    <row r="3708" spans="1:16" ht="25.5">
      <c r="A3708" t="s">
        <v>50</v>
      </c>
      <c s="34" t="s">
        <v>5242</v>
      </c>
      <c s="34" t="s">
        <v>5216</v>
      </c>
      <c s="35" t="s">
        <v>5</v>
      </c>
      <c s="6" t="s">
        <v>5217</v>
      </c>
      <c s="36" t="s">
        <v>1203</v>
      </c>
      <c s="37">
        <v>3062.401</v>
      </c>
      <c s="36">
        <v>0.00735</v>
      </c>
      <c s="36">
        <f>ROUND(G3708*H3708,6)</f>
      </c>
      <c r="L3708" s="38">
        <v>0</v>
      </c>
      <c s="32">
        <f>ROUND(ROUND(L3708,2)*ROUND(G3708,3),2)</f>
      </c>
      <c s="36" t="s">
        <v>55</v>
      </c>
      <c>
        <f>(M3708*21)/100</f>
      </c>
      <c t="s">
        <v>28</v>
      </c>
    </row>
    <row r="3709" spans="1:5" ht="25.5">
      <c r="A3709" s="35" t="s">
        <v>56</v>
      </c>
      <c r="E3709" s="39" t="s">
        <v>5217</v>
      </c>
    </row>
    <row r="3710" spans="1:5" ht="51">
      <c r="A3710" s="35" t="s">
        <v>57</v>
      </c>
      <c r="E3710" s="40" t="s">
        <v>5243</v>
      </c>
    </row>
    <row r="3711" spans="1:5" ht="12.75">
      <c r="A3711" t="s">
        <v>58</v>
      </c>
      <c r="E3711" s="39" t="s">
        <v>5</v>
      </c>
    </row>
    <row r="3712" spans="1:16" ht="25.5">
      <c r="A3712" t="s">
        <v>50</v>
      </c>
      <c s="34" t="s">
        <v>5244</v>
      </c>
      <c s="34" t="s">
        <v>5245</v>
      </c>
      <c s="35" t="s">
        <v>5</v>
      </c>
      <c s="6" t="s">
        <v>5246</v>
      </c>
      <c s="36" t="s">
        <v>1203</v>
      </c>
      <c s="37">
        <v>5294.222</v>
      </c>
      <c s="36">
        <v>0.004</v>
      </c>
      <c s="36">
        <f>ROUND(G3712*H3712,6)</f>
      </c>
      <c r="L3712" s="38">
        <v>0</v>
      </c>
      <c s="32">
        <f>ROUND(ROUND(L3712,2)*ROUND(G3712,3),2)</f>
      </c>
      <c s="36" t="s">
        <v>55</v>
      </c>
      <c>
        <f>(M3712*21)/100</f>
      </c>
      <c t="s">
        <v>28</v>
      </c>
    </row>
    <row r="3713" spans="1:5" ht="25.5">
      <c r="A3713" s="35" t="s">
        <v>56</v>
      </c>
      <c r="E3713" s="39" t="s">
        <v>5246</v>
      </c>
    </row>
    <row r="3714" spans="1:5" ht="51">
      <c r="A3714" s="35" t="s">
        <v>57</v>
      </c>
      <c r="E3714" s="40" t="s">
        <v>5247</v>
      </c>
    </row>
    <row r="3715" spans="1:5" ht="12.75">
      <c r="A3715" t="s">
        <v>58</v>
      </c>
      <c r="E3715" s="39" t="s">
        <v>5</v>
      </c>
    </row>
    <row r="3716" spans="1:13" ht="12.75">
      <c r="A3716" t="s">
        <v>47</v>
      </c>
      <c r="C3716" s="31" t="s">
        <v>5248</v>
      </c>
      <c r="E3716" s="33" t="s">
        <v>5249</v>
      </c>
      <c r="J3716" s="32">
        <f>0</f>
      </c>
      <c s="32">
        <f>0</f>
      </c>
      <c s="32">
        <f>0+L3717+L3721+L3725+L3729+L3733+L3737+L3741+L3745+L3749</f>
      </c>
      <c s="32">
        <f>0+M3717+M3721+M3725+M3729+M3733+M3737+M3741+M3745+M3749</f>
      </c>
    </row>
    <row r="3717" spans="1:16" ht="25.5">
      <c r="A3717" t="s">
        <v>50</v>
      </c>
      <c s="34" t="s">
        <v>5250</v>
      </c>
      <c s="34" t="s">
        <v>5251</v>
      </c>
      <c s="35" t="s">
        <v>5</v>
      </c>
      <c s="6" t="s">
        <v>5252</v>
      </c>
      <c s="36" t="s">
        <v>1203</v>
      </c>
      <c s="37">
        <v>28.966</v>
      </c>
      <c s="36">
        <v>0.02857</v>
      </c>
      <c s="36">
        <f>ROUND(G3717*H3717,6)</f>
      </c>
      <c r="L3717" s="38">
        <v>0</v>
      </c>
      <c s="32">
        <f>ROUND(ROUND(L3717,2)*ROUND(G3717,3),2)</f>
      </c>
      <c s="36" t="s">
        <v>55</v>
      </c>
      <c>
        <f>(M3717*21)/100</f>
      </c>
      <c t="s">
        <v>28</v>
      </c>
    </row>
    <row r="3718" spans="1:5" ht="25.5">
      <c r="A3718" s="35" t="s">
        <v>56</v>
      </c>
      <c r="E3718" s="39" t="s">
        <v>5252</v>
      </c>
    </row>
    <row r="3719" spans="1:5" ht="25.5">
      <c r="A3719" s="35" t="s">
        <v>57</v>
      </c>
      <c r="E3719" s="40" t="s">
        <v>5253</v>
      </c>
    </row>
    <row r="3720" spans="1:5" ht="12.75">
      <c r="A3720" t="s">
        <v>58</v>
      </c>
      <c r="E3720" s="39" t="s">
        <v>5</v>
      </c>
    </row>
    <row r="3721" spans="1:16" ht="12.75">
      <c r="A3721" t="s">
        <v>50</v>
      </c>
      <c s="34" t="s">
        <v>5254</v>
      </c>
      <c s="34" t="s">
        <v>2598</v>
      </c>
      <c s="35" t="s">
        <v>5</v>
      </c>
      <c s="6" t="s">
        <v>2599</v>
      </c>
      <c s="36" t="s">
        <v>1203</v>
      </c>
      <c s="37">
        <v>416.406</v>
      </c>
      <c s="36">
        <v>0.0004</v>
      </c>
      <c s="36">
        <f>ROUND(G3721*H3721,6)</f>
      </c>
      <c r="L3721" s="38">
        <v>0</v>
      </c>
      <c s="32">
        <f>ROUND(ROUND(L3721,2)*ROUND(G3721,3),2)</f>
      </c>
      <c s="36" t="s">
        <v>55</v>
      </c>
      <c>
        <f>(M3721*21)/100</f>
      </c>
      <c t="s">
        <v>28</v>
      </c>
    </row>
    <row r="3722" spans="1:5" ht="12.75">
      <c r="A3722" s="35" t="s">
        <v>56</v>
      </c>
      <c r="E3722" s="39" t="s">
        <v>2599</v>
      </c>
    </row>
    <row r="3723" spans="1:5" ht="12.75">
      <c r="A3723" s="35" t="s">
        <v>57</v>
      </c>
      <c r="E3723" s="40" t="s">
        <v>5</v>
      </c>
    </row>
    <row r="3724" spans="1:5" ht="12.75">
      <c r="A3724" t="s">
        <v>58</v>
      </c>
      <c r="E3724" s="39" t="s">
        <v>5</v>
      </c>
    </row>
    <row r="3725" spans="1:16" ht="25.5">
      <c r="A3725" t="s">
        <v>50</v>
      </c>
      <c s="34" t="s">
        <v>5255</v>
      </c>
      <c s="34" t="s">
        <v>5020</v>
      </c>
      <c s="35" t="s">
        <v>5</v>
      </c>
      <c s="6" t="s">
        <v>5021</v>
      </c>
      <c s="36" t="s">
        <v>1203</v>
      </c>
      <c s="37">
        <v>499.687</v>
      </c>
      <c s="36">
        <v>0.0054</v>
      </c>
      <c s="36">
        <f>ROUND(G3725*H3725,6)</f>
      </c>
      <c r="L3725" s="38">
        <v>0</v>
      </c>
      <c s="32">
        <f>ROUND(ROUND(L3725,2)*ROUND(G3725,3),2)</f>
      </c>
      <c s="36" t="s">
        <v>55</v>
      </c>
      <c>
        <f>(M3725*21)/100</f>
      </c>
      <c t="s">
        <v>28</v>
      </c>
    </row>
    <row r="3726" spans="1:5" ht="25.5">
      <c r="A3726" s="35" t="s">
        <v>56</v>
      </c>
      <c r="E3726" s="39" t="s">
        <v>5021</v>
      </c>
    </row>
    <row r="3727" spans="1:5" ht="12.75">
      <c r="A3727" s="35" t="s">
        <v>57</v>
      </c>
      <c r="E3727" s="40" t="s">
        <v>5</v>
      </c>
    </row>
    <row r="3728" spans="1:5" ht="12.75">
      <c r="A3728" t="s">
        <v>58</v>
      </c>
      <c r="E3728" s="39" t="s">
        <v>5</v>
      </c>
    </row>
    <row r="3729" spans="1:16" ht="25.5">
      <c r="A3729" t="s">
        <v>50</v>
      </c>
      <c s="34" t="s">
        <v>5256</v>
      </c>
      <c s="34" t="s">
        <v>5257</v>
      </c>
      <c s="35" t="s">
        <v>5</v>
      </c>
      <c s="6" t="s">
        <v>5258</v>
      </c>
      <c s="36" t="s">
        <v>1203</v>
      </c>
      <c s="37">
        <v>507.926</v>
      </c>
      <c s="36">
        <v>0.006</v>
      </c>
      <c s="36">
        <f>ROUND(G3729*H3729,6)</f>
      </c>
      <c r="L3729" s="38">
        <v>0</v>
      </c>
      <c s="32">
        <f>ROUND(ROUND(L3729,2)*ROUND(G3729,3),2)</f>
      </c>
      <c s="36" t="s">
        <v>55</v>
      </c>
      <c>
        <f>(M3729*21)/100</f>
      </c>
      <c t="s">
        <v>28</v>
      </c>
    </row>
    <row r="3730" spans="1:5" ht="25.5">
      <c r="A3730" s="35" t="s">
        <v>56</v>
      </c>
      <c r="E3730" s="39" t="s">
        <v>5258</v>
      </c>
    </row>
    <row r="3731" spans="1:5" ht="89.25">
      <c r="A3731" s="35" t="s">
        <v>57</v>
      </c>
      <c r="E3731" s="40" t="s">
        <v>5259</v>
      </c>
    </row>
    <row r="3732" spans="1:5" ht="12.75">
      <c r="A3732" t="s">
        <v>58</v>
      </c>
      <c r="E3732" s="39" t="s">
        <v>5</v>
      </c>
    </row>
    <row r="3733" spans="1:16" ht="12.75">
      <c r="A3733" t="s">
        <v>50</v>
      </c>
      <c s="34" t="s">
        <v>5260</v>
      </c>
      <c s="34" t="s">
        <v>5261</v>
      </c>
      <c s="35" t="s">
        <v>5</v>
      </c>
      <c s="6" t="s">
        <v>5262</v>
      </c>
      <c s="36" t="s">
        <v>1203</v>
      </c>
      <c s="37">
        <v>58.481</v>
      </c>
      <c s="36">
        <v>0.0024</v>
      </c>
      <c s="36">
        <f>ROUND(G3733*H3733,6)</f>
      </c>
      <c r="L3733" s="38">
        <v>0</v>
      </c>
      <c s="32">
        <f>ROUND(ROUND(L3733,2)*ROUND(G3733,3),2)</f>
      </c>
      <c s="36" t="s">
        <v>55</v>
      </c>
      <c>
        <f>(M3733*21)/100</f>
      </c>
      <c t="s">
        <v>28</v>
      </c>
    </row>
    <row r="3734" spans="1:5" ht="12.75">
      <c r="A3734" s="35" t="s">
        <v>56</v>
      </c>
      <c r="E3734" s="39" t="s">
        <v>5262</v>
      </c>
    </row>
    <row r="3735" spans="1:5" ht="51">
      <c r="A3735" s="35" t="s">
        <v>57</v>
      </c>
      <c r="E3735" s="40" t="s">
        <v>5263</v>
      </c>
    </row>
    <row r="3736" spans="1:5" ht="12.75">
      <c r="A3736" t="s">
        <v>58</v>
      </c>
      <c r="E3736" s="39" t="s">
        <v>5</v>
      </c>
    </row>
    <row r="3737" spans="1:16" ht="12.75">
      <c r="A3737" t="s">
        <v>50</v>
      </c>
      <c s="34" t="s">
        <v>5264</v>
      </c>
      <c s="34" t="s">
        <v>5265</v>
      </c>
      <c s="35" t="s">
        <v>5</v>
      </c>
      <c s="6" t="s">
        <v>5266</v>
      </c>
      <c s="36" t="s">
        <v>1203</v>
      </c>
      <c s="37">
        <v>11.067</v>
      </c>
      <c s="36">
        <v>0.003</v>
      </c>
      <c s="36">
        <f>ROUND(G3737*H3737,6)</f>
      </c>
      <c r="L3737" s="38">
        <v>0</v>
      </c>
      <c s="32">
        <f>ROUND(ROUND(L3737,2)*ROUND(G3737,3),2)</f>
      </c>
      <c s="36" t="s">
        <v>55</v>
      </c>
      <c>
        <f>(M3737*21)/100</f>
      </c>
      <c t="s">
        <v>28</v>
      </c>
    </row>
    <row r="3738" spans="1:5" ht="12.75">
      <c r="A3738" s="35" t="s">
        <v>56</v>
      </c>
      <c r="E3738" s="39" t="s">
        <v>5266</v>
      </c>
    </row>
    <row r="3739" spans="1:5" ht="12.75">
      <c r="A3739" s="35" t="s">
        <v>57</v>
      </c>
      <c r="E3739" s="40" t="s">
        <v>5267</v>
      </c>
    </row>
    <row r="3740" spans="1:5" ht="12.75">
      <c r="A3740" t="s">
        <v>58</v>
      </c>
      <c r="E3740" s="39" t="s">
        <v>5</v>
      </c>
    </row>
    <row r="3741" spans="1:16" ht="12.75">
      <c r="A3741" t="s">
        <v>50</v>
      </c>
      <c s="34" t="s">
        <v>5268</v>
      </c>
      <c s="34" t="s">
        <v>5269</v>
      </c>
      <c s="35" t="s">
        <v>5</v>
      </c>
      <c s="6" t="s">
        <v>5270</v>
      </c>
      <c s="36" t="s">
        <v>1203</v>
      </c>
      <c s="37">
        <v>327.926</v>
      </c>
      <c s="36">
        <v>0.0048</v>
      </c>
      <c s="36">
        <f>ROUND(G3741*H3741,6)</f>
      </c>
      <c r="L3741" s="38">
        <v>0</v>
      </c>
      <c s="32">
        <f>ROUND(ROUND(L3741,2)*ROUND(G3741,3),2)</f>
      </c>
      <c s="36" t="s">
        <v>55</v>
      </c>
      <c>
        <f>(M3741*21)/100</f>
      </c>
      <c t="s">
        <v>28</v>
      </c>
    </row>
    <row r="3742" spans="1:5" ht="12.75">
      <c r="A3742" s="35" t="s">
        <v>56</v>
      </c>
      <c r="E3742" s="39" t="s">
        <v>5270</v>
      </c>
    </row>
    <row r="3743" spans="1:5" ht="38.25">
      <c r="A3743" s="35" t="s">
        <v>57</v>
      </c>
      <c r="E3743" s="40" t="s">
        <v>5271</v>
      </c>
    </row>
    <row r="3744" spans="1:5" ht="12.75">
      <c r="A3744" t="s">
        <v>58</v>
      </c>
      <c r="E3744" s="39" t="s">
        <v>5</v>
      </c>
    </row>
    <row r="3745" spans="1:16" ht="12.75">
      <c r="A3745" t="s">
        <v>50</v>
      </c>
      <c s="34" t="s">
        <v>5272</v>
      </c>
      <c s="34" t="s">
        <v>5273</v>
      </c>
      <c s="35" t="s">
        <v>5</v>
      </c>
      <c s="6" t="s">
        <v>5274</v>
      </c>
      <c s="36" t="s">
        <v>1203</v>
      </c>
      <c s="37">
        <v>136.039</v>
      </c>
      <c s="36">
        <v>0.0054</v>
      </c>
      <c s="36">
        <f>ROUND(G3745*H3745,6)</f>
      </c>
      <c r="L3745" s="38">
        <v>0</v>
      </c>
      <c s="32">
        <f>ROUND(ROUND(L3745,2)*ROUND(G3745,3),2)</f>
      </c>
      <c s="36" t="s">
        <v>55</v>
      </c>
      <c>
        <f>(M3745*21)/100</f>
      </c>
      <c t="s">
        <v>28</v>
      </c>
    </row>
    <row r="3746" spans="1:5" ht="12.75">
      <c r="A3746" s="35" t="s">
        <v>56</v>
      </c>
      <c r="E3746" s="39" t="s">
        <v>5274</v>
      </c>
    </row>
    <row r="3747" spans="1:5" ht="38.25">
      <c r="A3747" s="35" t="s">
        <v>57</v>
      </c>
      <c r="E3747" s="40" t="s">
        <v>5275</v>
      </c>
    </row>
    <row r="3748" spans="1:5" ht="12.75">
      <c r="A3748" t="s">
        <v>58</v>
      </c>
      <c r="E3748" s="39" t="s">
        <v>5</v>
      </c>
    </row>
    <row r="3749" spans="1:16" ht="38.25">
      <c r="A3749" t="s">
        <v>50</v>
      </c>
      <c s="34" t="s">
        <v>5276</v>
      </c>
      <c s="34" t="s">
        <v>2606</v>
      </c>
      <c s="35" t="s">
        <v>5</v>
      </c>
      <c s="6" t="s">
        <v>2607</v>
      </c>
      <c s="36" t="s">
        <v>102</v>
      </c>
      <c s="37">
        <v>1.274</v>
      </c>
      <c s="36">
        <v>0</v>
      </c>
      <c s="36">
        <f>ROUND(G3749*H3749,6)</f>
      </c>
      <c r="L3749" s="38">
        <v>0</v>
      </c>
      <c s="32">
        <f>ROUND(ROUND(L3749,2)*ROUND(G3749,3),2)</f>
      </c>
      <c s="36" t="s">
        <v>62</v>
      </c>
      <c>
        <f>(M3749*21)/100</f>
      </c>
      <c t="s">
        <v>28</v>
      </c>
    </row>
    <row r="3750" spans="1:5" ht="38.25">
      <c r="A3750" s="35" t="s">
        <v>56</v>
      </c>
      <c r="E3750" s="39" t="s">
        <v>2608</v>
      </c>
    </row>
    <row r="3751" spans="1:5" ht="12.75">
      <c r="A3751" s="35" t="s">
        <v>57</v>
      </c>
      <c r="E3751" s="40" t="s">
        <v>5</v>
      </c>
    </row>
    <row r="3752" spans="1:5" ht="12.75">
      <c r="A3752" t="s">
        <v>58</v>
      </c>
      <c r="E3752" s="39" t="s">
        <v>5</v>
      </c>
    </row>
    <row r="3753" spans="1:13" ht="12.75">
      <c r="A3753" t="s">
        <v>47</v>
      </c>
      <c r="C3753" s="31" t="s">
        <v>5277</v>
      </c>
      <c r="E3753" s="33" t="s">
        <v>5278</v>
      </c>
      <c r="J3753" s="32">
        <f>0</f>
      </c>
      <c s="32">
        <f>0</f>
      </c>
      <c s="32">
        <f>0+L3754+L3758+L3762+L3766+L3770+L3774+L3778+L3782+L3786+L3790</f>
      </c>
      <c s="32">
        <f>0+M3754+M3758+M3762+M3766+M3770+M3774+M3778+M3782+M3786+M3790</f>
      </c>
    </row>
    <row r="3754" spans="1:16" ht="12.75">
      <c r="A3754" t="s">
        <v>50</v>
      </c>
      <c s="34" t="s">
        <v>5279</v>
      </c>
      <c s="34" t="s">
        <v>5280</v>
      </c>
      <c s="35" t="s">
        <v>5</v>
      </c>
      <c s="6" t="s">
        <v>5281</v>
      </c>
      <c s="36" t="s">
        <v>1203</v>
      </c>
      <c s="37">
        <v>190.276</v>
      </c>
      <c s="36">
        <v>0.00054</v>
      </c>
      <c s="36">
        <f>ROUND(G3754*H3754,6)</f>
      </c>
      <c r="L3754" s="38">
        <v>0</v>
      </c>
      <c s="32">
        <f>ROUND(ROUND(L3754,2)*ROUND(G3754,3),2)</f>
      </c>
      <c s="36" t="s">
        <v>55</v>
      </c>
      <c>
        <f>(M3754*21)/100</f>
      </c>
      <c t="s">
        <v>28</v>
      </c>
    </row>
    <row r="3755" spans="1:5" ht="12.75">
      <c r="A3755" s="35" t="s">
        <v>56</v>
      </c>
      <c r="E3755" s="39" t="s">
        <v>5281</v>
      </c>
    </row>
    <row r="3756" spans="1:5" ht="12.75">
      <c r="A3756" s="35" t="s">
        <v>57</v>
      </c>
      <c r="E3756" s="40" t="s">
        <v>5</v>
      </c>
    </row>
    <row r="3757" spans="1:5" ht="12.75">
      <c r="A3757" t="s">
        <v>58</v>
      </c>
      <c r="E3757" s="39" t="s">
        <v>5</v>
      </c>
    </row>
    <row r="3758" spans="1:16" ht="12.75">
      <c r="A3758" t="s">
        <v>50</v>
      </c>
      <c s="34" t="s">
        <v>5282</v>
      </c>
      <c s="34" t="s">
        <v>5283</v>
      </c>
      <c s="35" t="s">
        <v>5</v>
      </c>
      <c s="6" t="s">
        <v>5284</v>
      </c>
      <c s="36" t="s">
        <v>54</v>
      </c>
      <c s="37">
        <v>190.276</v>
      </c>
      <c s="36">
        <v>0.00055</v>
      </c>
      <c s="36">
        <f>ROUND(G3758*H3758,6)</f>
      </c>
      <c r="L3758" s="38">
        <v>0</v>
      </c>
      <c s="32">
        <f>ROUND(ROUND(L3758,2)*ROUND(G3758,3),2)</f>
      </c>
      <c s="36" t="s">
        <v>55</v>
      </c>
      <c>
        <f>(M3758*21)/100</f>
      </c>
      <c t="s">
        <v>28</v>
      </c>
    </row>
    <row r="3759" spans="1:5" ht="12.75">
      <c r="A3759" s="35" t="s">
        <v>56</v>
      </c>
      <c r="E3759" s="39" t="s">
        <v>5284</v>
      </c>
    </row>
    <row r="3760" spans="1:5" ht="12.75">
      <c r="A3760" s="35" t="s">
        <v>57</v>
      </c>
      <c r="E3760" s="40" t="s">
        <v>5285</v>
      </c>
    </row>
    <row r="3761" spans="1:5" ht="12.75">
      <c r="A3761" t="s">
        <v>58</v>
      </c>
      <c r="E3761" s="39" t="s">
        <v>5</v>
      </c>
    </row>
    <row r="3762" spans="1:16" ht="12.75">
      <c r="A3762" t="s">
        <v>50</v>
      </c>
      <c s="34" t="s">
        <v>5286</v>
      </c>
      <c s="34" t="s">
        <v>5287</v>
      </c>
      <c s="35" t="s">
        <v>5</v>
      </c>
      <c s="6" t="s">
        <v>5288</v>
      </c>
      <c s="36" t="s">
        <v>54</v>
      </c>
      <c s="37">
        <v>380.552</v>
      </c>
      <c s="36">
        <v>0.00072</v>
      </c>
      <c s="36">
        <f>ROUND(G3762*H3762,6)</f>
      </c>
      <c r="L3762" s="38">
        <v>0</v>
      </c>
      <c s="32">
        <f>ROUND(ROUND(L3762,2)*ROUND(G3762,3),2)</f>
      </c>
      <c s="36" t="s">
        <v>55</v>
      </c>
      <c>
        <f>(M3762*21)/100</f>
      </c>
      <c t="s">
        <v>28</v>
      </c>
    </row>
    <row r="3763" spans="1:5" ht="12.75">
      <c r="A3763" s="35" t="s">
        <v>56</v>
      </c>
      <c r="E3763" s="39" t="s">
        <v>5288</v>
      </c>
    </row>
    <row r="3764" spans="1:5" ht="25.5">
      <c r="A3764" s="35" t="s">
        <v>57</v>
      </c>
      <c r="E3764" s="42" t="s">
        <v>5289</v>
      </c>
    </row>
    <row r="3765" spans="1:5" ht="12.75">
      <c r="A3765" t="s">
        <v>58</v>
      </c>
      <c r="E3765" s="39" t="s">
        <v>5</v>
      </c>
    </row>
    <row r="3766" spans="1:16" ht="25.5">
      <c r="A3766" t="s">
        <v>50</v>
      </c>
      <c s="34" t="s">
        <v>5290</v>
      </c>
      <c s="34" t="s">
        <v>5291</v>
      </c>
      <c s="35" t="s">
        <v>5</v>
      </c>
      <c s="6" t="s">
        <v>5292</v>
      </c>
      <c s="36" t="s">
        <v>1203</v>
      </c>
      <c s="37">
        <v>190.276</v>
      </c>
      <c s="36">
        <v>0.00128</v>
      </c>
      <c s="36">
        <f>ROUND(G3766*H3766,6)</f>
      </c>
      <c r="L3766" s="38">
        <v>0</v>
      </c>
      <c s="32">
        <f>ROUND(ROUND(L3766,2)*ROUND(G3766,3),2)</f>
      </c>
      <c s="36" t="s">
        <v>55</v>
      </c>
      <c>
        <f>(M3766*21)/100</f>
      </c>
      <c t="s">
        <v>28</v>
      </c>
    </row>
    <row r="3767" spans="1:5" ht="25.5">
      <c r="A3767" s="35" t="s">
        <v>56</v>
      </c>
      <c r="E3767" s="39" t="s">
        <v>5292</v>
      </c>
    </row>
    <row r="3768" spans="1:5" ht="12.75">
      <c r="A3768" s="35" t="s">
        <v>57</v>
      </c>
      <c r="E3768" s="40" t="s">
        <v>5285</v>
      </c>
    </row>
    <row r="3769" spans="1:5" ht="12.75">
      <c r="A3769" t="s">
        <v>58</v>
      </c>
      <c r="E3769" s="39" t="s">
        <v>5</v>
      </c>
    </row>
    <row r="3770" spans="1:16" ht="12.75">
      <c r="A3770" t="s">
        <v>50</v>
      </c>
      <c s="34" t="s">
        <v>5293</v>
      </c>
      <c s="34" t="s">
        <v>4976</v>
      </c>
      <c s="35" t="s">
        <v>5</v>
      </c>
      <c s="6" t="s">
        <v>4977</v>
      </c>
      <c s="36" t="s">
        <v>1203</v>
      </c>
      <c s="37">
        <v>837.214</v>
      </c>
      <c s="36">
        <v>0.0093</v>
      </c>
      <c s="36">
        <f>ROUND(G3770*H3770,6)</f>
      </c>
      <c r="L3770" s="38">
        <v>0</v>
      </c>
      <c s="32">
        <f>ROUND(ROUND(L3770,2)*ROUND(G3770,3),2)</f>
      </c>
      <c s="36" t="s">
        <v>55</v>
      </c>
      <c>
        <f>(M3770*21)/100</f>
      </c>
      <c t="s">
        <v>28</v>
      </c>
    </row>
    <row r="3771" spans="1:5" ht="12.75">
      <c r="A3771" s="35" t="s">
        <v>56</v>
      </c>
      <c r="E3771" s="39" t="s">
        <v>4977</v>
      </c>
    </row>
    <row r="3772" spans="1:5" ht="25.5">
      <c r="A3772" s="35" t="s">
        <v>57</v>
      </c>
      <c r="E3772" s="42" t="s">
        <v>5294</v>
      </c>
    </row>
    <row r="3773" spans="1:5" ht="12.75">
      <c r="A3773" t="s">
        <v>58</v>
      </c>
      <c r="E3773" s="39" t="s">
        <v>5</v>
      </c>
    </row>
    <row r="3774" spans="1:16" ht="25.5">
      <c r="A3774" t="s">
        <v>50</v>
      </c>
      <c s="34" t="s">
        <v>5295</v>
      </c>
      <c s="34" t="s">
        <v>5296</v>
      </c>
      <c s="35" t="s">
        <v>5</v>
      </c>
      <c s="6" t="s">
        <v>5297</v>
      </c>
      <c s="36" t="s">
        <v>1203</v>
      </c>
      <c s="37">
        <v>190.276</v>
      </c>
      <c s="36">
        <v>0</v>
      </c>
      <c s="36">
        <f>ROUND(G3774*H3774,6)</f>
      </c>
      <c r="L3774" s="38">
        <v>0</v>
      </c>
      <c s="32">
        <f>ROUND(ROUND(L3774,2)*ROUND(G3774,3),2)</f>
      </c>
      <c s="36" t="s">
        <v>55</v>
      </c>
      <c>
        <f>(M3774*21)/100</f>
      </c>
      <c t="s">
        <v>28</v>
      </c>
    </row>
    <row r="3775" spans="1:5" ht="25.5">
      <c r="A3775" s="35" t="s">
        <v>56</v>
      </c>
      <c r="E3775" s="39" t="s">
        <v>5297</v>
      </c>
    </row>
    <row r="3776" spans="1:5" ht="12.75">
      <c r="A3776" s="35" t="s">
        <v>57</v>
      </c>
      <c r="E3776" s="40" t="s">
        <v>5285</v>
      </c>
    </row>
    <row r="3777" spans="1:5" ht="12.75">
      <c r="A3777" t="s">
        <v>58</v>
      </c>
      <c r="E3777" s="39" t="s">
        <v>5</v>
      </c>
    </row>
    <row r="3778" spans="1:16" ht="12.75">
      <c r="A3778" t="s">
        <v>50</v>
      </c>
      <c s="34" t="s">
        <v>5298</v>
      </c>
      <c s="34" t="s">
        <v>5299</v>
      </c>
      <c s="35" t="s">
        <v>5</v>
      </c>
      <c s="6" t="s">
        <v>5300</v>
      </c>
      <c s="36" t="s">
        <v>1203</v>
      </c>
      <c s="37">
        <v>194.082</v>
      </c>
      <c s="36">
        <v>0.003</v>
      </c>
      <c s="36">
        <f>ROUND(G3778*H3778,6)</f>
      </c>
      <c r="L3778" s="38">
        <v>0</v>
      </c>
      <c s="32">
        <f>ROUND(ROUND(L3778,2)*ROUND(G3778,3),2)</f>
      </c>
      <c s="36" t="s">
        <v>55</v>
      </c>
      <c>
        <f>(M3778*21)/100</f>
      </c>
      <c t="s">
        <v>28</v>
      </c>
    </row>
    <row r="3779" spans="1:5" ht="12.75">
      <c r="A3779" s="35" t="s">
        <v>56</v>
      </c>
      <c r="E3779" s="39" t="s">
        <v>5300</v>
      </c>
    </row>
    <row r="3780" spans="1:5" ht="25.5">
      <c r="A3780" s="35" t="s">
        <v>57</v>
      </c>
      <c r="E3780" s="42" t="s">
        <v>5301</v>
      </c>
    </row>
    <row r="3781" spans="1:5" ht="12.75">
      <c r="A3781" t="s">
        <v>58</v>
      </c>
      <c r="E3781" s="39" t="s">
        <v>5</v>
      </c>
    </row>
    <row r="3782" spans="1:16" ht="25.5">
      <c r="A3782" t="s">
        <v>50</v>
      </c>
      <c s="34" t="s">
        <v>5302</v>
      </c>
      <c s="34" t="s">
        <v>5303</v>
      </c>
      <c s="35" t="s">
        <v>5</v>
      </c>
      <c s="6" t="s">
        <v>5304</v>
      </c>
      <c s="36" t="s">
        <v>71</v>
      </c>
      <c s="37">
        <v>30</v>
      </c>
      <c s="36">
        <v>0.00528</v>
      </c>
      <c s="36">
        <f>ROUND(G3782*H3782,6)</f>
      </c>
      <c r="L3782" s="38">
        <v>0</v>
      </c>
      <c s="32">
        <f>ROUND(ROUND(L3782,2)*ROUND(G3782,3),2)</f>
      </c>
      <c s="36" t="s">
        <v>55</v>
      </c>
      <c>
        <f>(M3782*21)/100</f>
      </c>
      <c t="s">
        <v>28</v>
      </c>
    </row>
    <row r="3783" spans="1:5" ht="25.5">
      <c r="A3783" s="35" t="s">
        <v>56</v>
      </c>
      <c r="E3783" s="39" t="s">
        <v>5305</v>
      </c>
    </row>
    <row r="3784" spans="1:5" ht="12.75">
      <c r="A3784" s="35" t="s">
        <v>57</v>
      </c>
      <c r="E3784" s="40" t="s">
        <v>5306</v>
      </c>
    </row>
    <row r="3785" spans="1:5" ht="12.75">
      <c r="A3785" t="s">
        <v>58</v>
      </c>
      <c r="E3785" s="39" t="s">
        <v>5</v>
      </c>
    </row>
    <row r="3786" spans="1:16" ht="25.5">
      <c r="A3786" t="s">
        <v>50</v>
      </c>
      <c s="34" t="s">
        <v>5307</v>
      </c>
      <c s="34" t="s">
        <v>4992</v>
      </c>
      <c s="35" t="s">
        <v>5</v>
      </c>
      <c s="6" t="s">
        <v>4993</v>
      </c>
      <c s="36" t="s">
        <v>1203</v>
      </c>
      <c s="37">
        <v>380.552</v>
      </c>
      <c s="36">
        <v>0.0002</v>
      </c>
      <c s="36">
        <f>ROUND(G3786*H3786,6)</f>
      </c>
      <c r="L3786" s="38">
        <v>0</v>
      </c>
      <c s="32">
        <f>ROUND(ROUND(L3786,2)*ROUND(G3786,3),2)</f>
      </c>
      <c s="36" t="s">
        <v>55</v>
      </c>
      <c>
        <f>(M3786*21)/100</f>
      </c>
      <c t="s">
        <v>28</v>
      </c>
    </row>
    <row r="3787" spans="1:5" ht="25.5">
      <c r="A3787" s="35" t="s">
        <v>56</v>
      </c>
      <c r="E3787" s="39" t="s">
        <v>4993</v>
      </c>
    </row>
    <row r="3788" spans="1:5" ht="12.75">
      <c r="A3788" s="35" t="s">
        <v>57</v>
      </c>
      <c r="E3788" s="40" t="s">
        <v>5308</v>
      </c>
    </row>
    <row r="3789" spans="1:5" ht="12.75">
      <c r="A3789" t="s">
        <v>58</v>
      </c>
      <c r="E3789" s="39" t="s">
        <v>5</v>
      </c>
    </row>
    <row r="3790" spans="1:16" ht="38.25">
      <c r="A3790" t="s">
        <v>50</v>
      </c>
      <c s="34" t="s">
        <v>5309</v>
      </c>
      <c s="34" t="s">
        <v>2967</v>
      </c>
      <c s="35" t="s">
        <v>5</v>
      </c>
      <c s="6" t="s">
        <v>2968</v>
      </c>
      <c s="36" t="s">
        <v>102</v>
      </c>
      <c s="37">
        <v>5.36</v>
      </c>
      <c s="36">
        <v>0</v>
      </c>
      <c s="36">
        <f>ROUND(G3790*H3790,6)</f>
      </c>
      <c r="L3790" s="38">
        <v>0</v>
      </c>
      <c s="32">
        <f>ROUND(ROUND(L3790,2)*ROUND(G3790,3),2)</f>
      </c>
      <c s="36" t="s">
        <v>55</v>
      </c>
      <c>
        <f>(M3790*21)/100</f>
      </c>
      <c t="s">
        <v>28</v>
      </c>
    </row>
    <row r="3791" spans="1:5" ht="38.25">
      <c r="A3791" s="35" t="s">
        <v>56</v>
      </c>
      <c r="E3791" s="39" t="s">
        <v>2969</v>
      </c>
    </row>
    <row r="3792" spans="1:5" ht="12.75">
      <c r="A3792" s="35" t="s">
        <v>57</v>
      </c>
      <c r="E3792" s="40" t="s">
        <v>5</v>
      </c>
    </row>
    <row r="3793" spans="1:5" ht="12.75">
      <c r="A3793" t="s">
        <v>58</v>
      </c>
      <c r="E3793" s="39" t="s">
        <v>5</v>
      </c>
    </row>
    <row r="3794" spans="1:13" ht="12.75">
      <c r="A3794" t="s">
        <v>47</v>
      </c>
      <c r="C3794" s="31" t="s">
        <v>5310</v>
      </c>
      <c r="E3794" s="33" t="s">
        <v>5311</v>
      </c>
      <c r="J3794" s="32">
        <f>0</f>
      </c>
      <c s="32">
        <f>0</f>
      </c>
      <c s="32">
        <f>0+L3795+L3799+L3803+L3807+L3811+L3815+L3819+L3823+L3827+L3831+L3835+L3839</f>
      </c>
      <c s="32">
        <f>0+M3795+M3799+M3803+M3807+M3811+M3815+M3819+M3823+M3827+M3831+M3835+M3839</f>
      </c>
    </row>
    <row r="3795" spans="1:16" ht="25.5">
      <c r="A3795" t="s">
        <v>50</v>
      </c>
      <c s="34" t="s">
        <v>5312</v>
      </c>
      <c s="34" t="s">
        <v>5296</v>
      </c>
      <c s="35" t="s">
        <v>5</v>
      </c>
      <c s="6" t="s">
        <v>5297</v>
      </c>
      <c s="36" t="s">
        <v>1203</v>
      </c>
      <c s="37">
        <v>499.253</v>
      </c>
      <c s="36">
        <v>0</v>
      </c>
      <c s="36">
        <f>ROUND(G3795*H3795,6)</f>
      </c>
      <c r="L3795" s="38">
        <v>0</v>
      </c>
      <c s="32">
        <f>ROUND(ROUND(L3795,2)*ROUND(G3795,3),2)</f>
      </c>
      <c s="36" t="s">
        <v>55</v>
      </c>
      <c>
        <f>(M3795*21)/100</f>
      </c>
      <c t="s">
        <v>28</v>
      </c>
    </row>
    <row r="3796" spans="1:5" ht="25.5">
      <c r="A3796" s="35" t="s">
        <v>56</v>
      </c>
      <c r="E3796" s="39" t="s">
        <v>5297</v>
      </c>
    </row>
    <row r="3797" spans="1:5" ht="12.75">
      <c r="A3797" s="35" t="s">
        <v>57</v>
      </c>
      <c r="E3797" s="40" t="s">
        <v>5313</v>
      </c>
    </row>
    <row r="3798" spans="1:5" ht="12.75">
      <c r="A3798" t="s">
        <v>58</v>
      </c>
      <c r="E3798" s="39" t="s">
        <v>5</v>
      </c>
    </row>
    <row r="3799" spans="1:16" ht="12.75">
      <c r="A3799" t="s">
        <v>50</v>
      </c>
      <c s="34" t="s">
        <v>5314</v>
      </c>
      <c s="34" t="s">
        <v>5315</v>
      </c>
      <c s="35" t="s">
        <v>5</v>
      </c>
      <c s="6" t="s">
        <v>5316</v>
      </c>
      <c s="36" t="s">
        <v>1203</v>
      </c>
      <c s="37">
        <v>509.238</v>
      </c>
      <c s="36">
        <v>0.003</v>
      </c>
      <c s="36">
        <f>ROUND(G3799*H3799,6)</f>
      </c>
      <c r="L3799" s="38">
        <v>0</v>
      </c>
      <c s="32">
        <f>ROUND(ROUND(L3799,2)*ROUND(G3799,3),2)</f>
      </c>
      <c s="36" t="s">
        <v>55</v>
      </c>
      <c>
        <f>(M3799*21)/100</f>
      </c>
      <c t="s">
        <v>28</v>
      </c>
    </row>
    <row r="3800" spans="1:5" ht="12.75">
      <c r="A3800" s="35" t="s">
        <v>56</v>
      </c>
      <c r="E3800" s="39" t="s">
        <v>5316</v>
      </c>
    </row>
    <row r="3801" spans="1:5" ht="25.5">
      <c r="A3801" s="35" t="s">
        <v>57</v>
      </c>
      <c r="E3801" s="42" t="s">
        <v>5317</v>
      </c>
    </row>
    <row r="3802" spans="1:5" ht="12.75">
      <c r="A3802" t="s">
        <v>58</v>
      </c>
      <c r="E3802" s="39" t="s">
        <v>5</v>
      </c>
    </row>
    <row r="3803" spans="1:16" ht="25.5">
      <c r="A3803" t="s">
        <v>50</v>
      </c>
      <c s="34" t="s">
        <v>5318</v>
      </c>
      <c s="34" t="s">
        <v>5319</v>
      </c>
      <c s="35" t="s">
        <v>5</v>
      </c>
      <c s="6" t="s">
        <v>5320</v>
      </c>
      <c s="36" t="s">
        <v>1203</v>
      </c>
      <c s="37">
        <v>499.253</v>
      </c>
      <c s="36">
        <v>0.00029</v>
      </c>
      <c s="36">
        <f>ROUND(G3803*H3803,6)</f>
      </c>
      <c r="L3803" s="38">
        <v>0</v>
      </c>
      <c s="32">
        <f>ROUND(ROUND(L3803,2)*ROUND(G3803,3),2)</f>
      </c>
      <c s="36" t="s">
        <v>55</v>
      </c>
      <c>
        <f>(M3803*21)/100</f>
      </c>
      <c t="s">
        <v>28</v>
      </c>
    </row>
    <row r="3804" spans="1:5" ht="25.5">
      <c r="A3804" s="35" t="s">
        <v>56</v>
      </c>
      <c r="E3804" s="39" t="s">
        <v>5320</v>
      </c>
    </row>
    <row r="3805" spans="1:5" ht="12.75">
      <c r="A3805" s="35" t="s">
        <v>57</v>
      </c>
      <c r="E3805" s="40" t="s">
        <v>5</v>
      </c>
    </row>
    <row r="3806" spans="1:5" ht="12.75">
      <c r="A3806" t="s">
        <v>58</v>
      </c>
      <c r="E3806" s="39" t="s">
        <v>5</v>
      </c>
    </row>
    <row r="3807" spans="1:16" ht="12.75">
      <c r="A3807" t="s">
        <v>50</v>
      </c>
      <c s="34" t="s">
        <v>5321</v>
      </c>
      <c s="34" t="s">
        <v>5322</v>
      </c>
      <c s="35" t="s">
        <v>5</v>
      </c>
      <c s="6" t="s">
        <v>5323</v>
      </c>
      <c s="36" t="s">
        <v>54</v>
      </c>
      <c s="37">
        <v>396.366</v>
      </c>
      <c s="36">
        <v>0.00066</v>
      </c>
      <c s="36">
        <f>ROUND(G3807*H3807,6)</f>
      </c>
      <c r="L3807" s="38">
        <v>0</v>
      </c>
      <c s="32">
        <f>ROUND(ROUND(L3807,2)*ROUND(G3807,3),2)</f>
      </c>
      <c s="36" t="s">
        <v>55</v>
      </c>
      <c>
        <f>(M3807*21)/100</f>
      </c>
      <c t="s">
        <v>28</v>
      </c>
    </row>
    <row r="3808" spans="1:5" ht="12.75">
      <c r="A3808" s="35" t="s">
        <v>56</v>
      </c>
      <c r="E3808" s="39" t="s">
        <v>5323</v>
      </c>
    </row>
    <row r="3809" spans="1:5" ht="25.5">
      <c r="A3809" s="35" t="s">
        <v>57</v>
      </c>
      <c r="E3809" s="42" t="s">
        <v>5324</v>
      </c>
    </row>
    <row r="3810" spans="1:5" ht="12.75">
      <c r="A3810" t="s">
        <v>58</v>
      </c>
      <c r="E3810" s="39" t="s">
        <v>5</v>
      </c>
    </row>
    <row r="3811" spans="1:16" ht="12.75">
      <c r="A3811" t="s">
        <v>50</v>
      </c>
      <c s="34" t="s">
        <v>5325</v>
      </c>
      <c s="34" t="s">
        <v>5326</v>
      </c>
      <c s="35" t="s">
        <v>5</v>
      </c>
      <c s="6" t="s">
        <v>5327</v>
      </c>
      <c s="36" t="s">
        <v>54</v>
      </c>
      <c s="37">
        <v>990.916</v>
      </c>
      <c s="36">
        <v>0.0008</v>
      </c>
      <c s="36">
        <f>ROUND(G3811*H3811,6)</f>
      </c>
      <c r="L3811" s="38">
        <v>0</v>
      </c>
      <c s="32">
        <f>ROUND(ROUND(L3811,2)*ROUND(G3811,3),2)</f>
      </c>
      <c s="36" t="s">
        <v>55</v>
      </c>
      <c>
        <f>(M3811*21)/100</f>
      </c>
      <c t="s">
        <v>28</v>
      </c>
    </row>
    <row r="3812" spans="1:5" ht="12.75">
      <c r="A3812" s="35" t="s">
        <v>56</v>
      </c>
      <c r="E3812" s="39" t="s">
        <v>5327</v>
      </c>
    </row>
    <row r="3813" spans="1:5" ht="25.5">
      <c r="A3813" s="35" t="s">
        <v>57</v>
      </c>
      <c r="E3813" s="42" t="s">
        <v>5328</v>
      </c>
    </row>
    <row r="3814" spans="1:5" ht="12.75">
      <c r="A3814" t="s">
        <v>58</v>
      </c>
      <c r="E3814" s="39" t="s">
        <v>5</v>
      </c>
    </row>
    <row r="3815" spans="1:16" ht="12.75">
      <c r="A3815" t="s">
        <v>50</v>
      </c>
      <c s="34" t="s">
        <v>5329</v>
      </c>
      <c s="34" t="s">
        <v>5287</v>
      </c>
      <c s="35" t="s">
        <v>5</v>
      </c>
      <c s="6" t="s">
        <v>5288</v>
      </c>
      <c s="36" t="s">
        <v>54</v>
      </c>
      <c s="37">
        <v>7.59</v>
      </c>
      <c s="36">
        <v>0.00072</v>
      </c>
      <c s="36">
        <f>ROUND(G3815*H3815,6)</f>
      </c>
      <c r="L3815" s="38">
        <v>0</v>
      </c>
      <c s="32">
        <f>ROUND(ROUND(L3815,2)*ROUND(G3815,3),2)</f>
      </c>
      <c s="36" t="s">
        <v>55</v>
      </c>
      <c>
        <f>(M3815*21)/100</f>
      </c>
      <c t="s">
        <v>28</v>
      </c>
    </row>
    <row r="3816" spans="1:5" ht="12.75">
      <c r="A3816" s="35" t="s">
        <v>56</v>
      </c>
      <c r="E3816" s="39" t="s">
        <v>5288</v>
      </c>
    </row>
    <row r="3817" spans="1:5" ht="63.75">
      <c r="A3817" s="35" t="s">
        <v>57</v>
      </c>
      <c r="E3817" s="42" t="s">
        <v>5330</v>
      </c>
    </row>
    <row r="3818" spans="1:5" ht="12.75">
      <c r="A3818" t="s">
        <v>58</v>
      </c>
      <c r="E3818" s="39" t="s">
        <v>5</v>
      </c>
    </row>
    <row r="3819" spans="1:16" ht="12.75">
      <c r="A3819" t="s">
        <v>50</v>
      </c>
      <c s="34" t="s">
        <v>5331</v>
      </c>
      <c s="34" t="s">
        <v>5283</v>
      </c>
      <c s="35" t="s">
        <v>5</v>
      </c>
      <c s="6" t="s">
        <v>5284</v>
      </c>
      <c s="36" t="s">
        <v>54</v>
      </c>
      <c s="37">
        <v>3.036</v>
      </c>
      <c s="36">
        <v>0.00055</v>
      </c>
      <c s="36">
        <f>ROUND(G3819*H3819,6)</f>
      </c>
      <c r="L3819" s="38">
        <v>0</v>
      </c>
      <c s="32">
        <f>ROUND(ROUND(L3819,2)*ROUND(G3819,3),2)</f>
      </c>
      <c s="36" t="s">
        <v>55</v>
      </c>
      <c>
        <f>(M3819*21)/100</f>
      </c>
      <c t="s">
        <v>28</v>
      </c>
    </row>
    <row r="3820" spans="1:5" ht="12.75">
      <c r="A3820" s="35" t="s">
        <v>56</v>
      </c>
      <c r="E3820" s="39" t="s">
        <v>5284</v>
      </c>
    </row>
    <row r="3821" spans="1:5" ht="63.75">
      <c r="A3821" s="35" t="s">
        <v>57</v>
      </c>
      <c r="E3821" s="42" t="s">
        <v>5332</v>
      </c>
    </row>
    <row r="3822" spans="1:5" ht="12.75">
      <c r="A3822" t="s">
        <v>58</v>
      </c>
      <c r="E3822" s="39" t="s">
        <v>5</v>
      </c>
    </row>
    <row r="3823" spans="1:16" ht="25.5">
      <c r="A3823" t="s">
        <v>50</v>
      </c>
      <c s="34" t="s">
        <v>5333</v>
      </c>
      <c s="34" t="s">
        <v>5334</v>
      </c>
      <c s="35" t="s">
        <v>5</v>
      </c>
      <c s="6" t="s">
        <v>5335</v>
      </c>
      <c s="36" t="s">
        <v>1203</v>
      </c>
      <c s="37">
        <v>499.253</v>
      </c>
      <c s="36">
        <v>0.00062</v>
      </c>
      <c s="36">
        <f>ROUND(G3823*H3823,6)</f>
      </c>
      <c r="L3823" s="38">
        <v>0</v>
      </c>
      <c s="32">
        <f>ROUND(ROUND(L3823,2)*ROUND(G3823,3),2)</f>
      </c>
      <c s="36" t="s">
        <v>55</v>
      </c>
      <c>
        <f>(M3823*21)/100</f>
      </c>
      <c t="s">
        <v>28</v>
      </c>
    </row>
    <row r="3824" spans="1:5" ht="25.5">
      <c r="A3824" s="35" t="s">
        <v>56</v>
      </c>
      <c r="E3824" s="39" t="s">
        <v>5335</v>
      </c>
    </row>
    <row r="3825" spans="1:5" ht="12.75">
      <c r="A3825" s="35" t="s">
        <v>57</v>
      </c>
      <c r="E3825" s="40" t="s">
        <v>5313</v>
      </c>
    </row>
    <row r="3826" spans="1:5" ht="12.75">
      <c r="A3826" t="s">
        <v>58</v>
      </c>
      <c r="E3826" s="39" t="s">
        <v>5</v>
      </c>
    </row>
    <row r="3827" spans="1:16" ht="12.75">
      <c r="A3827" t="s">
        <v>50</v>
      </c>
      <c s="34" t="s">
        <v>5336</v>
      </c>
      <c s="34" t="s">
        <v>4976</v>
      </c>
      <c s="35" t="s">
        <v>5</v>
      </c>
      <c s="6" t="s">
        <v>4977</v>
      </c>
      <c s="36" t="s">
        <v>1203</v>
      </c>
      <c s="37">
        <v>867.797</v>
      </c>
      <c s="36">
        <v>0.0093</v>
      </c>
      <c s="36">
        <f>ROUND(G3827*H3827,6)</f>
      </c>
      <c r="L3827" s="38">
        <v>0</v>
      </c>
      <c s="32">
        <f>ROUND(ROUND(L3827,2)*ROUND(G3827,3),2)</f>
      </c>
      <c s="36" t="s">
        <v>55</v>
      </c>
      <c>
        <f>(M3827*21)/100</f>
      </c>
      <c t="s">
        <v>28</v>
      </c>
    </row>
    <row r="3828" spans="1:5" ht="12.75">
      <c r="A3828" s="35" t="s">
        <v>56</v>
      </c>
      <c r="E3828" s="39" t="s">
        <v>4977</v>
      </c>
    </row>
    <row r="3829" spans="1:5" ht="25.5">
      <c r="A3829" s="35" t="s">
        <v>57</v>
      </c>
      <c r="E3829" s="42" t="s">
        <v>5337</v>
      </c>
    </row>
    <row r="3830" spans="1:5" ht="12.75">
      <c r="A3830" t="s">
        <v>58</v>
      </c>
      <c r="E3830" s="39" t="s">
        <v>5</v>
      </c>
    </row>
    <row r="3831" spans="1:16" ht="12.75">
      <c r="A3831" t="s">
        <v>50</v>
      </c>
      <c s="34" t="s">
        <v>5338</v>
      </c>
      <c s="34" t="s">
        <v>4972</v>
      </c>
      <c s="35" t="s">
        <v>5</v>
      </c>
      <c s="6" t="s">
        <v>4973</v>
      </c>
      <c s="36" t="s">
        <v>1203</v>
      </c>
      <c s="37">
        <v>222.211</v>
      </c>
      <c s="36">
        <v>0.009</v>
      </c>
      <c s="36">
        <f>ROUND(G3831*H3831,6)</f>
      </c>
      <c r="L3831" s="38">
        <v>0</v>
      </c>
      <c s="32">
        <f>ROUND(ROUND(L3831,2)*ROUND(G3831,3),2)</f>
      </c>
      <c s="36" t="s">
        <v>55</v>
      </c>
      <c>
        <f>(M3831*21)/100</f>
      </c>
      <c t="s">
        <v>28</v>
      </c>
    </row>
    <row r="3832" spans="1:5" ht="12.75">
      <c r="A3832" s="35" t="s">
        <v>56</v>
      </c>
      <c r="E3832" s="39" t="s">
        <v>4973</v>
      </c>
    </row>
    <row r="3833" spans="1:5" ht="357">
      <c r="A3833" s="35" t="s">
        <v>57</v>
      </c>
      <c r="E3833" s="40" t="s">
        <v>5339</v>
      </c>
    </row>
    <row r="3834" spans="1:5" ht="12.75">
      <c r="A3834" t="s">
        <v>58</v>
      </c>
      <c r="E3834" s="39" t="s">
        <v>5</v>
      </c>
    </row>
    <row r="3835" spans="1:16" ht="25.5">
      <c r="A3835" t="s">
        <v>50</v>
      </c>
      <c s="34" t="s">
        <v>5340</v>
      </c>
      <c s="34" t="s">
        <v>4992</v>
      </c>
      <c s="35" t="s">
        <v>5</v>
      </c>
      <c s="6" t="s">
        <v>4993</v>
      </c>
      <c s="36" t="s">
        <v>1203</v>
      </c>
      <c s="37">
        <v>499.253</v>
      </c>
      <c s="36">
        <v>0.0002</v>
      </c>
      <c s="36">
        <f>ROUND(G3835*H3835,6)</f>
      </c>
      <c r="L3835" s="38">
        <v>0</v>
      </c>
      <c s="32">
        <f>ROUND(ROUND(L3835,2)*ROUND(G3835,3),2)</f>
      </c>
      <c s="36" t="s">
        <v>55</v>
      </c>
      <c>
        <f>(M3835*21)/100</f>
      </c>
      <c t="s">
        <v>28</v>
      </c>
    </row>
    <row r="3836" spans="1:5" ht="25.5">
      <c r="A3836" s="35" t="s">
        <v>56</v>
      </c>
      <c r="E3836" s="39" t="s">
        <v>4993</v>
      </c>
    </row>
    <row r="3837" spans="1:5" ht="12.75">
      <c r="A3837" s="35" t="s">
        <v>57</v>
      </c>
      <c r="E3837" s="40" t="s">
        <v>5313</v>
      </c>
    </row>
    <row r="3838" spans="1:5" ht="12.75">
      <c r="A3838" t="s">
        <v>58</v>
      </c>
      <c r="E3838" s="39" t="s">
        <v>5</v>
      </c>
    </row>
    <row r="3839" spans="1:16" ht="38.25">
      <c r="A3839" t="s">
        <v>50</v>
      </c>
      <c s="34" t="s">
        <v>5341</v>
      </c>
      <c s="34" t="s">
        <v>2967</v>
      </c>
      <c s="35" t="s">
        <v>5</v>
      </c>
      <c s="6" t="s">
        <v>2968</v>
      </c>
      <c s="36" t="s">
        <v>102</v>
      </c>
      <c s="37">
        <v>13.324</v>
      </c>
      <c s="36">
        <v>0</v>
      </c>
      <c s="36">
        <f>ROUND(G3839*H3839,6)</f>
      </c>
      <c r="L3839" s="38">
        <v>0</v>
      </c>
      <c s="32">
        <f>ROUND(ROUND(L3839,2)*ROUND(G3839,3),2)</f>
      </c>
      <c s="36" t="s">
        <v>55</v>
      </c>
      <c>
        <f>(M3839*21)/100</f>
      </c>
      <c t="s">
        <v>28</v>
      </c>
    </row>
    <row r="3840" spans="1:5" ht="38.25">
      <c r="A3840" s="35" t="s">
        <v>56</v>
      </c>
      <c r="E3840" s="39" t="s">
        <v>2969</v>
      </c>
    </row>
    <row r="3841" spans="1:5" ht="12.75">
      <c r="A3841" s="35" t="s">
        <v>57</v>
      </c>
      <c r="E3841" s="40" t="s">
        <v>5</v>
      </c>
    </row>
    <row r="3842" spans="1:5" ht="12.75">
      <c r="A3842" t="s">
        <v>58</v>
      </c>
      <c r="E3842" s="39" t="s">
        <v>5</v>
      </c>
    </row>
    <row r="3843" spans="1:13" ht="12.75">
      <c r="A3843" t="s">
        <v>47</v>
      </c>
      <c r="C3843" s="31" t="s">
        <v>5342</v>
      </c>
      <c r="E3843" s="33" t="s">
        <v>5343</v>
      </c>
      <c r="J3843" s="32">
        <f>0</f>
      </c>
      <c s="32">
        <f>0</f>
      </c>
      <c s="32">
        <f>0+L3844+L3848</f>
      </c>
      <c s="32">
        <f>0+M3844+M3848</f>
      </c>
    </row>
    <row r="3844" spans="1:16" ht="38.25">
      <c r="A3844" t="s">
        <v>50</v>
      </c>
      <c s="34" t="s">
        <v>5344</v>
      </c>
      <c s="34" t="s">
        <v>5345</v>
      </c>
      <c s="35" t="s">
        <v>5</v>
      </c>
      <c s="6" t="s">
        <v>5346</v>
      </c>
      <c s="36" t="s">
        <v>1203</v>
      </c>
      <c s="37">
        <v>25.835</v>
      </c>
      <c s="36">
        <v>0.02539</v>
      </c>
      <c s="36">
        <f>ROUND(G3844*H3844,6)</f>
      </c>
      <c r="L3844" s="38">
        <v>0</v>
      </c>
      <c s="32">
        <f>ROUND(ROUND(L3844,2)*ROUND(G3844,3),2)</f>
      </c>
      <c s="36" t="s">
        <v>55</v>
      </c>
      <c>
        <f>(M3844*21)/100</f>
      </c>
      <c t="s">
        <v>28</v>
      </c>
    </row>
    <row r="3845" spans="1:5" ht="38.25">
      <c r="A3845" s="35" t="s">
        <v>56</v>
      </c>
      <c r="E3845" s="39" t="s">
        <v>5347</v>
      </c>
    </row>
    <row r="3846" spans="1:5" ht="12.75">
      <c r="A3846" s="35" t="s">
        <v>57</v>
      </c>
      <c r="E3846" s="40" t="s">
        <v>5348</v>
      </c>
    </row>
    <row r="3847" spans="1:5" ht="12.75">
      <c r="A3847" t="s">
        <v>58</v>
      </c>
      <c r="E3847" s="39" t="s">
        <v>5</v>
      </c>
    </row>
    <row r="3848" spans="1:16" ht="38.25">
      <c r="A3848" t="s">
        <v>50</v>
      </c>
      <c s="34" t="s">
        <v>5349</v>
      </c>
      <c s="34" t="s">
        <v>2967</v>
      </c>
      <c s="35" t="s">
        <v>5</v>
      </c>
      <c s="6" t="s">
        <v>2968</v>
      </c>
      <c s="36" t="s">
        <v>102</v>
      </c>
      <c s="37">
        <v>0.656</v>
      </c>
      <c s="36">
        <v>0</v>
      </c>
      <c s="36">
        <f>ROUND(G3848*H3848,6)</f>
      </c>
      <c r="L3848" s="38">
        <v>0</v>
      </c>
      <c s="32">
        <f>ROUND(ROUND(L3848,2)*ROUND(G3848,3),2)</f>
      </c>
      <c s="36" t="s">
        <v>55</v>
      </c>
      <c>
        <f>(M3848*21)/100</f>
      </c>
      <c t="s">
        <v>28</v>
      </c>
    </row>
    <row r="3849" spans="1:5" ht="38.25">
      <c r="A3849" s="35" t="s">
        <v>56</v>
      </c>
      <c r="E3849" s="39" t="s">
        <v>2969</v>
      </c>
    </row>
    <row r="3850" spans="1:5" ht="12.75">
      <c r="A3850" s="35" t="s">
        <v>57</v>
      </c>
      <c r="E3850" s="40" t="s">
        <v>5</v>
      </c>
    </row>
    <row r="3851" spans="1:5" ht="12.75">
      <c r="A3851" t="s">
        <v>58</v>
      </c>
      <c r="E3851" s="39" t="s">
        <v>5</v>
      </c>
    </row>
    <row r="3852" spans="1:13" ht="12.75">
      <c r="A3852" t="s">
        <v>47</v>
      </c>
      <c r="C3852" s="31" t="s">
        <v>103</v>
      </c>
      <c r="E3852" s="33" t="s">
        <v>104</v>
      </c>
      <c r="J3852" s="32">
        <f>0</f>
      </c>
      <c s="32">
        <f>0</f>
      </c>
      <c s="32">
        <f>0+L3853+L3857+L3861+L3865+L3869+L3873</f>
      </c>
      <c s="32">
        <f>0+M3853+M3857+M3861+M3865+M3869+M3873</f>
      </c>
    </row>
    <row r="3853" spans="1:16" ht="12.75">
      <c r="A3853" t="s">
        <v>50</v>
      </c>
      <c s="34" t="s">
        <v>5350</v>
      </c>
      <c s="34" t="s">
        <v>5351</v>
      </c>
      <c s="35" t="s">
        <v>5</v>
      </c>
      <c s="6" t="s">
        <v>5352</v>
      </c>
      <c s="36" t="s">
        <v>86</v>
      </c>
      <c s="37">
        <v>1</v>
      </c>
      <c s="36">
        <v>0</v>
      </c>
      <c s="36">
        <f>ROUND(G3853*H3853,6)</f>
      </c>
      <c r="L3853" s="38">
        <v>0</v>
      </c>
      <c s="32">
        <f>ROUND(ROUND(L3853,2)*ROUND(G3853,3),2)</f>
      </c>
      <c s="36" t="s">
        <v>62</v>
      </c>
      <c>
        <f>(M3853*21)/100</f>
      </c>
      <c t="s">
        <v>28</v>
      </c>
    </row>
    <row r="3854" spans="1:5" ht="12.75">
      <c r="A3854" s="35" t="s">
        <v>56</v>
      </c>
      <c r="E3854" s="39" t="s">
        <v>5352</v>
      </c>
    </row>
    <row r="3855" spans="1:5" ht="12.75">
      <c r="A3855" s="35" t="s">
        <v>57</v>
      </c>
      <c r="E3855" s="40" t="s">
        <v>2156</v>
      </c>
    </row>
    <row r="3856" spans="1:5" ht="51">
      <c r="A3856" t="s">
        <v>58</v>
      </c>
      <c r="E3856" s="39" t="s">
        <v>5353</v>
      </c>
    </row>
    <row r="3857" spans="1:16" ht="25.5">
      <c r="A3857" t="s">
        <v>50</v>
      </c>
      <c s="34" t="s">
        <v>5354</v>
      </c>
      <c s="34" t="s">
        <v>5355</v>
      </c>
      <c s="35" t="s">
        <v>5</v>
      </c>
      <c s="6" t="s">
        <v>5356</v>
      </c>
      <c s="36" t="s">
        <v>61</v>
      </c>
      <c s="37">
        <v>1</v>
      </c>
      <c s="36">
        <v>0</v>
      </c>
      <c s="36">
        <f>ROUND(G3857*H3857,6)</f>
      </c>
      <c r="L3857" s="38">
        <v>0</v>
      </c>
      <c s="32">
        <f>ROUND(ROUND(L3857,2)*ROUND(G3857,3),2)</f>
      </c>
      <c s="36" t="s">
        <v>62</v>
      </c>
      <c>
        <f>(M3857*21)/100</f>
      </c>
      <c t="s">
        <v>28</v>
      </c>
    </row>
    <row r="3858" spans="1:5" ht="38.25">
      <c r="A3858" s="35" t="s">
        <v>56</v>
      </c>
      <c r="E3858" s="39" t="s">
        <v>5357</v>
      </c>
    </row>
    <row r="3859" spans="1:5" ht="12.75">
      <c r="A3859" s="35" t="s">
        <v>57</v>
      </c>
      <c r="E3859" s="40" t="s">
        <v>5</v>
      </c>
    </row>
    <row r="3860" spans="1:5" ht="25.5">
      <c r="A3860" t="s">
        <v>58</v>
      </c>
      <c r="E3860" s="39" t="s">
        <v>5358</v>
      </c>
    </row>
    <row r="3861" spans="1:16" ht="12.75">
      <c r="A3861" t="s">
        <v>50</v>
      </c>
      <c s="34" t="s">
        <v>5359</v>
      </c>
      <c s="34" t="s">
        <v>5360</v>
      </c>
      <c s="35" t="s">
        <v>5</v>
      </c>
      <c s="6" t="s">
        <v>5361</v>
      </c>
      <c s="36" t="s">
        <v>61</v>
      </c>
      <c s="37">
        <v>1</v>
      </c>
      <c s="36">
        <v>0</v>
      </c>
      <c s="36">
        <f>ROUND(G3861*H3861,6)</f>
      </c>
      <c r="L3861" s="38">
        <v>0</v>
      </c>
      <c s="32">
        <f>ROUND(ROUND(L3861,2)*ROUND(G3861,3),2)</f>
      </c>
      <c s="36" t="s">
        <v>62</v>
      </c>
      <c>
        <f>(M3861*21)/100</f>
      </c>
      <c t="s">
        <v>28</v>
      </c>
    </row>
    <row r="3862" spans="1:5" ht="12.75">
      <c r="A3862" s="35" t="s">
        <v>56</v>
      </c>
      <c r="E3862" s="39" t="s">
        <v>5361</v>
      </c>
    </row>
    <row r="3863" spans="1:5" ht="12.75">
      <c r="A3863" s="35" t="s">
        <v>57</v>
      </c>
      <c r="E3863" s="40" t="s">
        <v>5</v>
      </c>
    </row>
    <row r="3864" spans="1:5" ht="25.5">
      <c r="A3864" t="s">
        <v>58</v>
      </c>
      <c r="E3864" s="39" t="s">
        <v>5362</v>
      </c>
    </row>
    <row r="3865" spans="1:16" ht="12.75">
      <c r="A3865" t="s">
        <v>50</v>
      </c>
      <c s="34" t="s">
        <v>5363</v>
      </c>
      <c s="34" t="s">
        <v>5364</v>
      </c>
      <c s="35" t="s">
        <v>5</v>
      </c>
      <c s="6" t="s">
        <v>5365</v>
      </c>
      <c s="36" t="s">
        <v>5366</v>
      </c>
      <c s="37">
        <v>1</v>
      </c>
      <c s="36">
        <v>0</v>
      </c>
      <c s="36">
        <f>ROUND(G3865*H3865,6)</f>
      </c>
      <c r="L3865" s="38">
        <v>0</v>
      </c>
      <c s="32">
        <f>ROUND(ROUND(L3865,2)*ROUND(G3865,3),2)</f>
      </c>
      <c s="36" t="s">
        <v>62</v>
      </c>
      <c>
        <f>(M3865*21)/100</f>
      </c>
      <c t="s">
        <v>28</v>
      </c>
    </row>
    <row r="3866" spans="1:5" ht="12.75">
      <c r="A3866" s="35" t="s">
        <v>56</v>
      </c>
      <c r="E3866" s="39" t="s">
        <v>5365</v>
      </c>
    </row>
    <row r="3867" spans="1:5" ht="12.75">
      <c r="A3867" s="35" t="s">
        <v>57</v>
      </c>
      <c r="E3867" s="40" t="s">
        <v>5</v>
      </c>
    </row>
    <row r="3868" spans="1:5" ht="12.75">
      <c r="A3868" t="s">
        <v>58</v>
      </c>
      <c r="E3868" s="39" t="s">
        <v>5367</v>
      </c>
    </row>
    <row r="3869" spans="1:16" ht="12.75">
      <c r="A3869" t="s">
        <v>50</v>
      </c>
      <c s="34" t="s">
        <v>5368</v>
      </c>
      <c s="34" t="s">
        <v>5369</v>
      </c>
      <c s="35" t="s">
        <v>5</v>
      </c>
      <c s="6" t="s">
        <v>5370</v>
      </c>
      <c s="36" t="s">
        <v>86</v>
      </c>
      <c s="37">
        <v>1</v>
      </c>
      <c s="36">
        <v>0</v>
      </c>
      <c s="36">
        <f>ROUND(G3869*H3869,6)</f>
      </c>
      <c r="L3869" s="38">
        <v>0</v>
      </c>
      <c s="32">
        <f>ROUND(ROUND(L3869,2)*ROUND(G3869,3),2)</f>
      </c>
      <c s="36" t="s">
        <v>62</v>
      </c>
      <c>
        <f>(M3869*21)/100</f>
      </c>
      <c t="s">
        <v>28</v>
      </c>
    </row>
    <row r="3870" spans="1:5" ht="12.75">
      <c r="A3870" s="35" t="s">
        <v>56</v>
      </c>
      <c r="E3870" s="39" t="s">
        <v>5370</v>
      </c>
    </row>
    <row r="3871" spans="1:5" ht="51">
      <c r="A3871" s="35" t="s">
        <v>57</v>
      </c>
      <c r="E3871" s="42" t="s">
        <v>5371</v>
      </c>
    </row>
    <row r="3872" spans="1:5" ht="114.75">
      <c r="A3872" t="s">
        <v>58</v>
      </c>
      <c r="E3872" s="39" t="s">
        <v>5372</v>
      </c>
    </row>
    <row r="3873" spans="1:16" ht="12.75">
      <c r="A3873" t="s">
        <v>50</v>
      </c>
      <c s="34" t="s">
        <v>5373</v>
      </c>
      <c s="34" t="s">
        <v>5374</v>
      </c>
      <c s="35" t="s">
        <v>5</v>
      </c>
      <c s="6" t="s">
        <v>5375</v>
      </c>
      <c s="36" t="s">
        <v>86</v>
      </c>
      <c s="37">
        <v>1</v>
      </c>
      <c s="36">
        <v>0</v>
      </c>
      <c s="36">
        <f>ROUND(G3873*H3873,6)</f>
      </c>
      <c r="L3873" s="38">
        <v>0</v>
      </c>
      <c s="32">
        <f>ROUND(ROUND(L3873,2)*ROUND(G3873,3),2)</f>
      </c>
      <c s="36" t="s">
        <v>62</v>
      </c>
      <c>
        <f>(M3873*21)/100</f>
      </c>
      <c t="s">
        <v>28</v>
      </c>
    </row>
    <row r="3874" spans="1:5" ht="12.75">
      <c r="A3874" s="35" t="s">
        <v>56</v>
      </c>
      <c r="E3874" s="39" t="s">
        <v>5375</v>
      </c>
    </row>
    <row r="3875" spans="1:5" ht="12.75">
      <c r="A3875" s="35" t="s">
        <v>57</v>
      </c>
      <c r="E3875" s="40" t="s">
        <v>5</v>
      </c>
    </row>
    <row r="3876" spans="1:5" ht="12.75">
      <c r="A3876" t="s">
        <v>58</v>
      </c>
      <c r="E387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1697</v>
      </c>
      <c s="41">
        <f>Rekapitulace!C30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1697</v>
      </c>
      <c r="E4" s="26" t="s">
        <v>1698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COUNTIFS(L8:L54,"=0",A8:A54,"P")+COUNTIFS(L8:L54,"",A8:A54,"P")+SUM(Q8:Q54)</f>
      </c>
    </row>
    <row r="8" spans="1:13" ht="12.75">
      <c r="A8" t="s">
        <v>45</v>
      </c>
      <c r="C8" s="28" t="s">
        <v>5378</v>
      </c>
      <c r="E8" s="30" t="s">
        <v>5377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5379</v>
      </c>
      <c r="E9" s="33" t="s">
        <v>5380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25.5">
      <c r="A10" t="s">
        <v>50</v>
      </c>
      <c s="34" t="s">
        <v>51</v>
      </c>
      <c s="34" t="s">
        <v>5381</v>
      </c>
      <c s="35" t="s">
        <v>5</v>
      </c>
      <c s="6" t="s">
        <v>5382</v>
      </c>
      <c s="36" t="s">
        <v>61</v>
      </c>
      <c s="37">
        <v>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62</v>
      </c>
      <c>
        <f>(M10*21)/100</f>
      </c>
      <c t="s">
        <v>28</v>
      </c>
    </row>
    <row r="11" spans="1:5" ht="25.5">
      <c r="A11" s="35" t="s">
        <v>56</v>
      </c>
      <c r="E11" s="39" t="s">
        <v>5382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5383</v>
      </c>
      <c s="35" t="s">
        <v>5</v>
      </c>
      <c s="6" t="s">
        <v>5384</v>
      </c>
      <c s="36" t="s">
        <v>61</v>
      </c>
      <c s="37">
        <v>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62</v>
      </c>
      <c>
        <f>(M14*21)/100</f>
      </c>
      <c t="s">
        <v>28</v>
      </c>
    </row>
    <row r="15" spans="1:5" ht="25.5">
      <c r="A15" s="35" t="s">
        <v>56</v>
      </c>
      <c r="E15" s="39" t="s">
        <v>5384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5385</v>
      </c>
      <c s="35" t="s">
        <v>5</v>
      </c>
      <c s="6" t="s">
        <v>5386</v>
      </c>
      <c s="36" t="s">
        <v>61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62</v>
      </c>
      <c>
        <f>(M18*21)/100</f>
      </c>
      <c t="s">
        <v>28</v>
      </c>
    </row>
    <row r="19" spans="1:5" ht="25.5">
      <c r="A19" s="35" t="s">
        <v>56</v>
      </c>
      <c r="E19" s="39" t="s">
        <v>5386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65</v>
      </c>
      <c s="34" t="s">
        <v>5387</v>
      </c>
      <c s="35" t="s">
        <v>5</v>
      </c>
      <c s="6" t="s">
        <v>5388</v>
      </c>
      <c s="36" t="s">
        <v>5389</v>
      </c>
      <c s="37">
        <v>199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62</v>
      </c>
      <c>
        <f>(M22*21)/100</f>
      </c>
      <c t="s">
        <v>28</v>
      </c>
    </row>
    <row r="23" spans="1:5" ht="25.5">
      <c r="A23" s="35" t="s">
        <v>56</v>
      </c>
      <c r="E23" s="39" t="s">
        <v>5388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68</v>
      </c>
      <c s="34" t="s">
        <v>5390</v>
      </c>
      <c s="35" t="s">
        <v>5</v>
      </c>
      <c s="6" t="s">
        <v>5391</v>
      </c>
      <c s="36" t="s">
        <v>61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62</v>
      </c>
      <c>
        <f>(M26*21)/100</f>
      </c>
      <c t="s">
        <v>28</v>
      </c>
    </row>
    <row r="27" spans="1:5" ht="25.5">
      <c r="A27" s="35" t="s">
        <v>56</v>
      </c>
      <c r="E27" s="39" t="s">
        <v>5391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5392</v>
      </c>
      <c s="35" t="s">
        <v>5</v>
      </c>
      <c s="6" t="s">
        <v>5393</v>
      </c>
      <c s="36" t="s">
        <v>61</v>
      </c>
      <c s="37">
        <v>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62</v>
      </c>
      <c>
        <f>(M30*21)/100</f>
      </c>
      <c t="s">
        <v>28</v>
      </c>
    </row>
    <row r="31" spans="1:5" ht="25.5">
      <c r="A31" s="35" t="s">
        <v>56</v>
      </c>
      <c r="E31" s="39" t="s">
        <v>5393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77</v>
      </c>
      <c s="34" t="s">
        <v>5394</v>
      </c>
      <c s="35" t="s">
        <v>5</v>
      </c>
      <c s="6" t="s">
        <v>5395</v>
      </c>
      <c s="36" t="s">
        <v>61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62</v>
      </c>
      <c>
        <f>(M34*21)/100</f>
      </c>
      <c t="s">
        <v>28</v>
      </c>
    </row>
    <row r="35" spans="1:5" ht="12.75">
      <c r="A35" s="35" t="s">
        <v>56</v>
      </c>
      <c r="E35" s="39" t="s">
        <v>5395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80</v>
      </c>
      <c s="34" t="s">
        <v>5396</v>
      </c>
      <c s="35" t="s">
        <v>5</v>
      </c>
      <c s="6" t="s">
        <v>5397</v>
      </c>
      <c s="36" t="s">
        <v>61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62</v>
      </c>
      <c>
        <f>(M38*21)/100</f>
      </c>
      <c t="s">
        <v>28</v>
      </c>
    </row>
    <row r="39" spans="1:5" ht="12.75">
      <c r="A39" s="35" t="s">
        <v>56</v>
      </c>
      <c r="E39" s="39" t="s">
        <v>5397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83</v>
      </c>
      <c s="34" t="s">
        <v>5398</v>
      </c>
      <c s="35" t="s">
        <v>5</v>
      </c>
      <c s="6" t="s">
        <v>5399</v>
      </c>
      <c s="36" t="s">
        <v>61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62</v>
      </c>
      <c>
        <f>(M42*21)/100</f>
      </c>
      <c t="s">
        <v>28</v>
      </c>
    </row>
    <row r="43" spans="1:5" ht="12.75">
      <c r="A43" s="35" t="s">
        <v>56</v>
      </c>
      <c r="E43" s="39" t="s">
        <v>5399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87</v>
      </c>
      <c s="34" t="s">
        <v>5400</v>
      </c>
      <c s="35" t="s">
        <v>5</v>
      </c>
      <c s="6" t="s">
        <v>5401</v>
      </c>
      <c s="36" t="s">
        <v>86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62</v>
      </c>
      <c>
        <f>(M46*21)/100</f>
      </c>
      <c t="s">
        <v>28</v>
      </c>
    </row>
    <row r="47" spans="1:5" ht="12.75">
      <c r="A47" s="35" t="s">
        <v>56</v>
      </c>
      <c r="E47" s="39" t="s">
        <v>5401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90</v>
      </c>
      <c s="34" t="s">
        <v>5402</v>
      </c>
      <c s="35" t="s">
        <v>5</v>
      </c>
      <c s="6" t="s">
        <v>5403</v>
      </c>
      <c s="36" t="s">
        <v>86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62</v>
      </c>
      <c>
        <f>(M50*21)/100</f>
      </c>
      <c t="s">
        <v>28</v>
      </c>
    </row>
    <row r="51" spans="1:5" ht="12.75">
      <c r="A51" s="35" t="s">
        <v>56</v>
      </c>
      <c r="E51" s="39" t="s">
        <v>5403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93</v>
      </c>
      <c s="34" t="s">
        <v>5404</v>
      </c>
      <c s="35" t="s">
        <v>5</v>
      </c>
      <c s="6" t="s">
        <v>5405</v>
      </c>
      <c s="36" t="s">
        <v>86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62</v>
      </c>
      <c>
        <f>(M54*21)/100</f>
      </c>
      <c t="s">
        <v>28</v>
      </c>
    </row>
    <row r="55" spans="1:5" ht="12.75">
      <c r="A55" s="35" t="s">
        <v>56</v>
      </c>
      <c r="E55" s="39" t="s">
        <v>5405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8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1697</v>
      </c>
      <c s="41">
        <f>Rekapitulace!C30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1697</v>
      </c>
      <c r="E4" s="26" t="s">
        <v>1698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COUNTIFS(L8:L802,"=0",A8:A802,"P")+COUNTIFS(L8:L802,"",A8:A802,"P")+SUM(Q8:Q802)</f>
      </c>
    </row>
    <row r="8" spans="1:13" ht="12.75">
      <c r="A8" t="s">
        <v>45</v>
      </c>
      <c r="C8" s="28" t="s">
        <v>5408</v>
      </c>
      <c r="E8" s="30" t="s">
        <v>5407</v>
      </c>
      <c r="J8" s="29">
        <f>0+J9+J62+J75+J84+J97+J114+J147+J264+J453+J474+J587+J624+J641+J682+J699+J716+J749+J766+J783+J788+J801</f>
      </c>
      <c s="29">
        <f>0+K9+K62+K75+K84+K97+K114+K147+K264+K453+K474+K587+K624+K641+K682+K699+K716+K749+K766+K783+K788+K801</f>
      </c>
      <c s="29">
        <f>0+L9+L62+L75+L84+L97+L114+L147+L264+L453+L474+L587+L624+L641+L682+L699+L716+L749+L766+L783+L788+L801</f>
      </c>
      <c s="29">
        <f>0+M9+M62+M75+M84+M97+M114+M147+M264+M453+M474+M587+M624+M641+M682+M699+M716+M749+M766+M783+M788+M801</f>
      </c>
    </row>
    <row r="9" spans="1:13" ht="12.75">
      <c r="A9" t="s">
        <v>47</v>
      </c>
      <c r="C9" s="31" t="s">
        <v>51</v>
      </c>
      <c r="E9" s="33" t="s">
        <v>1200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50</v>
      </c>
      <c s="34" t="s">
        <v>51</v>
      </c>
      <c s="34" t="s">
        <v>5409</v>
      </c>
      <c s="35" t="s">
        <v>5</v>
      </c>
      <c s="6" t="s">
        <v>5410</v>
      </c>
      <c s="36" t="s">
        <v>1203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51">
      <c r="A11" s="35" t="s">
        <v>56</v>
      </c>
      <c r="E11" s="39" t="s">
        <v>5411</v>
      </c>
    </row>
    <row r="12" spans="1:5" ht="51">
      <c r="A12" s="35" t="s">
        <v>57</v>
      </c>
      <c r="E12" s="42" t="s">
        <v>5412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5413</v>
      </c>
      <c s="35" t="s">
        <v>5</v>
      </c>
      <c s="6" t="s">
        <v>5414</v>
      </c>
      <c s="36" t="s">
        <v>1203</v>
      </c>
      <c s="37">
        <v>350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38.25">
      <c r="A15" s="35" t="s">
        <v>56</v>
      </c>
      <c r="E15" s="39" t="s">
        <v>5415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5416</v>
      </c>
      <c s="35" t="s">
        <v>5</v>
      </c>
      <c s="6" t="s">
        <v>5417</v>
      </c>
      <c s="36" t="s">
        <v>1203</v>
      </c>
      <c s="37">
        <v>350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38.25">
      <c r="A19" s="35" t="s">
        <v>56</v>
      </c>
      <c r="E19" s="39" t="s">
        <v>5418</v>
      </c>
    </row>
    <row r="20" spans="1:5" ht="76.5">
      <c r="A20" s="35" t="s">
        <v>57</v>
      </c>
      <c r="E20" s="42" t="s">
        <v>5419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65</v>
      </c>
      <c s="34" t="s">
        <v>1207</v>
      </c>
      <c s="35" t="s">
        <v>5</v>
      </c>
      <c s="6" t="s">
        <v>1208</v>
      </c>
      <c s="36" t="s">
        <v>1203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51">
      <c r="A23" s="35" t="s">
        <v>56</v>
      </c>
      <c r="E23" s="39" t="s">
        <v>1209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68</v>
      </c>
      <c s="34" t="s">
        <v>5420</v>
      </c>
      <c s="35" t="s">
        <v>5</v>
      </c>
      <c s="6" t="s">
        <v>5421</v>
      </c>
      <c s="36" t="s">
        <v>1088</v>
      </c>
      <c s="37">
        <v>270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5421</v>
      </c>
    </row>
    <row r="28" spans="1:5" ht="76.5">
      <c r="A28" s="35" t="s">
        <v>57</v>
      </c>
      <c r="E28" s="42" t="s">
        <v>5422</v>
      </c>
    </row>
    <row r="29" spans="1:5" ht="12.75">
      <c r="A29" t="s">
        <v>58</v>
      </c>
      <c r="E29" s="39" t="s">
        <v>5</v>
      </c>
    </row>
    <row r="30" spans="1:16" ht="38.25">
      <c r="A30" t="s">
        <v>50</v>
      </c>
      <c s="34" t="s">
        <v>27</v>
      </c>
      <c s="34" t="s">
        <v>5423</v>
      </c>
      <c s="35" t="s">
        <v>5</v>
      </c>
      <c s="6" t="s">
        <v>5424</v>
      </c>
      <c s="36" t="s">
        <v>1088</v>
      </c>
      <c s="37">
        <v>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38.25">
      <c r="A31" s="35" t="s">
        <v>56</v>
      </c>
      <c r="E31" s="39" t="s">
        <v>5424</v>
      </c>
    </row>
    <row r="32" spans="1:5" ht="51">
      <c r="A32" s="35" t="s">
        <v>57</v>
      </c>
      <c r="E32" s="42" t="s">
        <v>5425</v>
      </c>
    </row>
    <row r="33" spans="1:5" ht="12.75">
      <c r="A33" t="s">
        <v>58</v>
      </c>
      <c r="E33" s="39" t="s">
        <v>5</v>
      </c>
    </row>
    <row r="34" spans="1:16" ht="38.25">
      <c r="A34" t="s">
        <v>50</v>
      </c>
      <c s="34" t="s">
        <v>77</v>
      </c>
      <c s="34" t="s">
        <v>5426</v>
      </c>
      <c s="35" t="s">
        <v>5</v>
      </c>
      <c s="6" t="s">
        <v>1221</v>
      </c>
      <c s="36" t="s">
        <v>1088</v>
      </c>
      <c s="37">
        <v>270.8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38.25">
      <c r="A35" s="35" t="s">
        <v>56</v>
      </c>
      <c r="E35" s="39" t="s">
        <v>5427</v>
      </c>
    </row>
    <row r="36" spans="1:5" ht="102">
      <c r="A36" s="35" t="s">
        <v>57</v>
      </c>
      <c r="E36" s="42" t="s">
        <v>5428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80</v>
      </c>
      <c s="34" t="s">
        <v>1224</v>
      </c>
      <c s="35" t="s">
        <v>5</v>
      </c>
      <c s="6" t="s">
        <v>1225</v>
      </c>
      <c s="36" t="s">
        <v>102</v>
      </c>
      <c s="37">
        <v>487.44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25.5">
      <c r="A39" s="35" t="s">
        <v>56</v>
      </c>
      <c r="E39" s="39" t="s">
        <v>1225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83</v>
      </c>
      <c s="34" t="s">
        <v>5429</v>
      </c>
      <c s="35" t="s">
        <v>5</v>
      </c>
      <c s="6" t="s">
        <v>5430</v>
      </c>
      <c s="36" t="s">
        <v>1088</v>
      </c>
      <c s="37">
        <v>60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25.5">
      <c r="A43" s="35" t="s">
        <v>56</v>
      </c>
      <c r="E43" s="39" t="s">
        <v>5430</v>
      </c>
    </row>
    <row r="44" spans="1:5" ht="76.5">
      <c r="A44" s="35" t="s">
        <v>57</v>
      </c>
      <c r="E44" s="42" t="s">
        <v>5431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87</v>
      </c>
      <c s="34" t="s">
        <v>5432</v>
      </c>
      <c s="35" t="s">
        <v>5</v>
      </c>
      <c s="6" t="s">
        <v>5433</v>
      </c>
      <c s="36" t="s">
        <v>102</v>
      </c>
      <c s="37">
        <v>120</v>
      </c>
      <c s="36">
        <v>1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12.75">
      <c r="A47" s="35" t="s">
        <v>56</v>
      </c>
      <c r="E47" s="39" t="s">
        <v>5433</v>
      </c>
    </row>
    <row r="48" spans="1:5" ht="25.5">
      <c r="A48" s="35" t="s">
        <v>57</v>
      </c>
      <c r="E48" s="40" t="s">
        <v>5434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90</v>
      </c>
      <c s="34" t="s">
        <v>1090</v>
      </c>
      <c s="35" t="s">
        <v>5</v>
      </c>
      <c s="6" t="s">
        <v>1091</v>
      </c>
      <c s="36" t="s">
        <v>1088</v>
      </c>
      <c s="37">
        <v>4.2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25.5">
      <c r="A51" s="35" t="s">
        <v>56</v>
      </c>
      <c r="E51" s="39" t="s">
        <v>1091</v>
      </c>
    </row>
    <row r="52" spans="1:5" ht="51">
      <c r="A52" s="35" t="s">
        <v>57</v>
      </c>
      <c r="E52" s="42" t="s">
        <v>5435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93</v>
      </c>
      <c s="34" t="s">
        <v>5436</v>
      </c>
      <c s="35" t="s">
        <v>5</v>
      </c>
      <c s="6" t="s">
        <v>5437</v>
      </c>
      <c s="36" t="s">
        <v>1088</v>
      </c>
      <c s="37">
        <v>138.6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28</v>
      </c>
    </row>
    <row r="55" spans="1:5" ht="38.25">
      <c r="A55" s="35" t="s">
        <v>56</v>
      </c>
      <c r="E55" s="39" t="s">
        <v>5438</v>
      </c>
    </row>
    <row r="56" spans="1:5" ht="102">
      <c r="A56" s="35" t="s">
        <v>57</v>
      </c>
      <c r="E56" s="42" t="s">
        <v>5439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96</v>
      </c>
      <c s="34" t="s">
        <v>1093</v>
      </c>
      <c s="35" t="s">
        <v>5</v>
      </c>
      <c s="6" t="s">
        <v>1094</v>
      </c>
      <c s="36" t="s">
        <v>102</v>
      </c>
      <c s="37">
        <v>277.2</v>
      </c>
      <c s="36">
        <v>1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28</v>
      </c>
    </row>
    <row r="59" spans="1:5" ht="12.75">
      <c r="A59" s="35" t="s">
        <v>56</v>
      </c>
      <c r="E59" s="39" t="s">
        <v>1094</v>
      </c>
    </row>
    <row r="60" spans="1:5" ht="25.5">
      <c r="A60" s="35" t="s">
        <v>57</v>
      </c>
      <c r="E60" s="40" t="s">
        <v>5440</v>
      </c>
    </row>
    <row r="61" spans="1:5" ht="12.75">
      <c r="A61" t="s">
        <v>58</v>
      </c>
      <c r="E61" s="39" t="s">
        <v>5</v>
      </c>
    </row>
    <row r="62" spans="1:13" ht="12.75">
      <c r="A62" t="s">
        <v>47</v>
      </c>
      <c r="C62" s="31" t="s">
        <v>26</v>
      </c>
      <c r="E62" s="33" t="s">
        <v>1235</v>
      </c>
      <c r="J62" s="32">
        <f>0</f>
      </c>
      <c s="32">
        <f>0</f>
      </c>
      <c s="32">
        <f>0+L63+L67+L71</f>
      </c>
      <c s="32">
        <f>0+M63+M67+M71</f>
      </c>
    </row>
    <row r="63" spans="1:16" ht="38.25">
      <c r="A63" t="s">
        <v>50</v>
      </c>
      <c s="34" t="s">
        <v>99</v>
      </c>
      <c s="34" t="s">
        <v>5441</v>
      </c>
      <c s="35" t="s">
        <v>5</v>
      </c>
      <c s="6" t="s">
        <v>5442</v>
      </c>
      <c s="36" t="s">
        <v>54</v>
      </c>
      <c s="37">
        <v>15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28</v>
      </c>
    </row>
    <row r="64" spans="1:5" ht="63.75">
      <c r="A64" s="35" t="s">
        <v>56</v>
      </c>
      <c r="E64" s="39" t="s">
        <v>5443</v>
      </c>
    </row>
    <row r="65" spans="1:5" ht="51">
      <c r="A65" s="35" t="s">
        <v>57</v>
      </c>
      <c r="E65" s="42" t="s">
        <v>5444</v>
      </c>
    </row>
    <row r="66" spans="1:5" ht="12.75">
      <c r="A66" t="s">
        <v>58</v>
      </c>
      <c r="E66" s="39" t="s">
        <v>5</v>
      </c>
    </row>
    <row r="67" spans="1:16" ht="25.5">
      <c r="A67" t="s">
        <v>50</v>
      </c>
      <c s="34" t="s">
        <v>105</v>
      </c>
      <c s="34" t="s">
        <v>5445</v>
      </c>
      <c s="35" t="s">
        <v>5</v>
      </c>
      <c s="6" t="s">
        <v>5446</v>
      </c>
      <c s="36" t="s">
        <v>54</v>
      </c>
      <c s="37">
        <v>8</v>
      </c>
      <c s="36">
        <v>0.00128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28</v>
      </c>
    </row>
    <row r="68" spans="1:5" ht="25.5">
      <c r="A68" s="35" t="s">
        <v>56</v>
      </c>
      <c r="E68" s="39" t="s">
        <v>5446</v>
      </c>
    </row>
    <row r="69" spans="1:5" ht="12.75">
      <c r="A69" s="35" t="s">
        <v>57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25.5">
      <c r="A71" t="s">
        <v>50</v>
      </c>
      <c s="34" t="s">
        <v>108</v>
      </c>
      <c s="34" t="s">
        <v>5447</v>
      </c>
      <c s="35" t="s">
        <v>5</v>
      </c>
      <c s="6" t="s">
        <v>5448</v>
      </c>
      <c s="36" t="s">
        <v>54</v>
      </c>
      <c s="37">
        <v>7</v>
      </c>
      <c s="36">
        <v>0.00035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28</v>
      </c>
    </row>
    <row r="72" spans="1:5" ht="25.5">
      <c r="A72" s="35" t="s">
        <v>56</v>
      </c>
      <c r="E72" s="39" t="s">
        <v>5448</v>
      </c>
    </row>
    <row r="73" spans="1:5" ht="12.75">
      <c r="A73" s="35" t="s">
        <v>57</v>
      </c>
      <c r="E73" s="40" t="s">
        <v>5</v>
      </c>
    </row>
    <row r="74" spans="1:5" ht="12.75">
      <c r="A74" t="s">
        <v>58</v>
      </c>
      <c r="E74" s="39" t="s">
        <v>5</v>
      </c>
    </row>
    <row r="75" spans="1:13" ht="12.75">
      <c r="A75" t="s">
        <v>47</v>
      </c>
      <c r="C75" s="31" t="s">
        <v>65</v>
      </c>
      <c r="E75" s="33" t="s">
        <v>1241</v>
      </c>
      <c r="J75" s="32">
        <f>0</f>
      </c>
      <c s="32">
        <f>0</f>
      </c>
      <c s="32">
        <f>0+L76+L80</f>
      </c>
      <c s="32">
        <f>0+M76+M80</f>
      </c>
    </row>
    <row r="76" spans="1:16" ht="12.75">
      <c r="A76" t="s">
        <v>50</v>
      </c>
      <c s="34" t="s">
        <v>128</v>
      </c>
      <c s="34" t="s">
        <v>5449</v>
      </c>
      <c s="35" t="s">
        <v>5</v>
      </c>
      <c s="6" t="s">
        <v>5450</v>
      </c>
      <c s="36" t="s">
        <v>1088</v>
      </c>
      <c s="37">
        <v>20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12.75">
      <c r="A77" s="35" t="s">
        <v>56</v>
      </c>
      <c r="E77" s="39" t="s">
        <v>5450</v>
      </c>
    </row>
    <row r="78" spans="1:5" ht="51">
      <c r="A78" s="35" t="s">
        <v>57</v>
      </c>
      <c r="E78" s="42" t="s">
        <v>5451</v>
      </c>
    </row>
    <row r="79" spans="1:5" ht="12.75">
      <c r="A79" t="s">
        <v>58</v>
      </c>
      <c r="E79" s="39" t="s">
        <v>5</v>
      </c>
    </row>
    <row r="80" spans="1:16" ht="25.5">
      <c r="A80" t="s">
        <v>50</v>
      </c>
      <c s="34" t="s">
        <v>130</v>
      </c>
      <c s="34" t="s">
        <v>1242</v>
      </c>
      <c s="35" t="s">
        <v>5</v>
      </c>
      <c s="6" t="s">
        <v>1243</v>
      </c>
      <c s="36" t="s">
        <v>1088</v>
      </c>
      <c s="37">
        <v>32.2</v>
      </c>
      <c s="36">
        <v>1.89077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28</v>
      </c>
    </row>
    <row r="81" spans="1:5" ht="25.5">
      <c r="A81" s="35" t="s">
        <v>56</v>
      </c>
      <c r="E81" s="39" t="s">
        <v>1243</v>
      </c>
    </row>
    <row r="82" spans="1:5" ht="102">
      <c r="A82" s="35" t="s">
        <v>57</v>
      </c>
      <c r="E82" s="42" t="s">
        <v>5452</v>
      </c>
    </row>
    <row r="83" spans="1:5" ht="12.75">
      <c r="A83" t="s">
        <v>58</v>
      </c>
      <c r="E83" s="39" t="s">
        <v>5</v>
      </c>
    </row>
    <row r="84" spans="1:13" ht="12.75">
      <c r="A84" t="s">
        <v>47</v>
      </c>
      <c r="C84" s="31" t="s">
        <v>68</v>
      </c>
      <c r="E84" s="33" t="s">
        <v>1258</v>
      </c>
      <c r="J84" s="32">
        <f>0</f>
      </c>
      <c s="32">
        <f>0</f>
      </c>
      <c s="32">
        <f>0+L85+L89+L93</f>
      </c>
      <c s="32">
        <f>0+M85+M89+M93</f>
      </c>
    </row>
    <row r="85" spans="1:16" ht="25.5">
      <c r="A85" t="s">
        <v>50</v>
      </c>
      <c s="34" t="s">
        <v>132</v>
      </c>
      <c s="34" t="s">
        <v>1259</v>
      </c>
      <c s="35" t="s">
        <v>5</v>
      </c>
      <c s="6" t="s">
        <v>1260</v>
      </c>
      <c s="36" t="s">
        <v>1203</v>
      </c>
      <c s="37">
        <v>8</v>
      </c>
      <c s="36">
        <v>0.345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28</v>
      </c>
    </row>
    <row r="86" spans="1:5" ht="25.5">
      <c r="A86" s="35" t="s">
        <v>56</v>
      </c>
      <c r="E86" s="39" t="s">
        <v>1260</v>
      </c>
    </row>
    <row r="87" spans="1:5" ht="12.75">
      <c r="A87" s="35" t="s">
        <v>57</v>
      </c>
      <c r="E87" s="40" t="s">
        <v>5</v>
      </c>
    </row>
    <row r="88" spans="1:5" ht="12.75">
      <c r="A88" t="s">
        <v>58</v>
      </c>
      <c r="E88" s="39" t="s">
        <v>5</v>
      </c>
    </row>
    <row r="89" spans="1:16" ht="25.5">
      <c r="A89" t="s">
        <v>50</v>
      </c>
      <c s="34" t="s">
        <v>134</v>
      </c>
      <c s="34" t="s">
        <v>1262</v>
      </c>
      <c s="35" t="s">
        <v>5</v>
      </c>
      <c s="6" t="s">
        <v>1263</v>
      </c>
      <c s="36" t="s">
        <v>1203</v>
      </c>
      <c s="37">
        <v>4</v>
      </c>
      <c s="36">
        <v>0.1837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28</v>
      </c>
    </row>
    <row r="90" spans="1:5" ht="38.25">
      <c r="A90" s="35" t="s">
        <v>56</v>
      </c>
      <c r="E90" s="39" t="s">
        <v>1264</v>
      </c>
    </row>
    <row r="91" spans="1:5" ht="12.75">
      <c r="A91" s="35" t="s">
        <v>57</v>
      </c>
      <c r="E91" s="40" t="s">
        <v>5</v>
      </c>
    </row>
    <row r="92" spans="1:5" ht="12.75">
      <c r="A92" t="s">
        <v>58</v>
      </c>
      <c r="E92" s="39" t="s">
        <v>5</v>
      </c>
    </row>
    <row r="93" spans="1:16" ht="12.75">
      <c r="A93" t="s">
        <v>50</v>
      </c>
      <c s="34" t="s">
        <v>136</v>
      </c>
      <c s="34" t="s">
        <v>1266</v>
      </c>
      <c s="35" t="s">
        <v>5</v>
      </c>
      <c s="6" t="s">
        <v>1267</v>
      </c>
      <c s="36" t="s">
        <v>1203</v>
      </c>
      <c s="37">
        <v>0.808</v>
      </c>
      <c s="36">
        <v>0.417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28</v>
      </c>
    </row>
    <row r="94" spans="1:5" ht="12.75">
      <c r="A94" s="35" t="s">
        <v>56</v>
      </c>
      <c r="E94" s="39" t="s">
        <v>1267</v>
      </c>
    </row>
    <row r="95" spans="1:5" ht="25.5">
      <c r="A95" s="35" t="s">
        <v>57</v>
      </c>
      <c r="E95" s="40" t="s">
        <v>5453</v>
      </c>
    </row>
    <row r="96" spans="1:5" ht="12.75">
      <c r="A96" t="s">
        <v>58</v>
      </c>
      <c r="E96" s="39" t="s">
        <v>5</v>
      </c>
    </row>
    <row r="97" spans="1:13" ht="12.75">
      <c r="A97" t="s">
        <v>47</v>
      </c>
      <c r="C97" s="31" t="s">
        <v>27</v>
      </c>
      <c r="E97" s="33" t="s">
        <v>2078</v>
      </c>
      <c r="J97" s="32">
        <f>0</f>
      </c>
      <c s="32">
        <f>0</f>
      </c>
      <c s="32">
        <f>0+L98+L102+L106+L110</f>
      </c>
      <c s="32">
        <f>0+M98+M102+M106+M110</f>
      </c>
    </row>
    <row r="98" spans="1:16" ht="12.75">
      <c r="A98" t="s">
        <v>50</v>
      </c>
      <c s="34" t="s">
        <v>137</v>
      </c>
      <c s="34" t="s">
        <v>5454</v>
      </c>
      <c s="35" t="s">
        <v>5</v>
      </c>
      <c s="6" t="s">
        <v>5455</v>
      </c>
      <c s="36" t="s">
        <v>1203</v>
      </c>
      <c s="37">
        <v>160</v>
      </c>
      <c s="36">
        <v>0.056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28</v>
      </c>
    </row>
    <row r="99" spans="1:5" ht="12.75">
      <c r="A99" s="35" t="s">
        <v>56</v>
      </c>
      <c r="E99" s="39" t="s">
        <v>5455</v>
      </c>
    </row>
    <row r="100" spans="1:5" ht="102">
      <c r="A100" s="35" t="s">
        <v>57</v>
      </c>
      <c r="E100" s="42" t="s">
        <v>5456</v>
      </c>
    </row>
    <row r="101" spans="1:5" ht="12.75">
      <c r="A101" t="s">
        <v>58</v>
      </c>
      <c r="E101" s="39" t="s">
        <v>5</v>
      </c>
    </row>
    <row r="102" spans="1:16" ht="25.5">
      <c r="A102" t="s">
        <v>50</v>
      </c>
      <c s="34" t="s">
        <v>141</v>
      </c>
      <c s="34" t="s">
        <v>5457</v>
      </c>
      <c s="35" t="s">
        <v>5</v>
      </c>
      <c s="6" t="s">
        <v>5458</v>
      </c>
      <c s="36" t="s">
        <v>1088</v>
      </c>
      <c s="37">
        <v>70</v>
      </c>
      <c s="36">
        <v>2.50187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28</v>
      </c>
    </row>
    <row r="103" spans="1:5" ht="25.5">
      <c r="A103" s="35" t="s">
        <v>56</v>
      </c>
      <c r="E103" s="39" t="s">
        <v>5458</v>
      </c>
    </row>
    <row r="104" spans="1:5" ht="12.75">
      <c r="A104" s="35" t="s">
        <v>57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25.5">
      <c r="A106" t="s">
        <v>50</v>
      </c>
      <c s="34" t="s">
        <v>143</v>
      </c>
      <c s="34" t="s">
        <v>5459</v>
      </c>
      <c s="35" t="s">
        <v>5</v>
      </c>
      <c s="6" t="s">
        <v>5460</v>
      </c>
      <c s="36" t="s">
        <v>1088</v>
      </c>
      <c s="37">
        <v>70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28</v>
      </c>
    </row>
    <row r="107" spans="1:5" ht="25.5">
      <c r="A107" s="35" t="s">
        <v>56</v>
      </c>
      <c r="E107" s="39" t="s">
        <v>5460</v>
      </c>
    </row>
    <row r="108" spans="1:5" ht="12.75">
      <c r="A108" s="35" t="s">
        <v>57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144</v>
      </c>
      <c s="34" t="s">
        <v>5461</v>
      </c>
      <c s="35" t="s">
        <v>5</v>
      </c>
      <c s="6" t="s">
        <v>5462</v>
      </c>
      <c s="36" t="s">
        <v>102</v>
      </c>
      <c s="37">
        <v>2.45</v>
      </c>
      <c s="36">
        <v>1.06277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28</v>
      </c>
    </row>
    <row r="111" spans="1:5" ht="12.75">
      <c r="A111" s="35" t="s">
        <v>56</v>
      </c>
      <c r="E111" s="39" t="s">
        <v>5462</v>
      </c>
    </row>
    <row r="112" spans="1:5" ht="12.75">
      <c r="A112" s="35" t="s">
        <v>57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3" ht="12.75">
      <c r="A114" t="s">
        <v>47</v>
      </c>
      <c r="C114" s="31" t="s">
        <v>2562</v>
      </c>
      <c r="E114" s="33" t="s">
        <v>2563</v>
      </c>
      <c r="J114" s="32">
        <f>0</f>
      </c>
      <c s="32">
        <f>0</f>
      </c>
      <c s="32">
        <f>0+L115+L119+L123+L127+L131+L135+L139+L143</f>
      </c>
      <c s="32">
        <f>0+M115+M119+M123+M127+M131+M135+M139+M143</f>
      </c>
    </row>
    <row r="115" spans="1:16" ht="25.5">
      <c r="A115" t="s">
        <v>50</v>
      </c>
      <c s="34" t="s">
        <v>399</v>
      </c>
      <c s="34" t="s">
        <v>2565</v>
      </c>
      <c s="35" t="s">
        <v>5</v>
      </c>
      <c s="6" t="s">
        <v>2566</v>
      </c>
      <c s="36" t="s">
        <v>1203</v>
      </c>
      <c s="37">
        <v>350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28</v>
      </c>
    </row>
    <row r="116" spans="1:5" ht="25.5">
      <c r="A116" s="35" t="s">
        <v>56</v>
      </c>
      <c r="E116" s="39" t="s">
        <v>2566</v>
      </c>
    </row>
    <row r="117" spans="1:5" ht="12.75">
      <c r="A117" s="35" t="s">
        <v>57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50</v>
      </c>
      <c s="34" t="s">
        <v>402</v>
      </c>
      <c s="34" t="s">
        <v>5011</v>
      </c>
      <c s="35" t="s">
        <v>5</v>
      </c>
      <c s="6" t="s">
        <v>5012</v>
      </c>
      <c s="36" t="s">
        <v>5013</v>
      </c>
      <c s="37">
        <v>350</v>
      </c>
      <c s="36">
        <v>0.001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28</v>
      </c>
    </row>
    <row r="120" spans="1:5" ht="12.75">
      <c r="A120" s="35" t="s">
        <v>56</v>
      </c>
      <c r="E120" s="39" t="s">
        <v>5012</v>
      </c>
    </row>
    <row r="121" spans="1:5" ht="12.75">
      <c r="A121" s="35" t="s">
        <v>57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405</v>
      </c>
      <c s="34" t="s">
        <v>2569</v>
      </c>
      <c s="35" t="s">
        <v>5</v>
      </c>
      <c s="6" t="s">
        <v>2570</v>
      </c>
      <c s="36" t="s">
        <v>102</v>
      </c>
      <c s="37">
        <v>0.116</v>
      </c>
      <c s="36">
        <v>1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12.75">
      <c r="A124" s="35" t="s">
        <v>56</v>
      </c>
      <c r="E124" s="39" t="s">
        <v>2570</v>
      </c>
    </row>
    <row r="125" spans="1:5" ht="25.5">
      <c r="A125" s="35" t="s">
        <v>57</v>
      </c>
      <c r="E125" s="40" t="s">
        <v>5463</v>
      </c>
    </row>
    <row r="126" spans="1:5" ht="12.75">
      <c r="A126" t="s">
        <v>58</v>
      </c>
      <c r="E126" s="39" t="s">
        <v>5</v>
      </c>
    </row>
    <row r="127" spans="1:16" ht="12.75">
      <c r="A127" t="s">
        <v>50</v>
      </c>
      <c s="34" t="s">
        <v>408</v>
      </c>
      <c s="34" t="s">
        <v>2578</v>
      </c>
      <c s="35" t="s">
        <v>5</v>
      </c>
      <c s="6" t="s">
        <v>2579</v>
      </c>
      <c s="36" t="s">
        <v>1203</v>
      </c>
      <c s="37">
        <v>700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28</v>
      </c>
    </row>
    <row r="128" spans="1:5" ht="12.75">
      <c r="A128" s="35" t="s">
        <v>56</v>
      </c>
      <c r="E128" s="39" t="s">
        <v>2579</v>
      </c>
    </row>
    <row r="129" spans="1:5" ht="12.75">
      <c r="A129" s="35" t="s">
        <v>57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12.75">
      <c r="A131" t="s">
        <v>50</v>
      </c>
      <c s="34" t="s">
        <v>413</v>
      </c>
      <c s="34" t="s">
        <v>2590</v>
      </c>
      <c s="35" t="s">
        <v>5</v>
      </c>
      <c s="6" t="s">
        <v>2591</v>
      </c>
      <c s="36" t="s">
        <v>1203</v>
      </c>
      <c s="37">
        <v>700</v>
      </c>
      <c s="36">
        <v>0.0004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28</v>
      </c>
    </row>
    <row r="132" spans="1:5" ht="12.75">
      <c r="A132" s="35" t="s">
        <v>56</v>
      </c>
      <c r="E132" s="39" t="s">
        <v>2591</v>
      </c>
    </row>
    <row r="133" spans="1:5" ht="12.75">
      <c r="A133" s="35" t="s">
        <v>57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25.5">
      <c r="A135" t="s">
        <v>50</v>
      </c>
      <c s="34" t="s">
        <v>416</v>
      </c>
      <c s="34" t="s">
        <v>2594</v>
      </c>
      <c s="35" t="s">
        <v>5</v>
      </c>
      <c s="6" t="s">
        <v>2595</v>
      </c>
      <c s="36" t="s">
        <v>1203</v>
      </c>
      <c s="37">
        <v>815.85</v>
      </c>
      <c s="36">
        <v>0.0054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28</v>
      </c>
    </row>
    <row r="136" spans="1:5" ht="25.5">
      <c r="A136" s="35" t="s">
        <v>56</v>
      </c>
      <c r="E136" s="39" t="s">
        <v>2595</v>
      </c>
    </row>
    <row r="137" spans="1:5" ht="25.5">
      <c r="A137" s="35" t="s">
        <v>57</v>
      </c>
      <c r="E137" s="40" t="s">
        <v>5464</v>
      </c>
    </row>
    <row r="138" spans="1:5" ht="12.75">
      <c r="A138" t="s">
        <v>58</v>
      </c>
      <c r="E138" s="39" t="s">
        <v>5</v>
      </c>
    </row>
    <row r="139" spans="1:16" ht="38.25">
      <c r="A139" t="s">
        <v>50</v>
      </c>
      <c s="34" t="s">
        <v>419</v>
      </c>
      <c s="34" t="s">
        <v>2606</v>
      </c>
      <c s="35" t="s">
        <v>5</v>
      </c>
      <c s="6" t="s">
        <v>2607</v>
      </c>
      <c s="36" t="s">
        <v>102</v>
      </c>
      <c s="37">
        <v>5.152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28</v>
      </c>
    </row>
    <row r="140" spans="1:5" ht="38.25">
      <c r="A140" s="35" t="s">
        <v>56</v>
      </c>
      <c r="E140" s="39" t="s">
        <v>2608</v>
      </c>
    </row>
    <row r="141" spans="1:5" ht="12.75">
      <c r="A141" s="35" t="s">
        <v>57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38.25">
      <c r="A143" t="s">
        <v>50</v>
      </c>
      <c s="34" t="s">
        <v>422</v>
      </c>
      <c s="34" t="s">
        <v>5465</v>
      </c>
      <c s="35" t="s">
        <v>5</v>
      </c>
      <c s="6" t="s">
        <v>5466</v>
      </c>
      <c s="36" t="s">
        <v>102</v>
      </c>
      <c s="37">
        <v>5.152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28</v>
      </c>
    </row>
    <row r="144" spans="1:5" ht="38.25">
      <c r="A144" s="35" t="s">
        <v>56</v>
      </c>
      <c r="E144" s="39" t="s">
        <v>5467</v>
      </c>
    </row>
    <row r="145" spans="1:5" ht="12.75">
      <c r="A145" s="35" t="s">
        <v>57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3" ht="12.75">
      <c r="A147" t="s">
        <v>47</v>
      </c>
      <c r="C147" s="31" t="s">
        <v>3841</v>
      </c>
      <c r="E147" s="33" t="s">
        <v>5468</v>
      </c>
      <c r="J147" s="32">
        <f>0</f>
      </c>
      <c s="32">
        <f>0</f>
      </c>
      <c s="32">
        <f>0+L148+L152+L156+L160+L164+L168+L172+L176+L180+L184+L188+L192+L196+L200+L204+L208+L212+L216+L220+L224+L228+L232+L236+L240+L244+L248+L252+L256+L260</f>
      </c>
      <c s="32">
        <f>0+M148+M152+M156+M160+M164+M168+M172+M176+M180+M184+M188+M192+M196+M200+M204+M208+M212+M216+M220+M224+M228+M232+M236+M240+M244+M248+M252+M256+M260</f>
      </c>
    </row>
    <row r="148" spans="1:16" ht="12.75">
      <c r="A148" t="s">
        <v>50</v>
      </c>
      <c s="34" t="s">
        <v>425</v>
      </c>
      <c s="34" t="s">
        <v>5469</v>
      </c>
      <c s="35" t="s">
        <v>5</v>
      </c>
      <c s="6" t="s">
        <v>5470</v>
      </c>
      <c s="36" t="s">
        <v>54</v>
      </c>
      <c s="37">
        <v>400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28</v>
      </c>
    </row>
    <row r="149" spans="1:5" ht="12.75">
      <c r="A149" s="35" t="s">
        <v>56</v>
      </c>
      <c r="E149" s="39" t="s">
        <v>5470</v>
      </c>
    </row>
    <row r="150" spans="1:5" ht="38.25">
      <c r="A150" s="35" t="s">
        <v>57</v>
      </c>
      <c r="E150" s="42" t="s">
        <v>5471</v>
      </c>
    </row>
    <row r="151" spans="1:5" ht="12.75">
      <c r="A151" t="s">
        <v>58</v>
      </c>
      <c r="E151" s="39" t="s">
        <v>5</v>
      </c>
    </row>
    <row r="152" spans="1:16" ht="12.75">
      <c r="A152" t="s">
        <v>50</v>
      </c>
      <c s="34" t="s">
        <v>428</v>
      </c>
      <c s="34" t="s">
        <v>5472</v>
      </c>
      <c s="35" t="s">
        <v>5</v>
      </c>
      <c s="6" t="s">
        <v>5473</v>
      </c>
      <c s="36" t="s">
        <v>54</v>
      </c>
      <c s="37">
        <v>80</v>
      </c>
      <c s="36">
        <v>0.00142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28</v>
      </c>
    </row>
    <row r="153" spans="1:5" ht="12.75">
      <c r="A153" s="35" t="s">
        <v>56</v>
      </c>
      <c r="E153" s="39" t="s">
        <v>5473</v>
      </c>
    </row>
    <row r="154" spans="1:5" ht="76.5">
      <c r="A154" s="35" t="s">
        <v>57</v>
      </c>
      <c r="E154" s="42" t="s">
        <v>5474</v>
      </c>
    </row>
    <row r="155" spans="1:5" ht="12.75">
      <c r="A155" t="s">
        <v>58</v>
      </c>
      <c r="E155" s="39" t="s">
        <v>5</v>
      </c>
    </row>
    <row r="156" spans="1:16" ht="12.75">
      <c r="A156" t="s">
        <v>50</v>
      </c>
      <c s="34" t="s">
        <v>431</v>
      </c>
      <c s="34" t="s">
        <v>5475</v>
      </c>
      <c s="35" t="s">
        <v>5</v>
      </c>
      <c s="6" t="s">
        <v>5476</v>
      </c>
      <c s="36" t="s">
        <v>54</v>
      </c>
      <c s="37">
        <v>240</v>
      </c>
      <c s="36">
        <v>0.00744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28</v>
      </c>
    </row>
    <row r="157" spans="1:5" ht="12.75">
      <c r="A157" s="35" t="s">
        <v>56</v>
      </c>
      <c r="E157" s="39" t="s">
        <v>5476</v>
      </c>
    </row>
    <row r="158" spans="1:5" ht="76.5">
      <c r="A158" s="35" t="s">
        <v>57</v>
      </c>
      <c r="E158" s="42" t="s">
        <v>5477</v>
      </c>
    </row>
    <row r="159" spans="1:5" ht="12.75">
      <c r="A159" t="s">
        <v>58</v>
      </c>
      <c r="E159" s="39" t="s">
        <v>5</v>
      </c>
    </row>
    <row r="160" spans="1:16" ht="12.75">
      <c r="A160" t="s">
        <v>50</v>
      </c>
      <c s="34" t="s">
        <v>434</v>
      </c>
      <c s="34" t="s">
        <v>5478</v>
      </c>
      <c s="35" t="s">
        <v>5</v>
      </c>
      <c s="6" t="s">
        <v>5479</v>
      </c>
      <c s="36" t="s">
        <v>54</v>
      </c>
      <c s="37">
        <v>220</v>
      </c>
      <c s="36">
        <v>0.01232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28</v>
      </c>
    </row>
    <row r="161" spans="1:5" ht="12.75">
      <c r="A161" s="35" t="s">
        <v>56</v>
      </c>
      <c r="E161" s="39" t="s">
        <v>5479</v>
      </c>
    </row>
    <row r="162" spans="1:5" ht="76.5">
      <c r="A162" s="35" t="s">
        <v>57</v>
      </c>
      <c r="E162" s="42" t="s">
        <v>5480</v>
      </c>
    </row>
    <row r="163" spans="1:5" ht="12.75">
      <c r="A163" t="s">
        <v>58</v>
      </c>
      <c r="E163" s="39" t="s">
        <v>5</v>
      </c>
    </row>
    <row r="164" spans="1:16" ht="12.75">
      <c r="A164" t="s">
        <v>50</v>
      </c>
      <c s="34" t="s">
        <v>437</v>
      </c>
      <c s="34" t="s">
        <v>5481</v>
      </c>
      <c s="35" t="s">
        <v>5</v>
      </c>
      <c s="6" t="s">
        <v>5482</v>
      </c>
      <c s="36" t="s">
        <v>54</v>
      </c>
      <c s="37">
        <v>20</v>
      </c>
      <c s="36">
        <v>0.01975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28</v>
      </c>
    </row>
    <row r="165" spans="1:5" ht="12.75">
      <c r="A165" s="35" t="s">
        <v>56</v>
      </c>
      <c r="E165" s="39" t="s">
        <v>5482</v>
      </c>
    </row>
    <row r="166" spans="1:5" ht="51">
      <c r="A166" s="35" t="s">
        <v>57</v>
      </c>
      <c r="E166" s="42" t="s">
        <v>5483</v>
      </c>
    </row>
    <row r="167" spans="1:5" ht="12.75">
      <c r="A167" t="s">
        <v>58</v>
      </c>
      <c r="E167" s="39" t="s">
        <v>5</v>
      </c>
    </row>
    <row r="168" spans="1:16" ht="12.75">
      <c r="A168" t="s">
        <v>50</v>
      </c>
      <c s="34" t="s">
        <v>440</v>
      </c>
      <c s="34" t="s">
        <v>5484</v>
      </c>
      <c s="35" t="s">
        <v>5</v>
      </c>
      <c s="6" t="s">
        <v>5485</v>
      </c>
      <c s="36" t="s">
        <v>54</v>
      </c>
      <c s="37">
        <v>20</v>
      </c>
      <c s="36">
        <v>0.00059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28</v>
      </c>
    </row>
    <row r="169" spans="1:5" ht="12.75">
      <c r="A169" s="35" t="s">
        <v>56</v>
      </c>
      <c r="E169" s="39" t="s">
        <v>5485</v>
      </c>
    </row>
    <row r="170" spans="1:5" ht="51">
      <c r="A170" s="35" t="s">
        <v>57</v>
      </c>
      <c r="E170" s="42" t="s">
        <v>5486</v>
      </c>
    </row>
    <row r="171" spans="1:5" ht="12.75">
      <c r="A171" t="s">
        <v>58</v>
      </c>
      <c r="E171" s="39" t="s">
        <v>5</v>
      </c>
    </row>
    <row r="172" spans="1:16" ht="12.75">
      <c r="A172" t="s">
        <v>50</v>
      </c>
      <c s="34" t="s">
        <v>443</v>
      </c>
      <c s="34" t="s">
        <v>5487</v>
      </c>
      <c s="35" t="s">
        <v>5</v>
      </c>
      <c s="6" t="s">
        <v>5488</v>
      </c>
      <c s="36" t="s">
        <v>54</v>
      </c>
      <c s="37">
        <v>150</v>
      </c>
      <c s="36">
        <v>0.00201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28</v>
      </c>
    </row>
    <row r="173" spans="1:5" ht="12.75">
      <c r="A173" s="35" t="s">
        <v>56</v>
      </c>
      <c r="E173" s="39" t="s">
        <v>5488</v>
      </c>
    </row>
    <row r="174" spans="1:5" ht="51">
      <c r="A174" s="35" t="s">
        <v>57</v>
      </c>
      <c r="E174" s="42" t="s">
        <v>5489</v>
      </c>
    </row>
    <row r="175" spans="1:5" ht="12.75">
      <c r="A175" t="s">
        <v>58</v>
      </c>
      <c r="E175" s="39" t="s">
        <v>5</v>
      </c>
    </row>
    <row r="176" spans="1:16" ht="12.75">
      <c r="A176" t="s">
        <v>50</v>
      </c>
      <c s="34" t="s">
        <v>446</v>
      </c>
      <c s="34" t="s">
        <v>5490</v>
      </c>
      <c s="35" t="s">
        <v>5</v>
      </c>
      <c s="6" t="s">
        <v>5491</v>
      </c>
      <c s="36" t="s">
        <v>54</v>
      </c>
      <c s="37">
        <v>40</v>
      </c>
      <c s="36">
        <v>0.00041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28</v>
      </c>
    </row>
    <row r="177" spans="1:5" ht="12.75">
      <c r="A177" s="35" t="s">
        <v>56</v>
      </c>
      <c r="E177" s="39" t="s">
        <v>5491</v>
      </c>
    </row>
    <row r="178" spans="1:5" ht="51">
      <c r="A178" s="35" t="s">
        <v>57</v>
      </c>
      <c r="E178" s="42" t="s">
        <v>5492</v>
      </c>
    </row>
    <row r="179" spans="1:5" ht="12.75">
      <c r="A179" t="s">
        <v>58</v>
      </c>
      <c r="E179" s="39" t="s">
        <v>5</v>
      </c>
    </row>
    <row r="180" spans="1:16" ht="12.75">
      <c r="A180" t="s">
        <v>50</v>
      </c>
      <c s="34" t="s">
        <v>449</v>
      </c>
      <c s="34" t="s">
        <v>5493</v>
      </c>
      <c s="35" t="s">
        <v>5</v>
      </c>
      <c s="6" t="s">
        <v>5494</v>
      </c>
      <c s="36" t="s">
        <v>54</v>
      </c>
      <c s="37">
        <v>80</v>
      </c>
      <c s="36">
        <v>0.00048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28</v>
      </c>
    </row>
    <row r="181" spans="1:5" ht="12.75">
      <c r="A181" s="35" t="s">
        <v>56</v>
      </c>
      <c r="E181" s="39" t="s">
        <v>5494</v>
      </c>
    </row>
    <row r="182" spans="1:5" ht="51">
      <c r="A182" s="35" t="s">
        <v>57</v>
      </c>
      <c r="E182" s="42" t="s">
        <v>5495</v>
      </c>
    </row>
    <row r="183" spans="1:5" ht="12.75">
      <c r="A183" t="s">
        <v>58</v>
      </c>
      <c r="E183" s="39" t="s">
        <v>5</v>
      </c>
    </row>
    <row r="184" spans="1:16" ht="12.75">
      <c r="A184" t="s">
        <v>50</v>
      </c>
      <c s="34" t="s">
        <v>452</v>
      </c>
      <c s="34" t="s">
        <v>5496</v>
      </c>
      <c s="35" t="s">
        <v>5</v>
      </c>
      <c s="6" t="s">
        <v>5497</v>
      </c>
      <c s="36" t="s">
        <v>54</v>
      </c>
      <c s="37">
        <v>5</v>
      </c>
      <c s="36">
        <v>0.00055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28</v>
      </c>
    </row>
    <row r="185" spans="1:5" ht="12.75">
      <c r="A185" s="35" t="s">
        <v>56</v>
      </c>
      <c r="E185" s="39" t="s">
        <v>5497</v>
      </c>
    </row>
    <row r="186" spans="1:5" ht="51">
      <c r="A186" s="35" t="s">
        <v>57</v>
      </c>
      <c r="E186" s="42" t="s">
        <v>5498</v>
      </c>
    </row>
    <row r="187" spans="1:5" ht="12.75">
      <c r="A187" t="s">
        <v>58</v>
      </c>
      <c r="E187" s="39" t="s">
        <v>5</v>
      </c>
    </row>
    <row r="188" spans="1:16" ht="12.75">
      <c r="A188" t="s">
        <v>50</v>
      </c>
      <c s="34" t="s">
        <v>456</v>
      </c>
      <c s="34" t="s">
        <v>5499</v>
      </c>
      <c s="35" t="s">
        <v>5</v>
      </c>
      <c s="6" t="s">
        <v>5500</v>
      </c>
      <c s="36" t="s">
        <v>54</v>
      </c>
      <c s="37">
        <v>5</v>
      </c>
      <c s="36">
        <v>0.00177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28</v>
      </c>
    </row>
    <row r="189" spans="1:5" ht="12.75">
      <c r="A189" s="35" t="s">
        <v>56</v>
      </c>
      <c r="E189" s="39" t="s">
        <v>5500</v>
      </c>
    </row>
    <row r="190" spans="1:5" ht="51">
      <c r="A190" s="35" t="s">
        <v>57</v>
      </c>
      <c r="E190" s="42" t="s">
        <v>5498</v>
      </c>
    </row>
    <row r="191" spans="1:5" ht="12.75">
      <c r="A191" t="s">
        <v>58</v>
      </c>
      <c r="E191" s="39" t="s">
        <v>5</v>
      </c>
    </row>
    <row r="192" spans="1:16" ht="12.75">
      <c r="A192" t="s">
        <v>50</v>
      </c>
      <c s="34" t="s">
        <v>462</v>
      </c>
      <c s="34" t="s">
        <v>5501</v>
      </c>
      <c s="35" t="s">
        <v>5</v>
      </c>
      <c s="6" t="s">
        <v>5502</v>
      </c>
      <c s="36" t="s">
        <v>54</v>
      </c>
      <c s="37">
        <v>380</v>
      </c>
      <c s="36">
        <v>0.00159</v>
      </c>
      <c s="36">
        <f>ROUND(G192*H192,6)</f>
      </c>
      <c r="L192" s="38">
        <v>0</v>
      </c>
      <c s="32">
        <f>ROUND(ROUND(L192,2)*ROUND(G192,3),2)</f>
      </c>
      <c s="36" t="s">
        <v>55</v>
      </c>
      <c>
        <f>(M192*21)/100</f>
      </c>
      <c t="s">
        <v>28</v>
      </c>
    </row>
    <row r="193" spans="1:5" ht="12.75">
      <c r="A193" s="35" t="s">
        <v>56</v>
      </c>
      <c r="E193" s="39" t="s">
        <v>5502</v>
      </c>
    </row>
    <row r="194" spans="1:5" ht="51">
      <c r="A194" s="35" t="s">
        <v>57</v>
      </c>
      <c r="E194" s="42" t="s">
        <v>5503</v>
      </c>
    </row>
    <row r="195" spans="1:5" ht="12.75">
      <c r="A195" t="s">
        <v>58</v>
      </c>
      <c r="E195" s="39" t="s">
        <v>5</v>
      </c>
    </row>
    <row r="196" spans="1:16" ht="12.75">
      <c r="A196" t="s">
        <v>50</v>
      </c>
      <c s="34" t="s">
        <v>465</v>
      </c>
      <c s="34" t="s">
        <v>5504</v>
      </c>
      <c s="35" t="s">
        <v>5</v>
      </c>
      <c s="6" t="s">
        <v>5505</v>
      </c>
      <c s="36" t="s">
        <v>54</v>
      </c>
      <c s="37">
        <v>10</v>
      </c>
      <c s="36">
        <v>0.00208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28</v>
      </c>
    </row>
    <row r="197" spans="1:5" ht="12.75">
      <c r="A197" s="35" t="s">
        <v>56</v>
      </c>
      <c r="E197" s="39" t="s">
        <v>5505</v>
      </c>
    </row>
    <row r="198" spans="1:5" ht="51">
      <c r="A198" s="35" t="s">
        <v>57</v>
      </c>
      <c r="E198" s="42" t="s">
        <v>5506</v>
      </c>
    </row>
    <row r="199" spans="1:5" ht="12.75">
      <c r="A199" t="s">
        <v>58</v>
      </c>
      <c r="E199" s="39" t="s">
        <v>5</v>
      </c>
    </row>
    <row r="200" spans="1:16" ht="12.75">
      <c r="A200" t="s">
        <v>50</v>
      </c>
      <c s="34" t="s">
        <v>467</v>
      </c>
      <c s="34" t="s">
        <v>5507</v>
      </c>
      <c s="35" t="s">
        <v>5</v>
      </c>
      <c s="6" t="s">
        <v>5508</v>
      </c>
      <c s="36" t="s">
        <v>54</v>
      </c>
      <c s="37">
        <v>10</v>
      </c>
      <c s="36">
        <v>0.00328</v>
      </c>
      <c s="36">
        <f>ROUND(G200*H200,6)</f>
      </c>
      <c r="L200" s="38">
        <v>0</v>
      </c>
      <c s="32">
        <f>ROUND(ROUND(L200,2)*ROUND(G200,3),2)</f>
      </c>
      <c s="36" t="s">
        <v>55</v>
      </c>
      <c>
        <f>(M200*21)/100</f>
      </c>
      <c t="s">
        <v>28</v>
      </c>
    </row>
    <row r="201" spans="1:5" ht="12.75">
      <c r="A201" s="35" t="s">
        <v>56</v>
      </c>
      <c r="E201" s="39" t="s">
        <v>5508</v>
      </c>
    </row>
    <row r="202" spans="1:5" ht="51">
      <c r="A202" s="35" t="s">
        <v>57</v>
      </c>
      <c r="E202" s="42" t="s">
        <v>5506</v>
      </c>
    </row>
    <row r="203" spans="1:5" ht="12.75">
      <c r="A203" t="s">
        <v>58</v>
      </c>
      <c r="E203" s="39" t="s">
        <v>5</v>
      </c>
    </row>
    <row r="204" spans="1:16" ht="12.75">
      <c r="A204" t="s">
        <v>50</v>
      </c>
      <c s="34" t="s">
        <v>471</v>
      </c>
      <c s="34" t="s">
        <v>5509</v>
      </c>
      <c s="35" t="s">
        <v>5</v>
      </c>
      <c s="6" t="s">
        <v>5510</v>
      </c>
      <c s="36" t="s">
        <v>71</v>
      </c>
      <c s="37">
        <v>11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55</v>
      </c>
      <c>
        <f>(M204*21)/100</f>
      </c>
      <c t="s">
        <v>28</v>
      </c>
    </row>
    <row r="205" spans="1:5" ht="12.75">
      <c r="A205" s="35" t="s">
        <v>56</v>
      </c>
      <c r="E205" s="39" t="s">
        <v>5510</v>
      </c>
    </row>
    <row r="206" spans="1:5" ht="25.5">
      <c r="A206" s="35" t="s">
        <v>57</v>
      </c>
      <c r="E206" s="40" t="s">
        <v>5511</v>
      </c>
    </row>
    <row r="207" spans="1:5" ht="12.75">
      <c r="A207" t="s">
        <v>58</v>
      </c>
      <c r="E207" s="39" t="s">
        <v>5</v>
      </c>
    </row>
    <row r="208" spans="1:16" ht="12.75">
      <c r="A208" t="s">
        <v>50</v>
      </c>
      <c s="34" t="s">
        <v>474</v>
      </c>
      <c s="34" t="s">
        <v>5512</v>
      </c>
      <c s="35" t="s">
        <v>5</v>
      </c>
      <c s="6" t="s">
        <v>5513</v>
      </c>
      <c s="36" t="s">
        <v>71</v>
      </c>
      <c s="37">
        <v>34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28</v>
      </c>
    </row>
    <row r="209" spans="1:5" ht="12.75">
      <c r="A209" s="35" t="s">
        <v>56</v>
      </c>
      <c r="E209" s="39" t="s">
        <v>5513</v>
      </c>
    </row>
    <row r="210" spans="1:5" ht="25.5">
      <c r="A210" s="35" t="s">
        <v>57</v>
      </c>
      <c r="E210" s="40" t="s">
        <v>5514</v>
      </c>
    </row>
    <row r="211" spans="1:5" ht="12.75">
      <c r="A211" t="s">
        <v>58</v>
      </c>
      <c r="E211" s="39" t="s">
        <v>5</v>
      </c>
    </row>
    <row r="212" spans="1:16" ht="12.75">
      <c r="A212" t="s">
        <v>50</v>
      </c>
      <c s="34" t="s">
        <v>479</v>
      </c>
      <c s="34" t="s">
        <v>5515</v>
      </c>
      <c s="35" t="s">
        <v>5</v>
      </c>
      <c s="6" t="s">
        <v>5516</v>
      </c>
      <c s="36" t="s">
        <v>71</v>
      </c>
      <c s="37">
        <v>32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28</v>
      </c>
    </row>
    <row r="213" spans="1:5" ht="12.75">
      <c r="A213" s="35" t="s">
        <v>56</v>
      </c>
      <c r="E213" s="39" t="s">
        <v>5516</v>
      </c>
    </row>
    <row r="214" spans="1:5" ht="25.5">
      <c r="A214" s="35" t="s">
        <v>57</v>
      </c>
      <c r="E214" s="40" t="s">
        <v>5517</v>
      </c>
    </row>
    <row r="215" spans="1:5" ht="12.75">
      <c r="A215" t="s">
        <v>58</v>
      </c>
      <c r="E215" s="39" t="s">
        <v>5</v>
      </c>
    </row>
    <row r="216" spans="1:16" ht="12.75">
      <c r="A216" t="s">
        <v>50</v>
      </c>
      <c s="34" t="s">
        <v>482</v>
      </c>
      <c s="34" t="s">
        <v>5518</v>
      </c>
      <c s="35" t="s">
        <v>5</v>
      </c>
      <c s="6" t="s">
        <v>5519</v>
      </c>
      <c s="36" t="s">
        <v>71</v>
      </c>
      <c s="37">
        <v>49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55</v>
      </c>
      <c>
        <f>(M216*21)/100</f>
      </c>
      <c t="s">
        <v>28</v>
      </c>
    </row>
    <row r="217" spans="1:5" ht="12.75">
      <c r="A217" s="35" t="s">
        <v>56</v>
      </c>
      <c r="E217" s="39" t="s">
        <v>5519</v>
      </c>
    </row>
    <row r="218" spans="1:5" ht="25.5">
      <c r="A218" s="35" t="s">
        <v>57</v>
      </c>
      <c r="E218" s="40" t="s">
        <v>5520</v>
      </c>
    </row>
    <row r="219" spans="1:5" ht="12.75">
      <c r="A219" t="s">
        <v>58</v>
      </c>
      <c r="E219" s="39" t="s">
        <v>5</v>
      </c>
    </row>
    <row r="220" spans="1:16" ht="12.75">
      <c r="A220" t="s">
        <v>50</v>
      </c>
      <c s="34" t="s">
        <v>485</v>
      </c>
      <c s="34" t="s">
        <v>5521</v>
      </c>
      <c s="35" t="s">
        <v>5</v>
      </c>
      <c s="6" t="s">
        <v>5522</v>
      </c>
      <c s="36" t="s">
        <v>71</v>
      </c>
      <c s="37">
        <v>12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55</v>
      </c>
      <c>
        <f>(M220*21)/100</f>
      </c>
      <c t="s">
        <v>28</v>
      </c>
    </row>
    <row r="221" spans="1:5" ht="12.75">
      <c r="A221" s="35" t="s">
        <v>56</v>
      </c>
      <c r="E221" s="39" t="s">
        <v>5522</v>
      </c>
    </row>
    <row r="222" spans="1:5" ht="12.75">
      <c r="A222" s="35" t="s">
        <v>57</v>
      </c>
      <c r="E222" s="40" t="s">
        <v>5</v>
      </c>
    </row>
    <row r="223" spans="1:5" ht="12.75">
      <c r="A223" t="s">
        <v>58</v>
      </c>
      <c r="E223" s="39" t="s">
        <v>5</v>
      </c>
    </row>
    <row r="224" spans="1:16" ht="12.75">
      <c r="A224" t="s">
        <v>50</v>
      </c>
      <c s="34" t="s">
        <v>488</v>
      </c>
      <c s="34" t="s">
        <v>5523</v>
      </c>
      <c s="35" t="s">
        <v>5</v>
      </c>
      <c s="6" t="s">
        <v>5524</v>
      </c>
      <c s="36" t="s">
        <v>71</v>
      </c>
      <c s="37">
        <v>9</v>
      </c>
      <c s="36">
        <v>0.00148</v>
      </c>
      <c s="36">
        <f>ROUND(G224*H224,6)</f>
      </c>
      <c r="L224" s="38">
        <v>0</v>
      </c>
      <c s="32">
        <f>ROUND(ROUND(L224,2)*ROUND(G224,3),2)</f>
      </c>
      <c s="36" t="s">
        <v>55</v>
      </c>
      <c>
        <f>(M224*21)/100</f>
      </c>
      <c t="s">
        <v>28</v>
      </c>
    </row>
    <row r="225" spans="1:5" ht="12.75">
      <c r="A225" s="35" t="s">
        <v>56</v>
      </c>
      <c r="E225" s="39" t="s">
        <v>5524</v>
      </c>
    </row>
    <row r="226" spans="1:5" ht="38.25">
      <c r="A226" s="35" t="s">
        <v>57</v>
      </c>
      <c r="E226" s="42" t="s">
        <v>5525</v>
      </c>
    </row>
    <row r="227" spans="1:5" ht="12.75">
      <c r="A227" t="s">
        <v>58</v>
      </c>
      <c r="E227" s="39" t="s">
        <v>5</v>
      </c>
    </row>
    <row r="228" spans="1:16" ht="12.75">
      <c r="A228" t="s">
        <v>50</v>
      </c>
      <c s="34" t="s">
        <v>490</v>
      </c>
      <c s="34" t="s">
        <v>5526</v>
      </c>
      <c s="35" t="s">
        <v>5</v>
      </c>
      <c s="6" t="s">
        <v>5527</v>
      </c>
      <c s="36" t="s">
        <v>71</v>
      </c>
      <c s="37">
        <v>6</v>
      </c>
      <c s="36">
        <v>0.00524</v>
      </c>
      <c s="36">
        <f>ROUND(G228*H228,6)</f>
      </c>
      <c r="L228" s="38">
        <v>0</v>
      </c>
      <c s="32">
        <f>ROUND(ROUND(L228,2)*ROUND(G228,3),2)</f>
      </c>
      <c s="36" t="s">
        <v>55</v>
      </c>
      <c>
        <f>(M228*21)/100</f>
      </c>
      <c t="s">
        <v>28</v>
      </c>
    </row>
    <row r="229" spans="1:5" ht="12.75">
      <c r="A229" s="35" t="s">
        <v>56</v>
      </c>
      <c r="E229" s="39" t="s">
        <v>5527</v>
      </c>
    </row>
    <row r="230" spans="1:5" ht="38.25">
      <c r="A230" s="35" t="s">
        <v>57</v>
      </c>
      <c r="E230" s="42" t="s">
        <v>5528</v>
      </c>
    </row>
    <row r="231" spans="1:5" ht="12.75">
      <c r="A231" t="s">
        <v>58</v>
      </c>
      <c r="E231" s="39" t="s">
        <v>5</v>
      </c>
    </row>
    <row r="232" spans="1:16" ht="25.5">
      <c r="A232" t="s">
        <v>50</v>
      </c>
      <c s="34" t="s">
        <v>492</v>
      </c>
      <c s="34" t="s">
        <v>5529</v>
      </c>
      <c s="35" t="s">
        <v>5</v>
      </c>
      <c s="6" t="s">
        <v>5530</v>
      </c>
      <c s="36" t="s">
        <v>71</v>
      </c>
      <c s="37">
        <v>14</v>
      </c>
      <c s="36">
        <v>0.00115</v>
      </c>
      <c s="36">
        <f>ROUND(G232*H232,6)</f>
      </c>
      <c r="L232" s="38">
        <v>0</v>
      </c>
      <c s="32">
        <f>ROUND(ROUND(L232,2)*ROUND(G232,3),2)</f>
      </c>
      <c s="36" t="s">
        <v>55</v>
      </c>
      <c>
        <f>(M232*21)/100</f>
      </c>
      <c t="s">
        <v>28</v>
      </c>
    </row>
    <row r="233" spans="1:5" ht="25.5">
      <c r="A233" s="35" t="s">
        <v>56</v>
      </c>
      <c r="E233" s="39" t="s">
        <v>5530</v>
      </c>
    </row>
    <row r="234" spans="1:5" ht="51">
      <c r="A234" s="35" t="s">
        <v>57</v>
      </c>
      <c r="E234" s="42" t="s">
        <v>5531</v>
      </c>
    </row>
    <row r="235" spans="1:5" ht="12.75">
      <c r="A235" t="s">
        <v>58</v>
      </c>
      <c r="E235" s="39" t="s">
        <v>5</v>
      </c>
    </row>
    <row r="236" spans="1:16" ht="25.5">
      <c r="A236" t="s">
        <v>50</v>
      </c>
      <c s="34" t="s">
        <v>495</v>
      </c>
      <c s="34" t="s">
        <v>5532</v>
      </c>
      <c s="35" t="s">
        <v>5</v>
      </c>
      <c s="6" t="s">
        <v>5533</v>
      </c>
      <c s="36" t="s">
        <v>71</v>
      </c>
      <c s="37">
        <v>14</v>
      </c>
      <c s="36">
        <v>0.00181</v>
      </c>
      <c s="36">
        <f>ROUND(G236*H236,6)</f>
      </c>
      <c r="L236" s="38">
        <v>0</v>
      </c>
      <c s="32">
        <f>ROUND(ROUND(L236,2)*ROUND(G236,3),2)</f>
      </c>
      <c s="36" t="s">
        <v>55</v>
      </c>
      <c>
        <f>(M236*21)/100</f>
      </c>
      <c t="s">
        <v>28</v>
      </c>
    </row>
    <row r="237" spans="1:5" ht="25.5">
      <c r="A237" s="35" t="s">
        <v>56</v>
      </c>
      <c r="E237" s="39" t="s">
        <v>5533</v>
      </c>
    </row>
    <row r="238" spans="1:5" ht="12.75">
      <c r="A238" s="35" t="s">
        <v>57</v>
      </c>
      <c r="E238" s="40" t="s">
        <v>5</v>
      </c>
    </row>
    <row r="239" spans="1:5" ht="12.75">
      <c r="A239" t="s">
        <v>58</v>
      </c>
      <c r="E239" s="39" t="s">
        <v>5</v>
      </c>
    </row>
    <row r="240" spans="1:16" ht="12.75">
      <c r="A240" t="s">
        <v>50</v>
      </c>
      <c s="34" t="s">
        <v>498</v>
      </c>
      <c s="34" t="s">
        <v>5534</v>
      </c>
      <c s="35" t="s">
        <v>5</v>
      </c>
      <c s="6" t="s">
        <v>5535</v>
      </c>
      <c s="36" t="s">
        <v>71</v>
      </c>
      <c s="37">
        <v>12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55</v>
      </c>
      <c>
        <f>(M240*21)/100</f>
      </c>
      <c t="s">
        <v>28</v>
      </c>
    </row>
    <row r="241" spans="1:5" ht="12.75">
      <c r="A241" s="35" t="s">
        <v>56</v>
      </c>
      <c r="E241" s="39" t="s">
        <v>5535</v>
      </c>
    </row>
    <row r="242" spans="1:5" ht="12.75">
      <c r="A242" s="35" t="s">
        <v>57</v>
      </c>
      <c r="E242" s="40" t="s">
        <v>5</v>
      </c>
    </row>
    <row r="243" spans="1:5" ht="12.75">
      <c r="A243" t="s">
        <v>58</v>
      </c>
      <c r="E243" s="39" t="s">
        <v>5</v>
      </c>
    </row>
    <row r="244" spans="1:16" ht="12.75">
      <c r="A244" t="s">
        <v>50</v>
      </c>
      <c s="34" t="s">
        <v>499</v>
      </c>
      <c s="34" t="s">
        <v>5536</v>
      </c>
      <c s="35" t="s">
        <v>5</v>
      </c>
      <c s="6" t="s">
        <v>5537</v>
      </c>
      <c s="36" t="s">
        <v>71</v>
      </c>
      <c s="37">
        <v>12</v>
      </c>
      <c s="36">
        <v>0.00029</v>
      </c>
      <c s="36">
        <f>ROUND(G244*H244,6)</f>
      </c>
      <c r="L244" s="38">
        <v>0</v>
      </c>
      <c s="32">
        <f>ROUND(ROUND(L244,2)*ROUND(G244,3),2)</f>
      </c>
      <c s="36" t="s">
        <v>55</v>
      </c>
      <c>
        <f>(M244*21)/100</f>
      </c>
      <c t="s">
        <v>28</v>
      </c>
    </row>
    <row r="245" spans="1:5" ht="12.75">
      <c r="A245" s="35" t="s">
        <v>56</v>
      </c>
      <c r="E245" s="39" t="s">
        <v>5537</v>
      </c>
    </row>
    <row r="246" spans="1:5" ht="51">
      <c r="A246" s="35" t="s">
        <v>57</v>
      </c>
      <c r="E246" s="42" t="s">
        <v>5538</v>
      </c>
    </row>
    <row r="247" spans="1:5" ht="12.75">
      <c r="A247" t="s">
        <v>58</v>
      </c>
      <c r="E247" s="39" t="s">
        <v>5</v>
      </c>
    </row>
    <row r="248" spans="1:16" ht="12.75">
      <c r="A248" t="s">
        <v>50</v>
      </c>
      <c s="34" t="s">
        <v>502</v>
      </c>
      <c s="34" t="s">
        <v>5539</v>
      </c>
      <c s="35" t="s">
        <v>5</v>
      </c>
      <c s="6" t="s">
        <v>5540</v>
      </c>
      <c s="36" t="s">
        <v>54</v>
      </c>
      <c s="37">
        <v>1090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28</v>
      </c>
    </row>
    <row r="249" spans="1:5" ht="12.75">
      <c r="A249" s="35" t="s">
        <v>56</v>
      </c>
      <c r="E249" s="39" t="s">
        <v>5540</v>
      </c>
    </row>
    <row r="250" spans="1:5" ht="25.5">
      <c r="A250" s="35" t="s">
        <v>57</v>
      </c>
      <c r="E250" s="40" t="s">
        <v>5541</v>
      </c>
    </row>
    <row r="251" spans="1:5" ht="12.75">
      <c r="A251" t="s">
        <v>58</v>
      </c>
      <c r="E251" s="39" t="s">
        <v>5</v>
      </c>
    </row>
    <row r="252" spans="1:16" ht="12.75">
      <c r="A252" t="s">
        <v>50</v>
      </c>
      <c s="34" t="s">
        <v>505</v>
      </c>
      <c s="34" t="s">
        <v>5542</v>
      </c>
      <c s="35" t="s">
        <v>5</v>
      </c>
      <c s="6" t="s">
        <v>5543</v>
      </c>
      <c s="36" t="s">
        <v>54</v>
      </c>
      <c s="37">
        <v>250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28</v>
      </c>
    </row>
    <row r="253" spans="1:5" ht="12.75">
      <c r="A253" s="35" t="s">
        <v>56</v>
      </c>
      <c r="E253" s="39" t="s">
        <v>5543</v>
      </c>
    </row>
    <row r="254" spans="1:5" ht="25.5">
      <c r="A254" s="35" t="s">
        <v>57</v>
      </c>
      <c r="E254" s="40" t="s">
        <v>5544</v>
      </c>
    </row>
    <row r="255" spans="1:5" ht="12.75">
      <c r="A255" t="s">
        <v>58</v>
      </c>
      <c r="E255" s="39" t="s">
        <v>5</v>
      </c>
    </row>
    <row r="256" spans="1:16" ht="25.5">
      <c r="A256" t="s">
        <v>50</v>
      </c>
      <c s="34" t="s">
        <v>508</v>
      </c>
      <c s="34" t="s">
        <v>5545</v>
      </c>
      <c s="35" t="s">
        <v>5</v>
      </c>
      <c s="6" t="s">
        <v>5546</v>
      </c>
      <c s="36" t="s">
        <v>102</v>
      </c>
      <c s="37">
        <v>6.132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55</v>
      </c>
      <c>
        <f>(M256*21)/100</f>
      </c>
      <c t="s">
        <v>28</v>
      </c>
    </row>
    <row r="257" spans="1:5" ht="25.5">
      <c r="A257" s="35" t="s">
        <v>56</v>
      </c>
      <c r="E257" s="39" t="s">
        <v>5546</v>
      </c>
    </row>
    <row r="258" spans="1:5" ht="12.75">
      <c r="A258" s="35" t="s">
        <v>57</v>
      </c>
      <c r="E258" s="40" t="s">
        <v>5</v>
      </c>
    </row>
    <row r="259" spans="1:5" ht="12.75">
      <c r="A259" t="s">
        <v>58</v>
      </c>
      <c r="E259" s="39" t="s">
        <v>5</v>
      </c>
    </row>
    <row r="260" spans="1:16" ht="25.5">
      <c r="A260" t="s">
        <v>50</v>
      </c>
      <c s="34" t="s">
        <v>511</v>
      </c>
      <c s="34" t="s">
        <v>5547</v>
      </c>
      <c s="35" t="s">
        <v>5</v>
      </c>
      <c s="6" t="s">
        <v>5548</v>
      </c>
      <c s="36" t="s">
        <v>102</v>
      </c>
      <c s="37">
        <v>6.132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28</v>
      </c>
    </row>
    <row r="261" spans="1:5" ht="38.25">
      <c r="A261" s="35" t="s">
        <v>56</v>
      </c>
      <c r="E261" s="39" t="s">
        <v>5549</v>
      </c>
    </row>
    <row r="262" spans="1:5" ht="12.75">
      <c r="A262" s="35" t="s">
        <v>57</v>
      </c>
      <c r="E262" s="40" t="s">
        <v>5</v>
      </c>
    </row>
    <row r="263" spans="1:5" ht="12.75">
      <c r="A263" t="s">
        <v>58</v>
      </c>
      <c r="E263" s="39" t="s">
        <v>5</v>
      </c>
    </row>
    <row r="264" spans="1:13" ht="12.75">
      <c r="A264" t="s">
        <v>47</v>
      </c>
      <c r="C264" s="31" t="s">
        <v>2668</v>
      </c>
      <c r="E264" s="33" t="s">
        <v>2669</v>
      </c>
      <c r="J264" s="32">
        <f>0</f>
      </c>
      <c s="32">
        <f>0</f>
      </c>
      <c s="32">
        <f>0+L265+L269+L273+L277+L281+L285+L289+L293+L297+L301+L305+L309+L313+L317+L321+L325+L329+L333+L337+L341+L345+L349+L353+L357+L361+L365+L369+L373+L377+L381+L385+L389+L393+L397+L401+L405+L409+L413+L417+L421+L425+L429+L433+L437+L441+L445+L449</f>
      </c>
      <c s="32">
        <f>0+M265+M269+M273+M277+M281+M285+M289+M293+M297+M301+M305+M309+M313+M317+M321+M325+M329+M333+M337+M341+M345+M349+M353+M357+M361+M365+M369+M373+M377+M381+M385+M389+M393+M397+M401+M405+M409+M413+M417+M421+M425+M429+M433+M437+M441+M445+M449</f>
      </c>
    </row>
    <row r="265" spans="1:16" ht="12.75">
      <c r="A265" t="s">
        <v>50</v>
      </c>
      <c s="34" t="s">
        <v>514</v>
      </c>
      <c s="34" t="s">
        <v>5550</v>
      </c>
      <c s="35" t="s">
        <v>5</v>
      </c>
      <c s="6" t="s">
        <v>5551</v>
      </c>
      <c s="36" t="s">
        <v>54</v>
      </c>
      <c s="37">
        <v>65</v>
      </c>
      <c s="36">
        <v>0.00309</v>
      </c>
      <c s="36">
        <f>ROUND(G265*H265,6)</f>
      </c>
      <c r="L265" s="38">
        <v>0</v>
      </c>
      <c s="32">
        <f>ROUND(ROUND(L265,2)*ROUND(G265,3),2)</f>
      </c>
      <c s="36" t="s">
        <v>55</v>
      </c>
      <c>
        <f>(M265*21)/100</f>
      </c>
      <c t="s">
        <v>28</v>
      </c>
    </row>
    <row r="266" spans="1:5" ht="12.75">
      <c r="A266" s="35" t="s">
        <v>56</v>
      </c>
      <c r="E266" s="39" t="s">
        <v>5551</v>
      </c>
    </row>
    <row r="267" spans="1:5" ht="51">
      <c r="A267" s="35" t="s">
        <v>57</v>
      </c>
      <c r="E267" s="42" t="s">
        <v>5552</v>
      </c>
    </row>
    <row r="268" spans="1:5" ht="12.75">
      <c r="A268" t="s">
        <v>58</v>
      </c>
      <c r="E268" s="39" t="s">
        <v>5</v>
      </c>
    </row>
    <row r="269" spans="1:16" ht="12.75">
      <c r="A269" t="s">
        <v>50</v>
      </c>
      <c s="34" t="s">
        <v>517</v>
      </c>
      <c s="34" t="s">
        <v>5553</v>
      </c>
      <c s="35" t="s">
        <v>5</v>
      </c>
      <c s="6" t="s">
        <v>5554</v>
      </c>
      <c s="36" t="s">
        <v>54</v>
      </c>
      <c s="37">
        <v>50</v>
      </c>
      <c s="36">
        <v>0.00451</v>
      </c>
      <c s="36">
        <f>ROUND(G269*H269,6)</f>
      </c>
      <c r="L269" s="38">
        <v>0</v>
      </c>
      <c s="32">
        <f>ROUND(ROUND(L269,2)*ROUND(G269,3),2)</f>
      </c>
      <c s="36" t="s">
        <v>55</v>
      </c>
      <c>
        <f>(M269*21)/100</f>
      </c>
      <c t="s">
        <v>28</v>
      </c>
    </row>
    <row r="270" spans="1:5" ht="12.75">
      <c r="A270" s="35" t="s">
        <v>56</v>
      </c>
      <c r="E270" s="39" t="s">
        <v>5554</v>
      </c>
    </row>
    <row r="271" spans="1:5" ht="51">
      <c r="A271" s="35" t="s">
        <v>57</v>
      </c>
      <c r="E271" s="42" t="s">
        <v>5555</v>
      </c>
    </row>
    <row r="272" spans="1:5" ht="12.75">
      <c r="A272" t="s">
        <v>58</v>
      </c>
      <c r="E272" s="39" t="s">
        <v>5</v>
      </c>
    </row>
    <row r="273" spans="1:16" ht="12.75">
      <c r="A273" t="s">
        <v>50</v>
      </c>
      <c s="34" t="s">
        <v>520</v>
      </c>
      <c s="34" t="s">
        <v>5556</v>
      </c>
      <c s="35" t="s">
        <v>5</v>
      </c>
      <c s="6" t="s">
        <v>5557</v>
      </c>
      <c s="36" t="s">
        <v>54</v>
      </c>
      <c s="37">
        <v>80</v>
      </c>
      <c s="36">
        <v>0.00518</v>
      </c>
      <c s="36">
        <f>ROUND(G273*H273,6)</f>
      </c>
      <c r="L273" s="38">
        <v>0</v>
      </c>
      <c s="32">
        <f>ROUND(ROUND(L273,2)*ROUND(G273,3),2)</f>
      </c>
      <c s="36" t="s">
        <v>55</v>
      </c>
      <c>
        <f>(M273*21)/100</f>
      </c>
      <c t="s">
        <v>28</v>
      </c>
    </row>
    <row r="274" spans="1:5" ht="12.75">
      <c r="A274" s="35" t="s">
        <v>56</v>
      </c>
      <c r="E274" s="39" t="s">
        <v>5557</v>
      </c>
    </row>
    <row r="275" spans="1:5" ht="51">
      <c r="A275" s="35" t="s">
        <v>57</v>
      </c>
      <c r="E275" s="42" t="s">
        <v>5558</v>
      </c>
    </row>
    <row r="276" spans="1:5" ht="12.75">
      <c r="A276" t="s">
        <v>58</v>
      </c>
      <c r="E276" s="39" t="s">
        <v>5</v>
      </c>
    </row>
    <row r="277" spans="1:16" ht="12.75">
      <c r="A277" t="s">
        <v>50</v>
      </c>
      <c s="34" t="s">
        <v>523</v>
      </c>
      <c s="34" t="s">
        <v>5559</v>
      </c>
      <c s="35" t="s">
        <v>5</v>
      </c>
      <c s="6" t="s">
        <v>5560</v>
      </c>
      <c s="36" t="s">
        <v>54</v>
      </c>
      <c s="37">
        <v>700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55</v>
      </c>
      <c>
        <f>(M277*21)/100</f>
      </c>
      <c t="s">
        <v>28</v>
      </c>
    </row>
    <row r="278" spans="1:5" ht="12.75">
      <c r="A278" s="35" t="s">
        <v>56</v>
      </c>
      <c r="E278" s="39" t="s">
        <v>5560</v>
      </c>
    </row>
    <row r="279" spans="1:5" ht="38.25">
      <c r="A279" s="35" t="s">
        <v>57</v>
      </c>
      <c r="E279" s="42" t="s">
        <v>5561</v>
      </c>
    </row>
    <row r="280" spans="1:5" ht="12.75">
      <c r="A280" t="s">
        <v>58</v>
      </c>
      <c r="E280" s="39" t="s">
        <v>5</v>
      </c>
    </row>
    <row r="281" spans="1:16" ht="12.75">
      <c r="A281" t="s">
        <v>50</v>
      </c>
      <c s="34" t="s">
        <v>527</v>
      </c>
      <c s="34" t="s">
        <v>5562</v>
      </c>
      <c s="35" t="s">
        <v>5</v>
      </c>
      <c s="6" t="s">
        <v>5563</v>
      </c>
      <c s="36" t="s">
        <v>71</v>
      </c>
      <c s="37">
        <v>50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55</v>
      </c>
      <c>
        <f>(M281*21)/100</f>
      </c>
      <c t="s">
        <v>28</v>
      </c>
    </row>
    <row r="282" spans="1:5" ht="12.75">
      <c r="A282" s="35" t="s">
        <v>56</v>
      </c>
      <c r="E282" s="39" t="s">
        <v>5563</v>
      </c>
    </row>
    <row r="283" spans="1:5" ht="12.75">
      <c r="A283" s="35" t="s">
        <v>57</v>
      </c>
      <c r="E283" s="40" t="s">
        <v>5</v>
      </c>
    </row>
    <row r="284" spans="1:5" ht="12.75">
      <c r="A284" t="s">
        <v>58</v>
      </c>
      <c r="E284" s="39" t="s">
        <v>5</v>
      </c>
    </row>
    <row r="285" spans="1:16" ht="25.5">
      <c r="A285" t="s">
        <v>50</v>
      </c>
      <c s="34" t="s">
        <v>530</v>
      </c>
      <c s="34" t="s">
        <v>5564</v>
      </c>
      <c s="35" t="s">
        <v>5</v>
      </c>
      <c s="6" t="s">
        <v>5565</v>
      </c>
      <c s="36" t="s">
        <v>54</v>
      </c>
      <c s="37">
        <v>500</v>
      </c>
      <c s="36">
        <v>0.00084</v>
      </c>
      <c s="36">
        <f>ROUND(G285*H285,6)</f>
      </c>
      <c r="L285" s="38">
        <v>0</v>
      </c>
      <c s="32">
        <f>ROUND(ROUND(L285,2)*ROUND(G285,3),2)</f>
      </c>
      <c s="36" t="s">
        <v>55</v>
      </c>
      <c>
        <f>(M285*21)/100</f>
      </c>
      <c t="s">
        <v>28</v>
      </c>
    </row>
    <row r="286" spans="1:5" ht="25.5">
      <c r="A286" s="35" t="s">
        <v>56</v>
      </c>
      <c r="E286" s="39" t="s">
        <v>5565</v>
      </c>
    </row>
    <row r="287" spans="1:5" ht="51">
      <c r="A287" s="35" t="s">
        <v>57</v>
      </c>
      <c r="E287" s="42" t="s">
        <v>5566</v>
      </c>
    </row>
    <row r="288" spans="1:5" ht="12.75">
      <c r="A288" t="s">
        <v>58</v>
      </c>
      <c r="E288" s="39" t="s">
        <v>5</v>
      </c>
    </row>
    <row r="289" spans="1:16" ht="25.5">
      <c r="A289" t="s">
        <v>50</v>
      </c>
      <c s="34" t="s">
        <v>533</v>
      </c>
      <c s="34" t="s">
        <v>5567</v>
      </c>
      <c s="35" t="s">
        <v>5</v>
      </c>
      <c s="6" t="s">
        <v>5568</v>
      </c>
      <c s="36" t="s">
        <v>54</v>
      </c>
      <c s="37">
        <v>835</v>
      </c>
      <c s="36">
        <v>0.00116</v>
      </c>
      <c s="36">
        <f>ROUND(G289*H289,6)</f>
      </c>
      <c r="L289" s="38">
        <v>0</v>
      </c>
      <c s="32">
        <f>ROUND(ROUND(L289,2)*ROUND(G289,3),2)</f>
      </c>
      <c s="36" t="s">
        <v>55</v>
      </c>
      <c>
        <f>(M289*21)/100</f>
      </c>
      <c t="s">
        <v>28</v>
      </c>
    </row>
    <row r="290" spans="1:5" ht="25.5">
      <c r="A290" s="35" t="s">
        <v>56</v>
      </c>
      <c r="E290" s="39" t="s">
        <v>5568</v>
      </c>
    </row>
    <row r="291" spans="1:5" ht="51">
      <c r="A291" s="35" t="s">
        <v>57</v>
      </c>
      <c r="E291" s="42" t="s">
        <v>5569</v>
      </c>
    </row>
    <row r="292" spans="1:5" ht="12.75">
      <c r="A292" t="s">
        <v>58</v>
      </c>
      <c r="E292" s="39" t="s">
        <v>5</v>
      </c>
    </row>
    <row r="293" spans="1:16" ht="25.5">
      <c r="A293" t="s">
        <v>50</v>
      </c>
      <c s="34" t="s">
        <v>536</v>
      </c>
      <c s="34" t="s">
        <v>5570</v>
      </c>
      <c s="35" t="s">
        <v>5</v>
      </c>
      <c s="6" t="s">
        <v>5571</v>
      </c>
      <c s="36" t="s">
        <v>54</v>
      </c>
      <c s="37">
        <v>585</v>
      </c>
      <c s="36">
        <v>0.00144</v>
      </c>
      <c s="36">
        <f>ROUND(G293*H293,6)</f>
      </c>
      <c r="L293" s="38">
        <v>0</v>
      </c>
      <c s="32">
        <f>ROUND(ROUND(L293,2)*ROUND(G293,3),2)</f>
      </c>
      <c s="36" t="s">
        <v>55</v>
      </c>
      <c>
        <f>(M293*21)/100</f>
      </c>
      <c t="s">
        <v>28</v>
      </c>
    </row>
    <row r="294" spans="1:5" ht="25.5">
      <c r="A294" s="35" t="s">
        <v>56</v>
      </c>
      <c r="E294" s="39" t="s">
        <v>5571</v>
      </c>
    </row>
    <row r="295" spans="1:5" ht="51">
      <c r="A295" s="35" t="s">
        <v>57</v>
      </c>
      <c r="E295" s="42" t="s">
        <v>5572</v>
      </c>
    </row>
    <row r="296" spans="1:5" ht="12.75">
      <c r="A296" t="s">
        <v>58</v>
      </c>
      <c r="E296" s="39" t="s">
        <v>5</v>
      </c>
    </row>
    <row r="297" spans="1:16" ht="25.5">
      <c r="A297" t="s">
        <v>50</v>
      </c>
      <c s="34" t="s">
        <v>539</v>
      </c>
      <c s="34" t="s">
        <v>5573</v>
      </c>
      <c s="35" t="s">
        <v>5</v>
      </c>
      <c s="6" t="s">
        <v>5571</v>
      </c>
      <c s="36" t="s">
        <v>54</v>
      </c>
      <c s="37">
        <v>320</v>
      </c>
      <c s="36">
        <v>0.00144</v>
      </c>
      <c s="36">
        <f>ROUND(G297*H297,6)</f>
      </c>
      <c r="L297" s="38">
        <v>0</v>
      </c>
      <c s="32">
        <f>ROUND(ROUND(L297,2)*ROUND(G297,3),2)</f>
      </c>
      <c s="36" t="s">
        <v>55</v>
      </c>
      <c>
        <f>(M297*21)/100</f>
      </c>
      <c t="s">
        <v>28</v>
      </c>
    </row>
    <row r="298" spans="1:5" ht="25.5">
      <c r="A298" s="35" t="s">
        <v>56</v>
      </c>
      <c r="E298" s="39" t="s">
        <v>5571</v>
      </c>
    </row>
    <row r="299" spans="1:5" ht="51">
      <c r="A299" s="35" t="s">
        <v>57</v>
      </c>
      <c r="E299" s="42" t="s">
        <v>5574</v>
      </c>
    </row>
    <row r="300" spans="1:5" ht="12.75">
      <c r="A300" t="s">
        <v>58</v>
      </c>
      <c r="E300" s="39" t="s">
        <v>5</v>
      </c>
    </row>
    <row r="301" spans="1:16" ht="25.5">
      <c r="A301" t="s">
        <v>50</v>
      </c>
      <c s="34" t="s">
        <v>541</v>
      </c>
      <c s="34" t="s">
        <v>5575</v>
      </c>
      <c s="35" t="s">
        <v>5</v>
      </c>
      <c s="6" t="s">
        <v>5576</v>
      </c>
      <c s="36" t="s">
        <v>54</v>
      </c>
      <c s="37">
        <v>310</v>
      </c>
      <c s="36">
        <v>0.00281</v>
      </c>
      <c s="36">
        <f>ROUND(G301*H301,6)</f>
      </c>
      <c r="L301" s="38">
        <v>0</v>
      </c>
      <c s="32">
        <f>ROUND(ROUND(L301,2)*ROUND(G301,3),2)</f>
      </c>
      <c s="36" t="s">
        <v>55</v>
      </c>
      <c>
        <f>(M301*21)/100</f>
      </c>
      <c t="s">
        <v>28</v>
      </c>
    </row>
    <row r="302" spans="1:5" ht="25.5">
      <c r="A302" s="35" t="s">
        <v>56</v>
      </c>
      <c r="E302" s="39" t="s">
        <v>5576</v>
      </c>
    </row>
    <row r="303" spans="1:5" ht="51">
      <c r="A303" s="35" t="s">
        <v>57</v>
      </c>
      <c r="E303" s="42" t="s">
        <v>5577</v>
      </c>
    </row>
    <row r="304" spans="1:5" ht="12.75">
      <c r="A304" t="s">
        <v>58</v>
      </c>
      <c r="E304" s="39" t="s">
        <v>5</v>
      </c>
    </row>
    <row r="305" spans="1:16" ht="25.5">
      <c r="A305" t="s">
        <v>50</v>
      </c>
      <c s="34" t="s">
        <v>544</v>
      </c>
      <c s="34" t="s">
        <v>5578</v>
      </c>
      <c s="35" t="s">
        <v>5</v>
      </c>
      <c s="6" t="s">
        <v>5579</v>
      </c>
      <c s="36" t="s">
        <v>54</v>
      </c>
      <c s="37">
        <v>65</v>
      </c>
      <c s="36">
        <v>0.02241</v>
      </c>
      <c s="36">
        <f>ROUND(G305*H305,6)</f>
      </c>
      <c r="L305" s="38">
        <v>0</v>
      </c>
      <c s="32">
        <f>ROUND(ROUND(L305,2)*ROUND(G305,3),2)</f>
      </c>
      <c s="36" t="s">
        <v>55</v>
      </c>
      <c>
        <f>(M305*21)/100</f>
      </c>
      <c t="s">
        <v>28</v>
      </c>
    </row>
    <row r="306" spans="1:5" ht="25.5">
      <c r="A306" s="35" t="s">
        <v>56</v>
      </c>
      <c r="E306" s="39" t="s">
        <v>5579</v>
      </c>
    </row>
    <row r="307" spans="1:5" ht="51">
      <c r="A307" s="35" t="s">
        <v>57</v>
      </c>
      <c r="E307" s="42" t="s">
        <v>5580</v>
      </c>
    </row>
    <row r="308" spans="1:5" ht="12.75">
      <c r="A308" t="s">
        <v>58</v>
      </c>
      <c r="E308" s="39" t="s">
        <v>5</v>
      </c>
    </row>
    <row r="309" spans="1:16" ht="25.5">
      <c r="A309" t="s">
        <v>50</v>
      </c>
      <c s="34" t="s">
        <v>547</v>
      </c>
      <c s="34" t="s">
        <v>5581</v>
      </c>
      <c s="35" t="s">
        <v>5</v>
      </c>
      <c s="6" t="s">
        <v>5582</v>
      </c>
      <c s="36" t="s">
        <v>54</v>
      </c>
      <c s="37">
        <v>225</v>
      </c>
      <c s="36">
        <v>4E-05</v>
      </c>
      <c s="36">
        <f>ROUND(G309*H309,6)</f>
      </c>
      <c r="L309" s="38">
        <v>0</v>
      </c>
      <c s="32">
        <f>ROUND(ROUND(L309,2)*ROUND(G309,3),2)</f>
      </c>
      <c s="36" t="s">
        <v>55</v>
      </c>
      <c>
        <f>(M309*21)/100</f>
      </c>
      <c t="s">
        <v>28</v>
      </c>
    </row>
    <row r="310" spans="1:5" ht="38.25">
      <c r="A310" s="35" t="s">
        <v>56</v>
      </c>
      <c r="E310" s="39" t="s">
        <v>5583</v>
      </c>
    </row>
    <row r="311" spans="1:5" ht="51">
      <c r="A311" s="35" t="s">
        <v>57</v>
      </c>
      <c r="E311" s="42" t="s">
        <v>5584</v>
      </c>
    </row>
    <row r="312" spans="1:5" ht="12.75">
      <c r="A312" t="s">
        <v>58</v>
      </c>
      <c r="E312" s="39" t="s">
        <v>5</v>
      </c>
    </row>
    <row r="313" spans="1:16" ht="25.5">
      <c r="A313" t="s">
        <v>50</v>
      </c>
      <c s="34" t="s">
        <v>550</v>
      </c>
      <c s="34" t="s">
        <v>5585</v>
      </c>
      <c s="35" t="s">
        <v>5</v>
      </c>
      <c s="6" t="s">
        <v>5582</v>
      </c>
      <c s="36" t="s">
        <v>54</v>
      </c>
      <c s="37">
        <v>1260</v>
      </c>
      <c s="36">
        <v>4E-05</v>
      </c>
      <c s="36">
        <f>ROUND(G313*H313,6)</f>
      </c>
      <c r="L313" s="38">
        <v>0</v>
      </c>
      <c s="32">
        <f>ROUND(ROUND(L313,2)*ROUND(G313,3),2)</f>
      </c>
      <c s="36" t="s">
        <v>55</v>
      </c>
      <c>
        <f>(M313*21)/100</f>
      </c>
      <c t="s">
        <v>28</v>
      </c>
    </row>
    <row r="314" spans="1:5" ht="38.25">
      <c r="A314" s="35" t="s">
        <v>56</v>
      </c>
      <c r="E314" s="39" t="s">
        <v>5586</v>
      </c>
    </row>
    <row r="315" spans="1:5" ht="76.5">
      <c r="A315" s="35" t="s">
        <v>57</v>
      </c>
      <c r="E315" s="42" t="s">
        <v>5587</v>
      </c>
    </row>
    <row r="316" spans="1:5" ht="12.75">
      <c r="A316" t="s">
        <v>58</v>
      </c>
      <c r="E316" s="39" t="s">
        <v>5</v>
      </c>
    </row>
    <row r="317" spans="1:16" ht="25.5">
      <c r="A317" t="s">
        <v>50</v>
      </c>
      <c s="34" t="s">
        <v>553</v>
      </c>
      <c s="34" t="s">
        <v>5588</v>
      </c>
      <c s="35" t="s">
        <v>5</v>
      </c>
      <c s="6" t="s">
        <v>5589</v>
      </c>
      <c s="36" t="s">
        <v>54</v>
      </c>
      <c s="37">
        <v>440</v>
      </c>
      <c s="36">
        <v>7E-05</v>
      </c>
      <c s="36">
        <f>ROUND(G317*H317,6)</f>
      </c>
      <c r="L317" s="38">
        <v>0</v>
      </c>
      <c s="32">
        <f>ROUND(ROUND(L317,2)*ROUND(G317,3),2)</f>
      </c>
      <c s="36" t="s">
        <v>55</v>
      </c>
      <c>
        <f>(M317*21)/100</f>
      </c>
      <c t="s">
        <v>28</v>
      </c>
    </row>
    <row r="318" spans="1:5" ht="38.25">
      <c r="A318" s="35" t="s">
        <v>56</v>
      </c>
      <c r="E318" s="39" t="s">
        <v>5590</v>
      </c>
    </row>
    <row r="319" spans="1:5" ht="76.5">
      <c r="A319" s="35" t="s">
        <v>57</v>
      </c>
      <c r="E319" s="42" t="s">
        <v>5591</v>
      </c>
    </row>
    <row r="320" spans="1:5" ht="12.75">
      <c r="A320" t="s">
        <v>58</v>
      </c>
      <c r="E320" s="39" t="s">
        <v>5</v>
      </c>
    </row>
    <row r="321" spans="1:16" ht="25.5">
      <c r="A321" t="s">
        <v>50</v>
      </c>
      <c s="34" t="s">
        <v>556</v>
      </c>
      <c s="34" t="s">
        <v>5592</v>
      </c>
      <c s="35" t="s">
        <v>5</v>
      </c>
      <c s="6" t="s">
        <v>5589</v>
      </c>
      <c s="36" t="s">
        <v>54</v>
      </c>
      <c s="37">
        <v>65</v>
      </c>
      <c s="36">
        <v>0.0001</v>
      </c>
      <c s="36">
        <f>ROUND(G321*H321,6)</f>
      </c>
      <c r="L321" s="38">
        <v>0</v>
      </c>
      <c s="32">
        <f>ROUND(ROUND(L321,2)*ROUND(G321,3),2)</f>
      </c>
      <c s="36" t="s">
        <v>55</v>
      </c>
      <c>
        <f>(M321*21)/100</f>
      </c>
      <c t="s">
        <v>28</v>
      </c>
    </row>
    <row r="322" spans="1:5" ht="38.25">
      <c r="A322" s="35" t="s">
        <v>56</v>
      </c>
      <c r="E322" s="39" t="s">
        <v>5593</v>
      </c>
    </row>
    <row r="323" spans="1:5" ht="51">
      <c r="A323" s="35" t="s">
        <v>57</v>
      </c>
      <c r="E323" s="42" t="s">
        <v>5580</v>
      </c>
    </row>
    <row r="324" spans="1:5" ht="12.75">
      <c r="A324" t="s">
        <v>58</v>
      </c>
      <c r="E324" s="39" t="s">
        <v>5</v>
      </c>
    </row>
    <row r="325" spans="1:16" ht="25.5">
      <c r="A325" t="s">
        <v>50</v>
      </c>
      <c s="34" t="s">
        <v>559</v>
      </c>
      <c s="34" t="s">
        <v>5594</v>
      </c>
      <c s="35" t="s">
        <v>5</v>
      </c>
      <c s="6" t="s">
        <v>5595</v>
      </c>
      <c s="36" t="s">
        <v>54</v>
      </c>
      <c s="37">
        <v>275</v>
      </c>
      <c s="36">
        <v>0.00012</v>
      </c>
      <c s="36">
        <f>ROUND(G325*H325,6)</f>
      </c>
      <c r="L325" s="38">
        <v>0</v>
      </c>
      <c s="32">
        <f>ROUND(ROUND(L325,2)*ROUND(G325,3),2)</f>
      </c>
      <c s="36" t="s">
        <v>55</v>
      </c>
      <c>
        <f>(M325*21)/100</f>
      </c>
      <c t="s">
        <v>28</v>
      </c>
    </row>
    <row r="326" spans="1:5" ht="38.25">
      <c r="A326" s="35" t="s">
        <v>56</v>
      </c>
      <c r="E326" s="39" t="s">
        <v>5596</v>
      </c>
    </row>
    <row r="327" spans="1:5" ht="51">
      <c r="A327" s="35" t="s">
        <v>57</v>
      </c>
      <c r="E327" s="42" t="s">
        <v>5597</v>
      </c>
    </row>
    <row r="328" spans="1:5" ht="12.75">
      <c r="A328" t="s">
        <v>58</v>
      </c>
      <c r="E328" s="39" t="s">
        <v>5</v>
      </c>
    </row>
    <row r="329" spans="1:16" ht="25.5">
      <c r="A329" t="s">
        <v>50</v>
      </c>
      <c s="34" t="s">
        <v>562</v>
      </c>
      <c s="34" t="s">
        <v>5598</v>
      </c>
      <c s="35" t="s">
        <v>5</v>
      </c>
      <c s="6" t="s">
        <v>5595</v>
      </c>
      <c s="36" t="s">
        <v>54</v>
      </c>
      <c s="37">
        <v>195</v>
      </c>
      <c s="36">
        <v>0.00016</v>
      </c>
      <c s="36">
        <f>ROUND(G329*H329,6)</f>
      </c>
      <c r="L329" s="38">
        <v>0</v>
      </c>
      <c s="32">
        <f>ROUND(ROUND(L329,2)*ROUND(G329,3),2)</f>
      </c>
      <c s="36" t="s">
        <v>55</v>
      </c>
      <c>
        <f>(M329*21)/100</f>
      </c>
      <c t="s">
        <v>28</v>
      </c>
    </row>
    <row r="330" spans="1:5" ht="38.25">
      <c r="A330" s="35" t="s">
        <v>56</v>
      </c>
      <c r="E330" s="39" t="s">
        <v>5599</v>
      </c>
    </row>
    <row r="331" spans="1:5" ht="51">
      <c r="A331" s="35" t="s">
        <v>57</v>
      </c>
      <c r="E331" s="42" t="s">
        <v>5600</v>
      </c>
    </row>
    <row r="332" spans="1:5" ht="12.75">
      <c r="A332" t="s">
        <v>58</v>
      </c>
      <c r="E332" s="39" t="s">
        <v>5</v>
      </c>
    </row>
    <row r="333" spans="1:16" ht="25.5">
      <c r="A333" t="s">
        <v>50</v>
      </c>
      <c s="34" t="s">
        <v>565</v>
      </c>
      <c s="34" t="s">
        <v>5601</v>
      </c>
      <c s="35" t="s">
        <v>5</v>
      </c>
      <c s="6" t="s">
        <v>5602</v>
      </c>
      <c s="36" t="s">
        <v>54</v>
      </c>
      <c s="37">
        <v>30</v>
      </c>
      <c s="36">
        <v>0.00024</v>
      </c>
      <c s="36">
        <f>ROUND(G333*H333,6)</f>
      </c>
      <c r="L333" s="38">
        <v>0</v>
      </c>
      <c s="32">
        <f>ROUND(ROUND(L333,2)*ROUND(G333,3),2)</f>
      </c>
      <c s="36" t="s">
        <v>55</v>
      </c>
      <c>
        <f>(M333*21)/100</f>
      </c>
      <c t="s">
        <v>28</v>
      </c>
    </row>
    <row r="334" spans="1:5" ht="38.25">
      <c r="A334" s="35" t="s">
        <v>56</v>
      </c>
      <c r="E334" s="39" t="s">
        <v>5603</v>
      </c>
    </row>
    <row r="335" spans="1:5" ht="51">
      <c r="A335" s="35" t="s">
        <v>57</v>
      </c>
      <c r="E335" s="42" t="s">
        <v>5604</v>
      </c>
    </row>
    <row r="336" spans="1:5" ht="12.75">
      <c r="A336" t="s">
        <v>58</v>
      </c>
      <c r="E336" s="39" t="s">
        <v>5</v>
      </c>
    </row>
    <row r="337" spans="1:16" ht="12.75">
      <c r="A337" t="s">
        <v>50</v>
      </c>
      <c s="34" t="s">
        <v>567</v>
      </c>
      <c s="34" t="s">
        <v>5605</v>
      </c>
      <c s="35" t="s">
        <v>5</v>
      </c>
      <c s="6" t="s">
        <v>5606</v>
      </c>
      <c s="36" t="s">
        <v>54</v>
      </c>
      <c s="37">
        <v>700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55</v>
      </c>
      <c>
        <f>(M337*21)/100</f>
      </c>
      <c t="s">
        <v>28</v>
      </c>
    </row>
    <row r="338" spans="1:5" ht="12.75">
      <c r="A338" s="35" t="s">
        <v>56</v>
      </c>
      <c r="E338" s="39" t="s">
        <v>5606</v>
      </c>
    </row>
    <row r="339" spans="1:5" ht="38.25">
      <c r="A339" s="35" t="s">
        <v>57</v>
      </c>
      <c r="E339" s="42" t="s">
        <v>5561</v>
      </c>
    </row>
    <row r="340" spans="1:5" ht="12.75">
      <c r="A340" t="s">
        <v>58</v>
      </c>
      <c r="E340" s="39" t="s">
        <v>5</v>
      </c>
    </row>
    <row r="341" spans="1:16" ht="12.75">
      <c r="A341" t="s">
        <v>50</v>
      </c>
      <c s="34" t="s">
        <v>568</v>
      </c>
      <c s="34" t="s">
        <v>5607</v>
      </c>
      <c s="35" t="s">
        <v>5</v>
      </c>
      <c s="6" t="s">
        <v>5608</v>
      </c>
      <c s="36" t="s">
        <v>54</v>
      </c>
      <c s="37">
        <v>320</v>
      </c>
      <c s="36">
        <v>0.00026</v>
      </c>
      <c s="36">
        <f>ROUND(G341*H341,6)</f>
      </c>
      <c r="L341" s="38">
        <v>0</v>
      </c>
      <c s="32">
        <f>ROUND(ROUND(L341,2)*ROUND(G341,3),2)</f>
      </c>
      <c s="36" t="s">
        <v>55</v>
      </c>
      <c>
        <f>(M341*21)/100</f>
      </c>
      <c t="s">
        <v>28</v>
      </c>
    </row>
    <row r="342" spans="1:5" ht="12.75">
      <c r="A342" s="35" t="s">
        <v>56</v>
      </c>
      <c r="E342" s="39" t="s">
        <v>5608</v>
      </c>
    </row>
    <row r="343" spans="1:5" ht="51">
      <c r="A343" s="35" t="s">
        <v>57</v>
      </c>
      <c r="E343" s="42" t="s">
        <v>5574</v>
      </c>
    </row>
    <row r="344" spans="1:5" ht="12.75">
      <c r="A344" t="s">
        <v>58</v>
      </c>
      <c r="E344" s="39" t="s">
        <v>5</v>
      </c>
    </row>
    <row r="345" spans="1:16" ht="12.75">
      <c r="A345" t="s">
        <v>50</v>
      </c>
      <c s="34" t="s">
        <v>571</v>
      </c>
      <c s="34" t="s">
        <v>5609</v>
      </c>
      <c s="35" t="s">
        <v>5</v>
      </c>
      <c s="6" t="s">
        <v>5610</v>
      </c>
      <c s="36" t="s">
        <v>1314</v>
      </c>
      <c s="37">
        <v>25</v>
      </c>
      <c s="36">
        <v>0.00011</v>
      </c>
      <c s="36">
        <f>ROUND(G345*H345,6)</f>
      </c>
      <c r="L345" s="38">
        <v>0</v>
      </c>
      <c s="32">
        <f>ROUND(ROUND(L345,2)*ROUND(G345,3),2)</f>
      </c>
      <c s="36" t="s">
        <v>55</v>
      </c>
      <c>
        <f>(M345*21)/100</f>
      </c>
      <c t="s">
        <v>28</v>
      </c>
    </row>
    <row r="346" spans="1:5" ht="12.75">
      <c r="A346" s="35" t="s">
        <v>56</v>
      </c>
      <c r="E346" s="39" t="s">
        <v>5610</v>
      </c>
    </row>
    <row r="347" spans="1:5" ht="38.25">
      <c r="A347" s="35" t="s">
        <v>57</v>
      </c>
      <c r="E347" s="42" t="s">
        <v>5611</v>
      </c>
    </row>
    <row r="348" spans="1:5" ht="12.75">
      <c r="A348" t="s">
        <v>58</v>
      </c>
      <c r="E348" s="39" t="s">
        <v>5</v>
      </c>
    </row>
    <row r="349" spans="1:16" ht="12.75">
      <c r="A349" t="s">
        <v>50</v>
      </c>
      <c s="34" t="s">
        <v>971</v>
      </c>
      <c s="34" t="s">
        <v>5612</v>
      </c>
      <c s="35" t="s">
        <v>5</v>
      </c>
      <c s="6" t="s">
        <v>5613</v>
      </c>
      <c s="36" t="s">
        <v>71</v>
      </c>
      <c s="37">
        <v>201</v>
      </c>
      <c s="36">
        <v>0.00013</v>
      </c>
      <c s="36">
        <f>ROUND(G349*H349,6)</f>
      </c>
      <c r="L349" s="38">
        <v>0</v>
      </c>
      <c s="32">
        <f>ROUND(ROUND(L349,2)*ROUND(G349,3),2)</f>
      </c>
      <c s="36" t="s">
        <v>55</v>
      </c>
      <c>
        <f>(M349*21)/100</f>
      </c>
      <c t="s">
        <v>28</v>
      </c>
    </row>
    <row r="350" spans="1:5" ht="12.75">
      <c r="A350" s="35" t="s">
        <v>56</v>
      </c>
      <c r="E350" s="39" t="s">
        <v>5613</v>
      </c>
    </row>
    <row r="351" spans="1:5" ht="38.25">
      <c r="A351" s="35" t="s">
        <v>57</v>
      </c>
      <c r="E351" s="42" t="s">
        <v>5614</v>
      </c>
    </row>
    <row r="352" spans="1:5" ht="12.75">
      <c r="A352" t="s">
        <v>58</v>
      </c>
      <c r="E352" s="39" t="s">
        <v>5</v>
      </c>
    </row>
    <row r="353" spans="1:16" ht="12.75">
      <c r="A353" t="s">
        <v>50</v>
      </c>
      <c s="34" t="s">
        <v>972</v>
      </c>
      <c s="34" t="s">
        <v>5615</v>
      </c>
      <c s="35" t="s">
        <v>5</v>
      </c>
      <c s="6" t="s">
        <v>5616</v>
      </c>
      <c s="36" t="s">
        <v>71</v>
      </c>
      <c s="37">
        <v>50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55</v>
      </c>
      <c>
        <f>(M353*21)/100</f>
      </c>
      <c t="s">
        <v>28</v>
      </c>
    </row>
    <row r="354" spans="1:5" ht="12.75">
      <c r="A354" s="35" t="s">
        <v>56</v>
      </c>
      <c r="E354" s="39" t="s">
        <v>5616</v>
      </c>
    </row>
    <row r="355" spans="1:5" ht="12.75">
      <c r="A355" s="35" t="s">
        <v>57</v>
      </c>
      <c r="E355" s="40" t="s">
        <v>5</v>
      </c>
    </row>
    <row r="356" spans="1:5" ht="12.75">
      <c r="A356" t="s">
        <v>58</v>
      </c>
      <c r="E356" s="39" t="s">
        <v>5</v>
      </c>
    </row>
    <row r="357" spans="1:16" ht="12.75">
      <c r="A357" t="s">
        <v>50</v>
      </c>
      <c s="34" t="s">
        <v>973</v>
      </c>
      <c s="34" t="s">
        <v>5617</v>
      </c>
      <c s="35" t="s">
        <v>5</v>
      </c>
      <c s="6" t="s">
        <v>5618</v>
      </c>
      <c s="36" t="s">
        <v>71</v>
      </c>
      <c s="37">
        <v>50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55</v>
      </c>
      <c>
        <f>(M357*21)/100</f>
      </c>
      <c t="s">
        <v>28</v>
      </c>
    </row>
    <row r="358" spans="1:5" ht="12.75">
      <c r="A358" s="35" t="s">
        <v>56</v>
      </c>
      <c r="E358" s="39" t="s">
        <v>5618</v>
      </c>
    </row>
    <row r="359" spans="1:5" ht="12.75">
      <c r="A359" s="35" t="s">
        <v>57</v>
      </c>
      <c r="E359" s="40" t="s">
        <v>5</v>
      </c>
    </row>
    <row r="360" spans="1:5" ht="12.75">
      <c r="A360" t="s">
        <v>58</v>
      </c>
      <c r="E360" s="39" t="s">
        <v>5</v>
      </c>
    </row>
    <row r="361" spans="1:16" ht="12.75">
      <c r="A361" t="s">
        <v>50</v>
      </c>
      <c s="34" t="s">
        <v>974</v>
      </c>
      <c s="34" t="s">
        <v>5619</v>
      </c>
      <c s="35" t="s">
        <v>5</v>
      </c>
      <c s="6" t="s">
        <v>5620</v>
      </c>
      <c s="36" t="s">
        <v>71</v>
      </c>
      <c s="37">
        <v>70</v>
      </c>
      <c s="36">
        <v>0.00022</v>
      </c>
      <c s="36">
        <f>ROUND(G361*H361,6)</f>
      </c>
      <c r="L361" s="38">
        <v>0</v>
      </c>
      <c s="32">
        <f>ROUND(ROUND(L361,2)*ROUND(G361,3),2)</f>
      </c>
      <c s="36" t="s">
        <v>55</v>
      </c>
      <c>
        <f>(M361*21)/100</f>
      </c>
      <c t="s">
        <v>28</v>
      </c>
    </row>
    <row r="362" spans="1:5" ht="12.75">
      <c r="A362" s="35" t="s">
        <v>56</v>
      </c>
      <c r="E362" s="39" t="s">
        <v>5620</v>
      </c>
    </row>
    <row r="363" spans="1:5" ht="38.25">
      <c r="A363" s="35" t="s">
        <v>57</v>
      </c>
      <c r="E363" s="42" t="s">
        <v>5621</v>
      </c>
    </row>
    <row r="364" spans="1:5" ht="12.75">
      <c r="A364" t="s">
        <v>58</v>
      </c>
      <c r="E364" s="39" t="s">
        <v>5</v>
      </c>
    </row>
    <row r="365" spans="1:16" ht="12.75">
      <c r="A365" t="s">
        <v>50</v>
      </c>
      <c s="34" t="s">
        <v>977</v>
      </c>
      <c s="34" t="s">
        <v>5622</v>
      </c>
      <c s="35" t="s">
        <v>5</v>
      </c>
      <c s="6" t="s">
        <v>5623</v>
      </c>
      <c s="36" t="s">
        <v>71</v>
      </c>
      <c s="37">
        <v>14</v>
      </c>
      <c s="36">
        <v>0.00021</v>
      </c>
      <c s="36">
        <f>ROUND(G365*H365,6)</f>
      </c>
      <c r="L365" s="38">
        <v>0</v>
      </c>
      <c s="32">
        <f>ROUND(ROUND(L365,2)*ROUND(G365,3),2)</f>
      </c>
      <c s="36" t="s">
        <v>55</v>
      </c>
      <c>
        <f>(M365*21)/100</f>
      </c>
      <c t="s">
        <v>28</v>
      </c>
    </row>
    <row r="366" spans="1:5" ht="12.75">
      <c r="A366" s="35" t="s">
        <v>56</v>
      </c>
      <c r="E366" s="39" t="s">
        <v>5623</v>
      </c>
    </row>
    <row r="367" spans="1:5" ht="38.25">
      <c r="A367" s="35" t="s">
        <v>57</v>
      </c>
      <c r="E367" s="42" t="s">
        <v>5624</v>
      </c>
    </row>
    <row r="368" spans="1:5" ht="12.75">
      <c r="A368" t="s">
        <v>58</v>
      </c>
      <c r="E368" s="39" t="s">
        <v>5</v>
      </c>
    </row>
    <row r="369" spans="1:16" ht="12.75">
      <c r="A369" t="s">
        <v>50</v>
      </c>
      <c s="34" t="s">
        <v>978</v>
      </c>
      <c s="34" t="s">
        <v>5625</v>
      </c>
      <c s="35" t="s">
        <v>5</v>
      </c>
      <c s="6" t="s">
        <v>5626</v>
      </c>
      <c s="36" t="s">
        <v>71</v>
      </c>
      <c s="37">
        <v>70</v>
      </c>
      <c s="36">
        <v>0.00034</v>
      </c>
      <c s="36">
        <f>ROUND(G369*H369,6)</f>
      </c>
      <c r="L369" s="38">
        <v>0</v>
      </c>
      <c s="32">
        <f>ROUND(ROUND(L369,2)*ROUND(G369,3),2)</f>
      </c>
      <c s="36" t="s">
        <v>55</v>
      </c>
      <c>
        <f>(M369*21)/100</f>
      </c>
      <c t="s">
        <v>28</v>
      </c>
    </row>
    <row r="370" spans="1:5" ht="12.75">
      <c r="A370" s="35" t="s">
        <v>56</v>
      </c>
      <c r="E370" s="39" t="s">
        <v>5626</v>
      </c>
    </row>
    <row r="371" spans="1:5" ht="38.25">
      <c r="A371" s="35" t="s">
        <v>57</v>
      </c>
      <c r="E371" s="42" t="s">
        <v>5621</v>
      </c>
    </row>
    <row r="372" spans="1:5" ht="12.75">
      <c r="A372" t="s">
        <v>58</v>
      </c>
      <c r="E372" s="39" t="s">
        <v>5</v>
      </c>
    </row>
    <row r="373" spans="1:16" ht="12.75">
      <c r="A373" t="s">
        <v>50</v>
      </c>
      <c s="34" t="s">
        <v>979</v>
      </c>
      <c s="34" t="s">
        <v>5627</v>
      </c>
      <c s="35" t="s">
        <v>5</v>
      </c>
      <c s="6" t="s">
        <v>5628</v>
      </c>
      <c s="36" t="s">
        <v>71</v>
      </c>
      <c s="37">
        <v>26</v>
      </c>
      <c s="36">
        <v>0.0005</v>
      </c>
      <c s="36">
        <f>ROUND(G373*H373,6)</f>
      </c>
      <c r="L373" s="38">
        <v>0</v>
      </c>
      <c s="32">
        <f>ROUND(ROUND(L373,2)*ROUND(G373,3),2)</f>
      </c>
      <c s="36" t="s">
        <v>55</v>
      </c>
      <c>
        <f>(M373*21)/100</f>
      </c>
      <c t="s">
        <v>28</v>
      </c>
    </row>
    <row r="374" spans="1:5" ht="12.75">
      <c r="A374" s="35" t="s">
        <v>56</v>
      </c>
      <c r="E374" s="39" t="s">
        <v>5628</v>
      </c>
    </row>
    <row r="375" spans="1:5" ht="38.25">
      <c r="A375" s="35" t="s">
        <v>57</v>
      </c>
      <c r="E375" s="42" t="s">
        <v>5629</v>
      </c>
    </row>
    <row r="376" spans="1:5" ht="12.75">
      <c r="A376" t="s">
        <v>58</v>
      </c>
      <c r="E376" s="39" t="s">
        <v>5</v>
      </c>
    </row>
    <row r="377" spans="1:16" ht="12.75">
      <c r="A377" t="s">
        <v>50</v>
      </c>
      <c s="34" t="s">
        <v>980</v>
      </c>
      <c s="34" t="s">
        <v>5630</v>
      </c>
      <c s="35" t="s">
        <v>5</v>
      </c>
      <c s="6" t="s">
        <v>5631</v>
      </c>
      <c s="36" t="s">
        <v>71</v>
      </c>
      <c s="37">
        <v>2</v>
      </c>
      <c s="36">
        <v>0.00107</v>
      </c>
      <c s="36">
        <f>ROUND(G377*H377,6)</f>
      </c>
      <c r="L377" s="38">
        <v>0</v>
      </c>
      <c s="32">
        <f>ROUND(ROUND(L377,2)*ROUND(G377,3),2)</f>
      </c>
      <c s="36" t="s">
        <v>55</v>
      </c>
      <c>
        <f>(M377*21)/100</f>
      </c>
      <c t="s">
        <v>28</v>
      </c>
    </row>
    <row r="378" spans="1:5" ht="12.75">
      <c r="A378" s="35" t="s">
        <v>56</v>
      </c>
      <c r="E378" s="39" t="s">
        <v>5631</v>
      </c>
    </row>
    <row r="379" spans="1:5" ht="38.25">
      <c r="A379" s="35" t="s">
        <v>57</v>
      </c>
      <c r="E379" s="42" t="s">
        <v>5632</v>
      </c>
    </row>
    <row r="380" spans="1:5" ht="12.75">
      <c r="A380" t="s">
        <v>58</v>
      </c>
      <c r="E380" s="39" t="s">
        <v>5</v>
      </c>
    </row>
    <row r="381" spans="1:16" ht="12.75">
      <c r="A381" t="s">
        <v>50</v>
      </c>
      <c s="34" t="s">
        <v>982</v>
      </c>
      <c s="34" t="s">
        <v>5633</v>
      </c>
      <c s="35" t="s">
        <v>5</v>
      </c>
      <c s="6" t="s">
        <v>5634</v>
      </c>
      <c s="36" t="s">
        <v>71</v>
      </c>
      <c s="37">
        <v>1</v>
      </c>
      <c s="36">
        <v>0.00432</v>
      </c>
      <c s="36">
        <f>ROUND(G381*H381,6)</f>
      </c>
      <c r="L381" s="38">
        <v>0</v>
      </c>
      <c s="32">
        <f>ROUND(ROUND(L381,2)*ROUND(G381,3),2)</f>
      </c>
      <c s="36" t="s">
        <v>55</v>
      </c>
      <c>
        <f>(M381*21)/100</f>
      </c>
      <c t="s">
        <v>28</v>
      </c>
    </row>
    <row r="382" spans="1:5" ht="12.75">
      <c r="A382" s="35" t="s">
        <v>56</v>
      </c>
      <c r="E382" s="39" t="s">
        <v>5634</v>
      </c>
    </row>
    <row r="383" spans="1:5" ht="38.25">
      <c r="A383" s="35" t="s">
        <v>57</v>
      </c>
      <c r="E383" s="42" t="s">
        <v>5635</v>
      </c>
    </row>
    <row r="384" spans="1:5" ht="12.75">
      <c r="A384" t="s">
        <v>58</v>
      </c>
      <c r="E384" s="39" t="s">
        <v>5</v>
      </c>
    </row>
    <row r="385" spans="1:16" ht="12.75">
      <c r="A385" t="s">
        <v>50</v>
      </c>
      <c s="34" t="s">
        <v>984</v>
      </c>
      <c s="34" t="s">
        <v>5636</v>
      </c>
      <c s="35" t="s">
        <v>5</v>
      </c>
      <c s="6" t="s">
        <v>5637</v>
      </c>
      <c s="36" t="s">
        <v>71</v>
      </c>
      <c s="37">
        <v>1</v>
      </c>
      <c s="36">
        <v>0.00562</v>
      </c>
      <c s="36">
        <f>ROUND(G385*H385,6)</f>
      </c>
      <c r="L385" s="38">
        <v>0</v>
      </c>
      <c s="32">
        <f>ROUND(ROUND(L385,2)*ROUND(G385,3),2)</f>
      </c>
      <c s="36" t="s">
        <v>55</v>
      </c>
      <c>
        <f>(M385*21)/100</f>
      </c>
      <c t="s">
        <v>28</v>
      </c>
    </row>
    <row r="386" spans="1:5" ht="12.75">
      <c r="A386" s="35" t="s">
        <v>56</v>
      </c>
      <c r="E386" s="39" t="s">
        <v>5637</v>
      </c>
    </row>
    <row r="387" spans="1:5" ht="38.25">
      <c r="A387" s="35" t="s">
        <v>57</v>
      </c>
      <c r="E387" s="42" t="s">
        <v>5635</v>
      </c>
    </row>
    <row r="388" spans="1:5" ht="12.75">
      <c r="A388" t="s">
        <v>58</v>
      </c>
      <c r="E388" s="39" t="s">
        <v>5</v>
      </c>
    </row>
    <row r="389" spans="1:16" ht="25.5">
      <c r="A389" t="s">
        <v>50</v>
      </c>
      <c s="34" t="s">
        <v>985</v>
      </c>
      <c s="34" t="s">
        <v>5638</v>
      </c>
      <c s="35" t="s">
        <v>5</v>
      </c>
      <c s="6" t="s">
        <v>5639</v>
      </c>
      <c s="36" t="s">
        <v>71</v>
      </c>
      <c s="37">
        <v>53</v>
      </c>
      <c s="36">
        <v>2E-05</v>
      </c>
      <c s="36">
        <f>ROUND(G389*H389,6)</f>
      </c>
      <c r="L389" s="38">
        <v>0</v>
      </c>
      <c s="32">
        <f>ROUND(ROUND(L389,2)*ROUND(G389,3),2)</f>
      </c>
      <c s="36" t="s">
        <v>55</v>
      </c>
      <c>
        <f>(M389*21)/100</f>
      </c>
      <c t="s">
        <v>28</v>
      </c>
    </row>
    <row r="390" spans="1:5" ht="25.5">
      <c r="A390" s="35" t="s">
        <v>56</v>
      </c>
      <c r="E390" s="39" t="s">
        <v>5639</v>
      </c>
    </row>
    <row r="391" spans="1:5" ht="38.25">
      <c r="A391" s="35" t="s">
        <v>57</v>
      </c>
      <c r="E391" s="42" t="s">
        <v>5640</v>
      </c>
    </row>
    <row r="392" spans="1:5" ht="12.75">
      <c r="A392" t="s">
        <v>58</v>
      </c>
      <c r="E392" s="39" t="s">
        <v>5</v>
      </c>
    </row>
    <row r="393" spans="1:16" ht="12.75">
      <c r="A393" t="s">
        <v>50</v>
      </c>
      <c s="34" t="s">
        <v>987</v>
      </c>
      <c s="34" t="s">
        <v>5641</v>
      </c>
      <c s="35" t="s">
        <v>5</v>
      </c>
      <c s="6" t="s">
        <v>5642</v>
      </c>
      <c s="36" t="s">
        <v>71</v>
      </c>
      <c s="37">
        <v>53</v>
      </c>
      <c s="36">
        <v>0.00015</v>
      </c>
      <c s="36">
        <f>ROUND(G393*H393,6)</f>
      </c>
      <c r="L393" s="38">
        <v>0</v>
      </c>
      <c s="32">
        <f>ROUND(ROUND(L393,2)*ROUND(G393,3),2)</f>
      </c>
      <c s="36" t="s">
        <v>55</v>
      </c>
      <c>
        <f>(M393*21)/100</f>
      </c>
      <c t="s">
        <v>28</v>
      </c>
    </row>
    <row r="394" spans="1:5" ht="12.75">
      <c r="A394" s="35" t="s">
        <v>56</v>
      </c>
      <c r="E394" s="39" t="s">
        <v>5642</v>
      </c>
    </row>
    <row r="395" spans="1:5" ht="12.75">
      <c r="A395" s="35" t="s">
        <v>57</v>
      </c>
      <c r="E395" s="40" t="s">
        <v>5</v>
      </c>
    </row>
    <row r="396" spans="1:5" ht="12.75">
      <c r="A396" t="s">
        <v>58</v>
      </c>
      <c r="E396" s="39" t="s">
        <v>5</v>
      </c>
    </row>
    <row r="397" spans="1:16" ht="25.5">
      <c r="A397" t="s">
        <v>50</v>
      </c>
      <c s="34" t="s">
        <v>988</v>
      </c>
      <c s="34" t="s">
        <v>5643</v>
      </c>
      <c s="35" t="s">
        <v>5</v>
      </c>
      <c s="6" t="s">
        <v>5639</v>
      </c>
      <c s="36" t="s">
        <v>71</v>
      </c>
      <c s="37">
        <v>11</v>
      </c>
      <c s="36">
        <v>2E-05</v>
      </c>
      <c s="36">
        <f>ROUND(G397*H397,6)</f>
      </c>
      <c r="L397" s="38">
        <v>0</v>
      </c>
      <c s="32">
        <f>ROUND(ROUND(L397,2)*ROUND(G397,3),2)</f>
      </c>
      <c s="36" t="s">
        <v>55</v>
      </c>
      <c>
        <f>(M397*21)/100</f>
      </c>
      <c t="s">
        <v>28</v>
      </c>
    </row>
    <row r="398" spans="1:5" ht="25.5">
      <c r="A398" s="35" t="s">
        <v>56</v>
      </c>
      <c r="E398" s="39" t="s">
        <v>5639</v>
      </c>
    </row>
    <row r="399" spans="1:5" ht="38.25">
      <c r="A399" s="35" t="s">
        <v>57</v>
      </c>
      <c r="E399" s="42" t="s">
        <v>5644</v>
      </c>
    </row>
    <row r="400" spans="1:5" ht="12.75">
      <c r="A400" t="s">
        <v>58</v>
      </c>
      <c r="E400" s="39" t="s">
        <v>5</v>
      </c>
    </row>
    <row r="401" spans="1:16" ht="12.75">
      <c r="A401" t="s">
        <v>50</v>
      </c>
      <c s="34" t="s">
        <v>989</v>
      </c>
      <c s="34" t="s">
        <v>5645</v>
      </c>
      <c s="35" t="s">
        <v>5</v>
      </c>
      <c s="6" t="s">
        <v>5646</v>
      </c>
      <c s="36" t="s">
        <v>54</v>
      </c>
      <c s="37">
        <v>5.5</v>
      </c>
      <c s="36">
        <v>0.00025</v>
      </c>
      <c s="36">
        <f>ROUND(G401*H401,6)</f>
      </c>
      <c r="L401" s="38">
        <v>0</v>
      </c>
      <c s="32">
        <f>ROUND(ROUND(L401,2)*ROUND(G401,3),2)</f>
      </c>
      <c s="36" t="s">
        <v>55</v>
      </c>
      <c>
        <f>(M401*21)/100</f>
      </c>
      <c t="s">
        <v>28</v>
      </c>
    </row>
    <row r="402" spans="1:5" ht="12.75">
      <c r="A402" s="35" t="s">
        <v>56</v>
      </c>
      <c r="E402" s="39" t="s">
        <v>5646</v>
      </c>
    </row>
    <row r="403" spans="1:5" ht="12.75">
      <c r="A403" s="35" t="s">
        <v>57</v>
      </c>
      <c r="E403" s="40" t="s">
        <v>5</v>
      </c>
    </row>
    <row r="404" spans="1:5" ht="12.75">
      <c r="A404" t="s">
        <v>58</v>
      </c>
      <c r="E404" s="39" t="s">
        <v>5</v>
      </c>
    </row>
    <row r="405" spans="1:16" ht="25.5">
      <c r="A405" t="s">
        <v>50</v>
      </c>
      <c s="34" t="s">
        <v>992</v>
      </c>
      <c s="34" t="s">
        <v>5647</v>
      </c>
      <c s="35" t="s">
        <v>5</v>
      </c>
      <c s="6" t="s">
        <v>5648</v>
      </c>
      <c s="36" t="s">
        <v>71</v>
      </c>
      <c s="37">
        <v>27</v>
      </c>
      <c s="36">
        <v>2E-05</v>
      </c>
      <c s="36">
        <f>ROUND(G405*H405,6)</f>
      </c>
      <c r="L405" s="38">
        <v>0</v>
      </c>
      <c s="32">
        <f>ROUND(ROUND(L405,2)*ROUND(G405,3),2)</f>
      </c>
      <c s="36" t="s">
        <v>55</v>
      </c>
      <c>
        <f>(M405*21)/100</f>
      </c>
      <c t="s">
        <v>28</v>
      </c>
    </row>
    <row r="406" spans="1:5" ht="25.5">
      <c r="A406" s="35" t="s">
        <v>56</v>
      </c>
      <c r="E406" s="39" t="s">
        <v>5648</v>
      </c>
    </row>
    <row r="407" spans="1:5" ht="38.25">
      <c r="A407" s="35" t="s">
        <v>57</v>
      </c>
      <c r="E407" s="42" t="s">
        <v>5649</v>
      </c>
    </row>
    <row r="408" spans="1:5" ht="12.75">
      <c r="A408" t="s">
        <v>58</v>
      </c>
      <c r="E408" s="39" t="s">
        <v>5</v>
      </c>
    </row>
    <row r="409" spans="1:16" ht="12.75">
      <c r="A409" t="s">
        <v>50</v>
      </c>
      <c s="34" t="s">
        <v>995</v>
      </c>
      <c s="34" t="s">
        <v>5650</v>
      </c>
      <c s="35" t="s">
        <v>5</v>
      </c>
      <c s="6" t="s">
        <v>5651</v>
      </c>
      <c s="36" t="s">
        <v>71</v>
      </c>
      <c s="37">
        <v>27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62</v>
      </c>
      <c>
        <f>(M409*21)/100</f>
      </c>
      <c t="s">
        <v>28</v>
      </c>
    </row>
    <row r="410" spans="1:5" ht="12.75">
      <c r="A410" s="35" t="s">
        <v>56</v>
      </c>
      <c r="E410" s="39" t="s">
        <v>5651</v>
      </c>
    </row>
    <row r="411" spans="1:5" ht="12.75">
      <c r="A411" s="35" t="s">
        <v>57</v>
      </c>
      <c r="E411" s="40" t="s">
        <v>5</v>
      </c>
    </row>
    <row r="412" spans="1:5" ht="12.75">
      <c r="A412" t="s">
        <v>58</v>
      </c>
      <c r="E412" s="39" t="s">
        <v>5</v>
      </c>
    </row>
    <row r="413" spans="1:16" ht="25.5">
      <c r="A413" t="s">
        <v>50</v>
      </c>
      <c s="34" t="s">
        <v>996</v>
      </c>
      <c s="34" t="s">
        <v>5652</v>
      </c>
      <c s="35" t="s">
        <v>5</v>
      </c>
      <c s="6" t="s">
        <v>5648</v>
      </c>
      <c s="36" t="s">
        <v>71</v>
      </c>
      <c s="37">
        <v>12</v>
      </c>
      <c s="36">
        <v>2E-05</v>
      </c>
      <c s="36">
        <f>ROUND(G413*H413,6)</f>
      </c>
      <c r="L413" s="38">
        <v>0</v>
      </c>
      <c s="32">
        <f>ROUND(ROUND(L413,2)*ROUND(G413,3),2)</f>
      </c>
      <c s="36" t="s">
        <v>55</v>
      </c>
      <c>
        <f>(M413*21)/100</f>
      </c>
      <c t="s">
        <v>28</v>
      </c>
    </row>
    <row r="414" spans="1:5" ht="25.5">
      <c r="A414" s="35" t="s">
        <v>56</v>
      </c>
      <c r="E414" s="39" t="s">
        <v>5648</v>
      </c>
    </row>
    <row r="415" spans="1:5" ht="38.25">
      <c r="A415" s="35" t="s">
        <v>57</v>
      </c>
      <c r="E415" s="42" t="s">
        <v>5653</v>
      </c>
    </row>
    <row r="416" spans="1:5" ht="12.75">
      <c r="A416" t="s">
        <v>58</v>
      </c>
      <c r="E416" s="39" t="s">
        <v>5</v>
      </c>
    </row>
    <row r="417" spans="1:16" ht="12.75">
      <c r="A417" t="s">
        <v>50</v>
      </c>
      <c s="34" t="s">
        <v>999</v>
      </c>
      <c s="34" t="s">
        <v>5654</v>
      </c>
      <c s="35" t="s">
        <v>5</v>
      </c>
      <c s="6" t="s">
        <v>5655</v>
      </c>
      <c s="36" t="s">
        <v>71</v>
      </c>
      <c s="37">
        <v>12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62</v>
      </c>
      <c>
        <f>(M417*21)/100</f>
      </c>
      <c t="s">
        <v>28</v>
      </c>
    </row>
    <row r="418" spans="1:5" ht="12.75">
      <c r="A418" s="35" t="s">
        <v>56</v>
      </c>
      <c r="E418" s="39" t="s">
        <v>5655</v>
      </c>
    </row>
    <row r="419" spans="1:5" ht="12.75">
      <c r="A419" s="35" t="s">
        <v>57</v>
      </c>
      <c r="E419" s="40" t="s">
        <v>5</v>
      </c>
    </row>
    <row r="420" spans="1:5" ht="12.75">
      <c r="A420" t="s">
        <v>58</v>
      </c>
      <c r="E420" s="39" t="s">
        <v>5</v>
      </c>
    </row>
    <row r="421" spans="1:16" ht="25.5">
      <c r="A421" t="s">
        <v>50</v>
      </c>
      <c s="34" t="s">
        <v>1000</v>
      </c>
      <c s="34" t="s">
        <v>5656</v>
      </c>
      <c s="35" t="s">
        <v>5</v>
      </c>
      <c s="6" t="s">
        <v>5657</v>
      </c>
      <c s="36" t="s">
        <v>1314</v>
      </c>
      <c s="37">
        <v>10</v>
      </c>
      <c s="36">
        <v>0.0292</v>
      </c>
      <c s="36">
        <f>ROUND(G421*H421,6)</f>
      </c>
      <c r="L421" s="38">
        <v>0</v>
      </c>
      <c s="32">
        <f>ROUND(ROUND(L421,2)*ROUND(G421,3),2)</f>
      </c>
      <c s="36" t="s">
        <v>55</v>
      </c>
      <c>
        <f>(M421*21)/100</f>
      </c>
      <c t="s">
        <v>28</v>
      </c>
    </row>
    <row r="422" spans="1:5" ht="25.5">
      <c r="A422" s="35" t="s">
        <v>56</v>
      </c>
      <c r="E422" s="39" t="s">
        <v>5657</v>
      </c>
    </row>
    <row r="423" spans="1:5" ht="38.25">
      <c r="A423" s="35" t="s">
        <v>57</v>
      </c>
      <c r="E423" s="42" t="s">
        <v>5658</v>
      </c>
    </row>
    <row r="424" spans="1:5" ht="12.75">
      <c r="A424" t="s">
        <v>58</v>
      </c>
      <c r="E424" s="39" t="s">
        <v>5</v>
      </c>
    </row>
    <row r="425" spans="1:16" ht="12.75">
      <c r="A425" t="s">
        <v>50</v>
      </c>
      <c s="34" t="s">
        <v>1003</v>
      </c>
      <c s="34" t="s">
        <v>5659</v>
      </c>
      <c s="35" t="s">
        <v>5</v>
      </c>
      <c s="6" t="s">
        <v>5660</v>
      </c>
      <c s="36" t="s">
        <v>54</v>
      </c>
      <c s="37">
        <v>135</v>
      </c>
      <c s="36">
        <v>0.00037</v>
      </c>
      <c s="36">
        <f>ROUND(G425*H425,6)</f>
      </c>
      <c r="L425" s="38">
        <v>0</v>
      </c>
      <c s="32">
        <f>ROUND(ROUND(L425,2)*ROUND(G425,3),2)</f>
      </c>
      <c s="36" t="s">
        <v>55</v>
      </c>
      <c>
        <f>(M425*21)/100</f>
      </c>
      <c t="s">
        <v>28</v>
      </c>
    </row>
    <row r="426" spans="1:5" ht="12.75">
      <c r="A426" s="35" t="s">
        <v>56</v>
      </c>
      <c r="E426" s="39" t="s">
        <v>5660</v>
      </c>
    </row>
    <row r="427" spans="1:5" ht="76.5">
      <c r="A427" s="35" t="s">
        <v>57</v>
      </c>
      <c r="E427" s="42" t="s">
        <v>5661</v>
      </c>
    </row>
    <row r="428" spans="1:5" ht="12.75">
      <c r="A428" t="s">
        <v>58</v>
      </c>
      <c r="E428" s="39" t="s">
        <v>5</v>
      </c>
    </row>
    <row r="429" spans="1:16" ht="25.5">
      <c r="A429" t="s">
        <v>50</v>
      </c>
      <c s="34" t="s">
        <v>1006</v>
      </c>
      <c s="34" t="s">
        <v>5662</v>
      </c>
      <c s="35" t="s">
        <v>5</v>
      </c>
      <c s="6" t="s">
        <v>5663</v>
      </c>
      <c s="36" t="s">
        <v>71</v>
      </c>
      <c s="37">
        <v>18</v>
      </c>
      <c s="36">
        <v>0.00189</v>
      </c>
      <c s="36">
        <f>ROUND(G429*H429,6)</f>
      </c>
      <c r="L429" s="38">
        <v>0</v>
      </c>
      <c s="32">
        <f>ROUND(ROUND(L429,2)*ROUND(G429,3),2)</f>
      </c>
      <c s="36" t="s">
        <v>55</v>
      </c>
      <c>
        <f>(M429*21)/100</f>
      </c>
      <c t="s">
        <v>28</v>
      </c>
    </row>
    <row r="430" spans="1:5" ht="25.5">
      <c r="A430" s="35" t="s">
        <v>56</v>
      </c>
      <c r="E430" s="39" t="s">
        <v>5663</v>
      </c>
    </row>
    <row r="431" spans="1:5" ht="51">
      <c r="A431" s="35" t="s">
        <v>57</v>
      </c>
      <c r="E431" s="42" t="s">
        <v>5664</v>
      </c>
    </row>
    <row r="432" spans="1:5" ht="12.75">
      <c r="A432" t="s">
        <v>58</v>
      </c>
      <c r="E432" s="39" t="s">
        <v>5</v>
      </c>
    </row>
    <row r="433" spans="1:16" ht="25.5">
      <c r="A433" t="s">
        <v>50</v>
      </c>
      <c s="34" t="s">
        <v>1007</v>
      </c>
      <c s="34" t="s">
        <v>5665</v>
      </c>
      <c s="35" t="s">
        <v>5</v>
      </c>
      <c s="6" t="s">
        <v>5666</v>
      </c>
      <c s="36" t="s">
        <v>54</v>
      </c>
      <c s="37">
        <v>2680</v>
      </c>
      <c s="36">
        <v>0.00019</v>
      </c>
      <c s="36">
        <f>ROUND(G433*H433,6)</f>
      </c>
      <c r="L433" s="38">
        <v>0</v>
      </c>
      <c s="32">
        <f>ROUND(ROUND(L433,2)*ROUND(G433,3),2)</f>
      </c>
      <c s="36" t="s">
        <v>55</v>
      </c>
      <c>
        <f>(M433*21)/100</f>
      </c>
      <c t="s">
        <v>28</v>
      </c>
    </row>
    <row r="434" spans="1:5" ht="25.5">
      <c r="A434" s="35" t="s">
        <v>56</v>
      </c>
      <c r="E434" s="39" t="s">
        <v>5666</v>
      </c>
    </row>
    <row r="435" spans="1:5" ht="38.25">
      <c r="A435" s="35" t="s">
        <v>57</v>
      </c>
      <c r="E435" s="42" t="s">
        <v>5667</v>
      </c>
    </row>
    <row r="436" spans="1:5" ht="12.75">
      <c r="A436" t="s">
        <v>58</v>
      </c>
      <c r="E436" s="39" t="s">
        <v>5</v>
      </c>
    </row>
    <row r="437" spans="1:16" ht="25.5">
      <c r="A437" t="s">
        <v>50</v>
      </c>
      <c s="34" t="s">
        <v>1010</v>
      </c>
      <c s="34" t="s">
        <v>5668</v>
      </c>
      <c s="35" t="s">
        <v>5</v>
      </c>
      <c s="6" t="s">
        <v>5669</v>
      </c>
      <c s="36" t="s">
        <v>54</v>
      </c>
      <c s="37">
        <v>65</v>
      </c>
      <c s="36">
        <v>0.00035</v>
      </c>
      <c s="36">
        <f>ROUND(G437*H437,6)</f>
      </c>
      <c r="L437" s="38">
        <v>0</v>
      </c>
      <c s="32">
        <f>ROUND(ROUND(L437,2)*ROUND(G437,3),2)</f>
      </c>
      <c s="36" t="s">
        <v>55</v>
      </c>
      <c>
        <f>(M437*21)/100</f>
      </c>
      <c t="s">
        <v>28</v>
      </c>
    </row>
    <row r="438" spans="1:5" ht="25.5">
      <c r="A438" s="35" t="s">
        <v>56</v>
      </c>
      <c r="E438" s="39" t="s">
        <v>5669</v>
      </c>
    </row>
    <row r="439" spans="1:5" ht="38.25">
      <c r="A439" s="35" t="s">
        <v>57</v>
      </c>
      <c r="E439" s="42" t="s">
        <v>5670</v>
      </c>
    </row>
    <row r="440" spans="1:5" ht="12.75">
      <c r="A440" t="s">
        <v>58</v>
      </c>
      <c r="E440" s="39" t="s">
        <v>5</v>
      </c>
    </row>
    <row r="441" spans="1:16" ht="25.5">
      <c r="A441" t="s">
        <v>50</v>
      </c>
      <c s="34" t="s">
        <v>1013</v>
      </c>
      <c s="34" t="s">
        <v>5671</v>
      </c>
      <c s="35" t="s">
        <v>5</v>
      </c>
      <c s="6" t="s">
        <v>5672</v>
      </c>
      <c s="36" t="s">
        <v>54</v>
      </c>
      <c s="37">
        <v>2745</v>
      </c>
      <c s="36">
        <v>1E-05</v>
      </c>
      <c s="36">
        <f>ROUND(G441*H441,6)</f>
      </c>
      <c r="L441" s="38">
        <v>0</v>
      </c>
      <c s="32">
        <f>ROUND(ROUND(L441,2)*ROUND(G441,3),2)</f>
      </c>
      <c s="36" t="s">
        <v>55</v>
      </c>
      <c>
        <f>(M441*21)/100</f>
      </c>
      <c t="s">
        <v>28</v>
      </c>
    </row>
    <row r="442" spans="1:5" ht="25.5">
      <c r="A442" s="35" t="s">
        <v>56</v>
      </c>
      <c r="E442" s="39" t="s">
        <v>5672</v>
      </c>
    </row>
    <row r="443" spans="1:5" ht="51">
      <c r="A443" s="35" t="s">
        <v>57</v>
      </c>
      <c r="E443" s="42" t="s">
        <v>5673</v>
      </c>
    </row>
    <row r="444" spans="1:5" ht="12.75">
      <c r="A444" t="s">
        <v>58</v>
      </c>
      <c r="E444" s="39" t="s">
        <v>5</v>
      </c>
    </row>
    <row r="445" spans="1:16" ht="25.5">
      <c r="A445" t="s">
        <v>50</v>
      </c>
      <c s="34" t="s">
        <v>1016</v>
      </c>
      <c s="34" t="s">
        <v>2681</v>
      </c>
      <c s="35" t="s">
        <v>5</v>
      </c>
      <c s="6" t="s">
        <v>2682</v>
      </c>
      <c s="36" t="s">
        <v>102</v>
      </c>
      <c s="37">
        <v>7.859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55</v>
      </c>
      <c>
        <f>(M445*21)/100</f>
      </c>
      <c t="s">
        <v>28</v>
      </c>
    </row>
    <row r="446" spans="1:5" ht="25.5">
      <c r="A446" s="35" t="s">
        <v>56</v>
      </c>
      <c r="E446" s="39" t="s">
        <v>2682</v>
      </c>
    </row>
    <row r="447" spans="1:5" ht="12.75">
      <c r="A447" s="35" t="s">
        <v>57</v>
      </c>
      <c r="E447" s="40" t="s">
        <v>5</v>
      </c>
    </row>
    <row r="448" spans="1:5" ht="12.75">
      <c r="A448" t="s">
        <v>58</v>
      </c>
      <c r="E448" s="39" t="s">
        <v>5</v>
      </c>
    </row>
    <row r="449" spans="1:16" ht="25.5">
      <c r="A449" t="s">
        <v>50</v>
      </c>
      <c s="34" t="s">
        <v>1018</v>
      </c>
      <c s="34" t="s">
        <v>5674</v>
      </c>
      <c s="35" t="s">
        <v>5</v>
      </c>
      <c s="6" t="s">
        <v>5675</v>
      </c>
      <c s="36" t="s">
        <v>102</v>
      </c>
      <c s="37">
        <v>7.859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55</v>
      </c>
      <c>
        <f>(M449*21)/100</f>
      </c>
      <c t="s">
        <v>28</v>
      </c>
    </row>
    <row r="450" spans="1:5" ht="38.25">
      <c r="A450" s="35" t="s">
        <v>56</v>
      </c>
      <c r="E450" s="39" t="s">
        <v>5676</v>
      </c>
    </row>
    <row r="451" spans="1:5" ht="12.75">
      <c r="A451" s="35" t="s">
        <v>57</v>
      </c>
      <c r="E451" s="40" t="s">
        <v>5</v>
      </c>
    </row>
    <row r="452" spans="1:5" ht="12.75">
      <c r="A452" t="s">
        <v>58</v>
      </c>
      <c r="E452" s="39" t="s">
        <v>5</v>
      </c>
    </row>
    <row r="453" spans="1:13" ht="12.75">
      <c r="A453" t="s">
        <v>47</v>
      </c>
      <c r="C453" s="31" t="s">
        <v>3855</v>
      </c>
      <c r="E453" s="33" t="s">
        <v>5677</v>
      </c>
      <c r="J453" s="32">
        <f>0</f>
      </c>
      <c s="32">
        <f>0</f>
      </c>
      <c s="32">
        <f>0+L454+L458+L462+L466+L470</f>
      </c>
      <c s="32">
        <f>0+M454+M458+M462+M466+M470</f>
      </c>
    </row>
    <row r="454" spans="1:16" ht="25.5">
      <c r="A454" t="s">
        <v>50</v>
      </c>
      <c s="34" t="s">
        <v>1021</v>
      </c>
      <c s="34" t="s">
        <v>5678</v>
      </c>
      <c s="35" t="s">
        <v>5</v>
      </c>
      <c s="6" t="s">
        <v>5679</v>
      </c>
      <c s="36" t="s">
        <v>71</v>
      </c>
      <c s="37">
        <v>1</v>
      </c>
      <c s="36">
        <v>3E-05</v>
      </c>
      <c s="36">
        <f>ROUND(G454*H454,6)</f>
      </c>
      <c r="L454" s="38">
        <v>0</v>
      </c>
      <c s="32">
        <f>ROUND(ROUND(L454,2)*ROUND(G454,3),2)</f>
      </c>
      <c s="36" t="s">
        <v>55</v>
      </c>
      <c>
        <f>(M454*21)/100</f>
      </c>
      <c t="s">
        <v>28</v>
      </c>
    </row>
    <row r="455" spans="1:5" ht="25.5">
      <c r="A455" s="35" t="s">
        <v>56</v>
      </c>
      <c r="E455" s="39" t="s">
        <v>5679</v>
      </c>
    </row>
    <row r="456" spans="1:5" ht="38.25">
      <c r="A456" s="35" t="s">
        <v>57</v>
      </c>
      <c r="E456" s="42" t="s">
        <v>5635</v>
      </c>
    </row>
    <row r="457" spans="1:5" ht="12.75">
      <c r="A457" t="s">
        <v>58</v>
      </c>
      <c r="E457" s="39" t="s">
        <v>5</v>
      </c>
    </row>
    <row r="458" spans="1:16" ht="12.75">
      <c r="A458" t="s">
        <v>50</v>
      </c>
      <c s="34" t="s">
        <v>1023</v>
      </c>
      <c s="34" t="s">
        <v>5680</v>
      </c>
      <c s="35" t="s">
        <v>5</v>
      </c>
      <c s="6" t="s">
        <v>5681</v>
      </c>
      <c s="36" t="s">
        <v>71</v>
      </c>
      <c s="37">
        <v>1</v>
      </c>
      <c s="36">
        <v>0.0102</v>
      </c>
      <c s="36">
        <f>ROUND(G458*H458,6)</f>
      </c>
      <c r="L458" s="38">
        <v>0</v>
      </c>
      <c s="32">
        <f>ROUND(ROUND(L458,2)*ROUND(G458,3),2)</f>
      </c>
      <c s="36" t="s">
        <v>55</v>
      </c>
      <c>
        <f>(M458*21)/100</f>
      </c>
      <c t="s">
        <v>28</v>
      </c>
    </row>
    <row r="459" spans="1:5" ht="12.75">
      <c r="A459" s="35" t="s">
        <v>56</v>
      </c>
      <c r="E459" s="39" t="s">
        <v>5681</v>
      </c>
    </row>
    <row r="460" spans="1:5" ht="12.75">
      <c r="A460" s="35" t="s">
        <v>57</v>
      </c>
      <c r="E460" s="40" t="s">
        <v>5</v>
      </c>
    </row>
    <row r="461" spans="1:5" ht="12.75">
      <c r="A461" t="s">
        <v>58</v>
      </c>
      <c r="E461" s="39" t="s">
        <v>5</v>
      </c>
    </row>
    <row r="462" spans="1:16" ht="25.5">
      <c r="A462" t="s">
        <v>50</v>
      </c>
      <c s="34" t="s">
        <v>1026</v>
      </c>
      <c s="34" t="s">
        <v>5682</v>
      </c>
      <c s="35" t="s">
        <v>5</v>
      </c>
      <c s="6" t="s">
        <v>5683</v>
      </c>
      <c s="36" t="s">
        <v>102</v>
      </c>
      <c s="37">
        <v>0.03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55</v>
      </c>
      <c>
        <f>(M462*21)/100</f>
      </c>
      <c t="s">
        <v>28</v>
      </c>
    </row>
    <row r="463" spans="1:5" ht="25.5">
      <c r="A463" s="35" t="s">
        <v>56</v>
      </c>
      <c r="E463" s="39" t="s">
        <v>5683</v>
      </c>
    </row>
    <row r="464" spans="1:5" ht="12.75">
      <c r="A464" s="35" t="s">
        <v>57</v>
      </c>
      <c r="E464" s="40" t="s">
        <v>5</v>
      </c>
    </row>
    <row r="465" spans="1:5" ht="12.75">
      <c r="A465" t="s">
        <v>58</v>
      </c>
      <c r="E465" s="39" t="s">
        <v>5</v>
      </c>
    </row>
    <row r="466" spans="1:16" ht="25.5">
      <c r="A466" t="s">
        <v>50</v>
      </c>
      <c s="34" t="s">
        <v>1029</v>
      </c>
      <c s="34" t="s">
        <v>5684</v>
      </c>
      <c s="35" t="s">
        <v>5</v>
      </c>
      <c s="6" t="s">
        <v>5685</v>
      </c>
      <c s="36" t="s">
        <v>102</v>
      </c>
      <c s="37">
        <v>0.03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55</v>
      </c>
      <c>
        <f>(M466*21)/100</f>
      </c>
      <c t="s">
        <v>28</v>
      </c>
    </row>
    <row r="467" spans="1:5" ht="38.25">
      <c r="A467" s="35" t="s">
        <v>56</v>
      </c>
      <c r="E467" s="39" t="s">
        <v>5686</v>
      </c>
    </row>
    <row r="468" spans="1:5" ht="12.75">
      <c r="A468" s="35" t="s">
        <v>57</v>
      </c>
      <c r="E468" s="40" t="s">
        <v>5</v>
      </c>
    </row>
    <row r="469" spans="1:5" ht="12.75">
      <c r="A469" t="s">
        <v>58</v>
      </c>
      <c r="E469" s="39" t="s">
        <v>5</v>
      </c>
    </row>
    <row r="470" spans="1:16" ht="12.75">
      <c r="A470" t="s">
        <v>50</v>
      </c>
      <c s="34" t="s">
        <v>1032</v>
      </c>
      <c s="34" t="s">
        <v>5687</v>
      </c>
      <c s="35" t="s">
        <v>5</v>
      </c>
      <c s="6" t="s">
        <v>5688</v>
      </c>
      <c s="36" t="s">
        <v>71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62</v>
      </c>
      <c>
        <f>(M470*21)/100</f>
      </c>
      <c t="s">
        <v>28</v>
      </c>
    </row>
    <row r="471" spans="1:5" ht="12.75">
      <c r="A471" s="35" t="s">
        <v>56</v>
      </c>
      <c r="E471" s="39" t="s">
        <v>5688</v>
      </c>
    </row>
    <row r="472" spans="1:5" ht="12.75">
      <c r="A472" s="35" t="s">
        <v>57</v>
      </c>
      <c r="E472" s="40" t="s">
        <v>5</v>
      </c>
    </row>
    <row r="473" spans="1:5" ht="12.75">
      <c r="A473" t="s">
        <v>58</v>
      </c>
      <c r="E473" s="39" t="s">
        <v>5</v>
      </c>
    </row>
    <row r="474" spans="1:13" ht="12.75">
      <c r="A474" t="s">
        <v>47</v>
      </c>
      <c r="C474" s="31" t="s">
        <v>2683</v>
      </c>
      <c r="E474" s="33" t="s">
        <v>2684</v>
      </c>
      <c r="J474" s="32">
        <f>0</f>
      </c>
      <c s="32">
        <f>0</f>
      </c>
      <c s="32">
        <f>0+L475+L479+L483+L487+L491+L495+L499+L503+L507+L511+L515+L519+L523+L527+L531+L535+L539+L543+L547+L551+L555+L559+L563+L567+L571+L575+L579+L583</f>
      </c>
      <c s="32">
        <f>0+M475+M479+M483+M487+M491+M495+M499+M503+M507+M511+M515+M519+M523+M527+M531+M535+M539+M543+M547+M551+M555+M559+M563+M567+M571+M575+M579+M583</f>
      </c>
    </row>
    <row r="475" spans="1:16" ht="25.5">
      <c r="A475" t="s">
        <v>50</v>
      </c>
      <c s="34" t="s">
        <v>1035</v>
      </c>
      <c s="34" t="s">
        <v>5689</v>
      </c>
      <c s="35" t="s">
        <v>5</v>
      </c>
      <c s="6" t="s">
        <v>5690</v>
      </c>
      <c s="36" t="s">
        <v>1314</v>
      </c>
      <c s="37">
        <v>29</v>
      </c>
      <c s="36">
        <v>0.01697</v>
      </c>
      <c s="36">
        <f>ROUND(G475*H475,6)</f>
      </c>
      <c r="L475" s="38">
        <v>0</v>
      </c>
      <c s="32">
        <f>ROUND(ROUND(L475,2)*ROUND(G475,3),2)</f>
      </c>
      <c s="36" t="s">
        <v>55</v>
      </c>
      <c>
        <f>(M475*21)/100</f>
      </c>
      <c t="s">
        <v>28</v>
      </c>
    </row>
    <row r="476" spans="1:5" ht="25.5">
      <c r="A476" s="35" t="s">
        <v>56</v>
      </c>
      <c r="E476" s="39" t="s">
        <v>5690</v>
      </c>
    </row>
    <row r="477" spans="1:5" ht="38.25">
      <c r="A477" s="35" t="s">
        <v>57</v>
      </c>
      <c r="E477" s="42" t="s">
        <v>5691</v>
      </c>
    </row>
    <row r="478" spans="1:5" ht="12.75">
      <c r="A478" t="s">
        <v>58</v>
      </c>
      <c r="E478" s="39" t="s">
        <v>5</v>
      </c>
    </row>
    <row r="479" spans="1:16" ht="12.75">
      <c r="A479" t="s">
        <v>50</v>
      </c>
      <c s="34" t="s">
        <v>1038</v>
      </c>
      <c s="34" t="s">
        <v>5692</v>
      </c>
      <c s="35" t="s">
        <v>5</v>
      </c>
      <c s="6" t="s">
        <v>5693</v>
      </c>
      <c s="36" t="s">
        <v>71</v>
      </c>
      <c s="37">
        <v>2</v>
      </c>
      <c s="36">
        <v>0.00119</v>
      </c>
      <c s="36">
        <f>ROUND(G479*H479,6)</f>
      </c>
      <c r="L479" s="38">
        <v>0</v>
      </c>
      <c s="32">
        <f>ROUND(ROUND(L479,2)*ROUND(G479,3),2)</f>
      </c>
      <c s="36" t="s">
        <v>55</v>
      </c>
      <c>
        <f>(M479*21)/100</f>
      </c>
      <c t="s">
        <v>28</v>
      </c>
    </row>
    <row r="480" spans="1:5" ht="12.75">
      <c r="A480" s="35" t="s">
        <v>56</v>
      </c>
      <c r="E480" s="39" t="s">
        <v>5693</v>
      </c>
    </row>
    <row r="481" spans="1:5" ht="38.25">
      <c r="A481" s="35" t="s">
        <v>57</v>
      </c>
      <c r="E481" s="42" t="s">
        <v>5632</v>
      </c>
    </row>
    <row r="482" spans="1:5" ht="12.75">
      <c r="A482" t="s">
        <v>58</v>
      </c>
      <c r="E482" s="39" t="s">
        <v>5</v>
      </c>
    </row>
    <row r="483" spans="1:16" ht="25.5">
      <c r="A483" t="s">
        <v>50</v>
      </c>
      <c s="34" t="s">
        <v>1041</v>
      </c>
      <c s="34" t="s">
        <v>5694</v>
      </c>
      <c s="35" t="s">
        <v>5</v>
      </c>
      <c s="6" t="s">
        <v>5695</v>
      </c>
      <c s="36" t="s">
        <v>71</v>
      </c>
      <c s="37">
        <v>1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62</v>
      </c>
      <c>
        <f>(M483*21)/100</f>
      </c>
      <c t="s">
        <v>28</v>
      </c>
    </row>
    <row r="484" spans="1:5" ht="25.5">
      <c r="A484" s="35" t="s">
        <v>56</v>
      </c>
      <c r="E484" s="39" t="s">
        <v>5695</v>
      </c>
    </row>
    <row r="485" spans="1:5" ht="12.75">
      <c r="A485" s="35" t="s">
        <v>57</v>
      </c>
      <c r="E485" s="40" t="s">
        <v>5</v>
      </c>
    </row>
    <row r="486" spans="1:5" ht="12.75">
      <c r="A486" t="s">
        <v>58</v>
      </c>
      <c r="E486" s="39" t="s">
        <v>5</v>
      </c>
    </row>
    <row r="487" spans="1:16" ht="12.75">
      <c r="A487" t="s">
        <v>50</v>
      </c>
      <c s="34" t="s">
        <v>1044</v>
      </c>
      <c s="34" t="s">
        <v>5696</v>
      </c>
      <c s="35" t="s">
        <v>5</v>
      </c>
      <c s="6" t="s">
        <v>5697</v>
      </c>
      <c s="36" t="s">
        <v>71</v>
      </c>
      <c s="37">
        <v>1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62</v>
      </c>
      <c>
        <f>(M487*21)/100</f>
      </c>
      <c t="s">
        <v>28</v>
      </c>
    </row>
    <row r="488" spans="1:5" ht="12.75">
      <c r="A488" s="35" t="s">
        <v>56</v>
      </c>
      <c r="E488" s="39" t="s">
        <v>5697</v>
      </c>
    </row>
    <row r="489" spans="1:5" ht="12.75">
      <c r="A489" s="35" t="s">
        <v>57</v>
      </c>
      <c r="E489" s="40" t="s">
        <v>5</v>
      </c>
    </row>
    <row r="490" spans="1:5" ht="12.75">
      <c r="A490" t="s">
        <v>58</v>
      </c>
      <c r="E490" s="39" t="s">
        <v>5</v>
      </c>
    </row>
    <row r="491" spans="1:16" ht="12.75">
      <c r="A491" t="s">
        <v>50</v>
      </c>
      <c s="34" t="s">
        <v>1047</v>
      </c>
      <c s="34" t="s">
        <v>5698</v>
      </c>
      <c s="35" t="s">
        <v>5</v>
      </c>
      <c s="6" t="s">
        <v>5699</v>
      </c>
      <c s="36" t="s">
        <v>1314</v>
      </c>
      <c s="37">
        <v>11</v>
      </c>
      <c s="36">
        <v>0.01908</v>
      </c>
      <c s="36">
        <f>ROUND(G491*H491,6)</f>
      </c>
      <c r="L491" s="38">
        <v>0</v>
      </c>
      <c s="32">
        <f>ROUND(ROUND(L491,2)*ROUND(G491,3),2)</f>
      </c>
      <c s="36" t="s">
        <v>55</v>
      </c>
      <c>
        <f>(M491*21)/100</f>
      </c>
      <c t="s">
        <v>28</v>
      </c>
    </row>
    <row r="492" spans="1:5" ht="12.75">
      <c r="A492" s="35" t="s">
        <v>56</v>
      </c>
      <c r="E492" s="39" t="s">
        <v>5699</v>
      </c>
    </row>
    <row r="493" spans="1:5" ht="38.25">
      <c r="A493" s="35" t="s">
        <v>57</v>
      </c>
      <c r="E493" s="42" t="s">
        <v>5644</v>
      </c>
    </row>
    <row r="494" spans="1:5" ht="12.75">
      <c r="A494" t="s">
        <v>58</v>
      </c>
      <c r="E494" s="39" t="s">
        <v>5</v>
      </c>
    </row>
    <row r="495" spans="1:16" ht="25.5">
      <c r="A495" t="s">
        <v>50</v>
      </c>
      <c s="34" t="s">
        <v>1050</v>
      </c>
      <c s="34" t="s">
        <v>5700</v>
      </c>
      <c s="35" t="s">
        <v>5</v>
      </c>
      <c s="6" t="s">
        <v>5701</v>
      </c>
      <c s="36" t="s">
        <v>1314</v>
      </c>
      <c s="37">
        <v>28</v>
      </c>
      <c s="36">
        <v>0.02373</v>
      </c>
      <c s="36">
        <f>ROUND(G495*H495,6)</f>
      </c>
      <c r="L495" s="38">
        <v>0</v>
      </c>
      <c s="32">
        <f>ROUND(ROUND(L495,2)*ROUND(G495,3),2)</f>
      </c>
      <c s="36" t="s">
        <v>55</v>
      </c>
      <c>
        <f>(M495*21)/100</f>
      </c>
      <c t="s">
        <v>28</v>
      </c>
    </row>
    <row r="496" spans="1:5" ht="25.5">
      <c r="A496" s="35" t="s">
        <v>56</v>
      </c>
      <c r="E496" s="39" t="s">
        <v>5701</v>
      </c>
    </row>
    <row r="497" spans="1:5" ht="38.25">
      <c r="A497" s="35" t="s">
        <v>57</v>
      </c>
      <c r="E497" s="42" t="s">
        <v>5702</v>
      </c>
    </row>
    <row r="498" spans="1:5" ht="12.75">
      <c r="A498" t="s">
        <v>58</v>
      </c>
      <c r="E498" s="39" t="s">
        <v>5</v>
      </c>
    </row>
    <row r="499" spans="1:16" ht="25.5">
      <c r="A499" t="s">
        <v>50</v>
      </c>
      <c s="34" t="s">
        <v>1053</v>
      </c>
      <c s="34" t="s">
        <v>5703</v>
      </c>
      <c s="35" t="s">
        <v>5</v>
      </c>
      <c s="6" t="s">
        <v>5704</v>
      </c>
      <c s="36" t="s">
        <v>1314</v>
      </c>
      <c s="37">
        <v>1</v>
      </c>
      <c s="36">
        <v>0.01921</v>
      </c>
      <c s="36">
        <f>ROUND(G499*H499,6)</f>
      </c>
      <c r="L499" s="38">
        <v>0</v>
      </c>
      <c s="32">
        <f>ROUND(ROUND(L499,2)*ROUND(G499,3),2)</f>
      </c>
      <c s="36" t="s">
        <v>55</v>
      </c>
      <c>
        <f>(M499*21)/100</f>
      </c>
      <c t="s">
        <v>28</v>
      </c>
    </row>
    <row r="500" spans="1:5" ht="25.5">
      <c r="A500" s="35" t="s">
        <v>56</v>
      </c>
      <c r="E500" s="39" t="s">
        <v>5704</v>
      </c>
    </row>
    <row r="501" spans="1:5" ht="38.25">
      <c r="A501" s="35" t="s">
        <v>57</v>
      </c>
      <c r="E501" s="42" t="s">
        <v>5635</v>
      </c>
    </row>
    <row r="502" spans="1:5" ht="12.75">
      <c r="A502" t="s">
        <v>58</v>
      </c>
      <c r="E502" s="39" t="s">
        <v>5</v>
      </c>
    </row>
    <row r="503" spans="1:16" ht="25.5">
      <c r="A503" t="s">
        <v>50</v>
      </c>
      <c s="34" t="s">
        <v>1056</v>
      </c>
      <c s="34" t="s">
        <v>5705</v>
      </c>
      <c s="35" t="s">
        <v>5</v>
      </c>
      <c s="6" t="s">
        <v>5706</v>
      </c>
      <c s="36" t="s">
        <v>1314</v>
      </c>
      <c s="37">
        <v>7</v>
      </c>
      <c s="36">
        <v>0.00666</v>
      </c>
      <c s="36">
        <f>ROUND(G503*H503,6)</f>
      </c>
      <c r="L503" s="38">
        <v>0</v>
      </c>
      <c s="32">
        <f>ROUND(ROUND(L503,2)*ROUND(G503,3),2)</f>
      </c>
      <c s="36" t="s">
        <v>55</v>
      </c>
      <c>
        <f>(M503*21)/100</f>
      </c>
      <c t="s">
        <v>28</v>
      </c>
    </row>
    <row r="504" spans="1:5" ht="25.5">
      <c r="A504" s="35" t="s">
        <v>56</v>
      </c>
      <c r="E504" s="39" t="s">
        <v>5706</v>
      </c>
    </row>
    <row r="505" spans="1:5" ht="12.75">
      <c r="A505" s="35" t="s">
        <v>57</v>
      </c>
      <c r="E505" s="40" t="s">
        <v>5</v>
      </c>
    </row>
    <row r="506" spans="1:5" ht="12.75">
      <c r="A506" t="s">
        <v>58</v>
      </c>
      <c r="E506" s="39" t="s">
        <v>5</v>
      </c>
    </row>
    <row r="507" spans="1:16" ht="12.75">
      <c r="A507" t="s">
        <v>50</v>
      </c>
      <c s="34" t="s">
        <v>1057</v>
      </c>
      <c s="34" t="s">
        <v>5707</v>
      </c>
      <c s="35" t="s">
        <v>5</v>
      </c>
      <c s="6" t="s">
        <v>5708</v>
      </c>
      <c s="36" t="s">
        <v>1314</v>
      </c>
      <c s="37">
        <v>1</v>
      </c>
      <c s="36">
        <v>0.01689</v>
      </c>
      <c s="36">
        <f>ROUND(G507*H507,6)</f>
      </c>
      <c r="L507" s="38">
        <v>0</v>
      </c>
      <c s="32">
        <f>ROUND(ROUND(L507,2)*ROUND(G507,3),2)</f>
      </c>
      <c s="36" t="s">
        <v>55</v>
      </c>
      <c>
        <f>(M507*21)/100</f>
      </c>
      <c t="s">
        <v>28</v>
      </c>
    </row>
    <row r="508" spans="1:5" ht="12.75">
      <c r="A508" s="35" t="s">
        <v>56</v>
      </c>
      <c r="E508" s="39" t="s">
        <v>5708</v>
      </c>
    </row>
    <row r="509" spans="1:5" ht="38.25">
      <c r="A509" s="35" t="s">
        <v>57</v>
      </c>
      <c r="E509" s="42" t="s">
        <v>5635</v>
      </c>
    </row>
    <row r="510" spans="1:5" ht="12.75">
      <c r="A510" t="s">
        <v>58</v>
      </c>
      <c r="E510" s="39" t="s">
        <v>5</v>
      </c>
    </row>
    <row r="511" spans="1:16" ht="25.5">
      <c r="A511" t="s">
        <v>50</v>
      </c>
      <c s="34" t="s">
        <v>1059</v>
      </c>
      <c s="34" t="s">
        <v>5709</v>
      </c>
      <c s="35" t="s">
        <v>5</v>
      </c>
      <c s="6" t="s">
        <v>5710</v>
      </c>
      <c s="36" t="s">
        <v>1314</v>
      </c>
      <c s="37">
        <v>7</v>
      </c>
      <c s="36">
        <v>0.01475</v>
      </c>
      <c s="36">
        <f>ROUND(G511*H511,6)</f>
      </c>
      <c r="L511" s="38">
        <v>0</v>
      </c>
      <c s="32">
        <f>ROUND(ROUND(L511,2)*ROUND(G511,3),2)</f>
      </c>
      <c s="36" t="s">
        <v>55</v>
      </c>
      <c>
        <f>(M511*21)/100</f>
      </c>
      <c t="s">
        <v>28</v>
      </c>
    </row>
    <row r="512" spans="1:5" ht="25.5">
      <c r="A512" s="35" t="s">
        <v>56</v>
      </c>
      <c r="E512" s="39" t="s">
        <v>5710</v>
      </c>
    </row>
    <row r="513" spans="1:5" ht="38.25">
      <c r="A513" s="35" t="s">
        <v>57</v>
      </c>
      <c r="E513" s="42" t="s">
        <v>5711</v>
      </c>
    </row>
    <row r="514" spans="1:5" ht="12.75">
      <c r="A514" t="s">
        <v>58</v>
      </c>
      <c r="E514" s="39" t="s">
        <v>5</v>
      </c>
    </row>
    <row r="515" spans="1:16" ht="25.5">
      <c r="A515" t="s">
        <v>50</v>
      </c>
      <c s="34" t="s">
        <v>1060</v>
      </c>
      <c s="34" t="s">
        <v>5712</v>
      </c>
      <c s="35" t="s">
        <v>5</v>
      </c>
      <c s="6" t="s">
        <v>5713</v>
      </c>
      <c s="36" t="s">
        <v>1314</v>
      </c>
      <c s="37">
        <v>19</v>
      </c>
      <c s="36">
        <v>0.01066</v>
      </c>
      <c s="36">
        <f>ROUND(G515*H515,6)</f>
      </c>
      <c r="L515" s="38">
        <v>0</v>
      </c>
      <c s="32">
        <f>ROUND(ROUND(L515,2)*ROUND(G515,3),2)</f>
      </c>
      <c s="36" t="s">
        <v>55</v>
      </c>
      <c>
        <f>(M515*21)/100</f>
      </c>
      <c t="s">
        <v>28</v>
      </c>
    </row>
    <row r="516" spans="1:5" ht="25.5">
      <c r="A516" s="35" t="s">
        <v>56</v>
      </c>
      <c r="E516" s="39" t="s">
        <v>5713</v>
      </c>
    </row>
    <row r="517" spans="1:5" ht="38.25">
      <c r="A517" s="35" t="s">
        <v>57</v>
      </c>
      <c r="E517" s="42" t="s">
        <v>5714</v>
      </c>
    </row>
    <row r="518" spans="1:5" ht="12.75">
      <c r="A518" t="s">
        <v>58</v>
      </c>
      <c r="E518" s="39" t="s">
        <v>5</v>
      </c>
    </row>
    <row r="519" spans="1:16" ht="25.5">
      <c r="A519" t="s">
        <v>50</v>
      </c>
      <c s="34" t="s">
        <v>1061</v>
      </c>
      <c s="34" t="s">
        <v>5715</v>
      </c>
      <c s="35" t="s">
        <v>5</v>
      </c>
      <c s="6" t="s">
        <v>5716</v>
      </c>
      <c s="36" t="s">
        <v>1314</v>
      </c>
      <c s="37">
        <v>6</v>
      </c>
      <c s="36">
        <v>0.05534</v>
      </c>
      <c s="36">
        <f>ROUND(G519*H519,6)</f>
      </c>
      <c r="L519" s="38">
        <v>0</v>
      </c>
      <c s="32">
        <f>ROUND(ROUND(L519,2)*ROUND(G519,3),2)</f>
      </c>
      <c s="36" t="s">
        <v>55</v>
      </c>
      <c>
        <f>(M519*21)/100</f>
      </c>
      <c t="s">
        <v>28</v>
      </c>
    </row>
    <row r="520" spans="1:5" ht="25.5">
      <c r="A520" s="35" t="s">
        <v>56</v>
      </c>
      <c r="E520" s="39" t="s">
        <v>5716</v>
      </c>
    </row>
    <row r="521" spans="1:5" ht="38.25">
      <c r="A521" s="35" t="s">
        <v>57</v>
      </c>
      <c r="E521" s="42" t="s">
        <v>5528</v>
      </c>
    </row>
    <row r="522" spans="1:5" ht="12.75">
      <c r="A522" t="s">
        <v>58</v>
      </c>
      <c r="E522" s="39" t="s">
        <v>5</v>
      </c>
    </row>
    <row r="523" spans="1:16" ht="25.5">
      <c r="A523" t="s">
        <v>50</v>
      </c>
      <c s="34" t="s">
        <v>1064</v>
      </c>
      <c s="34" t="s">
        <v>5717</v>
      </c>
      <c s="35" t="s">
        <v>5</v>
      </c>
      <c s="6" t="s">
        <v>5718</v>
      </c>
      <c s="36" t="s">
        <v>1314</v>
      </c>
      <c s="37">
        <v>1</v>
      </c>
      <c s="36">
        <v>0.08334</v>
      </c>
      <c s="36">
        <f>ROUND(G523*H523,6)</f>
      </c>
      <c r="L523" s="38">
        <v>0</v>
      </c>
      <c s="32">
        <f>ROUND(ROUND(L523,2)*ROUND(G523,3),2)</f>
      </c>
      <c s="36" t="s">
        <v>55</v>
      </c>
      <c>
        <f>(M523*21)/100</f>
      </c>
      <c t="s">
        <v>28</v>
      </c>
    </row>
    <row r="524" spans="1:5" ht="25.5">
      <c r="A524" s="35" t="s">
        <v>56</v>
      </c>
      <c r="E524" s="39" t="s">
        <v>5718</v>
      </c>
    </row>
    <row r="525" spans="1:5" ht="38.25">
      <c r="A525" s="35" t="s">
        <v>57</v>
      </c>
      <c r="E525" s="42" t="s">
        <v>5635</v>
      </c>
    </row>
    <row r="526" spans="1:5" ht="12.75">
      <c r="A526" t="s">
        <v>58</v>
      </c>
      <c r="E526" s="39" t="s">
        <v>5</v>
      </c>
    </row>
    <row r="527" spans="1:16" ht="12.75">
      <c r="A527" t="s">
        <v>50</v>
      </c>
      <c s="34" t="s">
        <v>1067</v>
      </c>
      <c s="34" t="s">
        <v>5719</v>
      </c>
      <c s="35" t="s">
        <v>5</v>
      </c>
      <c s="6" t="s">
        <v>5720</v>
      </c>
      <c s="36" t="s">
        <v>1314</v>
      </c>
      <c s="37">
        <v>2</v>
      </c>
      <c s="36">
        <v>0.00013</v>
      </c>
      <c s="36">
        <f>ROUND(G527*H527,6)</f>
      </c>
      <c r="L527" s="38">
        <v>0</v>
      </c>
      <c s="32">
        <f>ROUND(ROUND(L527,2)*ROUND(G527,3),2)</f>
      </c>
      <c s="36" t="s">
        <v>55</v>
      </c>
      <c>
        <f>(M527*21)/100</f>
      </c>
      <c t="s">
        <v>28</v>
      </c>
    </row>
    <row r="528" spans="1:5" ht="12.75">
      <c r="A528" s="35" t="s">
        <v>56</v>
      </c>
      <c r="E528" s="39" t="s">
        <v>5720</v>
      </c>
    </row>
    <row r="529" spans="1:5" ht="38.25">
      <c r="A529" s="35" t="s">
        <v>57</v>
      </c>
      <c r="E529" s="42" t="s">
        <v>5632</v>
      </c>
    </row>
    <row r="530" spans="1:5" ht="12.75">
      <c r="A530" t="s">
        <v>58</v>
      </c>
      <c r="E530" s="39" t="s">
        <v>5</v>
      </c>
    </row>
    <row r="531" spans="1:16" ht="12.75">
      <c r="A531" t="s">
        <v>50</v>
      </c>
      <c s="34" t="s">
        <v>1070</v>
      </c>
      <c s="34" t="s">
        <v>5721</v>
      </c>
      <c s="35" t="s">
        <v>5</v>
      </c>
      <c s="6" t="s">
        <v>5722</v>
      </c>
      <c s="36" t="s">
        <v>71</v>
      </c>
      <c s="37">
        <v>2</v>
      </c>
      <c s="36">
        <v>0</v>
      </c>
      <c s="36">
        <f>ROUND(G531*H531,6)</f>
      </c>
      <c r="L531" s="38">
        <v>0</v>
      </c>
      <c s="32">
        <f>ROUND(ROUND(L531,2)*ROUND(G531,3),2)</f>
      </c>
      <c s="36" t="s">
        <v>62</v>
      </c>
      <c>
        <f>(M531*21)/100</f>
      </c>
      <c t="s">
        <v>28</v>
      </c>
    </row>
    <row r="532" spans="1:5" ht="12.75">
      <c r="A532" s="35" t="s">
        <v>56</v>
      </c>
      <c r="E532" s="39" t="s">
        <v>5722</v>
      </c>
    </row>
    <row r="533" spans="1:5" ht="12.75">
      <c r="A533" s="35" t="s">
        <v>57</v>
      </c>
      <c r="E533" s="40" t="s">
        <v>5</v>
      </c>
    </row>
    <row r="534" spans="1:5" ht="12.75">
      <c r="A534" t="s">
        <v>58</v>
      </c>
      <c r="E534" s="39" t="s">
        <v>5</v>
      </c>
    </row>
    <row r="535" spans="1:16" ht="12.75">
      <c r="A535" t="s">
        <v>50</v>
      </c>
      <c s="34" t="s">
        <v>1073</v>
      </c>
      <c s="34" t="s">
        <v>5723</v>
      </c>
      <c s="35" t="s">
        <v>5</v>
      </c>
      <c s="6" t="s">
        <v>5724</v>
      </c>
      <c s="36" t="s">
        <v>1314</v>
      </c>
      <c s="37">
        <v>28</v>
      </c>
      <c s="36">
        <v>0.00184</v>
      </c>
      <c s="36">
        <f>ROUND(G535*H535,6)</f>
      </c>
      <c r="L535" s="38">
        <v>0</v>
      </c>
      <c s="32">
        <f>ROUND(ROUND(L535,2)*ROUND(G535,3),2)</f>
      </c>
      <c s="36" t="s">
        <v>55</v>
      </c>
      <c>
        <f>(M535*21)/100</f>
      </c>
      <c t="s">
        <v>28</v>
      </c>
    </row>
    <row r="536" spans="1:5" ht="12.75">
      <c r="A536" s="35" t="s">
        <v>56</v>
      </c>
      <c r="E536" s="39" t="s">
        <v>5724</v>
      </c>
    </row>
    <row r="537" spans="1:5" ht="38.25">
      <c r="A537" s="35" t="s">
        <v>57</v>
      </c>
      <c r="E537" s="42" t="s">
        <v>5702</v>
      </c>
    </row>
    <row r="538" spans="1:5" ht="12.75">
      <c r="A538" t="s">
        <v>58</v>
      </c>
      <c r="E538" s="39" t="s">
        <v>5</v>
      </c>
    </row>
    <row r="539" spans="1:16" ht="12.75">
      <c r="A539" t="s">
        <v>50</v>
      </c>
      <c s="34" t="s">
        <v>1074</v>
      </c>
      <c s="34" t="s">
        <v>5725</v>
      </c>
      <c s="35" t="s">
        <v>5</v>
      </c>
      <c s="6" t="s">
        <v>5726</v>
      </c>
      <c s="36" t="s">
        <v>1314</v>
      </c>
      <c s="37">
        <v>1</v>
      </c>
      <c s="36">
        <v>0.00184</v>
      </c>
      <c s="36">
        <f>ROUND(G539*H539,6)</f>
      </c>
      <c r="L539" s="38">
        <v>0</v>
      </c>
      <c s="32">
        <f>ROUND(ROUND(L539,2)*ROUND(G539,3),2)</f>
      </c>
      <c s="36" t="s">
        <v>55</v>
      </c>
      <c>
        <f>(M539*21)/100</f>
      </c>
      <c t="s">
        <v>28</v>
      </c>
    </row>
    <row r="540" spans="1:5" ht="12.75">
      <c r="A540" s="35" t="s">
        <v>56</v>
      </c>
      <c r="E540" s="39" t="s">
        <v>5726</v>
      </c>
    </row>
    <row r="541" spans="1:5" ht="38.25">
      <c r="A541" s="35" t="s">
        <v>57</v>
      </c>
      <c r="E541" s="42" t="s">
        <v>5635</v>
      </c>
    </row>
    <row r="542" spans="1:5" ht="12.75">
      <c r="A542" t="s">
        <v>58</v>
      </c>
      <c r="E542" s="39" t="s">
        <v>5</v>
      </c>
    </row>
    <row r="543" spans="1:16" ht="12.75">
      <c r="A543" t="s">
        <v>50</v>
      </c>
      <c s="34" t="s">
        <v>1077</v>
      </c>
      <c s="34" t="s">
        <v>5727</v>
      </c>
      <c s="35" t="s">
        <v>5</v>
      </c>
      <c s="6" t="s">
        <v>5728</v>
      </c>
      <c s="36" t="s">
        <v>71</v>
      </c>
      <c s="37">
        <v>2</v>
      </c>
      <c s="36">
        <v>4E-05</v>
      </c>
      <c s="36">
        <f>ROUND(G543*H543,6)</f>
      </c>
      <c r="L543" s="38">
        <v>0</v>
      </c>
      <c s="32">
        <f>ROUND(ROUND(L543,2)*ROUND(G543,3),2)</f>
      </c>
      <c s="36" t="s">
        <v>55</v>
      </c>
      <c>
        <f>(M543*21)/100</f>
      </c>
      <c t="s">
        <v>28</v>
      </c>
    </row>
    <row r="544" spans="1:5" ht="12.75">
      <c r="A544" s="35" t="s">
        <v>56</v>
      </c>
      <c r="E544" s="39" t="s">
        <v>5728</v>
      </c>
    </row>
    <row r="545" spans="1:5" ht="38.25">
      <c r="A545" s="35" t="s">
        <v>57</v>
      </c>
      <c r="E545" s="42" t="s">
        <v>5632</v>
      </c>
    </row>
    <row r="546" spans="1:5" ht="12.75">
      <c r="A546" t="s">
        <v>58</v>
      </c>
      <c r="E546" s="39" t="s">
        <v>5</v>
      </c>
    </row>
    <row r="547" spans="1:16" ht="12.75">
      <c r="A547" t="s">
        <v>50</v>
      </c>
      <c s="34" t="s">
        <v>1079</v>
      </c>
      <c s="34" t="s">
        <v>5729</v>
      </c>
      <c s="35" t="s">
        <v>5</v>
      </c>
      <c s="6" t="s">
        <v>5730</v>
      </c>
      <c s="36" t="s">
        <v>71</v>
      </c>
      <c s="37">
        <v>2</v>
      </c>
      <c s="36">
        <v>0.00152</v>
      </c>
      <c s="36">
        <f>ROUND(G547*H547,6)</f>
      </c>
      <c r="L547" s="38">
        <v>0</v>
      </c>
      <c s="32">
        <f>ROUND(ROUND(L547,2)*ROUND(G547,3),2)</f>
      </c>
      <c s="36" t="s">
        <v>55</v>
      </c>
      <c>
        <f>(M547*21)/100</f>
      </c>
      <c t="s">
        <v>28</v>
      </c>
    </row>
    <row r="548" spans="1:5" ht="12.75">
      <c r="A548" s="35" t="s">
        <v>56</v>
      </c>
      <c r="E548" s="39" t="s">
        <v>5730</v>
      </c>
    </row>
    <row r="549" spans="1:5" ht="12.75">
      <c r="A549" s="35" t="s">
        <v>57</v>
      </c>
      <c r="E549" s="40" t="s">
        <v>5</v>
      </c>
    </row>
    <row r="550" spans="1:5" ht="12.75">
      <c r="A550" t="s">
        <v>58</v>
      </c>
      <c r="E550" s="39" t="s">
        <v>5</v>
      </c>
    </row>
    <row r="551" spans="1:16" ht="12.75">
      <c r="A551" t="s">
        <v>50</v>
      </c>
      <c s="34" t="s">
        <v>1080</v>
      </c>
      <c s="34" t="s">
        <v>5731</v>
      </c>
      <c s="35" t="s">
        <v>5</v>
      </c>
      <c s="6" t="s">
        <v>5732</v>
      </c>
      <c s="36" t="s">
        <v>71</v>
      </c>
      <c s="37">
        <v>6</v>
      </c>
      <c s="36">
        <v>0.00012</v>
      </c>
      <c s="36">
        <f>ROUND(G551*H551,6)</f>
      </c>
      <c r="L551" s="38">
        <v>0</v>
      </c>
      <c s="32">
        <f>ROUND(ROUND(L551,2)*ROUND(G551,3),2)</f>
      </c>
      <c s="36" t="s">
        <v>55</v>
      </c>
      <c>
        <f>(M551*21)/100</f>
      </c>
      <c t="s">
        <v>28</v>
      </c>
    </row>
    <row r="552" spans="1:5" ht="12.75">
      <c r="A552" s="35" t="s">
        <v>56</v>
      </c>
      <c r="E552" s="39" t="s">
        <v>5732</v>
      </c>
    </row>
    <row r="553" spans="1:5" ht="38.25">
      <c r="A553" s="35" t="s">
        <v>57</v>
      </c>
      <c r="E553" s="42" t="s">
        <v>5528</v>
      </c>
    </row>
    <row r="554" spans="1:5" ht="12.75">
      <c r="A554" t="s">
        <v>58</v>
      </c>
      <c r="E554" s="39" t="s">
        <v>5</v>
      </c>
    </row>
    <row r="555" spans="1:16" ht="12.75">
      <c r="A555" t="s">
        <v>50</v>
      </c>
      <c s="34" t="s">
        <v>1082</v>
      </c>
      <c s="34" t="s">
        <v>5733</v>
      </c>
      <c s="35" t="s">
        <v>5</v>
      </c>
      <c s="6" t="s">
        <v>5734</v>
      </c>
      <c s="36" t="s">
        <v>71</v>
      </c>
      <c s="37">
        <v>6</v>
      </c>
      <c s="36">
        <v>0.00538</v>
      </c>
      <c s="36">
        <f>ROUND(G555*H555,6)</f>
      </c>
      <c r="L555" s="38">
        <v>0</v>
      </c>
      <c s="32">
        <f>ROUND(ROUND(L555,2)*ROUND(G555,3),2)</f>
      </c>
      <c s="36" t="s">
        <v>55</v>
      </c>
      <c>
        <f>(M555*21)/100</f>
      </c>
      <c t="s">
        <v>28</v>
      </c>
    </row>
    <row r="556" spans="1:5" ht="12.75">
      <c r="A556" s="35" t="s">
        <v>56</v>
      </c>
      <c r="E556" s="39" t="s">
        <v>5734</v>
      </c>
    </row>
    <row r="557" spans="1:5" ht="12.75">
      <c r="A557" s="35" t="s">
        <v>57</v>
      </c>
      <c r="E557" s="40" t="s">
        <v>5</v>
      </c>
    </row>
    <row r="558" spans="1:5" ht="12.75">
      <c r="A558" t="s">
        <v>58</v>
      </c>
      <c r="E558" s="39" t="s">
        <v>5</v>
      </c>
    </row>
    <row r="559" spans="1:16" ht="12.75">
      <c r="A559" t="s">
        <v>50</v>
      </c>
      <c s="34" t="s">
        <v>1103</v>
      </c>
      <c s="34" t="s">
        <v>5735</v>
      </c>
      <c s="35" t="s">
        <v>5</v>
      </c>
      <c s="6" t="s">
        <v>5736</v>
      </c>
      <c s="36" t="s">
        <v>71</v>
      </c>
      <c s="37">
        <v>24</v>
      </c>
      <c s="36">
        <v>0.00031</v>
      </c>
      <c s="36">
        <f>ROUND(G559*H559,6)</f>
      </c>
      <c r="L559" s="38">
        <v>0</v>
      </c>
      <c s="32">
        <f>ROUND(ROUND(L559,2)*ROUND(G559,3),2)</f>
      </c>
      <c s="36" t="s">
        <v>55</v>
      </c>
      <c>
        <f>(M559*21)/100</f>
      </c>
      <c t="s">
        <v>28</v>
      </c>
    </row>
    <row r="560" spans="1:5" ht="12.75">
      <c r="A560" s="35" t="s">
        <v>56</v>
      </c>
      <c r="E560" s="39" t="s">
        <v>5736</v>
      </c>
    </row>
    <row r="561" spans="1:5" ht="76.5">
      <c r="A561" s="35" t="s">
        <v>57</v>
      </c>
      <c r="E561" s="42" t="s">
        <v>5737</v>
      </c>
    </row>
    <row r="562" spans="1:5" ht="12.75">
      <c r="A562" t="s">
        <v>58</v>
      </c>
      <c r="E562" s="39" t="s">
        <v>5</v>
      </c>
    </row>
    <row r="563" spans="1:16" ht="25.5">
      <c r="A563" t="s">
        <v>50</v>
      </c>
      <c s="34" t="s">
        <v>1106</v>
      </c>
      <c s="34" t="s">
        <v>2766</v>
      </c>
      <c s="35" t="s">
        <v>5</v>
      </c>
      <c s="6" t="s">
        <v>2767</v>
      </c>
      <c s="36" t="s">
        <v>102</v>
      </c>
      <c s="37">
        <v>1.91</v>
      </c>
      <c s="36">
        <v>0</v>
      </c>
      <c s="36">
        <f>ROUND(G563*H563,6)</f>
      </c>
      <c r="L563" s="38">
        <v>0</v>
      </c>
      <c s="32">
        <f>ROUND(ROUND(L563,2)*ROUND(G563,3),2)</f>
      </c>
      <c s="36" t="s">
        <v>55</v>
      </c>
      <c>
        <f>(M563*21)/100</f>
      </c>
      <c t="s">
        <v>28</v>
      </c>
    </row>
    <row r="564" spans="1:5" ht="25.5">
      <c r="A564" s="35" t="s">
        <v>56</v>
      </c>
      <c r="E564" s="39" t="s">
        <v>2767</v>
      </c>
    </row>
    <row r="565" spans="1:5" ht="12.75">
      <c r="A565" s="35" t="s">
        <v>57</v>
      </c>
      <c r="E565" s="40" t="s">
        <v>5</v>
      </c>
    </row>
    <row r="566" spans="1:5" ht="12.75">
      <c r="A566" t="s">
        <v>58</v>
      </c>
      <c r="E566" s="39" t="s">
        <v>5</v>
      </c>
    </row>
    <row r="567" spans="1:16" ht="38.25">
      <c r="A567" t="s">
        <v>50</v>
      </c>
      <c s="34" t="s">
        <v>1107</v>
      </c>
      <c s="34" t="s">
        <v>5738</v>
      </c>
      <c s="35" t="s">
        <v>5</v>
      </c>
      <c s="6" t="s">
        <v>5739</v>
      </c>
      <c s="36" t="s">
        <v>102</v>
      </c>
      <c s="37">
        <v>1.91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55</v>
      </c>
      <c>
        <f>(M567*21)/100</f>
      </c>
      <c t="s">
        <v>28</v>
      </c>
    </row>
    <row r="568" spans="1:5" ht="38.25">
      <c r="A568" s="35" t="s">
        <v>56</v>
      </c>
      <c r="E568" s="39" t="s">
        <v>5740</v>
      </c>
    </row>
    <row r="569" spans="1:5" ht="12.75">
      <c r="A569" s="35" t="s">
        <v>57</v>
      </c>
      <c r="E569" s="40" t="s">
        <v>5</v>
      </c>
    </row>
    <row r="570" spans="1:5" ht="12.75">
      <c r="A570" t="s">
        <v>58</v>
      </c>
      <c r="E570" s="39" t="s">
        <v>5</v>
      </c>
    </row>
    <row r="571" spans="1:16" ht="12.75">
      <c r="A571" t="s">
        <v>50</v>
      </c>
      <c s="34" t="s">
        <v>1108</v>
      </c>
      <c s="34" t="s">
        <v>5741</v>
      </c>
      <c s="35" t="s">
        <v>5</v>
      </c>
      <c s="6" t="s">
        <v>5742</v>
      </c>
      <c s="36" t="s">
        <v>1314</v>
      </c>
      <c s="37">
        <v>7</v>
      </c>
      <c s="36">
        <v>0.00254</v>
      </c>
      <c s="36">
        <f>ROUND(G571*H571,6)</f>
      </c>
      <c r="L571" s="38">
        <v>0</v>
      </c>
      <c s="32">
        <f>ROUND(ROUND(L571,2)*ROUND(G571,3),2)</f>
      </c>
      <c s="36" t="s">
        <v>62</v>
      </c>
      <c>
        <f>(M571*21)/100</f>
      </c>
      <c t="s">
        <v>28</v>
      </c>
    </row>
    <row r="572" spans="1:5" ht="12.75">
      <c r="A572" s="35" t="s">
        <v>56</v>
      </c>
      <c r="E572" s="39" t="s">
        <v>5742</v>
      </c>
    </row>
    <row r="573" spans="1:5" ht="12.75">
      <c r="A573" s="35" t="s">
        <v>57</v>
      </c>
      <c r="E573" s="40" t="s">
        <v>5</v>
      </c>
    </row>
    <row r="574" spans="1:5" ht="12.75">
      <c r="A574" t="s">
        <v>58</v>
      </c>
      <c r="E574" s="39" t="s">
        <v>5</v>
      </c>
    </row>
    <row r="575" spans="1:16" ht="12.75">
      <c r="A575" t="s">
        <v>50</v>
      </c>
      <c s="34" t="s">
        <v>1085</v>
      </c>
      <c s="34" t="s">
        <v>5743</v>
      </c>
      <c s="35" t="s">
        <v>5</v>
      </c>
      <c s="6" t="s">
        <v>5744</v>
      </c>
      <c s="36" t="s">
        <v>1314</v>
      </c>
      <c s="37">
        <v>8</v>
      </c>
      <c s="36">
        <v>0.01413</v>
      </c>
      <c s="36">
        <f>ROUND(G575*H575,6)</f>
      </c>
      <c r="L575" s="38">
        <v>0</v>
      </c>
      <c s="32">
        <f>ROUND(ROUND(L575,2)*ROUND(G575,3),2)</f>
      </c>
      <c s="36" t="s">
        <v>62</v>
      </c>
      <c>
        <f>(M575*21)/100</f>
      </c>
      <c t="s">
        <v>28</v>
      </c>
    </row>
    <row r="576" spans="1:5" ht="12.75">
      <c r="A576" s="35" t="s">
        <v>56</v>
      </c>
      <c r="E576" s="39" t="s">
        <v>5744</v>
      </c>
    </row>
    <row r="577" spans="1:5" ht="12.75">
      <c r="A577" s="35" t="s">
        <v>57</v>
      </c>
      <c r="E577" s="40" t="s">
        <v>5</v>
      </c>
    </row>
    <row r="578" spans="1:5" ht="12.75">
      <c r="A578" t="s">
        <v>58</v>
      </c>
      <c r="E578" s="39" t="s">
        <v>5</v>
      </c>
    </row>
    <row r="579" spans="1:16" ht="12.75">
      <c r="A579" t="s">
        <v>50</v>
      </c>
      <c s="34" t="s">
        <v>1089</v>
      </c>
      <c s="34" t="s">
        <v>5745</v>
      </c>
      <c s="35" t="s">
        <v>5</v>
      </c>
      <c s="6" t="s">
        <v>5746</v>
      </c>
      <c s="36" t="s">
        <v>1314</v>
      </c>
      <c s="37">
        <v>1</v>
      </c>
      <c s="36">
        <v>0.00666</v>
      </c>
      <c s="36">
        <f>ROUND(G579*H579,6)</f>
      </c>
      <c r="L579" s="38">
        <v>0</v>
      </c>
      <c s="32">
        <f>ROUND(ROUND(L579,2)*ROUND(G579,3),2)</f>
      </c>
      <c s="36" t="s">
        <v>62</v>
      </c>
      <c>
        <f>(M579*21)/100</f>
      </c>
      <c t="s">
        <v>28</v>
      </c>
    </row>
    <row r="580" spans="1:5" ht="12.75">
      <c r="A580" s="35" t="s">
        <v>56</v>
      </c>
      <c r="E580" s="39" t="s">
        <v>5746</v>
      </c>
    </row>
    <row r="581" spans="1:5" ht="12.75">
      <c r="A581" s="35" t="s">
        <v>57</v>
      </c>
      <c r="E581" s="40" t="s">
        <v>5</v>
      </c>
    </row>
    <row r="582" spans="1:5" ht="12.75">
      <c r="A582" t="s">
        <v>58</v>
      </c>
      <c r="E582" s="39" t="s">
        <v>5</v>
      </c>
    </row>
    <row r="583" spans="1:16" ht="25.5">
      <c r="A583" t="s">
        <v>50</v>
      </c>
      <c s="34" t="s">
        <v>1092</v>
      </c>
      <c s="34" t="s">
        <v>5747</v>
      </c>
      <c s="35" t="s">
        <v>5</v>
      </c>
      <c s="6" t="s">
        <v>5748</v>
      </c>
      <c s="36" t="s">
        <v>1314</v>
      </c>
      <c s="37">
        <v>1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62</v>
      </c>
      <c>
        <f>(M583*21)/100</f>
      </c>
      <c t="s">
        <v>28</v>
      </c>
    </row>
    <row r="584" spans="1:5" ht="25.5">
      <c r="A584" s="35" t="s">
        <v>56</v>
      </c>
      <c r="E584" s="39" t="s">
        <v>5748</v>
      </c>
    </row>
    <row r="585" spans="1:5" ht="38.25">
      <c r="A585" s="35" t="s">
        <v>57</v>
      </c>
      <c r="E585" s="42" t="s">
        <v>5635</v>
      </c>
    </row>
    <row r="586" spans="1:5" ht="12.75">
      <c r="A586" t="s">
        <v>58</v>
      </c>
      <c r="E586" s="39" t="s">
        <v>5</v>
      </c>
    </row>
    <row r="587" spans="1:13" ht="12.75">
      <c r="A587" t="s">
        <v>47</v>
      </c>
      <c r="C587" s="31" t="s">
        <v>3864</v>
      </c>
      <c r="E587" s="33" t="s">
        <v>5749</v>
      </c>
      <c r="J587" s="32">
        <f>0</f>
      </c>
      <c s="32">
        <f>0</f>
      </c>
      <c s="32">
        <f>0+L588+L592+L596+L600+L604+L608+L612+L616+L620</f>
      </c>
      <c s="32">
        <f>0+M588+M592+M596+M600+M604+M608+M612+M616+M620</f>
      </c>
    </row>
    <row r="588" spans="1:16" ht="25.5">
      <c r="A588" t="s">
        <v>50</v>
      </c>
      <c s="34" t="s">
        <v>1095</v>
      </c>
      <c s="34" t="s">
        <v>5750</v>
      </c>
      <c s="35" t="s">
        <v>5</v>
      </c>
      <c s="6" t="s">
        <v>5751</v>
      </c>
      <c s="36" t="s">
        <v>1314</v>
      </c>
      <c s="37">
        <v>32</v>
      </c>
      <c s="36">
        <v>0.012</v>
      </c>
      <c s="36">
        <f>ROUND(G588*H588,6)</f>
      </c>
      <c r="L588" s="38">
        <v>0</v>
      </c>
      <c s="32">
        <f>ROUND(ROUND(L588,2)*ROUND(G588,3),2)</f>
      </c>
      <c s="36" t="s">
        <v>55</v>
      </c>
      <c>
        <f>(M588*21)/100</f>
      </c>
      <c t="s">
        <v>28</v>
      </c>
    </row>
    <row r="589" spans="1:5" ht="25.5">
      <c r="A589" s="35" t="s">
        <v>56</v>
      </c>
      <c r="E589" s="39" t="s">
        <v>5751</v>
      </c>
    </row>
    <row r="590" spans="1:5" ht="38.25">
      <c r="A590" s="35" t="s">
        <v>57</v>
      </c>
      <c r="E590" s="42" t="s">
        <v>5752</v>
      </c>
    </row>
    <row r="591" spans="1:5" ht="12.75">
      <c r="A591" t="s">
        <v>58</v>
      </c>
      <c r="E591" s="39" t="s">
        <v>5</v>
      </c>
    </row>
    <row r="592" spans="1:16" ht="25.5">
      <c r="A592" t="s">
        <v>50</v>
      </c>
      <c s="34" t="s">
        <v>1098</v>
      </c>
      <c s="34" t="s">
        <v>5753</v>
      </c>
      <c s="35" t="s">
        <v>5</v>
      </c>
      <c s="6" t="s">
        <v>5754</v>
      </c>
      <c s="36" t="s">
        <v>1314</v>
      </c>
      <c s="37">
        <v>2</v>
      </c>
      <c s="36">
        <v>0.012</v>
      </c>
      <c s="36">
        <f>ROUND(G592*H592,6)</f>
      </c>
      <c r="L592" s="38">
        <v>0</v>
      </c>
      <c s="32">
        <f>ROUND(ROUND(L592,2)*ROUND(G592,3),2)</f>
      </c>
      <c s="36" t="s">
        <v>55</v>
      </c>
      <c>
        <f>(M592*21)/100</f>
      </c>
      <c t="s">
        <v>28</v>
      </c>
    </row>
    <row r="593" spans="1:5" ht="25.5">
      <c r="A593" s="35" t="s">
        <v>56</v>
      </c>
      <c r="E593" s="39" t="s">
        <v>5754</v>
      </c>
    </row>
    <row r="594" spans="1:5" ht="38.25">
      <c r="A594" s="35" t="s">
        <v>57</v>
      </c>
      <c r="E594" s="42" t="s">
        <v>5632</v>
      </c>
    </row>
    <row r="595" spans="1:5" ht="12.75">
      <c r="A595" t="s">
        <v>58</v>
      </c>
      <c r="E595" s="39" t="s">
        <v>5</v>
      </c>
    </row>
    <row r="596" spans="1:16" ht="25.5">
      <c r="A596" t="s">
        <v>50</v>
      </c>
      <c s="34" t="s">
        <v>1110</v>
      </c>
      <c s="34" t="s">
        <v>5755</v>
      </c>
      <c s="35" t="s">
        <v>5</v>
      </c>
      <c s="6" t="s">
        <v>5756</v>
      </c>
      <c s="36" t="s">
        <v>1314</v>
      </c>
      <c s="37">
        <v>1</v>
      </c>
      <c s="36">
        <v>0.014</v>
      </c>
      <c s="36">
        <f>ROUND(G596*H596,6)</f>
      </c>
      <c r="L596" s="38">
        <v>0</v>
      </c>
      <c s="32">
        <f>ROUND(ROUND(L596,2)*ROUND(G596,3),2)</f>
      </c>
      <c s="36" t="s">
        <v>55</v>
      </c>
      <c>
        <f>(M596*21)/100</f>
      </c>
      <c t="s">
        <v>28</v>
      </c>
    </row>
    <row r="597" spans="1:5" ht="25.5">
      <c r="A597" s="35" t="s">
        <v>56</v>
      </c>
      <c r="E597" s="39" t="s">
        <v>5756</v>
      </c>
    </row>
    <row r="598" spans="1:5" ht="38.25">
      <c r="A598" s="35" t="s">
        <v>57</v>
      </c>
      <c r="E598" s="42" t="s">
        <v>5635</v>
      </c>
    </row>
    <row r="599" spans="1:5" ht="12.75">
      <c r="A599" t="s">
        <v>58</v>
      </c>
      <c r="E599" s="39" t="s">
        <v>5</v>
      </c>
    </row>
    <row r="600" spans="1:16" ht="25.5">
      <c r="A600" t="s">
        <v>50</v>
      </c>
      <c s="34" t="s">
        <v>1113</v>
      </c>
      <c s="34" t="s">
        <v>5757</v>
      </c>
      <c s="35" t="s">
        <v>5</v>
      </c>
      <c s="6" t="s">
        <v>5758</v>
      </c>
      <c s="36" t="s">
        <v>1314</v>
      </c>
      <c s="37">
        <v>40</v>
      </c>
      <c s="36">
        <v>0.01665</v>
      </c>
      <c s="36">
        <f>ROUND(G600*H600,6)</f>
      </c>
      <c r="L600" s="38">
        <v>0</v>
      </c>
      <c s="32">
        <f>ROUND(ROUND(L600,2)*ROUND(G600,3),2)</f>
      </c>
      <c s="36" t="s">
        <v>55</v>
      </c>
      <c>
        <f>(M600*21)/100</f>
      </c>
      <c t="s">
        <v>28</v>
      </c>
    </row>
    <row r="601" spans="1:5" ht="25.5">
      <c r="A601" s="35" t="s">
        <v>56</v>
      </c>
      <c r="E601" s="39" t="s">
        <v>5758</v>
      </c>
    </row>
    <row r="602" spans="1:5" ht="38.25">
      <c r="A602" s="35" t="s">
        <v>57</v>
      </c>
      <c r="E602" s="42" t="s">
        <v>5759</v>
      </c>
    </row>
    <row r="603" spans="1:5" ht="12.75">
      <c r="A603" t="s">
        <v>58</v>
      </c>
      <c r="E603" s="39" t="s">
        <v>5</v>
      </c>
    </row>
    <row r="604" spans="1:16" ht="25.5">
      <c r="A604" t="s">
        <v>50</v>
      </c>
      <c s="34" t="s">
        <v>1115</v>
      </c>
      <c s="34" t="s">
        <v>5760</v>
      </c>
      <c s="35" t="s">
        <v>5</v>
      </c>
      <c s="6" t="s">
        <v>5761</v>
      </c>
      <c s="36" t="s">
        <v>1314</v>
      </c>
      <c s="37">
        <v>2</v>
      </c>
      <c s="36">
        <v>0.01765</v>
      </c>
      <c s="36">
        <f>ROUND(G604*H604,6)</f>
      </c>
      <c r="L604" s="38">
        <v>0</v>
      </c>
      <c s="32">
        <f>ROUND(ROUND(L604,2)*ROUND(G604,3),2)</f>
      </c>
      <c s="36" t="s">
        <v>55</v>
      </c>
      <c>
        <f>(M604*21)/100</f>
      </c>
      <c t="s">
        <v>28</v>
      </c>
    </row>
    <row r="605" spans="1:5" ht="25.5">
      <c r="A605" s="35" t="s">
        <v>56</v>
      </c>
      <c r="E605" s="39" t="s">
        <v>5761</v>
      </c>
    </row>
    <row r="606" spans="1:5" ht="38.25">
      <c r="A606" s="35" t="s">
        <v>57</v>
      </c>
      <c r="E606" s="42" t="s">
        <v>5632</v>
      </c>
    </row>
    <row r="607" spans="1:5" ht="12.75">
      <c r="A607" t="s">
        <v>58</v>
      </c>
      <c r="E607" s="39" t="s">
        <v>5</v>
      </c>
    </row>
    <row r="608" spans="1:16" ht="25.5">
      <c r="A608" t="s">
        <v>50</v>
      </c>
      <c s="34" t="s">
        <v>1116</v>
      </c>
      <c s="34" t="s">
        <v>5762</v>
      </c>
      <c s="35" t="s">
        <v>5</v>
      </c>
      <c s="6" t="s">
        <v>5763</v>
      </c>
      <c s="36" t="s">
        <v>1314</v>
      </c>
      <c s="37">
        <v>7</v>
      </c>
      <c s="36">
        <v>0</v>
      </c>
      <c s="36">
        <f>ROUND(G608*H608,6)</f>
      </c>
      <c r="L608" s="38">
        <v>0</v>
      </c>
      <c s="32">
        <f>ROUND(ROUND(L608,2)*ROUND(G608,3),2)</f>
      </c>
      <c s="36" t="s">
        <v>55</v>
      </c>
      <c>
        <f>(M608*21)/100</f>
      </c>
      <c t="s">
        <v>28</v>
      </c>
    </row>
    <row r="609" spans="1:5" ht="25.5">
      <c r="A609" s="35" t="s">
        <v>56</v>
      </c>
      <c r="E609" s="39" t="s">
        <v>5763</v>
      </c>
    </row>
    <row r="610" spans="1:5" ht="38.25">
      <c r="A610" s="35" t="s">
        <v>57</v>
      </c>
      <c r="E610" s="42" t="s">
        <v>5711</v>
      </c>
    </row>
    <row r="611" spans="1:5" ht="12.75">
      <c r="A611" t="s">
        <v>58</v>
      </c>
      <c r="E611" s="39" t="s">
        <v>5</v>
      </c>
    </row>
    <row r="612" spans="1:16" ht="12.75">
      <c r="A612" t="s">
        <v>50</v>
      </c>
      <c s="34" t="s">
        <v>2285</v>
      </c>
      <c s="34" t="s">
        <v>5764</v>
      </c>
      <c s="35" t="s">
        <v>5</v>
      </c>
      <c s="6" t="s">
        <v>5765</v>
      </c>
      <c s="36" t="s">
        <v>71</v>
      </c>
      <c s="37">
        <v>7</v>
      </c>
      <c s="36">
        <v>0</v>
      </c>
      <c s="36">
        <f>ROUND(G612*H612,6)</f>
      </c>
      <c r="L612" s="38">
        <v>0</v>
      </c>
      <c s="32">
        <f>ROUND(ROUND(L612,2)*ROUND(G612,3),2)</f>
      </c>
      <c s="36" t="s">
        <v>62</v>
      </c>
      <c>
        <f>(M612*21)/100</f>
      </c>
      <c t="s">
        <v>28</v>
      </c>
    </row>
    <row r="613" spans="1:5" ht="12.75">
      <c r="A613" s="35" t="s">
        <v>56</v>
      </c>
      <c r="E613" s="39" t="s">
        <v>5765</v>
      </c>
    </row>
    <row r="614" spans="1:5" ht="12.75">
      <c r="A614" s="35" t="s">
        <v>57</v>
      </c>
      <c r="E614" s="40" t="s">
        <v>5</v>
      </c>
    </row>
    <row r="615" spans="1:5" ht="12.75">
      <c r="A615" t="s">
        <v>58</v>
      </c>
      <c r="E615" s="39" t="s">
        <v>5</v>
      </c>
    </row>
    <row r="616" spans="1:16" ht="38.25">
      <c r="A616" t="s">
        <v>50</v>
      </c>
      <c s="34" t="s">
        <v>2288</v>
      </c>
      <c s="34" t="s">
        <v>5766</v>
      </c>
      <c s="35" t="s">
        <v>5</v>
      </c>
      <c s="6" t="s">
        <v>5767</v>
      </c>
      <c s="36" t="s">
        <v>102</v>
      </c>
      <c s="37">
        <v>1.228</v>
      </c>
      <c s="36">
        <v>0</v>
      </c>
      <c s="36">
        <f>ROUND(G616*H616,6)</f>
      </c>
      <c r="L616" s="38">
        <v>0</v>
      </c>
      <c s="32">
        <f>ROUND(ROUND(L616,2)*ROUND(G616,3),2)</f>
      </c>
      <c s="36" t="s">
        <v>55</v>
      </c>
      <c>
        <f>(M616*21)/100</f>
      </c>
      <c t="s">
        <v>28</v>
      </c>
    </row>
    <row r="617" spans="1:5" ht="38.25">
      <c r="A617" s="35" t="s">
        <v>56</v>
      </c>
      <c r="E617" s="39" t="s">
        <v>5767</v>
      </c>
    </row>
    <row r="618" spans="1:5" ht="12.75">
      <c r="A618" s="35" t="s">
        <v>57</v>
      </c>
      <c r="E618" s="40" t="s">
        <v>5</v>
      </c>
    </row>
    <row r="619" spans="1:5" ht="12.75">
      <c r="A619" t="s">
        <v>58</v>
      </c>
      <c r="E619" s="39" t="s">
        <v>5</v>
      </c>
    </row>
    <row r="620" spans="1:16" ht="38.25">
      <c r="A620" t="s">
        <v>50</v>
      </c>
      <c s="34" t="s">
        <v>2293</v>
      </c>
      <c s="34" t="s">
        <v>5768</v>
      </c>
      <c s="35" t="s">
        <v>5</v>
      </c>
      <c s="6" t="s">
        <v>5769</v>
      </c>
      <c s="36" t="s">
        <v>102</v>
      </c>
      <c s="37">
        <v>1.228</v>
      </c>
      <c s="36">
        <v>0</v>
      </c>
      <c s="36">
        <f>ROUND(G620*H620,6)</f>
      </c>
      <c r="L620" s="38">
        <v>0</v>
      </c>
      <c s="32">
        <f>ROUND(ROUND(L620,2)*ROUND(G620,3),2)</f>
      </c>
      <c s="36" t="s">
        <v>55</v>
      </c>
      <c>
        <f>(M620*21)/100</f>
      </c>
      <c t="s">
        <v>28</v>
      </c>
    </row>
    <row r="621" spans="1:5" ht="38.25">
      <c r="A621" s="35" t="s">
        <v>56</v>
      </c>
      <c r="E621" s="39" t="s">
        <v>5770</v>
      </c>
    </row>
    <row r="622" spans="1:5" ht="12.75">
      <c r="A622" s="35" t="s">
        <v>57</v>
      </c>
      <c r="E622" s="40" t="s">
        <v>5</v>
      </c>
    </row>
    <row r="623" spans="1:5" ht="12.75">
      <c r="A623" t="s">
        <v>58</v>
      </c>
      <c r="E623" s="39" t="s">
        <v>5</v>
      </c>
    </row>
    <row r="624" spans="1:13" ht="12.75">
      <c r="A624" t="s">
        <v>47</v>
      </c>
      <c r="C624" s="31" t="s">
        <v>3868</v>
      </c>
      <c r="E624" s="33" t="s">
        <v>5771</v>
      </c>
      <c r="J624" s="32">
        <f>0</f>
      </c>
      <c s="32">
        <f>0</f>
      </c>
      <c s="32">
        <f>0+L625+L629+L633+L637</f>
      </c>
      <c s="32">
        <f>0+M625+M629+M633+M637</f>
      </c>
    </row>
    <row r="625" spans="1:16" ht="25.5">
      <c r="A625" t="s">
        <v>50</v>
      </c>
      <c s="34" t="s">
        <v>2296</v>
      </c>
      <c s="34" t="s">
        <v>5772</v>
      </c>
      <c s="35" t="s">
        <v>5</v>
      </c>
      <c s="6" t="s">
        <v>5773</v>
      </c>
      <c s="36" t="s">
        <v>71</v>
      </c>
      <c s="37">
        <v>25</v>
      </c>
      <c s="36">
        <v>0.0005</v>
      </c>
      <c s="36">
        <f>ROUND(G625*H625,6)</f>
      </c>
      <c r="L625" s="38">
        <v>0</v>
      </c>
      <c s="32">
        <f>ROUND(ROUND(L625,2)*ROUND(G625,3),2)</f>
      </c>
      <c s="36" t="s">
        <v>55</v>
      </c>
      <c>
        <f>(M625*21)/100</f>
      </c>
      <c t="s">
        <v>28</v>
      </c>
    </row>
    <row r="626" spans="1:5" ht="25.5">
      <c r="A626" s="35" t="s">
        <v>56</v>
      </c>
      <c r="E626" s="39" t="s">
        <v>5773</v>
      </c>
    </row>
    <row r="627" spans="1:5" ht="51">
      <c r="A627" s="35" t="s">
        <v>57</v>
      </c>
      <c r="E627" s="42" t="s">
        <v>5774</v>
      </c>
    </row>
    <row r="628" spans="1:5" ht="12.75">
      <c r="A628" t="s">
        <v>58</v>
      </c>
      <c r="E628" s="39" t="s">
        <v>5</v>
      </c>
    </row>
    <row r="629" spans="1:16" ht="25.5">
      <c r="A629" t="s">
        <v>50</v>
      </c>
      <c s="34" t="s">
        <v>2301</v>
      </c>
      <c s="34" t="s">
        <v>5775</v>
      </c>
      <c s="35" t="s">
        <v>5</v>
      </c>
      <c s="6" t="s">
        <v>5776</v>
      </c>
      <c s="36" t="s">
        <v>71</v>
      </c>
      <c s="37">
        <v>2</v>
      </c>
      <c s="36">
        <v>0.0005</v>
      </c>
      <c s="36">
        <f>ROUND(G629*H629,6)</f>
      </c>
      <c r="L629" s="38">
        <v>0</v>
      </c>
      <c s="32">
        <f>ROUND(ROUND(L629,2)*ROUND(G629,3),2)</f>
      </c>
      <c s="36" t="s">
        <v>55</v>
      </c>
      <c>
        <f>(M629*21)/100</f>
      </c>
      <c t="s">
        <v>28</v>
      </c>
    </row>
    <row r="630" spans="1:5" ht="25.5">
      <c r="A630" s="35" t="s">
        <v>56</v>
      </c>
      <c r="E630" s="39" t="s">
        <v>5776</v>
      </c>
    </row>
    <row r="631" spans="1:5" ht="51">
      <c r="A631" s="35" t="s">
        <v>57</v>
      </c>
      <c r="E631" s="42" t="s">
        <v>5777</v>
      </c>
    </row>
    <row r="632" spans="1:5" ht="12.75">
      <c r="A632" t="s">
        <v>58</v>
      </c>
      <c r="E632" s="39" t="s">
        <v>5</v>
      </c>
    </row>
    <row r="633" spans="1:16" ht="25.5">
      <c r="A633" t="s">
        <v>50</v>
      </c>
      <c s="34" t="s">
        <v>2306</v>
      </c>
      <c s="34" t="s">
        <v>5778</v>
      </c>
      <c s="35" t="s">
        <v>5</v>
      </c>
      <c s="6" t="s">
        <v>5779</v>
      </c>
      <c s="36" t="s">
        <v>71</v>
      </c>
      <c s="37">
        <v>1</v>
      </c>
      <c s="36">
        <v>0.0005</v>
      </c>
      <c s="36">
        <f>ROUND(G633*H633,6)</f>
      </c>
      <c r="L633" s="38">
        <v>0</v>
      </c>
      <c s="32">
        <f>ROUND(ROUND(L633,2)*ROUND(G633,3),2)</f>
      </c>
      <c s="36" t="s">
        <v>55</v>
      </c>
      <c>
        <f>(M633*21)/100</f>
      </c>
      <c t="s">
        <v>28</v>
      </c>
    </row>
    <row r="634" spans="1:5" ht="25.5">
      <c r="A634" s="35" t="s">
        <v>56</v>
      </c>
      <c r="E634" s="39" t="s">
        <v>5779</v>
      </c>
    </row>
    <row r="635" spans="1:5" ht="51">
      <c r="A635" s="35" t="s">
        <v>57</v>
      </c>
      <c r="E635" s="42" t="s">
        <v>5780</v>
      </c>
    </row>
    <row r="636" spans="1:5" ht="12.75">
      <c r="A636" t="s">
        <v>58</v>
      </c>
      <c r="E636" s="39" t="s">
        <v>5</v>
      </c>
    </row>
    <row r="637" spans="1:16" ht="25.5">
      <c r="A637" t="s">
        <v>50</v>
      </c>
      <c s="34" t="s">
        <v>2311</v>
      </c>
      <c s="34" t="s">
        <v>5781</v>
      </c>
      <c s="35" t="s">
        <v>5</v>
      </c>
      <c s="6" t="s">
        <v>5782</v>
      </c>
      <c s="36" t="s">
        <v>71</v>
      </c>
      <c s="37">
        <v>77</v>
      </c>
      <c s="36">
        <v>0.00051</v>
      </c>
      <c s="36">
        <f>ROUND(G637*H637,6)</f>
      </c>
      <c r="L637" s="38">
        <v>0</v>
      </c>
      <c s="32">
        <f>ROUND(ROUND(L637,2)*ROUND(G637,3),2)</f>
      </c>
      <c s="36" t="s">
        <v>55</v>
      </c>
      <c>
        <f>(M637*21)/100</f>
      </c>
      <c t="s">
        <v>28</v>
      </c>
    </row>
    <row r="638" spans="1:5" ht="25.5">
      <c r="A638" s="35" t="s">
        <v>56</v>
      </c>
      <c r="E638" s="39" t="s">
        <v>5782</v>
      </c>
    </row>
    <row r="639" spans="1:5" ht="76.5">
      <c r="A639" s="35" t="s">
        <v>57</v>
      </c>
      <c r="E639" s="42" t="s">
        <v>5783</v>
      </c>
    </row>
    <row r="640" spans="1:5" ht="12.75">
      <c r="A640" t="s">
        <v>58</v>
      </c>
      <c r="E640" s="39" t="s">
        <v>5</v>
      </c>
    </row>
    <row r="641" spans="1:13" ht="12.75">
      <c r="A641" t="s">
        <v>47</v>
      </c>
      <c r="C641" s="31" t="s">
        <v>3892</v>
      </c>
      <c r="E641" s="33" t="s">
        <v>5784</v>
      </c>
      <c r="J641" s="32">
        <f>0</f>
      </c>
      <c s="32">
        <f>0</f>
      </c>
      <c s="32">
        <f>0+L642+L646+L650+L654+L658+L662+L666+L670+L674+L678</f>
      </c>
      <c s="32">
        <f>0+M642+M646+M650+M654+M658+M662+M666+M670+M674+M678</f>
      </c>
    </row>
    <row r="642" spans="1:16" ht="25.5">
      <c r="A642" t="s">
        <v>50</v>
      </c>
      <c s="34" t="s">
        <v>2314</v>
      </c>
      <c s="34" t="s">
        <v>5785</v>
      </c>
      <c s="35" t="s">
        <v>5</v>
      </c>
      <c s="6" t="s">
        <v>5786</v>
      </c>
      <c s="36" t="s">
        <v>71</v>
      </c>
      <c s="37">
        <v>1</v>
      </c>
      <c s="36">
        <v>0.06182</v>
      </c>
      <c s="36">
        <f>ROUND(G642*H642,6)</f>
      </c>
      <c r="L642" s="38">
        <v>0</v>
      </c>
      <c s="32">
        <f>ROUND(ROUND(L642,2)*ROUND(G642,3),2)</f>
      </c>
      <c s="36" t="s">
        <v>55</v>
      </c>
      <c>
        <f>(M642*21)/100</f>
      </c>
      <c t="s">
        <v>28</v>
      </c>
    </row>
    <row r="643" spans="1:5" ht="25.5">
      <c r="A643" s="35" t="s">
        <v>56</v>
      </c>
      <c r="E643" s="39" t="s">
        <v>5786</v>
      </c>
    </row>
    <row r="644" spans="1:5" ht="51">
      <c r="A644" s="35" t="s">
        <v>57</v>
      </c>
      <c r="E644" s="42" t="s">
        <v>5787</v>
      </c>
    </row>
    <row r="645" spans="1:5" ht="12.75">
      <c r="A645" t="s">
        <v>58</v>
      </c>
      <c r="E645" s="39" t="s">
        <v>5</v>
      </c>
    </row>
    <row r="646" spans="1:16" ht="25.5">
      <c r="A646" t="s">
        <v>50</v>
      </c>
      <c s="34" t="s">
        <v>2317</v>
      </c>
      <c s="34" t="s">
        <v>5788</v>
      </c>
      <c s="35" t="s">
        <v>5</v>
      </c>
      <c s="6" t="s">
        <v>5789</v>
      </c>
      <c s="36" t="s">
        <v>71</v>
      </c>
      <c s="37">
        <v>5</v>
      </c>
      <c s="36">
        <v>0.01953</v>
      </c>
      <c s="36">
        <f>ROUND(G646*H646,6)</f>
      </c>
      <c r="L646" s="38">
        <v>0</v>
      </c>
      <c s="32">
        <f>ROUND(ROUND(L646,2)*ROUND(G646,3),2)</f>
      </c>
      <c s="36" t="s">
        <v>55</v>
      </c>
      <c>
        <f>(M646*21)/100</f>
      </c>
      <c t="s">
        <v>28</v>
      </c>
    </row>
    <row r="647" spans="1:5" ht="25.5">
      <c r="A647" s="35" t="s">
        <v>56</v>
      </c>
      <c r="E647" s="39" t="s">
        <v>5789</v>
      </c>
    </row>
    <row r="648" spans="1:5" ht="51">
      <c r="A648" s="35" t="s">
        <v>57</v>
      </c>
      <c r="E648" s="42" t="s">
        <v>5790</v>
      </c>
    </row>
    <row r="649" spans="1:5" ht="12.75">
      <c r="A649" t="s">
        <v>58</v>
      </c>
      <c r="E649" s="39" t="s">
        <v>5</v>
      </c>
    </row>
    <row r="650" spans="1:16" ht="12.75">
      <c r="A650" t="s">
        <v>50</v>
      </c>
      <c s="34" t="s">
        <v>2320</v>
      </c>
      <c s="34" t="s">
        <v>5791</v>
      </c>
      <c s="35" t="s">
        <v>5</v>
      </c>
      <c s="6" t="s">
        <v>5792</v>
      </c>
      <c s="36" t="s">
        <v>71</v>
      </c>
      <c s="37">
        <v>2</v>
      </c>
      <c s="36">
        <v>0.00059</v>
      </c>
      <c s="36">
        <f>ROUND(G650*H650,6)</f>
      </c>
      <c r="L650" s="38">
        <v>0</v>
      </c>
      <c s="32">
        <f>ROUND(ROUND(L650,2)*ROUND(G650,3),2)</f>
      </c>
      <c s="36" t="s">
        <v>55</v>
      </c>
      <c>
        <f>(M650*21)/100</f>
      </c>
      <c t="s">
        <v>28</v>
      </c>
    </row>
    <row r="651" spans="1:5" ht="12.75">
      <c r="A651" s="35" t="s">
        <v>56</v>
      </c>
      <c r="E651" s="39" t="s">
        <v>5792</v>
      </c>
    </row>
    <row r="652" spans="1:5" ht="51">
      <c r="A652" s="35" t="s">
        <v>57</v>
      </c>
      <c r="E652" s="42" t="s">
        <v>5793</v>
      </c>
    </row>
    <row r="653" spans="1:5" ht="12.75">
      <c r="A653" t="s">
        <v>58</v>
      </c>
      <c r="E653" s="39" t="s">
        <v>5</v>
      </c>
    </row>
    <row r="654" spans="1:16" ht="12.75">
      <c r="A654" t="s">
        <v>50</v>
      </c>
      <c s="34" t="s">
        <v>2325</v>
      </c>
      <c s="34" t="s">
        <v>5794</v>
      </c>
      <c s="35" t="s">
        <v>5</v>
      </c>
      <c s="6" t="s">
        <v>5795</v>
      </c>
      <c s="36" t="s">
        <v>71</v>
      </c>
      <c s="37">
        <v>7</v>
      </c>
      <c s="36">
        <v>0.00067</v>
      </c>
      <c s="36">
        <f>ROUND(G654*H654,6)</f>
      </c>
      <c r="L654" s="38">
        <v>0</v>
      </c>
      <c s="32">
        <f>ROUND(ROUND(L654,2)*ROUND(G654,3),2)</f>
      </c>
      <c s="36" t="s">
        <v>55</v>
      </c>
      <c>
        <f>(M654*21)/100</f>
      </c>
      <c t="s">
        <v>28</v>
      </c>
    </row>
    <row r="655" spans="1:5" ht="12.75">
      <c r="A655" s="35" t="s">
        <v>56</v>
      </c>
      <c r="E655" s="39" t="s">
        <v>5795</v>
      </c>
    </row>
    <row r="656" spans="1:5" ht="51">
      <c r="A656" s="35" t="s">
        <v>57</v>
      </c>
      <c r="E656" s="42" t="s">
        <v>5796</v>
      </c>
    </row>
    <row r="657" spans="1:5" ht="12.75">
      <c r="A657" t="s">
        <v>58</v>
      </c>
      <c r="E657" s="39" t="s">
        <v>5</v>
      </c>
    </row>
    <row r="658" spans="1:16" ht="12.75">
      <c r="A658" t="s">
        <v>50</v>
      </c>
      <c s="34" t="s">
        <v>2330</v>
      </c>
      <c s="34" t="s">
        <v>5797</v>
      </c>
      <c s="35" t="s">
        <v>5</v>
      </c>
      <c s="6" t="s">
        <v>5798</v>
      </c>
      <c s="36" t="s">
        <v>71</v>
      </c>
      <c s="37">
        <v>7</v>
      </c>
      <c s="36">
        <v>0.00078</v>
      </c>
      <c s="36">
        <f>ROUND(G658*H658,6)</f>
      </c>
      <c r="L658" s="38">
        <v>0</v>
      </c>
      <c s="32">
        <f>ROUND(ROUND(L658,2)*ROUND(G658,3),2)</f>
      </c>
      <c s="36" t="s">
        <v>55</v>
      </c>
      <c>
        <f>(M658*21)/100</f>
      </c>
      <c t="s">
        <v>28</v>
      </c>
    </row>
    <row r="659" spans="1:5" ht="12.75">
      <c r="A659" s="35" t="s">
        <v>56</v>
      </c>
      <c r="E659" s="39" t="s">
        <v>5798</v>
      </c>
    </row>
    <row r="660" spans="1:5" ht="51">
      <c r="A660" s="35" t="s">
        <v>57</v>
      </c>
      <c r="E660" s="42" t="s">
        <v>5796</v>
      </c>
    </row>
    <row r="661" spans="1:5" ht="12.75">
      <c r="A661" t="s">
        <v>58</v>
      </c>
      <c r="E661" s="39" t="s">
        <v>5</v>
      </c>
    </row>
    <row r="662" spans="1:16" ht="12.75">
      <c r="A662" t="s">
        <v>50</v>
      </c>
      <c s="34" t="s">
        <v>2334</v>
      </c>
      <c s="34" t="s">
        <v>5799</v>
      </c>
      <c s="35" t="s">
        <v>5</v>
      </c>
      <c s="6" t="s">
        <v>5800</v>
      </c>
      <c s="36" t="s">
        <v>71</v>
      </c>
      <c s="37">
        <v>2</v>
      </c>
      <c s="36">
        <v>0.00138</v>
      </c>
      <c s="36">
        <f>ROUND(G662*H662,6)</f>
      </c>
      <c r="L662" s="38">
        <v>0</v>
      </c>
      <c s="32">
        <f>ROUND(ROUND(L662,2)*ROUND(G662,3),2)</f>
      </c>
      <c s="36" t="s">
        <v>55</v>
      </c>
      <c>
        <f>(M662*21)/100</f>
      </c>
      <c t="s">
        <v>28</v>
      </c>
    </row>
    <row r="663" spans="1:5" ht="12.75">
      <c r="A663" s="35" t="s">
        <v>56</v>
      </c>
      <c r="E663" s="39" t="s">
        <v>5800</v>
      </c>
    </row>
    <row r="664" spans="1:5" ht="51">
      <c r="A664" s="35" t="s">
        <v>57</v>
      </c>
      <c r="E664" s="42" t="s">
        <v>5793</v>
      </c>
    </row>
    <row r="665" spans="1:5" ht="12.75">
      <c r="A665" t="s">
        <v>58</v>
      </c>
      <c r="E665" s="39" t="s">
        <v>5</v>
      </c>
    </row>
    <row r="666" spans="1:16" ht="25.5">
      <c r="A666" t="s">
        <v>50</v>
      </c>
      <c s="34" t="s">
        <v>2339</v>
      </c>
      <c s="34" t="s">
        <v>5801</v>
      </c>
      <c s="35" t="s">
        <v>5</v>
      </c>
      <c s="6" t="s">
        <v>5802</v>
      </c>
      <c s="36" t="s">
        <v>1314</v>
      </c>
      <c s="37">
        <v>7</v>
      </c>
      <c s="36">
        <v>0.00068</v>
      </c>
      <c s="36">
        <f>ROUND(G666*H666,6)</f>
      </c>
      <c r="L666" s="38">
        <v>0</v>
      </c>
      <c s="32">
        <f>ROUND(ROUND(L666,2)*ROUND(G666,3),2)</f>
      </c>
      <c s="36" t="s">
        <v>55</v>
      </c>
      <c>
        <f>(M666*21)/100</f>
      </c>
      <c t="s">
        <v>28</v>
      </c>
    </row>
    <row r="667" spans="1:5" ht="25.5">
      <c r="A667" s="35" t="s">
        <v>56</v>
      </c>
      <c r="E667" s="39" t="s">
        <v>5802</v>
      </c>
    </row>
    <row r="668" spans="1:5" ht="51">
      <c r="A668" s="35" t="s">
        <v>57</v>
      </c>
      <c r="E668" s="42" t="s">
        <v>5803</v>
      </c>
    </row>
    <row r="669" spans="1:5" ht="12.75">
      <c r="A669" t="s">
        <v>58</v>
      </c>
      <c r="E669" s="39" t="s">
        <v>5</v>
      </c>
    </row>
    <row r="670" spans="1:16" ht="12.75">
      <c r="A670" t="s">
        <v>50</v>
      </c>
      <c s="34" t="s">
        <v>2344</v>
      </c>
      <c s="34" t="s">
        <v>5804</v>
      </c>
      <c s="35" t="s">
        <v>5</v>
      </c>
      <c s="6" t="s">
        <v>5805</v>
      </c>
      <c s="36" t="s">
        <v>71</v>
      </c>
      <c s="37">
        <v>7</v>
      </c>
      <c s="36">
        <v>0</v>
      </c>
      <c s="36">
        <f>ROUND(G670*H670,6)</f>
      </c>
      <c r="L670" s="38">
        <v>0</v>
      </c>
      <c s="32">
        <f>ROUND(ROUND(L670,2)*ROUND(G670,3),2)</f>
      </c>
      <c s="36" t="s">
        <v>62</v>
      </c>
      <c>
        <f>(M670*21)/100</f>
      </c>
      <c t="s">
        <v>28</v>
      </c>
    </row>
    <row r="671" spans="1:5" ht="12.75">
      <c r="A671" s="35" t="s">
        <v>56</v>
      </c>
      <c r="E671" s="39" t="s">
        <v>5805</v>
      </c>
    </row>
    <row r="672" spans="1:5" ht="12.75">
      <c r="A672" s="35" t="s">
        <v>57</v>
      </c>
      <c r="E672" s="40" t="s">
        <v>5</v>
      </c>
    </row>
    <row r="673" spans="1:5" ht="12.75">
      <c r="A673" t="s">
        <v>58</v>
      </c>
      <c r="E673" s="39" t="s">
        <v>5</v>
      </c>
    </row>
    <row r="674" spans="1:16" ht="25.5">
      <c r="A674" t="s">
        <v>50</v>
      </c>
      <c s="34" t="s">
        <v>2349</v>
      </c>
      <c s="34" t="s">
        <v>5806</v>
      </c>
      <c s="35" t="s">
        <v>5</v>
      </c>
      <c s="6" t="s">
        <v>5807</v>
      </c>
      <c s="36" t="s">
        <v>102</v>
      </c>
      <c s="37">
        <v>0.283</v>
      </c>
      <c s="36">
        <v>0</v>
      </c>
      <c s="36">
        <f>ROUND(G674*H674,6)</f>
      </c>
      <c r="L674" s="38">
        <v>0</v>
      </c>
      <c s="32">
        <f>ROUND(ROUND(L674,2)*ROUND(G674,3),2)</f>
      </c>
      <c s="36" t="s">
        <v>55</v>
      </c>
      <c>
        <f>(M674*21)/100</f>
      </c>
      <c t="s">
        <v>28</v>
      </c>
    </row>
    <row r="675" spans="1:5" ht="25.5">
      <c r="A675" s="35" t="s">
        <v>56</v>
      </c>
      <c r="E675" s="39" t="s">
        <v>5807</v>
      </c>
    </row>
    <row r="676" spans="1:5" ht="12.75">
      <c r="A676" s="35" t="s">
        <v>57</v>
      </c>
      <c r="E676" s="40" t="s">
        <v>5</v>
      </c>
    </row>
    <row r="677" spans="1:5" ht="12.75">
      <c r="A677" t="s">
        <v>58</v>
      </c>
      <c r="E677" s="39" t="s">
        <v>5</v>
      </c>
    </row>
    <row r="678" spans="1:16" ht="25.5">
      <c r="A678" t="s">
        <v>50</v>
      </c>
      <c s="34" t="s">
        <v>2354</v>
      </c>
      <c s="34" t="s">
        <v>5808</v>
      </c>
      <c s="35" t="s">
        <v>5</v>
      </c>
      <c s="6" t="s">
        <v>5809</v>
      </c>
      <c s="36" t="s">
        <v>102</v>
      </c>
      <c s="37">
        <v>0.283</v>
      </c>
      <c s="36">
        <v>0</v>
      </c>
      <c s="36">
        <f>ROUND(G678*H678,6)</f>
      </c>
      <c r="L678" s="38">
        <v>0</v>
      </c>
      <c s="32">
        <f>ROUND(ROUND(L678,2)*ROUND(G678,3),2)</f>
      </c>
      <c s="36" t="s">
        <v>55</v>
      </c>
      <c>
        <f>(M678*21)/100</f>
      </c>
      <c t="s">
        <v>28</v>
      </c>
    </row>
    <row r="679" spans="1:5" ht="25.5">
      <c r="A679" s="35" t="s">
        <v>56</v>
      </c>
      <c r="E679" s="39" t="s">
        <v>5810</v>
      </c>
    </row>
    <row r="680" spans="1:5" ht="12.75">
      <c r="A680" s="35" t="s">
        <v>57</v>
      </c>
      <c r="E680" s="40" t="s">
        <v>5</v>
      </c>
    </row>
    <row r="681" spans="1:5" ht="12.75">
      <c r="A681" t="s">
        <v>58</v>
      </c>
      <c r="E681" s="39" t="s">
        <v>5</v>
      </c>
    </row>
    <row r="682" spans="1:13" ht="12.75">
      <c r="A682" t="s">
        <v>47</v>
      </c>
      <c r="C682" s="31" t="s">
        <v>1347</v>
      </c>
      <c r="E682" s="33" t="s">
        <v>1348</v>
      </c>
      <c r="J682" s="32">
        <f>0</f>
      </c>
      <c s="32">
        <f>0</f>
      </c>
      <c s="32">
        <f>0+L683+L687+L691+L695</f>
      </c>
      <c s="32">
        <f>0+M683+M687+M691+M695</f>
      </c>
    </row>
    <row r="683" spans="1:16" ht="25.5">
      <c r="A683" t="s">
        <v>50</v>
      </c>
      <c s="34" t="s">
        <v>2358</v>
      </c>
      <c s="34" t="s">
        <v>5811</v>
      </c>
      <c s="35" t="s">
        <v>5</v>
      </c>
      <c s="6" t="s">
        <v>5812</v>
      </c>
      <c s="36" t="s">
        <v>71</v>
      </c>
      <c s="37">
        <v>27</v>
      </c>
      <c s="36">
        <v>0.00147</v>
      </c>
      <c s="36">
        <f>ROUND(G683*H683,6)</f>
      </c>
      <c r="L683" s="38">
        <v>0</v>
      </c>
      <c s="32">
        <f>ROUND(ROUND(L683,2)*ROUND(G683,3),2)</f>
      </c>
      <c s="36" t="s">
        <v>55</v>
      </c>
      <c>
        <f>(M683*21)/100</f>
      </c>
      <c t="s">
        <v>28</v>
      </c>
    </row>
    <row r="684" spans="1:5" ht="25.5">
      <c r="A684" s="35" t="s">
        <v>56</v>
      </c>
      <c r="E684" s="39" t="s">
        <v>5812</v>
      </c>
    </row>
    <row r="685" spans="1:5" ht="38.25">
      <c r="A685" s="35" t="s">
        <v>57</v>
      </c>
      <c r="E685" s="42" t="s">
        <v>5649</v>
      </c>
    </row>
    <row r="686" spans="1:5" ht="12.75">
      <c r="A686" t="s">
        <v>58</v>
      </c>
      <c r="E686" s="39" t="s">
        <v>5</v>
      </c>
    </row>
    <row r="687" spans="1:16" ht="12.75">
      <c r="A687" t="s">
        <v>50</v>
      </c>
      <c s="34" t="s">
        <v>2363</v>
      </c>
      <c s="34" t="s">
        <v>5813</v>
      </c>
      <c s="35" t="s">
        <v>5</v>
      </c>
      <c s="6" t="s">
        <v>5814</v>
      </c>
      <c s="36" t="s">
        <v>71</v>
      </c>
      <c s="37">
        <v>27</v>
      </c>
      <c s="36">
        <v>0.00051</v>
      </c>
      <c s="36">
        <f>ROUND(G687*H687,6)</f>
      </c>
      <c r="L687" s="38">
        <v>0</v>
      </c>
      <c s="32">
        <f>ROUND(ROUND(L687,2)*ROUND(G687,3),2)</f>
      </c>
      <c s="36" t="s">
        <v>55</v>
      </c>
      <c>
        <f>(M687*21)/100</f>
      </c>
      <c t="s">
        <v>28</v>
      </c>
    </row>
    <row r="688" spans="1:5" ht="12.75">
      <c r="A688" s="35" t="s">
        <v>56</v>
      </c>
      <c r="E688" s="39" t="s">
        <v>5814</v>
      </c>
    </row>
    <row r="689" spans="1:5" ht="38.25">
      <c r="A689" s="35" t="s">
        <v>57</v>
      </c>
      <c r="E689" s="42" t="s">
        <v>5649</v>
      </c>
    </row>
    <row r="690" spans="1:5" ht="12.75">
      <c r="A690" t="s">
        <v>58</v>
      </c>
      <c r="E690" s="39" t="s">
        <v>5</v>
      </c>
    </row>
    <row r="691" spans="1:16" ht="25.5">
      <c r="A691" t="s">
        <v>50</v>
      </c>
      <c s="34" t="s">
        <v>2368</v>
      </c>
      <c s="34" t="s">
        <v>5815</v>
      </c>
      <c s="35" t="s">
        <v>5</v>
      </c>
      <c s="6" t="s">
        <v>5816</v>
      </c>
      <c s="36" t="s">
        <v>102</v>
      </c>
      <c s="37">
        <v>0.053</v>
      </c>
      <c s="36">
        <v>0</v>
      </c>
      <c s="36">
        <f>ROUND(G691*H691,6)</f>
      </c>
      <c r="L691" s="38">
        <v>0</v>
      </c>
      <c s="32">
        <f>ROUND(ROUND(L691,2)*ROUND(G691,3),2)</f>
      </c>
      <c s="36" t="s">
        <v>55</v>
      </c>
      <c>
        <f>(M691*21)/100</f>
      </c>
      <c t="s">
        <v>28</v>
      </c>
    </row>
    <row r="692" spans="1:5" ht="25.5">
      <c r="A692" s="35" t="s">
        <v>56</v>
      </c>
      <c r="E692" s="39" t="s">
        <v>5816</v>
      </c>
    </row>
    <row r="693" spans="1:5" ht="12.75">
      <c r="A693" s="35" t="s">
        <v>57</v>
      </c>
      <c r="E693" s="40" t="s">
        <v>5</v>
      </c>
    </row>
    <row r="694" spans="1:5" ht="12.75">
      <c r="A694" t="s">
        <v>58</v>
      </c>
      <c r="E694" s="39" t="s">
        <v>5</v>
      </c>
    </row>
    <row r="695" spans="1:16" ht="25.5">
      <c r="A695" t="s">
        <v>50</v>
      </c>
      <c s="34" t="s">
        <v>2373</v>
      </c>
      <c s="34" t="s">
        <v>1361</v>
      </c>
      <c s="35" t="s">
        <v>5</v>
      </c>
      <c s="6" t="s">
        <v>1362</v>
      </c>
      <c s="36" t="s">
        <v>102</v>
      </c>
      <c s="37">
        <v>0.053</v>
      </c>
      <c s="36">
        <v>0</v>
      </c>
      <c s="36">
        <f>ROUND(G695*H695,6)</f>
      </c>
      <c r="L695" s="38">
        <v>0</v>
      </c>
      <c s="32">
        <f>ROUND(ROUND(L695,2)*ROUND(G695,3),2)</f>
      </c>
      <c s="36" t="s">
        <v>55</v>
      </c>
      <c>
        <f>(M695*21)/100</f>
      </c>
      <c t="s">
        <v>28</v>
      </c>
    </row>
    <row r="696" spans="1:5" ht="25.5">
      <c r="A696" s="35" t="s">
        <v>56</v>
      </c>
      <c r="E696" s="39" t="s">
        <v>1362</v>
      </c>
    </row>
    <row r="697" spans="1:5" ht="12.75">
      <c r="A697" s="35" t="s">
        <v>57</v>
      </c>
      <c r="E697" s="40" t="s">
        <v>5</v>
      </c>
    </row>
    <row r="698" spans="1:5" ht="12.75">
      <c r="A698" t="s">
        <v>58</v>
      </c>
      <c r="E698" s="39" t="s">
        <v>5</v>
      </c>
    </row>
    <row r="699" spans="1:13" ht="12.75">
      <c r="A699" t="s">
        <v>47</v>
      </c>
      <c r="C699" s="31" t="s">
        <v>2850</v>
      </c>
      <c r="E699" s="33" t="s">
        <v>2851</v>
      </c>
      <c r="J699" s="32">
        <f>0</f>
      </c>
      <c s="32">
        <f>0</f>
      </c>
      <c s="32">
        <f>0+L700+L704+L708+L712</f>
      </c>
      <c s="32">
        <f>0+M700+M704+M708+M712</f>
      </c>
    </row>
    <row r="700" spans="1:16" ht="12.75">
      <c r="A700" t="s">
        <v>50</v>
      </c>
      <c s="34" t="s">
        <v>2378</v>
      </c>
      <c s="34" t="s">
        <v>5817</v>
      </c>
      <c s="35" t="s">
        <v>5</v>
      </c>
      <c s="6" t="s">
        <v>5818</v>
      </c>
      <c s="36" t="s">
        <v>71</v>
      </c>
      <c s="37">
        <v>34</v>
      </c>
      <c s="36">
        <v>0</v>
      </c>
      <c s="36">
        <f>ROUND(G700*H700,6)</f>
      </c>
      <c r="L700" s="38">
        <v>0</v>
      </c>
      <c s="32">
        <f>ROUND(ROUND(L700,2)*ROUND(G700,3),2)</f>
      </c>
      <c s="36" t="s">
        <v>55</v>
      </c>
      <c>
        <f>(M700*21)/100</f>
      </c>
      <c t="s">
        <v>28</v>
      </c>
    </row>
    <row r="701" spans="1:5" ht="12.75">
      <c r="A701" s="35" t="s">
        <v>56</v>
      </c>
      <c r="E701" s="39" t="s">
        <v>5818</v>
      </c>
    </row>
    <row r="702" spans="1:5" ht="63.75">
      <c r="A702" s="35" t="s">
        <v>57</v>
      </c>
      <c r="E702" s="42" t="s">
        <v>5819</v>
      </c>
    </row>
    <row r="703" spans="1:5" ht="12.75">
      <c r="A703" t="s">
        <v>58</v>
      </c>
      <c r="E703" s="39" t="s">
        <v>5</v>
      </c>
    </row>
    <row r="704" spans="1:16" ht="12.75">
      <c r="A704" t="s">
        <v>50</v>
      </c>
      <c s="34" t="s">
        <v>2384</v>
      </c>
      <c s="34" t="s">
        <v>5820</v>
      </c>
      <c s="35" t="s">
        <v>5</v>
      </c>
      <c s="6" t="s">
        <v>5821</v>
      </c>
      <c s="36" t="s">
        <v>71</v>
      </c>
      <c s="37">
        <v>34</v>
      </c>
      <c s="36">
        <v>0.00012</v>
      </c>
      <c s="36">
        <f>ROUND(G704*H704,6)</f>
      </c>
      <c r="L704" s="38">
        <v>0</v>
      </c>
      <c s="32">
        <f>ROUND(ROUND(L704,2)*ROUND(G704,3),2)</f>
      </c>
      <c s="36" t="s">
        <v>55</v>
      </c>
      <c>
        <f>(M704*21)/100</f>
      </c>
      <c t="s">
        <v>28</v>
      </c>
    </row>
    <row r="705" spans="1:5" ht="12.75">
      <c r="A705" s="35" t="s">
        <v>56</v>
      </c>
      <c r="E705" s="39" t="s">
        <v>5821</v>
      </c>
    </row>
    <row r="706" spans="1:5" ht="12.75">
      <c r="A706" s="35" t="s">
        <v>57</v>
      </c>
      <c r="E706" s="40" t="s">
        <v>5</v>
      </c>
    </row>
    <row r="707" spans="1:5" ht="12.75">
      <c r="A707" t="s">
        <v>58</v>
      </c>
      <c r="E707" s="39" t="s">
        <v>5</v>
      </c>
    </row>
    <row r="708" spans="1:16" ht="25.5">
      <c r="A708" t="s">
        <v>50</v>
      </c>
      <c s="34" t="s">
        <v>2387</v>
      </c>
      <c s="34" t="s">
        <v>2861</v>
      </c>
      <c s="35" t="s">
        <v>5</v>
      </c>
      <c s="6" t="s">
        <v>2862</v>
      </c>
      <c s="36" t="s">
        <v>102</v>
      </c>
      <c s="37">
        <v>0.004</v>
      </c>
      <c s="36">
        <v>0</v>
      </c>
      <c s="36">
        <f>ROUND(G708*H708,6)</f>
      </c>
      <c r="L708" s="38">
        <v>0</v>
      </c>
      <c s="32">
        <f>ROUND(ROUND(L708,2)*ROUND(G708,3),2)</f>
      </c>
      <c s="36" t="s">
        <v>55</v>
      </c>
      <c>
        <f>(M708*21)/100</f>
      </c>
      <c t="s">
        <v>28</v>
      </c>
    </row>
    <row r="709" spans="1:5" ht="25.5">
      <c r="A709" s="35" t="s">
        <v>56</v>
      </c>
      <c r="E709" s="39" t="s">
        <v>2862</v>
      </c>
    </row>
    <row r="710" spans="1:5" ht="12.75">
      <c r="A710" s="35" t="s">
        <v>57</v>
      </c>
      <c r="E710" s="40" t="s">
        <v>5</v>
      </c>
    </row>
    <row r="711" spans="1:5" ht="12.75">
      <c r="A711" t="s">
        <v>58</v>
      </c>
      <c r="E711" s="39" t="s">
        <v>5</v>
      </c>
    </row>
    <row r="712" spans="1:16" ht="38.25">
      <c r="A712" t="s">
        <v>50</v>
      </c>
      <c s="34" t="s">
        <v>2393</v>
      </c>
      <c s="34" t="s">
        <v>5822</v>
      </c>
      <c s="35" t="s">
        <v>5</v>
      </c>
      <c s="6" t="s">
        <v>5823</v>
      </c>
      <c s="36" t="s">
        <v>102</v>
      </c>
      <c s="37">
        <v>0.004</v>
      </c>
      <c s="36">
        <v>0</v>
      </c>
      <c s="36">
        <f>ROUND(G712*H712,6)</f>
      </c>
      <c r="L712" s="38">
        <v>0</v>
      </c>
      <c s="32">
        <f>ROUND(ROUND(L712,2)*ROUND(G712,3),2)</f>
      </c>
      <c s="36" t="s">
        <v>55</v>
      </c>
      <c>
        <f>(M712*21)/100</f>
      </c>
      <c t="s">
        <v>28</v>
      </c>
    </row>
    <row r="713" spans="1:5" ht="38.25">
      <c r="A713" s="35" t="s">
        <v>56</v>
      </c>
      <c r="E713" s="39" t="s">
        <v>5824</v>
      </c>
    </row>
    <row r="714" spans="1:5" ht="12.75">
      <c r="A714" s="35" t="s">
        <v>57</v>
      </c>
      <c r="E714" s="40" t="s">
        <v>5</v>
      </c>
    </row>
    <row r="715" spans="1:5" ht="12.75">
      <c r="A715" t="s">
        <v>58</v>
      </c>
      <c r="E715" s="39" t="s">
        <v>5</v>
      </c>
    </row>
    <row r="716" spans="1:13" ht="12.75">
      <c r="A716" t="s">
        <v>47</v>
      </c>
      <c r="C716" s="31" t="s">
        <v>80</v>
      </c>
      <c r="E716" s="33" t="s">
        <v>1269</v>
      </c>
      <c r="J716" s="32">
        <f>0</f>
      </c>
      <c s="32">
        <f>0</f>
      </c>
      <c s="32">
        <f>0+L717+L721+L725+L729+L733+L737+L741+L745</f>
      </c>
      <c s="32">
        <f>0+M717+M721+M725+M729+M733+M737+M741+M745</f>
      </c>
    </row>
    <row r="717" spans="1:16" ht="38.25">
      <c r="A717" t="s">
        <v>50</v>
      </c>
      <c s="34" t="s">
        <v>147</v>
      </c>
      <c s="34" t="s">
        <v>5825</v>
      </c>
      <c s="35" t="s">
        <v>5</v>
      </c>
      <c s="6" t="s">
        <v>5826</v>
      </c>
      <c s="36" t="s">
        <v>71</v>
      </c>
      <c s="37">
        <v>1</v>
      </c>
      <c s="36">
        <v>0</v>
      </c>
      <c s="36">
        <f>ROUND(G717*H717,6)</f>
      </c>
      <c r="L717" s="38">
        <v>0</v>
      </c>
      <c s="32">
        <f>ROUND(ROUND(L717,2)*ROUND(G717,3),2)</f>
      </c>
      <c s="36" t="s">
        <v>55</v>
      </c>
      <c>
        <f>(M717*21)/100</f>
      </c>
      <c t="s">
        <v>28</v>
      </c>
    </row>
    <row r="718" spans="1:5" ht="38.25">
      <c r="A718" s="35" t="s">
        <v>56</v>
      </c>
      <c r="E718" s="39" t="s">
        <v>5827</v>
      </c>
    </row>
    <row r="719" spans="1:5" ht="51">
      <c r="A719" s="35" t="s">
        <v>57</v>
      </c>
      <c r="E719" s="42" t="s">
        <v>5828</v>
      </c>
    </row>
    <row r="720" spans="1:5" ht="12.75">
      <c r="A720" t="s">
        <v>58</v>
      </c>
      <c r="E720" s="39" t="s">
        <v>5</v>
      </c>
    </row>
    <row r="721" spans="1:16" ht="12.75">
      <c r="A721" t="s">
        <v>50</v>
      </c>
      <c s="34" t="s">
        <v>148</v>
      </c>
      <c s="34" t="s">
        <v>1756</v>
      </c>
      <c s="35" t="s">
        <v>5</v>
      </c>
      <c s="6" t="s">
        <v>1757</v>
      </c>
      <c s="36" t="s">
        <v>71</v>
      </c>
      <c s="37">
        <v>1</v>
      </c>
      <c s="36">
        <v>5E-05</v>
      </c>
      <c s="36">
        <f>ROUND(G721*H721,6)</f>
      </c>
      <c r="L721" s="38">
        <v>0</v>
      </c>
      <c s="32">
        <f>ROUND(ROUND(L721,2)*ROUND(G721,3),2)</f>
      </c>
      <c s="36" t="s">
        <v>55</v>
      </c>
      <c>
        <f>(M721*21)/100</f>
      </c>
      <c t="s">
        <v>28</v>
      </c>
    </row>
    <row r="722" spans="1:5" ht="12.75">
      <c r="A722" s="35" t="s">
        <v>56</v>
      </c>
      <c r="E722" s="39" t="s">
        <v>1757</v>
      </c>
    </row>
    <row r="723" spans="1:5" ht="12.75">
      <c r="A723" s="35" t="s">
        <v>57</v>
      </c>
      <c r="E723" s="40" t="s">
        <v>5</v>
      </c>
    </row>
    <row r="724" spans="1:5" ht="12.75">
      <c r="A724" t="s">
        <v>58</v>
      </c>
      <c r="E724" s="39" t="s">
        <v>5</v>
      </c>
    </row>
    <row r="725" spans="1:16" ht="12.75">
      <c r="A725" t="s">
        <v>50</v>
      </c>
      <c s="34" t="s">
        <v>150</v>
      </c>
      <c s="34" t="s">
        <v>5829</v>
      </c>
      <c s="35" t="s">
        <v>5</v>
      </c>
      <c s="6" t="s">
        <v>5830</v>
      </c>
      <c s="36" t="s">
        <v>71</v>
      </c>
      <c s="37">
        <v>1</v>
      </c>
      <c s="36">
        <v>0.00305</v>
      </c>
      <c s="36">
        <f>ROUND(G725*H725,6)</f>
      </c>
      <c r="L725" s="38">
        <v>0</v>
      </c>
      <c s="32">
        <f>ROUND(ROUND(L725,2)*ROUND(G725,3),2)</f>
      </c>
      <c s="36" t="s">
        <v>55</v>
      </c>
      <c>
        <f>(M725*21)/100</f>
      </c>
      <c t="s">
        <v>28</v>
      </c>
    </row>
    <row r="726" spans="1:5" ht="12.75">
      <c r="A726" s="35" t="s">
        <v>56</v>
      </c>
      <c r="E726" s="39" t="s">
        <v>5830</v>
      </c>
    </row>
    <row r="727" spans="1:5" ht="12.75">
      <c r="A727" s="35" t="s">
        <v>57</v>
      </c>
      <c r="E727" s="40" t="s">
        <v>5</v>
      </c>
    </row>
    <row r="728" spans="1:5" ht="12.75">
      <c r="A728" t="s">
        <v>58</v>
      </c>
      <c r="E728" s="39" t="s">
        <v>5</v>
      </c>
    </row>
    <row r="729" spans="1:16" ht="12.75">
      <c r="A729" t="s">
        <v>50</v>
      </c>
      <c s="34" t="s">
        <v>152</v>
      </c>
      <c s="34" t="s">
        <v>5831</v>
      </c>
      <c s="35" t="s">
        <v>5</v>
      </c>
      <c s="6" t="s">
        <v>5832</v>
      </c>
      <c s="36" t="s">
        <v>71</v>
      </c>
      <c s="37">
        <v>1</v>
      </c>
      <c s="36">
        <v>0.0035</v>
      </c>
      <c s="36">
        <f>ROUND(G729*H729,6)</f>
      </c>
      <c r="L729" s="38">
        <v>0</v>
      </c>
      <c s="32">
        <f>ROUND(ROUND(L729,2)*ROUND(G729,3),2)</f>
      </c>
      <c s="36" t="s">
        <v>55</v>
      </c>
      <c>
        <f>(M729*21)/100</f>
      </c>
      <c t="s">
        <v>28</v>
      </c>
    </row>
    <row r="730" spans="1:5" ht="12.75">
      <c r="A730" s="35" t="s">
        <v>56</v>
      </c>
      <c r="E730" s="39" t="s">
        <v>5832</v>
      </c>
    </row>
    <row r="731" spans="1:5" ht="12.75">
      <c r="A731" s="35" t="s">
        <v>57</v>
      </c>
      <c r="E731" s="40" t="s">
        <v>5</v>
      </c>
    </row>
    <row r="732" spans="1:5" ht="12.75">
      <c r="A732" t="s">
        <v>58</v>
      </c>
      <c r="E732" s="39" t="s">
        <v>5</v>
      </c>
    </row>
    <row r="733" spans="1:16" ht="12.75">
      <c r="A733" t="s">
        <v>50</v>
      </c>
      <c s="34" t="s">
        <v>154</v>
      </c>
      <c s="34" t="s">
        <v>5833</v>
      </c>
      <c s="35" t="s">
        <v>5</v>
      </c>
      <c s="6" t="s">
        <v>5834</v>
      </c>
      <c s="36" t="s">
        <v>71</v>
      </c>
      <c s="37">
        <v>1</v>
      </c>
      <c s="36">
        <v>0.0009</v>
      </c>
      <c s="36">
        <f>ROUND(G733*H733,6)</f>
      </c>
      <c r="L733" s="38">
        <v>0</v>
      </c>
      <c s="32">
        <f>ROUND(ROUND(L733,2)*ROUND(G733,3),2)</f>
      </c>
      <c s="36" t="s">
        <v>55</v>
      </c>
      <c>
        <f>(M733*21)/100</f>
      </c>
      <c t="s">
        <v>28</v>
      </c>
    </row>
    <row r="734" spans="1:5" ht="12.75">
      <c r="A734" s="35" t="s">
        <v>56</v>
      </c>
      <c r="E734" s="39" t="s">
        <v>5834</v>
      </c>
    </row>
    <row r="735" spans="1:5" ht="12.75">
      <c r="A735" s="35" t="s">
        <v>57</v>
      </c>
      <c r="E735" s="40" t="s">
        <v>5</v>
      </c>
    </row>
    <row r="736" spans="1:5" ht="12.75">
      <c r="A736" t="s">
        <v>58</v>
      </c>
      <c r="E736" s="39" t="s">
        <v>5</v>
      </c>
    </row>
    <row r="737" spans="1:16" ht="12.75">
      <c r="A737" t="s">
        <v>50</v>
      </c>
      <c s="34" t="s">
        <v>156</v>
      </c>
      <c s="34" t="s">
        <v>5835</v>
      </c>
      <c s="35" t="s">
        <v>5</v>
      </c>
      <c s="6" t="s">
        <v>5836</v>
      </c>
      <c s="36" t="s">
        <v>71</v>
      </c>
      <c s="37">
        <v>1</v>
      </c>
      <c s="36">
        <v>0.12303</v>
      </c>
      <c s="36">
        <f>ROUND(G737*H737,6)</f>
      </c>
      <c r="L737" s="38">
        <v>0</v>
      </c>
      <c s="32">
        <f>ROUND(ROUND(L737,2)*ROUND(G737,3),2)</f>
      </c>
      <c s="36" t="s">
        <v>55</v>
      </c>
      <c>
        <f>(M737*21)/100</f>
      </c>
      <c t="s">
        <v>28</v>
      </c>
    </row>
    <row r="738" spans="1:5" ht="12.75">
      <c r="A738" s="35" t="s">
        <v>56</v>
      </c>
      <c r="E738" s="39" t="s">
        <v>5836</v>
      </c>
    </row>
    <row r="739" spans="1:5" ht="51">
      <c r="A739" s="35" t="s">
        <v>57</v>
      </c>
      <c r="E739" s="42" t="s">
        <v>5828</v>
      </c>
    </row>
    <row r="740" spans="1:5" ht="12.75">
      <c r="A740" t="s">
        <v>58</v>
      </c>
      <c r="E740" s="39" t="s">
        <v>5</v>
      </c>
    </row>
    <row r="741" spans="1:16" ht="12.75">
      <c r="A741" t="s">
        <v>50</v>
      </c>
      <c s="34" t="s">
        <v>157</v>
      </c>
      <c s="34" t="s">
        <v>5837</v>
      </c>
      <c s="35" t="s">
        <v>5</v>
      </c>
      <c s="6" t="s">
        <v>5838</v>
      </c>
      <c s="36" t="s">
        <v>71</v>
      </c>
      <c s="37">
        <v>1</v>
      </c>
      <c s="36">
        <v>0.0133</v>
      </c>
      <c s="36">
        <f>ROUND(G741*H741,6)</f>
      </c>
      <c r="L741" s="38">
        <v>0</v>
      </c>
      <c s="32">
        <f>ROUND(ROUND(L741,2)*ROUND(G741,3),2)</f>
      </c>
      <c s="36" t="s">
        <v>55</v>
      </c>
      <c>
        <f>(M741*21)/100</f>
      </c>
      <c t="s">
        <v>28</v>
      </c>
    </row>
    <row r="742" spans="1:5" ht="12.75">
      <c r="A742" s="35" t="s">
        <v>56</v>
      </c>
      <c r="E742" s="39" t="s">
        <v>5838</v>
      </c>
    </row>
    <row r="743" spans="1:5" ht="12.75">
      <c r="A743" s="35" t="s">
        <v>57</v>
      </c>
      <c r="E743" s="40" t="s">
        <v>5</v>
      </c>
    </row>
    <row r="744" spans="1:5" ht="12.75">
      <c r="A744" t="s">
        <v>58</v>
      </c>
      <c r="E744" s="39" t="s">
        <v>5</v>
      </c>
    </row>
    <row r="745" spans="1:16" ht="12.75">
      <c r="A745" t="s">
        <v>50</v>
      </c>
      <c s="34" t="s">
        <v>159</v>
      </c>
      <c s="34" t="s">
        <v>5839</v>
      </c>
      <c s="35" t="s">
        <v>5</v>
      </c>
      <c s="6" t="s">
        <v>5840</v>
      </c>
      <c s="36" t="s">
        <v>54</v>
      </c>
      <c s="37">
        <v>2</v>
      </c>
      <c s="36">
        <v>7E-05</v>
      </c>
      <c s="36">
        <f>ROUND(G745*H745,6)</f>
      </c>
      <c r="L745" s="38">
        <v>0</v>
      </c>
      <c s="32">
        <f>ROUND(ROUND(L745,2)*ROUND(G745,3),2)</f>
      </c>
      <c s="36" t="s">
        <v>55</v>
      </c>
      <c>
        <f>(M745*21)/100</f>
      </c>
      <c t="s">
        <v>28</v>
      </c>
    </row>
    <row r="746" spans="1:5" ht="12.75">
      <c r="A746" s="35" t="s">
        <v>56</v>
      </c>
      <c r="E746" s="39" t="s">
        <v>5840</v>
      </c>
    </row>
    <row r="747" spans="1:5" ht="51">
      <c r="A747" s="35" t="s">
        <v>57</v>
      </c>
      <c r="E747" s="42" t="s">
        <v>5841</v>
      </c>
    </row>
    <row r="748" spans="1:5" ht="12.75">
      <c r="A748" t="s">
        <v>58</v>
      </c>
      <c r="E748" s="39" t="s">
        <v>5</v>
      </c>
    </row>
    <row r="749" spans="1:13" ht="12.75">
      <c r="A749" t="s">
        <v>47</v>
      </c>
      <c r="C749" s="31" t="s">
        <v>83</v>
      </c>
      <c r="E749" s="33" t="s">
        <v>282</v>
      </c>
      <c r="J749" s="32">
        <f>0</f>
      </c>
      <c s="32">
        <f>0</f>
      </c>
      <c s="32">
        <f>0+L750+L754+L758+L762</f>
      </c>
      <c s="32">
        <f>0+M750+M754+M758+M762</f>
      </c>
    </row>
    <row r="750" spans="1:16" ht="25.5">
      <c r="A750" t="s">
        <v>50</v>
      </c>
      <c s="34" t="s">
        <v>160</v>
      </c>
      <c s="34" t="s">
        <v>4298</v>
      </c>
      <c s="35" t="s">
        <v>5</v>
      </c>
      <c s="6" t="s">
        <v>4299</v>
      </c>
      <c s="36" t="s">
        <v>1203</v>
      </c>
      <c s="37">
        <v>1140</v>
      </c>
      <c s="36">
        <v>0.00021</v>
      </c>
      <c s="36">
        <f>ROUND(G750*H750,6)</f>
      </c>
      <c r="L750" s="38">
        <v>0</v>
      </c>
      <c s="32">
        <f>ROUND(ROUND(L750,2)*ROUND(G750,3),2)</f>
      </c>
      <c s="36" t="s">
        <v>55</v>
      </c>
      <c>
        <f>(M750*21)/100</f>
      </c>
      <c t="s">
        <v>28</v>
      </c>
    </row>
    <row r="751" spans="1:5" ht="25.5">
      <c r="A751" s="35" t="s">
        <v>56</v>
      </c>
      <c r="E751" s="39" t="s">
        <v>4299</v>
      </c>
    </row>
    <row r="752" spans="1:5" ht="25.5">
      <c r="A752" s="35" t="s">
        <v>57</v>
      </c>
      <c r="E752" s="40" t="s">
        <v>5842</v>
      </c>
    </row>
    <row r="753" spans="1:5" ht="12.75">
      <c r="A753" t="s">
        <v>58</v>
      </c>
      <c r="E753" s="39" t="s">
        <v>5</v>
      </c>
    </row>
    <row r="754" spans="1:16" ht="25.5">
      <c r="A754" t="s">
        <v>50</v>
      </c>
      <c s="34" t="s">
        <v>162</v>
      </c>
      <c s="34" t="s">
        <v>5843</v>
      </c>
      <c s="35" t="s">
        <v>5</v>
      </c>
      <c s="6" t="s">
        <v>5844</v>
      </c>
      <c s="36" t="s">
        <v>54</v>
      </c>
      <c s="37">
        <v>700</v>
      </c>
      <c s="36">
        <v>0</v>
      </c>
      <c s="36">
        <f>ROUND(G754*H754,6)</f>
      </c>
      <c r="L754" s="38">
        <v>0</v>
      </c>
      <c s="32">
        <f>ROUND(ROUND(L754,2)*ROUND(G754,3),2)</f>
      </c>
      <c s="36" t="s">
        <v>55</v>
      </c>
      <c>
        <f>(M754*21)/100</f>
      </c>
      <c t="s">
        <v>28</v>
      </c>
    </row>
    <row r="755" spans="1:5" ht="25.5">
      <c r="A755" s="35" t="s">
        <v>56</v>
      </c>
      <c r="E755" s="39" t="s">
        <v>5844</v>
      </c>
    </row>
    <row r="756" spans="1:5" ht="51">
      <c r="A756" s="35" t="s">
        <v>57</v>
      </c>
      <c r="E756" s="42" t="s">
        <v>5845</v>
      </c>
    </row>
    <row r="757" spans="1:5" ht="12.75">
      <c r="A757" t="s">
        <v>58</v>
      </c>
      <c r="E757" s="39" t="s">
        <v>5</v>
      </c>
    </row>
    <row r="758" spans="1:16" ht="25.5">
      <c r="A758" t="s">
        <v>50</v>
      </c>
      <c s="34" t="s">
        <v>163</v>
      </c>
      <c s="34" t="s">
        <v>5846</v>
      </c>
      <c s="35" t="s">
        <v>5</v>
      </c>
      <c s="6" t="s">
        <v>5847</v>
      </c>
      <c s="36" t="s">
        <v>54</v>
      </c>
      <c s="37">
        <v>600</v>
      </c>
      <c s="36">
        <v>0</v>
      </c>
      <c s="36">
        <f>ROUND(G758*H758,6)</f>
      </c>
      <c r="L758" s="38">
        <v>0</v>
      </c>
      <c s="32">
        <f>ROUND(ROUND(L758,2)*ROUND(G758,3),2)</f>
      </c>
      <c s="36" t="s">
        <v>55</v>
      </c>
      <c>
        <f>(M758*21)/100</f>
      </c>
      <c t="s">
        <v>28</v>
      </c>
    </row>
    <row r="759" spans="1:5" ht="25.5">
      <c r="A759" s="35" t="s">
        <v>56</v>
      </c>
      <c r="E759" s="39" t="s">
        <v>5847</v>
      </c>
    </row>
    <row r="760" spans="1:5" ht="76.5">
      <c r="A760" s="35" t="s">
        <v>57</v>
      </c>
      <c r="E760" s="42" t="s">
        <v>5848</v>
      </c>
    </row>
    <row r="761" spans="1:5" ht="12.75">
      <c r="A761" t="s">
        <v>58</v>
      </c>
      <c r="E761" s="39" t="s">
        <v>5</v>
      </c>
    </row>
    <row r="762" spans="1:16" ht="38.25">
      <c r="A762" t="s">
        <v>50</v>
      </c>
      <c s="34" t="s">
        <v>381</v>
      </c>
      <c s="34" t="s">
        <v>1287</v>
      </c>
      <c s="35" t="s">
        <v>5</v>
      </c>
      <c s="6" t="s">
        <v>1288</v>
      </c>
      <c s="36" t="s">
        <v>1203</v>
      </c>
      <c s="37">
        <v>4</v>
      </c>
      <c s="36">
        <v>0</v>
      </c>
      <c s="36">
        <f>ROUND(G762*H762,6)</f>
      </c>
      <c r="L762" s="38">
        <v>0</v>
      </c>
      <c s="32">
        <f>ROUND(ROUND(L762,2)*ROUND(G762,3),2)</f>
      </c>
      <c s="36" t="s">
        <v>55</v>
      </c>
      <c>
        <f>(M762*21)/100</f>
      </c>
      <c t="s">
        <v>28</v>
      </c>
    </row>
    <row r="763" spans="1:5" ht="51">
      <c r="A763" s="35" t="s">
        <v>56</v>
      </c>
      <c r="E763" s="39" t="s">
        <v>1289</v>
      </c>
    </row>
    <row r="764" spans="1:5" ht="12.75">
      <c r="A764" s="35" t="s">
        <v>57</v>
      </c>
      <c r="E764" s="40" t="s">
        <v>5</v>
      </c>
    </row>
    <row r="765" spans="1:5" ht="12.75">
      <c r="A765" t="s">
        <v>58</v>
      </c>
      <c r="E765" s="39" t="s">
        <v>5</v>
      </c>
    </row>
    <row r="766" spans="1:13" ht="12.75">
      <c r="A766" t="s">
        <v>47</v>
      </c>
      <c r="C766" s="31" t="s">
        <v>1290</v>
      </c>
      <c r="E766" s="33" t="s">
        <v>1291</v>
      </c>
      <c r="J766" s="32">
        <f>0</f>
      </c>
      <c s="32">
        <f>0</f>
      </c>
      <c s="32">
        <f>0+L767+L771+L775+L779</f>
      </c>
      <c s="32">
        <f>0+M767+M771+M775+M779</f>
      </c>
    </row>
    <row r="767" spans="1:16" ht="25.5">
      <c r="A767" t="s">
        <v>50</v>
      </c>
      <c s="34" t="s">
        <v>384</v>
      </c>
      <c s="34" t="s">
        <v>4884</v>
      </c>
      <c s="35" t="s">
        <v>5</v>
      </c>
      <c s="6" t="s">
        <v>4885</v>
      </c>
      <c s="36" t="s">
        <v>102</v>
      </c>
      <c s="37">
        <v>369.878</v>
      </c>
      <c s="36">
        <v>0</v>
      </c>
      <c s="36">
        <f>ROUND(G767*H767,6)</f>
      </c>
      <c r="L767" s="38">
        <v>0</v>
      </c>
      <c s="32">
        <f>ROUND(ROUND(L767,2)*ROUND(G767,3),2)</f>
      </c>
      <c s="36" t="s">
        <v>55</v>
      </c>
      <c>
        <f>(M767*21)/100</f>
      </c>
      <c t="s">
        <v>28</v>
      </c>
    </row>
    <row r="768" spans="1:5" ht="25.5">
      <c r="A768" s="35" t="s">
        <v>56</v>
      </c>
      <c r="E768" s="39" t="s">
        <v>4885</v>
      </c>
    </row>
    <row r="769" spans="1:5" ht="38.25">
      <c r="A769" s="35" t="s">
        <v>57</v>
      </c>
      <c r="E769" s="40" t="s">
        <v>5849</v>
      </c>
    </row>
    <row r="770" spans="1:5" ht="12.75">
      <c r="A770" t="s">
        <v>58</v>
      </c>
      <c r="E770" s="39" t="s">
        <v>5</v>
      </c>
    </row>
    <row r="771" spans="1:16" ht="38.25">
      <c r="A771" t="s">
        <v>50</v>
      </c>
      <c s="34" t="s">
        <v>387</v>
      </c>
      <c s="34" t="s">
        <v>1298</v>
      </c>
      <c s="35" t="s">
        <v>5</v>
      </c>
      <c s="6" t="s">
        <v>1424</v>
      </c>
      <c s="36" t="s">
        <v>102</v>
      </c>
      <c s="37">
        <v>103.26</v>
      </c>
      <c s="36">
        <v>0</v>
      </c>
      <c s="36">
        <f>ROUND(G771*H771,6)</f>
      </c>
      <c r="L771" s="38">
        <v>0</v>
      </c>
      <c s="32">
        <f>ROUND(ROUND(L771,2)*ROUND(G771,3),2)</f>
      </c>
      <c s="36" t="s">
        <v>62</v>
      </c>
      <c>
        <f>(M771*21)/100</f>
      </c>
      <c t="s">
        <v>28</v>
      </c>
    </row>
    <row r="772" spans="1:5" ht="51">
      <c r="A772" s="35" t="s">
        <v>56</v>
      </c>
      <c r="E772" s="39" t="s">
        <v>1425</v>
      </c>
    </row>
    <row r="773" spans="1:5" ht="12.75">
      <c r="A773" s="35" t="s">
        <v>57</v>
      </c>
      <c r="E773" s="40" t="s">
        <v>5</v>
      </c>
    </row>
    <row r="774" spans="1:5" ht="127.5">
      <c r="A774" t="s">
        <v>58</v>
      </c>
      <c r="E774" s="39" t="s">
        <v>1301</v>
      </c>
    </row>
    <row r="775" spans="1:16" ht="38.25">
      <c r="A775" t="s">
        <v>50</v>
      </c>
      <c s="34" t="s">
        <v>390</v>
      </c>
      <c s="34" t="s">
        <v>1597</v>
      </c>
      <c s="35" t="s">
        <v>5</v>
      </c>
      <c s="6" t="s">
        <v>1665</v>
      </c>
      <c s="36" t="s">
        <v>102</v>
      </c>
      <c s="37">
        <v>220.95</v>
      </c>
      <c s="36">
        <v>0</v>
      </c>
      <c s="36">
        <f>ROUND(G775*H775,6)</f>
      </c>
      <c r="L775" s="38">
        <v>0</v>
      </c>
      <c s="32">
        <f>ROUND(ROUND(L775,2)*ROUND(G775,3),2)</f>
      </c>
      <c s="36" t="s">
        <v>62</v>
      </c>
      <c>
        <f>(M775*21)/100</f>
      </c>
      <c t="s">
        <v>28</v>
      </c>
    </row>
    <row r="776" spans="1:5" ht="38.25">
      <c r="A776" s="35" t="s">
        <v>56</v>
      </c>
      <c r="E776" s="39" t="s">
        <v>1666</v>
      </c>
    </row>
    <row r="777" spans="1:5" ht="25.5">
      <c r="A777" s="35" t="s">
        <v>57</v>
      </c>
      <c r="E777" s="40" t="s">
        <v>5850</v>
      </c>
    </row>
    <row r="778" spans="1:5" ht="127.5">
      <c r="A778" t="s">
        <v>58</v>
      </c>
      <c r="E778" s="39" t="s">
        <v>1301</v>
      </c>
    </row>
    <row r="779" spans="1:16" ht="38.25">
      <c r="A779" t="s">
        <v>50</v>
      </c>
      <c s="34" t="s">
        <v>393</v>
      </c>
      <c s="34" t="s">
        <v>4891</v>
      </c>
      <c s="35" t="s">
        <v>5</v>
      </c>
      <c s="6" t="s">
        <v>4892</v>
      </c>
      <c s="36" t="s">
        <v>102</v>
      </c>
      <c s="37">
        <v>45.668</v>
      </c>
      <c s="36">
        <v>0</v>
      </c>
      <c s="36">
        <f>ROUND(G779*H779,6)</f>
      </c>
      <c r="L779" s="38">
        <v>0</v>
      </c>
      <c s="32">
        <f>ROUND(ROUND(L779,2)*ROUND(G779,3),2)</f>
      </c>
      <c s="36" t="s">
        <v>62</v>
      </c>
      <c>
        <f>(M779*21)/100</f>
      </c>
      <c t="s">
        <v>28</v>
      </c>
    </row>
    <row r="780" spans="1:5" ht="51">
      <c r="A780" s="35" t="s">
        <v>56</v>
      </c>
      <c r="E780" s="39" t="s">
        <v>4893</v>
      </c>
    </row>
    <row r="781" spans="1:5" ht="25.5">
      <c r="A781" s="35" t="s">
        <v>57</v>
      </c>
      <c r="E781" s="40" t="s">
        <v>5851</v>
      </c>
    </row>
    <row r="782" spans="1:5" ht="127.5">
      <c r="A782" t="s">
        <v>58</v>
      </c>
      <c r="E782" s="39" t="s">
        <v>1301</v>
      </c>
    </row>
    <row r="783" spans="1:13" ht="12.75">
      <c r="A783" t="s">
        <v>47</v>
      </c>
      <c r="C783" s="31" t="s">
        <v>1302</v>
      </c>
      <c r="E783" s="33" t="s">
        <v>1303</v>
      </c>
      <c r="J783" s="32">
        <f>0</f>
      </c>
      <c s="32">
        <f>0</f>
      </c>
      <c s="32">
        <f>0+L784</f>
      </c>
      <c s="32">
        <f>0+M784</f>
      </c>
    </row>
    <row r="784" spans="1:16" ht="38.25">
      <c r="A784" t="s">
        <v>50</v>
      </c>
      <c s="34" t="s">
        <v>396</v>
      </c>
      <c s="34" t="s">
        <v>4917</v>
      </c>
      <c s="35" t="s">
        <v>5</v>
      </c>
      <c s="6" t="s">
        <v>4918</v>
      </c>
      <c s="36" t="s">
        <v>102</v>
      </c>
      <c s="37">
        <v>586.328</v>
      </c>
      <c s="36">
        <v>0</v>
      </c>
      <c s="36">
        <f>ROUND(G784*H784,6)</f>
      </c>
      <c r="L784" s="38">
        <v>0</v>
      </c>
      <c s="32">
        <f>ROUND(ROUND(L784,2)*ROUND(G784,3),2)</f>
      </c>
      <c s="36" t="s">
        <v>55</v>
      </c>
      <c>
        <f>(M784*21)/100</f>
      </c>
      <c t="s">
        <v>28</v>
      </c>
    </row>
    <row r="785" spans="1:5" ht="38.25">
      <c r="A785" s="35" t="s">
        <v>56</v>
      </c>
      <c r="E785" s="39" t="s">
        <v>4919</v>
      </c>
    </row>
    <row r="786" spans="1:5" ht="12.75">
      <c r="A786" s="35" t="s">
        <v>57</v>
      </c>
      <c r="E786" s="40" t="s">
        <v>5</v>
      </c>
    </row>
    <row r="787" spans="1:5" ht="12.75">
      <c r="A787" t="s">
        <v>58</v>
      </c>
      <c r="E787" s="39" t="s">
        <v>5</v>
      </c>
    </row>
    <row r="788" spans="1:13" ht="12.75">
      <c r="A788" t="s">
        <v>47</v>
      </c>
      <c r="C788" s="31" t="s">
        <v>5852</v>
      </c>
      <c r="E788" s="33" t="s">
        <v>5853</v>
      </c>
      <c r="J788" s="32">
        <f>0</f>
      </c>
      <c s="32">
        <f>0</f>
      </c>
      <c s="32">
        <f>0+L789+L793+L797</f>
      </c>
      <c s="32">
        <f>0+M789+M793+M797</f>
      </c>
    </row>
    <row r="789" spans="1:16" ht="12.75">
      <c r="A789" t="s">
        <v>50</v>
      </c>
      <c s="34" t="s">
        <v>2398</v>
      </c>
      <c s="34" t="s">
        <v>5854</v>
      </c>
      <c s="35" t="s">
        <v>5</v>
      </c>
      <c s="6" t="s">
        <v>5855</v>
      </c>
      <c s="36" t="s">
        <v>281</v>
      </c>
      <c s="37">
        <v>60</v>
      </c>
      <c s="36">
        <v>0</v>
      </c>
      <c s="36">
        <f>ROUND(G789*H789,6)</f>
      </c>
      <c r="L789" s="38">
        <v>0</v>
      </c>
      <c s="32">
        <f>ROUND(ROUND(L789,2)*ROUND(G789,3),2)</f>
      </c>
      <c s="36" t="s">
        <v>55</v>
      </c>
      <c>
        <f>(M789*21)/100</f>
      </c>
      <c t="s">
        <v>28</v>
      </c>
    </row>
    <row r="790" spans="1:5" ht="12.75">
      <c r="A790" s="35" t="s">
        <v>56</v>
      </c>
      <c r="E790" s="39" t="s">
        <v>5855</v>
      </c>
    </row>
    <row r="791" spans="1:5" ht="51">
      <c r="A791" s="35" t="s">
        <v>57</v>
      </c>
      <c r="E791" s="42" t="s">
        <v>5856</v>
      </c>
    </row>
    <row r="792" spans="1:5" ht="12.75">
      <c r="A792" t="s">
        <v>58</v>
      </c>
      <c r="E792" s="39" t="s">
        <v>5</v>
      </c>
    </row>
    <row r="793" spans="1:16" ht="25.5">
      <c r="A793" t="s">
        <v>50</v>
      </c>
      <c s="34" t="s">
        <v>2401</v>
      </c>
      <c s="34" t="s">
        <v>5857</v>
      </c>
      <c s="35" t="s">
        <v>5</v>
      </c>
      <c s="6" t="s">
        <v>5858</v>
      </c>
      <c s="36" t="s">
        <v>281</v>
      </c>
      <c s="37">
        <v>24</v>
      </c>
      <c s="36">
        <v>0</v>
      </c>
      <c s="36">
        <f>ROUND(G793*H793,6)</f>
      </c>
      <c r="L793" s="38">
        <v>0</v>
      </c>
      <c s="32">
        <f>ROUND(ROUND(L793,2)*ROUND(G793,3),2)</f>
      </c>
      <c s="36" t="s">
        <v>55</v>
      </c>
      <c>
        <f>(M793*21)/100</f>
      </c>
      <c t="s">
        <v>28</v>
      </c>
    </row>
    <row r="794" spans="1:5" ht="25.5">
      <c r="A794" s="35" t="s">
        <v>56</v>
      </c>
      <c r="E794" s="39" t="s">
        <v>5858</v>
      </c>
    </row>
    <row r="795" spans="1:5" ht="63.75">
      <c r="A795" s="35" t="s">
        <v>57</v>
      </c>
      <c r="E795" s="42" t="s">
        <v>5859</v>
      </c>
    </row>
    <row r="796" spans="1:5" ht="12.75">
      <c r="A796" t="s">
        <v>58</v>
      </c>
      <c r="E796" s="39" t="s">
        <v>5</v>
      </c>
    </row>
    <row r="797" spans="1:16" ht="25.5">
      <c r="A797" t="s">
        <v>50</v>
      </c>
      <c s="34" t="s">
        <v>2404</v>
      </c>
      <c s="34" t="s">
        <v>5860</v>
      </c>
      <c s="35" t="s">
        <v>5</v>
      </c>
      <c s="6" t="s">
        <v>5861</v>
      </c>
      <c s="36" t="s">
        <v>281</v>
      </c>
      <c s="37">
        <v>8</v>
      </c>
      <c s="36">
        <v>0</v>
      </c>
      <c s="36">
        <f>ROUND(G797*H797,6)</f>
      </c>
      <c r="L797" s="38">
        <v>0</v>
      </c>
      <c s="32">
        <f>ROUND(ROUND(L797,2)*ROUND(G797,3),2)</f>
      </c>
      <c s="36" t="s">
        <v>55</v>
      </c>
      <c>
        <f>(M797*21)/100</f>
      </c>
      <c t="s">
        <v>28</v>
      </c>
    </row>
    <row r="798" spans="1:5" ht="25.5">
      <c r="A798" s="35" t="s">
        <v>56</v>
      </c>
      <c r="E798" s="39" t="s">
        <v>5861</v>
      </c>
    </row>
    <row r="799" spans="1:5" ht="38.25">
      <c r="A799" s="35" t="s">
        <v>57</v>
      </c>
      <c r="E799" s="42" t="s">
        <v>5862</v>
      </c>
    </row>
    <row r="800" spans="1:5" ht="12.75">
      <c r="A800" t="s">
        <v>58</v>
      </c>
      <c r="E800" s="39" t="s">
        <v>5</v>
      </c>
    </row>
    <row r="801" spans="1:13" ht="12.75">
      <c r="A801" t="s">
        <v>47</v>
      </c>
      <c r="C801" s="31" t="s">
        <v>103</v>
      </c>
      <c r="E801" s="33" t="s">
        <v>104</v>
      </c>
      <c r="J801" s="32">
        <f>0</f>
      </c>
      <c s="32">
        <f>0</f>
      </c>
      <c s="32">
        <f>0+L802</f>
      </c>
      <c s="32">
        <f>0+M802</f>
      </c>
    </row>
    <row r="802" spans="1:16" ht="12.75">
      <c r="A802" t="s">
        <v>50</v>
      </c>
      <c s="34" t="s">
        <v>2407</v>
      </c>
      <c s="34" t="s">
        <v>109</v>
      </c>
      <c s="35" t="s">
        <v>5</v>
      </c>
      <c s="6" t="s">
        <v>110</v>
      </c>
      <c s="36" t="s">
        <v>86</v>
      </c>
      <c s="37">
        <v>1</v>
      </c>
      <c s="36">
        <v>0</v>
      </c>
      <c s="36">
        <f>ROUND(G802*H802,6)</f>
      </c>
      <c r="L802" s="38">
        <v>0</v>
      </c>
      <c s="32">
        <f>ROUND(ROUND(L802,2)*ROUND(G802,3),2)</f>
      </c>
      <c s="36" t="s">
        <v>62</v>
      </c>
      <c>
        <f>(M802*21)/100</f>
      </c>
      <c t="s">
        <v>28</v>
      </c>
    </row>
    <row r="803" spans="1:5" ht="12.75">
      <c r="A803" s="35" t="s">
        <v>56</v>
      </c>
      <c r="E803" s="39" t="s">
        <v>110</v>
      </c>
    </row>
    <row r="804" spans="1:5" ht="12.75">
      <c r="A804" s="35" t="s">
        <v>57</v>
      </c>
      <c r="E804" s="40" t="s">
        <v>5</v>
      </c>
    </row>
    <row r="805" spans="1:5" ht="12.75">
      <c r="A805" t="s">
        <v>58</v>
      </c>
      <c r="E805" s="39" t="s">
        <v>111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6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1697</v>
      </c>
      <c s="41">
        <f>Rekapitulace!C30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1697</v>
      </c>
      <c r="E4" s="26" t="s">
        <v>1698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COUNTIFS(L8:L1662,"=0",A8:A1662,"P")+COUNTIFS(L8:L1662,"",A8:A1662,"P")+SUM(Q8:Q1662)</f>
      </c>
    </row>
    <row r="8" spans="1:13" ht="12.75">
      <c r="A8" t="s">
        <v>45</v>
      </c>
      <c r="C8" s="28" t="s">
        <v>5865</v>
      </c>
      <c r="E8" s="30" t="s">
        <v>5864</v>
      </c>
      <c r="J8" s="29">
        <f>0+J9+J14+J23+J40+J45+J50+J55+J68+J77+J82+J95+J100+J105+J110+J115+J120+J129+J134+J139+J144+J149+J154+J159+J168+J185+J198+J211+J224+J237+J246+J259+J272+J281+J290+J295+J304+J313+J326+J331+J340+J345+J350+J359+J364+J369+J374+J379+J384+J401+J418+J423+J428+J461+J478+J487+J492+J497+J502+J511+J520+J533+J546+J563+J580+J597+J614+J631+J648+J661+J666+J715+J724+J729+J734+J739+J744+J749+J754+J759+J764+J777+J786+J791+J816+J841+J846+J851+J856+J865+J870+J875+J880+J885+J890+J895+J900+J905+J910+J915+J920+J937+J942+J951+J956+J961+J966+J971+J1028+J1077+J1130+J1143+J1156+J1169+J1182+J1195+J1204+J1209+J1214+J1219+J1228+J1241+J1250+J1263+J1272+J1281+J1294+J1299+J1308+J1317+J1322+J1327+J1340+J1349+J1354+J1399+J1424+J1441+J1454+J1467+J1480+J1497+J1514+J1519+J1528+J1537+J1542+J1551+J1556+J1561+J1570+J1579+J1588+J1597+J1610+J1615+J1620+J1633+J1638+J1643+J1652+J1661</f>
      </c>
      <c s="29">
        <f>0+K9+K14+K23+K40+K45+K50+K55+K68+K77+K82+K95+K100+K105+K110+K115+K120+K129+K134+K139+K144+K149+K154+K159+K168+K185+K198+K211+K224+K237+K246+K259+K272+K281+K290+K295+K304+K313+K326+K331+K340+K345+K350+K359+K364+K369+K374+K379+K384+K401+K418+K423+K428+K461+K478+K487+K492+K497+K502+K511+K520+K533+K546+K563+K580+K597+K614+K631+K648+K661+K666+K715+K724+K729+K734+K739+K744+K749+K754+K759+K764+K777+K786+K791+K816+K841+K846+K851+K856+K865+K870+K875+K880+K885+K890+K895+K900+K905+K910+K915+K920+K937+K942+K951+K956+K961+K966+K971+K1028+K1077+K1130+K1143+K1156+K1169+K1182+K1195+K1204+K1209+K1214+K1219+K1228+K1241+K1250+K1263+K1272+K1281+K1294+K1299+K1308+K1317+K1322+K1327+K1340+K1349+K1354+K1399+K1424+K1441+K1454+K1467+K1480+K1497+K1514+K1519+K1528+K1537+K1542+K1551+K1556+K1561+K1570+K1579+K1588+K1597+K1610+K1615+K1620+K1633+K1638+K1643+K1652+K1661</f>
      </c>
      <c s="29">
        <f>0+L9+L14+L23+L40+L45+L50+L55+L68+L77+L82+L95+L100+L105+L110+L115+L120+L129+L134+L139+L144+L149+L154+L159+L168+L185+L198+L211+L224+L237+L246+L259+L272+L281+L290+L295+L304+L313+L326+L331+L340+L345+L350+L359+L364+L369+L374+L379+L384+L401+L418+L423+L428+L461+L478+L487+L492+L497+L502+L511+L520+L533+L546+L563+L580+L597+L614+L631+L648+L661+L666+L715+L724+L729+L734+L739+L744+L749+L754+L759+L764+L777+L786+L791+L816+L841+L846+L851+L856+L865+L870+L875+L880+L885+L890+L895+L900+L905+L910+L915+L920+L937+L942+L951+L956+L961+L966+L971+L1028+L1077+L1130+L1143+L1156+L1169+L1182+L1195+L1204+L1209+L1214+L1219+L1228+L1241+L1250+L1263+L1272+L1281+L1294+L1299+L1308+L1317+L1322+L1327+L1340+L1349+L1354+L1399+L1424+L1441+L1454+L1467+L1480+L1497+L1514+L1519+L1528+L1537+L1542+L1551+L1556+L1561+L1570+L1579+L1588+L1597+L1610+L1615+L1620+L1633+L1638+L1643+L1652+L1661</f>
      </c>
      <c s="29">
        <f>0+M9+M14+M23+M40+M45+M50+M55+M68+M77+M82+M95+M100+M105+M110+M115+M120+M129+M134+M139+M144+M149+M154+M159+M168+M185+M198+M211+M224+M237+M246+M259+M272+M281+M290+M295+M304+M313+M326+M331+M340+M345+M350+M359+M364+M369+M374+M379+M384+M401+M418+M423+M428+M461+M478+M487+M492+M497+M502+M511+M520+M533+M546+M563+M580+M597+M614+M631+M648+M661+M666+M715+M724+M729+M734+M739+M744+M749+M754+M759+M764+M777+M786+M791+M816+M841+M846+M851+M856+M865+M870+M875+M880+M885+M890+M895+M900+M905+M910+M915+M920+M937+M942+M951+M956+M961+M966+M971+M1028+M1077+M1130+M1143+M1156+M1169+M1182+M1195+M1204+M1209+M1214+M1219+M1228+M1241+M1250+M1263+M1272+M1281+M1294+M1299+M1308+M1317+M1322+M1327+M1340+M1349+M1354+M1399+M1424+M1441+M1454+M1467+M1480+M1497+M1514+M1519+M1528+M1537+M1542+M1551+M1556+M1561+M1570+M1579+M1588+M1597+M1610+M1615+M1620+M1633+M1638+M1643+M1652+M1661</f>
      </c>
    </row>
    <row r="9" spans="1:13" ht="12.75">
      <c r="A9" t="s">
        <v>47</v>
      </c>
      <c r="C9" s="31" t="s">
        <v>5866</v>
      </c>
      <c r="E9" s="33" t="s">
        <v>5867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143</v>
      </c>
      <c s="34" t="s">
        <v>5868</v>
      </c>
      <c s="35" t="s">
        <v>5</v>
      </c>
      <c s="6" t="s">
        <v>5869</v>
      </c>
      <c s="36" t="s">
        <v>61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62</v>
      </c>
      <c>
        <f>(M10*21)/100</f>
      </c>
      <c t="s">
        <v>28</v>
      </c>
    </row>
    <row r="11" spans="1:5" ht="12.75">
      <c r="A11" s="35" t="s">
        <v>56</v>
      </c>
      <c r="E11" s="39" t="s">
        <v>5869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3" ht="12.75">
      <c r="A14" t="s">
        <v>47</v>
      </c>
      <c r="C14" s="31" t="s">
        <v>5870</v>
      </c>
      <c r="E14" s="33" t="s">
        <v>5867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50</v>
      </c>
      <c s="34" t="s">
        <v>2519</v>
      </c>
      <c s="34" t="s">
        <v>5871</v>
      </c>
      <c s="35" t="s">
        <v>5</v>
      </c>
      <c s="6" t="s">
        <v>5872</v>
      </c>
      <c s="36" t="s">
        <v>61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62</v>
      </c>
      <c>
        <f>(M15*21)/100</f>
      </c>
      <c t="s">
        <v>28</v>
      </c>
    </row>
    <row r="16" spans="1:5" ht="12.75">
      <c r="A16" s="35" t="s">
        <v>56</v>
      </c>
      <c r="E16" s="39" t="s">
        <v>5872</v>
      </c>
    </row>
    <row r="17" spans="1:5" ht="12.75">
      <c r="A17" s="35" t="s">
        <v>57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12.75">
      <c r="A19" t="s">
        <v>50</v>
      </c>
      <c s="34" t="s">
        <v>2524</v>
      </c>
      <c s="34" t="s">
        <v>5873</v>
      </c>
      <c s="35" t="s">
        <v>5</v>
      </c>
      <c s="6" t="s">
        <v>5874</v>
      </c>
      <c s="36" t="s">
        <v>61</v>
      </c>
      <c s="37">
        <v>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62</v>
      </c>
      <c>
        <f>(M19*21)/100</f>
      </c>
      <c t="s">
        <v>28</v>
      </c>
    </row>
    <row r="20" spans="1:5" ht="12.75">
      <c r="A20" s="35" t="s">
        <v>56</v>
      </c>
      <c r="E20" s="39" t="s">
        <v>5874</v>
      </c>
    </row>
    <row r="21" spans="1:5" ht="12.75">
      <c r="A21" s="35" t="s">
        <v>57</v>
      </c>
      <c r="E21" s="40" t="s">
        <v>5</v>
      </c>
    </row>
    <row r="22" spans="1:5" ht="12.75">
      <c r="A22" t="s">
        <v>58</v>
      </c>
      <c r="E22" s="39" t="s">
        <v>5</v>
      </c>
    </row>
    <row r="23" spans="1:13" ht="12.75">
      <c r="A23" t="s">
        <v>47</v>
      </c>
      <c r="C23" s="31" t="s">
        <v>5875</v>
      </c>
      <c r="E23" s="33" t="s">
        <v>5867</v>
      </c>
      <c r="J23" s="32">
        <f>0</f>
      </c>
      <c s="32">
        <f>0</f>
      </c>
      <c s="32">
        <f>0+L24+L28+L32+L36</f>
      </c>
      <c s="32">
        <f>0+M24+M28+M32+M36</f>
      </c>
    </row>
    <row r="24" spans="1:16" ht="12.75">
      <c r="A24" t="s">
        <v>50</v>
      </c>
      <c s="34" t="s">
        <v>4437</v>
      </c>
      <c s="34" t="s">
        <v>5876</v>
      </c>
      <c s="35" t="s">
        <v>5</v>
      </c>
      <c s="6" t="s">
        <v>5874</v>
      </c>
      <c s="36" t="s">
        <v>61</v>
      </c>
      <c s="37">
        <v>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62</v>
      </c>
      <c>
        <f>(M24*21)/100</f>
      </c>
      <c t="s">
        <v>28</v>
      </c>
    </row>
    <row r="25" spans="1:5" ht="12.75">
      <c r="A25" s="35" t="s">
        <v>56</v>
      </c>
      <c r="E25" s="39" t="s">
        <v>5874</v>
      </c>
    </row>
    <row r="26" spans="1:5" ht="12.75">
      <c r="A26" s="35" t="s">
        <v>57</v>
      </c>
      <c r="E26" s="40" t="s">
        <v>5</v>
      </c>
    </row>
    <row r="27" spans="1:5" ht="12.75">
      <c r="A27" t="s">
        <v>58</v>
      </c>
      <c r="E27" s="39" t="s">
        <v>5</v>
      </c>
    </row>
    <row r="28" spans="1:16" ht="12.75">
      <c r="A28" t="s">
        <v>50</v>
      </c>
      <c s="34" t="s">
        <v>4440</v>
      </c>
      <c s="34" t="s">
        <v>5877</v>
      </c>
      <c s="35" t="s">
        <v>5</v>
      </c>
      <c s="6" t="s">
        <v>5878</v>
      </c>
      <c s="36" t="s">
        <v>61</v>
      </c>
      <c s="37">
        <v>12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62</v>
      </c>
      <c>
        <f>(M28*21)/100</f>
      </c>
      <c t="s">
        <v>28</v>
      </c>
    </row>
    <row r="29" spans="1:5" ht="12.75">
      <c r="A29" s="35" t="s">
        <v>56</v>
      </c>
      <c r="E29" s="39" t="s">
        <v>5878</v>
      </c>
    </row>
    <row r="30" spans="1:5" ht="12.75">
      <c r="A30" s="35" t="s">
        <v>57</v>
      </c>
      <c r="E30" s="40" t="s">
        <v>5</v>
      </c>
    </row>
    <row r="31" spans="1:5" ht="12.75">
      <c r="A31" t="s">
        <v>58</v>
      </c>
      <c r="E31" s="39" t="s">
        <v>5</v>
      </c>
    </row>
    <row r="32" spans="1:16" ht="12.75">
      <c r="A32" t="s">
        <v>50</v>
      </c>
      <c s="34" t="s">
        <v>4444</v>
      </c>
      <c s="34" t="s">
        <v>5879</v>
      </c>
      <c s="35" t="s">
        <v>5</v>
      </c>
      <c s="6" t="s">
        <v>5880</v>
      </c>
      <c s="36" t="s">
        <v>61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62</v>
      </c>
      <c>
        <f>(M32*21)/100</f>
      </c>
      <c t="s">
        <v>28</v>
      </c>
    </row>
    <row r="33" spans="1:5" ht="12.75">
      <c r="A33" s="35" t="s">
        <v>56</v>
      </c>
      <c r="E33" s="39" t="s">
        <v>5880</v>
      </c>
    </row>
    <row r="34" spans="1:5" ht="12.75">
      <c r="A34" s="35" t="s">
        <v>57</v>
      </c>
      <c r="E34" s="40" t="s">
        <v>5</v>
      </c>
    </row>
    <row r="35" spans="1:5" ht="12.75">
      <c r="A35" t="s">
        <v>58</v>
      </c>
      <c r="E35" s="39" t="s">
        <v>5</v>
      </c>
    </row>
    <row r="36" spans="1:16" ht="12.75">
      <c r="A36" t="s">
        <v>50</v>
      </c>
      <c s="34" t="s">
        <v>4447</v>
      </c>
      <c s="34" t="s">
        <v>5881</v>
      </c>
      <c s="35" t="s">
        <v>5</v>
      </c>
      <c s="6" t="s">
        <v>5872</v>
      </c>
      <c s="36" t="s">
        <v>61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62</v>
      </c>
      <c>
        <f>(M36*21)/100</f>
      </c>
      <c t="s">
        <v>28</v>
      </c>
    </row>
    <row r="37" spans="1:5" ht="12.75">
      <c r="A37" s="35" t="s">
        <v>56</v>
      </c>
      <c r="E37" s="39" t="s">
        <v>5872</v>
      </c>
    </row>
    <row r="38" spans="1:5" ht="12.75">
      <c r="A38" s="35" t="s">
        <v>57</v>
      </c>
      <c r="E38" s="40" t="s">
        <v>5</v>
      </c>
    </row>
    <row r="39" spans="1:5" ht="12.75">
      <c r="A39" t="s">
        <v>58</v>
      </c>
      <c r="E39" s="39" t="s">
        <v>5</v>
      </c>
    </row>
    <row r="40" spans="1:13" ht="12.75">
      <c r="A40" t="s">
        <v>47</v>
      </c>
      <c r="C40" s="31" t="s">
        <v>5882</v>
      </c>
      <c r="E40" s="33" t="s">
        <v>5883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50</v>
      </c>
      <c s="34" t="s">
        <v>144</v>
      </c>
      <c s="34" t="s">
        <v>5884</v>
      </c>
      <c s="35" t="s">
        <v>5</v>
      </c>
      <c s="6" t="s">
        <v>5885</v>
      </c>
      <c s="36" t="s">
        <v>61</v>
      </c>
      <c s="37">
        <v>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62</v>
      </c>
      <c>
        <f>(M41*21)/100</f>
      </c>
      <c t="s">
        <v>28</v>
      </c>
    </row>
    <row r="42" spans="1:5" ht="12.75">
      <c r="A42" s="35" t="s">
        <v>56</v>
      </c>
      <c r="E42" s="39" t="s">
        <v>5885</v>
      </c>
    </row>
    <row r="43" spans="1:5" ht="12.75">
      <c r="A43" s="35" t="s">
        <v>57</v>
      </c>
      <c r="E43" s="40" t="s">
        <v>5</v>
      </c>
    </row>
    <row r="44" spans="1:5" ht="12.75">
      <c r="A44" t="s">
        <v>58</v>
      </c>
      <c r="E44" s="39" t="s">
        <v>5</v>
      </c>
    </row>
    <row r="45" spans="1:13" ht="12.75">
      <c r="A45" t="s">
        <v>47</v>
      </c>
      <c r="C45" s="31" t="s">
        <v>5886</v>
      </c>
      <c r="E45" s="33" t="s">
        <v>5883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50</v>
      </c>
      <c s="34" t="s">
        <v>2491</v>
      </c>
      <c s="34" t="s">
        <v>5887</v>
      </c>
      <c s="35" t="s">
        <v>5</v>
      </c>
      <c s="6" t="s">
        <v>5888</v>
      </c>
      <c s="36" t="s">
        <v>61</v>
      </c>
      <c s="37">
        <v>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62</v>
      </c>
      <c>
        <f>(M46*21)/100</f>
      </c>
      <c t="s">
        <v>28</v>
      </c>
    </row>
    <row r="47" spans="1:5" ht="12.75">
      <c r="A47" s="35" t="s">
        <v>56</v>
      </c>
      <c r="E47" s="39" t="s">
        <v>5888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3" ht="12.75">
      <c r="A50" t="s">
        <v>47</v>
      </c>
      <c r="C50" s="31" t="s">
        <v>5889</v>
      </c>
      <c r="E50" s="33" t="s">
        <v>5883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50</v>
      </c>
      <c s="34" t="s">
        <v>4458</v>
      </c>
      <c s="34" t="s">
        <v>5890</v>
      </c>
      <c s="35" t="s">
        <v>5</v>
      </c>
      <c s="6" t="s">
        <v>5888</v>
      </c>
      <c s="36" t="s">
        <v>61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62</v>
      </c>
      <c>
        <f>(M51*21)/100</f>
      </c>
      <c t="s">
        <v>28</v>
      </c>
    </row>
    <row r="52" spans="1:5" ht="12.75">
      <c r="A52" s="35" t="s">
        <v>56</v>
      </c>
      <c r="E52" s="39" t="s">
        <v>5888</v>
      </c>
    </row>
    <row r="53" spans="1:5" ht="12.75">
      <c r="A53" s="35" t="s">
        <v>57</v>
      </c>
      <c r="E53" s="40" t="s">
        <v>5</v>
      </c>
    </row>
    <row r="54" spans="1:5" ht="12.75">
      <c r="A54" t="s">
        <v>58</v>
      </c>
      <c r="E54" s="39" t="s">
        <v>5</v>
      </c>
    </row>
    <row r="55" spans="1:13" ht="12.75">
      <c r="A55" t="s">
        <v>47</v>
      </c>
      <c r="C55" s="31" t="s">
        <v>5891</v>
      </c>
      <c r="E55" s="33" t="s">
        <v>5892</v>
      </c>
      <c r="J55" s="32">
        <f>0</f>
      </c>
      <c s="32">
        <f>0</f>
      </c>
      <c s="32">
        <f>0+L56+L60+L64</f>
      </c>
      <c s="32">
        <f>0+M56+M60+M64</f>
      </c>
    </row>
    <row r="56" spans="1:16" ht="25.5">
      <c r="A56" t="s">
        <v>50</v>
      </c>
      <c s="34" t="s">
        <v>147</v>
      </c>
      <c s="34" t="s">
        <v>5893</v>
      </c>
      <c s="35" t="s">
        <v>5</v>
      </c>
      <c s="6" t="s">
        <v>5894</v>
      </c>
      <c s="36" t="s">
        <v>61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62</v>
      </c>
      <c>
        <f>(M56*21)/100</f>
      </c>
      <c t="s">
        <v>28</v>
      </c>
    </row>
    <row r="57" spans="1:5" ht="25.5">
      <c r="A57" s="35" t="s">
        <v>56</v>
      </c>
      <c r="E57" s="39" t="s">
        <v>5894</v>
      </c>
    </row>
    <row r="58" spans="1:5" ht="12.75">
      <c r="A58" s="35" t="s">
        <v>57</v>
      </c>
      <c r="E58" s="40" t="s">
        <v>5</v>
      </c>
    </row>
    <row r="59" spans="1:5" ht="12.75">
      <c r="A59" t="s">
        <v>58</v>
      </c>
      <c r="E59" s="39" t="s">
        <v>5</v>
      </c>
    </row>
    <row r="60" spans="1:16" ht="25.5">
      <c r="A60" t="s">
        <v>50</v>
      </c>
      <c s="34" t="s">
        <v>148</v>
      </c>
      <c s="34" t="s">
        <v>5895</v>
      </c>
      <c s="35" t="s">
        <v>5</v>
      </c>
      <c s="6" t="s">
        <v>5896</v>
      </c>
      <c s="36" t="s">
        <v>61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62</v>
      </c>
      <c>
        <f>(M60*21)/100</f>
      </c>
      <c t="s">
        <v>28</v>
      </c>
    </row>
    <row r="61" spans="1:5" ht="25.5">
      <c r="A61" s="35" t="s">
        <v>56</v>
      </c>
      <c r="E61" s="39" t="s">
        <v>5896</v>
      </c>
    </row>
    <row r="62" spans="1:5" ht="12.75">
      <c r="A62" s="35" t="s">
        <v>57</v>
      </c>
      <c r="E62" s="40" t="s">
        <v>5</v>
      </c>
    </row>
    <row r="63" spans="1:5" ht="12.75">
      <c r="A63" t="s">
        <v>58</v>
      </c>
      <c r="E63" s="39" t="s">
        <v>5</v>
      </c>
    </row>
    <row r="64" spans="1:16" ht="25.5">
      <c r="A64" t="s">
        <v>50</v>
      </c>
      <c s="34" t="s">
        <v>150</v>
      </c>
      <c s="34" t="s">
        <v>5897</v>
      </c>
      <c s="35" t="s">
        <v>5</v>
      </c>
      <c s="6" t="s">
        <v>5898</v>
      </c>
      <c s="36" t="s">
        <v>61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62</v>
      </c>
      <c>
        <f>(M64*21)/100</f>
      </c>
      <c t="s">
        <v>28</v>
      </c>
    </row>
    <row r="65" spans="1:5" ht="25.5">
      <c r="A65" s="35" t="s">
        <v>56</v>
      </c>
      <c r="E65" s="39" t="s">
        <v>5898</v>
      </c>
    </row>
    <row r="66" spans="1:5" ht="12.75">
      <c r="A66" s="35" t="s">
        <v>57</v>
      </c>
      <c r="E66" s="40" t="s">
        <v>5</v>
      </c>
    </row>
    <row r="67" spans="1:5" ht="12.75">
      <c r="A67" t="s">
        <v>58</v>
      </c>
      <c r="E67" s="39" t="s">
        <v>5</v>
      </c>
    </row>
    <row r="68" spans="1:13" ht="12.75">
      <c r="A68" t="s">
        <v>47</v>
      </c>
      <c r="C68" s="31" t="s">
        <v>5899</v>
      </c>
      <c r="E68" s="33" t="s">
        <v>5892</v>
      </c>
      <c r="J68" s="32">
        <f>0</f>
      </c>
      <c s="32">
        <f>0</f>
      </c>
      <c s="32">
        <f>0+L69+L73</f>
      </c>
      <c s="32">
        <f>0+M69+M73</f>
      </c>
    </row>
    <row r="69" spans="1:16" ht="25.5">
      <c r="A69" t="s">
        <v>50</v>
      </c>
      <c s="34" t="s">
        <v>492</v>
      </c>
      <c s="34" t="s">
        <v>5900</v>
      </c>
      <c s="35" t="s">
        <v>5</v>
      </c>
      <c s="6" t="s">
        <v>5901</v>
      </c>
      <c s="36" t="s">
        <v>61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62</v>
      </c>
      <c>
        <f>(M69*21)/100</f>
      </c>
      <c t="s">
        <v>28</v>
      </c>
    </row>
    <row r="70" spans="1:5" ht="25.5">
      <c r="A70" s="35" t="s">
        <v>56</v>
      </c>
      <c r="E70" s="39" t="s">
        <v>5901</v>
      </c>
    </row>
    <row r="71" spans="1:5" ht="12.75">
      <c r="A71" s="35" t="s">
        <v>57</v>
      </c>
      <c r="E71" s="40" t="s">
        <v>5</v>
      </c>
    </row>
    <row r="72" spans="1:5" ht="12.75">
      <c r="A72" t="s">
        <v>58</v>
      </c>
      <c r="E72" s="39" t="s">
        <v>5</v>
      </c>
    </row>
    <row r="73" spans="1:16" ht="25.5">
      <c r="A73" t="s">
        <v>50</v>
      </c>
      <c s="34" t="s">
        <v>495</v>
      </c>
      <c s="34" t="s">
        <v>5902</v>
      </c>
      <c s="35" t="s">
        <v>5</v>
      </c>
      <c s="6" t="s">
        <v>5903</v>
      </c>
      <c s="36" t="s">
        <v>61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62</v>
      </c>
      <c>
        <f>(M73*21)/100</f>
      </c>
      <c t="s">
        <v>28</v>
      </c>
    </row>
    <row r="74" spans="1:5" ht="25.5">
      <c r="A74" s="35" t="s">
        <v>56</v>
      </c>
      <c r="E74" s="39" t="s">
        <v>5903</v>
      </c>
    </row>
    <row r="75" spans="1:5" ht="12.75">
      <c r="A75" s="35" t="s">
        <v>57</v>
      </c>
      <c r="E75" s="40" t="s">
        <v>5</v>
      </c>
    </row>
    <row r="76" spans="1:5" ht="12.75">
      <c r="A76" t="s">
        <v>58</v>
      </c>
      <c r="E76" s="39" t="s">
        <v>5</v>
      </c>
    </row>
    <row r="77" spans="1:13" ht="12.75">
      <c r="A77" t="s">
        <v>47</v>
      </c>
      <c r="C77" s="31" t="s">
        <v>5904</v>
      </c>
      <c r="E77" s="33" t="s">
        <v>5892</v>
      </c>
      <c r="J77" s="32">
        <f>0</f>
      </c>
      <c s="32">
        <f>0</f>
      </c>
      <c s="32">
        <f>0+L78</f>
      </c>
      <c s="32">
        <f>0+M78</f>
      </c>
    </row>
    <row r="78" spans="1:16" ht="25.5">
      <c r="A78" t="s">
        <v>50</v>
      </c>
      <c s="34" t="s">
        <v>980</v>
      </c>
      <c s="34" t="s">
        <v>5905</v>
      </c>
      <c s="35" t="s">
        <v>5</v>
      </c>
      <c s="6" t="s">
        <v>5906</v>
      </c>
      <c s="36" t="s">
        <v>61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62</v>
      </c>
      <c>
        <f>(M78*21)/100</f>
      </c>
      <c t="s">
        <v>28</v>
      </c>
    </row>
    <row r="79" spans="1:5" ht="25.5">
      <c r="A79" s="35" t="s">
        <v>56</v>
      </c>
      <c r="E79" s="39" t="s">
        <v>5906</v>
      </c>
    </row>
    <row r="80" spans="1:5" ht="12.75">
      <c r="A80" s="35" t="s">
        <v>57</v>
      </c>
      <c r="E80" s="40" t="s">
        <v>5</v>
      </c>
    </row>
    <row r="81" spans="1:5" ht="12.75">
      <c r="A81" t="s">
        <v>58</v>
      </c>
      <c r="E81" s="39" t="s">
        <v>5</v>
      </c>
    </row>
    <row r="82" spans="1:13" ht="12.75">
      <c r="A82" t="s">
        <v>47</v>
      </c>
      <c r="C82" s="31" t="s">
        <v>5907</v>
      </c>
      <c r="E82" s="33" t="s">
        <v>5908</v>
      </c>
      <c r="J82" s="32">
        <f>0</f>
      </c>
      <c s="32">
        <f>0</f>
      </c>
      <c s="32">
        <f>0+L83+L87+L91</f>
      </c>
      <c s="32">
        <f>0+M83+M87+M91</f>
      </c>
    </row>
    <row r="83" spans="1:16" ht="25.5">
      <c r="A83" t="s">
        <v>50</v>
      </c>
      <c s="34" t="s">
        <v>152</v>
      </c>
      <c s="34" t="s">
        <v>5909</v>
      </c>
      <c s="35" t="s">
        <v>5</v>
      </c>
      <c s="6" t="s">
        <v>5910</v>
      </c>
      <c s="36" t="s">
        <v>61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62</v>
      </c>
      <c>
        <f>(M83*21)/100</f>
      </c>
      <c t="s">
        <v>28</v>
      </c>
    </row>
    <row r="84" spans="1:5" ht="25.5">
      <c r="A84" s="35" t="s">
        <v>56</v>
      </c>
      <c r="E84" s="39" t="s">
        <v>5910</v>
      </c>
    </row>
    <row r="85" spans="1:5" ht="12.75">
      <c r="A85" s="35" t="s">
        <v>57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25.5">
      <c r="A87" t="s">
        <v>50</v>
      </c>
      <c s="34" t="s">
        <v>154</v>
      </c>
      <c s="34" t="s">
        <v>5911</v>
      </c>
      <c s="35" t="s">
        <v>5</v>
      </c>
      <c s="6" t="s">
        <v>5912</v>
      </c>
      <c s="36" t="s">
        <v>61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62</v>
      </c>
      <c>
        <f>(M87*21)/100</f>
      </c>
      <c t="s">
        <v>28</v>
      </c>
    </row>
    <row r="88" spans="1:5" ht="25.5">
      <c r="A88" s="35" t="s">
        <v>56</v>
      </c>
      <c r="E88" s="39" t="s">
        <v>5912</v>
      </c>
    </row>
    <row r="89" spans="1:5" ht="12.75">
      <c r="A89" s="35" t="s">
        <v>57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25.5">
      <c r="A91" t="s">
        <v>50</v>
      </c>
      <c s="34" t="s">
        <v>156</v>
      </c>
      <c s="34" t="s">
        <v>5913</v>
      </c>
      <c s="35" t="s">
        <v>5</v>
      </c>
      <c s="6" t="s">
        <v>5914</v>
      </c>
      <c s="36" t="s">
        <v>61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62</v>
      </c>
      <c>
        <f>(M91*21)/100</f>
      </c>
      <c t="s">
        <v>28</v>
      </c>
    </row>
    <row r="92" spans="1:5" ht="25.5">
      <c r="A92" s="35" t="s">
        <v>56</v>
      </c>
      <c r="E92" s="39" t="s">
        <v>5914</v>
      </c>
    </row>
    <row r="93" spans="1:5" ht="12.75">
      <c r="A93" s="35" t="s">
        <v>57</v>
      </c>
      <c r="E93" s="40" t="s">
        <v>5</v>
      </c>
    </row>
    <row r="94" spans="1:5" ht="12.75">
      <c r="A94" t="s">
        <v>58</v>
      </c>
      <c r="E94" s="39" t="s">
        <v>5</v>
      </c>
    </row>
    <row r="95" spans="1:13" ht="12.75">
      <c r="A95" t="s">
        <v>47</v>
      </c>
      <c r="C95" s="31" t="s">
        <v>5915</v>
      </c>
      <c r="E95" s="33" t="s">
        <v>5908</v>
      </c>
      <c r="J95" s="32">
        <f>0</f>
      </c>
      <c s="32">
        <f>0</f>
      </c>
      <c s="32">
        <f>0+L96</f>
      </c>
      <c s="32">
        <f>0+M96</f>
      </c>
    </row>
    <row r="96" spans="1:16" ht="25.5">
      <c r="A96" t="s">
        <v>50</v>
      </c>
      <c s="34" t="s">
        <v>498</v>
      </c>
      <c s="34" t="s">
        <v>5916</v>
      </c>
      <c s="35" t="s">
        <v>5</v>
      </c>
      <c s="6" t="s">
        <v>5917</v>
      </c>
      <c s="36" t="s">
        <v>61</v>
      </c>
      <c s="37">
        <v>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62</v>
      </c>
      <c>
        <f>(M96*21)/100</f>
      </c>
      <c t="s">
        <v>28</v>
      </c>
    </row>
    <row r="97" spans="1:5" ht="25.5">
      <c r="A97" s="35" t="s">
        <v>56</v>
      </c>
      <c r="E97" s="39" t="s">
        <v>5917</v>
      </c>
    </row>
    <row r="98" spans="1:5" ht="12.75">
      <c r="A98" s="35" t="s">
        <v>57</v>
      </c>
      <c r="E98" s="40" t="s">
        <v>5</v>
      </c>
    </row>
    <row r="99" spans="1:5" ht="12.75">
      <c r="A99" t="s">
        <v>58</v>
      </c>
      <c r="E99" s="39" t="s">
        <v>5</v>
      </c>
    </row>
    <row r="100" spans="1:13" ht="12.75">
      <c r="A100" t="s">
        <v>47</v>
      </c>
      <c r="C100" s="31" t="s">
        <v>5918</v>
      </c>
      <c r="E100" s="33" t="s">
        <v>5908</v>
      </c>
      <c r="J100" s="32">
        <f>0</f>
      </c>
      <c s="32">
        <f>0</f>
      </c>
      <c s="32">
        <f>0+L101</f>
      </c>
      <c s="32">
        <f>0+M101</f>
      </c>
    </row>
    <row r="101" spans="1:16" ht="25.5">
      <c r="A101" t="s">
        <v>50</v>
      </c>
      <c s="34" t="s">
        <v>982</v>
      </c>
      <c s="34" t="s">
        <v>5919</v>
      </c>
      <c s="35" t="s">
        <v>5</v>
      </c>
      <c s="6" t="s">
        <v>5917</v>
      </c>
      <c s="36" t="s">
        <v>61</v>
      </c>
      <c s="37">
        <v>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62</v>
      </c>
      <c>
        <f>(M101*21)/100</f>
      </c>
      <c t="s">
        <v>28</v>
      </c>
    </row>
    <row r="102" spans="1:5" ht="25.5">
      <c r="A102" s="35" t="s">
        <v>56</v>
      </c>
      <c r="E102" s="39" t="s">
        <v>5917</v>
      </c>
    </row>
    <row r="103" spans="1:5" ht="12.75">
      <c r="A103" s="35" t="s">
        <v>57</v>
      </c>
      <c r="E103" s="40" t="s">
        <v>5</v>
      </c>
    </row>
    <row r="104" spans="1:5" ht="12.75">
      <c r="A104" t="s">
        <v>58</v>
      </c>
      <c r="E104" s="39" t="s">
        <v>5</v>
      </c>
    </row>
    <row r="105" spans="1:13" ht="12.75">
      <c r="A105" t="s">
        <v>47</v>
      </c>
      <c r="C105" s="31" t="s">
        <v>5920</v>
      </c>
      <c r="E105" s="33" t="s">
        <v>5921</v>
      </c>
      <c r="J105" s="32">
        <f>0</f>
      </c>
      <c s="32">
        <f>0</f>
      </c>
      <c s="32">
        <f>0+L106</f>
      </c>
      <c s="32">
        <f>0+M106</f>
      </c>
    </row>
    <row r="106" spans="1:16" ht="12.75">
      <c r="A106" t="s">
        <v>50</v>
      </c>
      <c s="34" t="s">
        <v>157</v>
      </c>
      <c s="34" t="s">
        <v>5922</v>
      </c>
      <c s="35" t="s">
        <v>5</v>
      </c>
      <c s="6" t="s">
        <v>5923</v>
      </c>
      <c s="36" t="s">
        <v>61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62</v>
      </c>
      <c>
        <f>(M106*21)/100</f>
      </c>
      <c t="s">
        <v>28</v>
      </c>
    </row>
    <row r="107" spans="1:5" ht="12.75">
      <c r="A107" s="35" t="s">
        <v>56</v>
      </c>
      <c r="E107" s="39" t="s">
        <v>5923</v>
      </c>
    </row>
    <row r="108" spans="1:5" ht="12.75">
      <c r="A108" s="35" t="s">
        <v>57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3" ht="12.75">
      <c r="A110" t="s">
        <v>47</v>
      </c>
      <c r="C110" s="31" t="s">
        <v>5924</v>
      </c>
      <c r="E110" s="33" t="s">
        <v>5921</v>
      </c>
      <c r="J110" s="32">
        <f>0</f>
      </c>
      <c s="32">
        <f>0</f>
      </c>
      <c s="32">
        <f>0+L111</f>
      </c>
      <c s="32">
        <f>0+M111</f>
      </c>
    </row>
    <row r="111" spans="1:16" ht="12.75">
      <c r="A111" t="s">
        <v>50</v>
      </c>
      <c s="34" t="s">
        <v>499</v>
      </c>
      <c s="34" t="s">
        <v>5925</v>
      </c>
      <c s="35" t="s">
        <v>5</v>
      </c>
      <c s="6" t="s">
        <v>5926</v>
      </c>
      <c s="36" t="s">
        <v>61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62</v>
      </c>
      <c>
        <f>(M111*21)/100</f>
      </c>
      <c t="s">
        <v>28</v>
      </c>
    </row>
    <row r="112" spans="1:5" ht="12.75">
      <c r="A112" s="35" t="s">
        <v>56</v>
      </c>
      <c r="E112" s="39" t="s">
        <v>5926</v>
      </c>
    </row>
    <row r="113" spans="1:5" ht="12.75">
      <c r="A113" s="35" t="s">
        <v>57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3" ht="12.75">
      <c r="A115" t="s">
        <v>47</v>
      </c>
      <c r="C115" s="31" t="s">
        <v>5927</v>
      </c>
      <c r="E115" s="33" t="s">
        <v>5921</v>
      </c>
      <c r="J115" s="32">
        <f>0</f>
      </c>
      <c s="32">
        <f>0</f>
      </c>
      <c s="32">
        <f>0+L116</f>
      </c>
      <c s="32">
        <f>0+M116</f>
      </c>
    </row>
    <row r="116" spans="1:16" ht="12.75">
      <c r="A116" t="s">
        <v>50</v>
      </c>
      <c s="34" t="s">
        <v>1038</v>
      </c>
      <c s="34" t="s">
        <v>5928</v>
      </c>
      <c s="35" t="s">
        <v>5</v>
      </c>
      <c s="6" t="s">
        <v>5923</v>
      </c>
      <c s="36" t="s">
        <v>61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62</v>
      </c>
      <c>
        <f>(M116*21)/100</f>
      </c>
      <c t="s">
        <v>28</v>
      </c>
    </row>
    <row r="117" spans="1:5" ht="12.75">
      <c r="A117" s="35" t="s">
        <v>56</v>
      </c>
      <c r="E117" s="39" t="s">
        <v>5923</v>
      </c>
    </row>
    <row r="118" spans="1:5" ht="12.75">
      <c r="A118" s="35" t="s">
        <v>57</v>
      </c>
      <c r="E118" s="40" t="s">
        <v>5</v>
      </c>
    </row>
    <row r="119" spans="1:5" ht="12.75">
      <c r="A119" t="s">
        <v>58</v>
      </c>
      <c r="E119" s="39" t="s">
        <v>5</v>
      </c>
    </row>
    <row r="120" spans="1:13" ht="12.75">
      <c r="A120" t="s">
        <v>47</v>
      </c>
      <c r="C120" s="31" t="s">
        <v>5929</v>
      </c>
      <c r="E120" s="33" t="s">
        <v>5921</v>
      </c>
      <c r="J120" s="32">
        <f>0</f>
      </c>
      <c s="32">
        <f>0</f>
      </c>
      <c s="32">
        <f>0+L121+L125</f>
      </c>
      <c s="32">
        <f>0+M121+M125</f>
      </c>
    </row>
    <row r="121" spans="1:16" ht="12.75">
      <c r="A121" t="s">
        <v>50</v>
      </c>
      <c s="34" t="s">
        <v>4422</v>
      </c>
      <c s="34" t="s">
        <v>5930</v>
      </c>
      <c s="35" t="s">
        <v>5</v>
      </c>
      <c s="6" t="s">
        <v>5923</v>
      </c>
      <c s="36" t="s">
        <v>61</v>
      </c>
      <c s="37">
        <v>48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62</v>
      </c>
      <c>
        <f>(M121*21)/100</f>
      </c>
      <c t="s">
        <v>28</v>
      </c>
    </row>
    <row r="122" spans="1:5" ht="12.75">
      <c r="A122" s="35" t="s">
        <v>56</v>
      </c>
      <c r="E122" s="39" t="s">
        <v>5923</v>
      </c>
    </row>
    <row r="123" spans="1:5" ht="12.75">
      <c r="A123" s="35" t="s">
        <v>57</v>
      </c>
      <c r="E123" s="40" t="s">
        <v>5</v>
      </c>
    </row>
    <row r="124" spans="1:5" ht="12.75">
      <c r="A124" t="s">
        <v>58</v>
      </c>
      <c r="E124" s="39" t="s">
        <v>5</v>
      </c>
    </row>
    <row r="125" spans="1:16" ht="12.75">
      <c r="A125" t="s">
        <v>50</v>
      </c>
      <c s="34" t="s">
        <v>4426</v>
      </c>
      <c s="34" t="s">
        <v>5931</v>
      </c>
      <c s="35" t="s">
        <v>5</v>
      </c>
      <c s="6" t="s">
        <v>5923</v>
      </c>
      <c s="36" t="s">
        <v>61</v>
      </c>
      <c s="37">
        <v>17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62</v>
      </c>
      <c>
        <f>(M125*21)/100</f>
      </c>
      <c t="s">
        <v>28</v>
      </c>
    </row>
    <row r="126" spans="1:5" ht="12.75">
      <c r="A126" s="35" t="s">
        <v>56</v>
      </c>
      <c r="E126" s="39" t="s">
        <v>5923</v>
      </c>
    </row>
    <row r="127" spans="1:5" ht="12.75">
      <c r="A127" s="35" t="s">
        <v>57</v>
      </c>
      <c r="E127" s="40" t="s">
        <v>5</v>
      </c>
    </row>
    <row r="128" spans="1:5" ht="12.75">
      <c r="A128" t="s">
        <v>58</v>
      </c>
      <c r="E128" s="39" t="s">
        <v>5</v>
      </c>
    </row>
    <row r="129" spans="1:13" ht="12.75">
      <c r="A129" t="s">
        <v>47</v>
      </c>
      <c r="C129" s="31" t="s">
        <v>5932</v>
      </c>
      <c r="E129" s="33" t="s">
        <v>5933</v>
      </c>
      <c r="J129" s="32">
        <f>0</f>
      </c>
      <c s="32">
        <f>0</f>
      </c>
      <c s="32">
        <f>0+L130</f>
      </c>
      <c s="32">
        <f>0+M130</f>
      </c>
    </row>
    <row r="130" spans="1:16" ht="12.75">
      <c r="A130" t="s">
        <v>50</v>
      </c>
      <c s="34" t="s">
        <v>159</v>
      </c>
      <c s="34" t="s">
        <v>5934</v>
      </c>
      <c s="35" t="s">
        <v>5</v>
      </c>
      <c s="6" t="s">
        <v>5935</v>
      </c>
      <c s="36" t="s">
        <v>61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62</v>
      </c>
      <c>
        <f>(M130*21)/100</f>
      </c>
      <c t="s">
        <v>28</v>
      </c>
    </row>
    <row r="131" spans="1:5" ht="12.75">
      <c r="A131" s="35" t="s">
        <v>56</v>
      </c>
      <c r="E131" s="39" t="s">
        <v>5935</v>
      </c>
    </row>
    <row r="132" spans="1:5" ht="12.75">
      <c r="A132" s="35" t="s">
        <v>57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3" ht="12.75">
      <c r="A134" t="s">
        <v>47</v>
      </c>
      <c r="C134" s="31" t="s">
        <v>5936</v>
      </c>
      <c r="E134" s="33" t="s">
        <v>5933</v>
      </c>
      <c r="J134" s="32">
        <f>0</f>
      </c>
      <c s="32">
        <f>0</f>
      </c>
      <c s="32">
        <f>0+L135</f>
      </c>
      <c s="32">
        <f>0+M135</f>
      </c>
    </row>
    <row r="135" spans="1:16" ht="12.75">
      <c r="A135" t="s">
        <v>50</v>
      </c>
      <c s="34" t="s">
        <v>2460</v>
      </c>
      <c s="34" t="s">
        <v>5937</v>
      </c>
      <c s="35" t="s">
        <v>5</v>
      </c>
      <c s="6" t="s">
        <v>5938</v>
      </c>
      <c s="36" t="s">
        <v>61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62</v>
      </c>
      <c>
        <f>(M135*21)/100</f>
      </c>
      <c t="s">
        <v>28</v>
      </c>
    </row>
    <row r="136" spans="1:5" ht="12.75">
      <c r="A136" s="35" t="s">
        <v>56</v>
      </c>
      <c r="E136" s="39" t="s">
        <v>5938</v>
      </c>
    </row>
    <row r="137" spans="1:5" ht="12.75">
      <c r="A137" s="35" t="s">
        <v>57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3" ht="12.75">
      <c r="A139" t="s">
        <v>47</v>
      </c>
      <c r="C139" s="31" t="s">
        <v>5939</v>
      </c>
      <c r="E139" s="33" t="s">
        <v>5933</v>
      </c>
      <c r="J139" s="32">
        <f>0</f>
      </c>
      <c s="32">
        <f>0</f>
      </c>
      <c s="32">
        <f>0+L140</f>
      </c>
      <c s="32">
        <f>0+M140</f>
      </c>
    </row>
    <row r="140" spans="1:16" ht="12.75">
      <c r="A140" t="s">
        <v>50</v>
      </c>
      <c s="34" t="s">
        <v>2466</v>
      </c>
      <c s="34" t="s">
        <v>5940</v>
      </c>
      <c s="35" t="s">
        <v>5</v>
      </c>
      <c s="6" t="s">
        <v>5941</v>
      </c>
      <c s="36" t="s">
        <v>61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62</v>
      </c>
      <c>
        <f>(M140*21)/100</f>
      </c>
      <c t="s">
        <v>28</v>
      </c>
    </row>
    <row r="141" spans="1:5" ht="12.75">
      <c r="A141" s="35" t="s">
        <v>56</v>
      </c>
      <c r="E141" s="39" t="s">
        <v>5941</v>
      </c>
    </row>
    <row r="142" spans="1:5" ht="12.75">
      <c r="A142" s="35" t="s">
        <v>57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3" ht="12.75">
      <c r="A144" t="s">
        <v>47</v>
      </c>
      <c r="C144" s="31" t="s">
        <v>5942</v>
      </c>
      <c r="E144" s="33" t="s">
        <v>5943</v>
      </c>
      <c r="J144" s="32">
        <f>0</f>
      </c>
      <c s="32">
        <f>0</f>
      </c>
      <c s="32">
        <f>0+L145</f>
      </c>
      <c s="32">
        <f>0+M145</f>
      </c>
    </row>
    <row r="145" spans="1:16" ht="12.75">
      <c r="A145" t="s">
        <v>50</v>
      </c>
      <c s="34" t="s">
        <v>160</v>
      </c>
      <c s="34" t="s">
        <v>5944</v>
      </c>
      <c s="35" t="s">
        <v>5</v>
      </c>
      <c s="6" t="s">
        <v>5945</v>
      </c>
      <c s="36" t="s">
        <v>61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62</v>
      </c>
      <c>
        <f>(M145*21)/100</f>
      </c>
      <c t="s">
        <v>28</v>
      </c>
    </row>
    <row r="146" spans="1:5" ht="12.75">
      <c r="A146" s="35" t="s">
        <v>56</v>
      </c>
      <c r="E146" s="39" t="s">
        <v>5945</v>
      </c>
    </row>
    <row r="147" spans="1:5" ht="12.75">
      <c r="A147" s="35" t="s">
        <v>57</v>
      </c>
      <c r="E147" s="40" t="s">
        <v>5</v>
      </c>
    </row>
    <row r="148" spans="1:5" ht="12.75">
      <c r="A148" t="s">
        <v>58</v>
      </c>
      <c r="E148" s="39" t="s">
        <v>5</v>
      </c>
    </row>
    <row r="149" spans="1:13" ht="12.75">
      <c r="A149" t="s">
        <v>47</v>
      </c>
      <c r="C149" s="31" t="s">
        <v>5946</v>
      </c>
      <c r="E149" s="33" t="s">
        <v>5943</v>
      </c>
      <c r="J149" s="32">
        <f>0</f>
      </c>
      <c s="32">
        <f>0</f>
      </c>
      <c s="32">
        <f>0+L150</f>
      </c>
      <c s="32">
        <f>0+M150</f>
      </c>
    </row>
    <row r="150" spans="1:16" ht="12.75">
      <c r="A150" t="s">
        <v>50</v>
      </c>
      <c s="34" t="s">
        <v>2463</v>
      </c>
      <c s="34" t="s">
        <v>5947</v>
      </c>
      <c s="35" t="s">
        <v>5</v>
      </c>
      <c s="6" t="s">
        <v>5948</v>
      </c>
      <c s="36" t="s">
        <v>61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62</v>
      </c>
      <c>
        <f>(M150*21)/100</f>
      </c>
      <c t="s">
        <v>28</v>
      </c>
    </row>
    <row r="151" spans="1:5" ht="12.75">
      <c r="A151" s="35" t="s">
        <v>56</v>
      </c>
      <c r="E151" s="39" t="s">
        <v>5948</v>
      </c>
    </row>
    <row r="152" spans="1:5" ht="12.75">
      <c r="A152" s="35" t="s">
        <v>57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3" ht="12.75">
      <c r="A154" t="s">
        <v>47</v>
      </c>
      <c r="C154" s="31" t="s">
        <v>5949</v>
      </c>
      <c r="E154" s="33" t="s">
        <v>5943</v>
      </c>
      <c r="J154" s="32">
        <f>0</f>
      </c>
      <c s="32">
        <f>0</f>
      </c>
      <c s="32">
        <f>0+L155</f>
      </c>
      <c s="32">
        <f>0+M155</f>
      </c>
    </row>
    <row r="155" spans="1:16" ht="12.75">
      <c r="A155" t="s">
        <v>50</v>
      </c>
      <c s="34" t="s">
        <v>2469</v>
      </c>
      <c s="34" t="s">
        <v>5950</v>
      </c>
      <c s="35" t="s">
        <v>5</v>
      </c>
      <c s="6" t="s">
        <v>5951</v>
      </c>
      <c s="36" t="s">
        <v>61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62</v>
      </c>
      <c>
        <f>(M155*21)/100</f>
      </c>
      <c t="s">
        <v>28</v>
      </c>
    </row>
    <row r="156" spans="1:5" ht="12.75">
      <c r="A156" s="35" t="s">
        <v>56</v>
      </c>
      <c r="E156" s="39" t="s">
        <v>5951</v>
      </c>
    </row>
    <row r="157" spans="1:5" ht="12.75">
      <c r="A157" s="35" t="s">
        <v>57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3" ht="12.75">
      <c r="A159" t="s">
        <v>47</v>
      </c>
      <c r="C159" s="31" t="s">
        <v>5952</v>
      </c>
      <c r="E159" s="33" t="s">
        <v>5953</v>
      </c>
      <c r="J159" s="32">
        <f>0</f>
      </c>
      <c s="32">
        <f>0</f>
      </c>
      <c s="32">
        <f>0+L160+L164</f>
      </c>
      <c s="32">
        <f>0+M160+M164</f>
      </c>
    </row>
    <row r="160" spans="1:16" ht="25.5">
      <c r="A160" t="s">
        <v>50</v>
      </c>
      <c s="34" t="s">
        <v>162</v>
      </c>
      <c s="34" t="s">
        <v>515</v>
      </c>
      <c s="35" t="s">
        <v>5</v>
      </c>
      <c s="6" t="s">
        <v>5954</v>
      </c>
      <c s="36" t="s">
        <v>5389</v>
      </c>
      <c s="37">
        <v>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62</v>
      </c>
      <c>
        <f>(M160*21)/100</f>
      </c>
      <c t="s">
        <v>28</v>
      </c>
    </row>
    <row r="161" spans="1:5" ht="25.5">
      <c r="A161" s="35" t="s">
        <v>56</v>
      </c>
      <c r="E161" s="39" t="s">
        <v>5954</v>
      </c>
    </row>
    <row r="162" spans="1:5" ht="12.75">
      <c r="A162" s="35" t="s">
        <v>57</v>
      </c>
      <c r="E162" s="40" t="s">
        <v>5</v>
      </c>
    </row>
    <row r="163" spans="1:5" ht="12.75">
      <c r="A163" t="s">
        <v>58</v>
      </c>
      <c r="E163" s="39" t="s">
        <v>5</v>
      </c>
    </row>
    <row r="164" spans="1:16" ht="25.5">
      <c r="A164" t="s">
        <v>50</v>
      </c>
      <c s="34" t="s">
        <v>163</v>
      </c>
      <c s="34" t="s">
        <v>518</v>
      </c>
      <c s="35" t="s">
        <v>5</v>
      </c>
      <c s="6" t="s">
        <v>5955</v>
      </c>
      <c s="36" t="s">
        <v>5389</v>
      </c>
      <c s="37">
        <v>8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62</v>
      </c>
      <c>
        <f>(M164*21)/100</f>
      </c>
      <c t="s">
        <v>28</v>
      </c>
    </row>
    <row r="165" spans="1:5" ht="25.5">
      <c r="A165" s="35" t="s">
        <v>56</v>
      </c>
      <c r="E165" s="39" t="s">
        <v>5955</v>
      </c>
    </row>
    <row r="166" spans="1:5" ht="12.75">
      <c r="A166" s="35" t="s">
        <v>57</v>
      </c>
      <c r="E166" s="40" t="s">
        <v>5</v>
      </c>
    </row>
    <row r="167" spans="1:5" ht="12.75">
      <c r="A167" t="s">
        <v>58</v>
      </c>
      <c r="E167" s="39" t="s">
        <v>5</v>
      </c>
    </row>
    <row r="168" spans="1:13" ht="12.75">
      <c r="A168" t="s">
        <v>47</v>
      </c>
      <c r="C168" s="31" t="s">
        <v>5956</v>
      </c>
      <c r="E168" s="33" t="s">
        <v>5953</v>
      </c>
      <c r="J168" s="32">
        <f>0</f>
      </c>
      <c s="32">
        <f>0</f>
      </c>
      <c s="32">
        <f>0+L169+L173+L177+L181</f>
      </c>
      <c s="32">
        <f>0+M169+M173+M177+M181</f>
      </c>
    </row>
    <row r="169" spans="1:16" ht="25.5">
      <c r="A169" t="s">
        <v>50</v>
      </c>
      <c s="34" t="s">
        <v>514</v>
      </c>
      <c s="34" t="s">
        <v>710</v>
      </c>
      <c s="35" t="s">
        <v>5</v>
      </c>
      <c s="6" t="s">
        <v>5957</v>
      </c>
      <c s="36" t="s">
        <v>5389</v>
      </c>
      <c s="37">
        <v>3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62</v>
      </c>
      <c>
        <f>(M169*21)/100</f>
      </c>
      <c t="s">
        <v>28</v>
      </c>
    </row>
    <row r="170" spans="1:5" ht="25.5">
      <c r="A170" s="35" t="s">
        <v>56</v>
      </c>
      <c r="E170" s="39" t="s">
        <v>5957</v>
      </c>
    </row>
    <row r="171" spans="1:5" ht="12.75">
      <c r="A171" s="35" t="s">
        <v>57</v>
      </c>
      <c r="E171" s="40" t="s">
        <v>5</v>
      </c>
    </row>
    <row r="172" spans="1:5" ht="12.75">
      <c r="A172" t="s">
        <v>58</v>
      </c>
      <c r="E172" s="39" t="s">
        <v>5</v>
      </c>
    </row>
    <row r="173" spans="1:16" ht="25.5">
      <c r="A173" t="s">
        <v>50</v>
      </c>
      <c s="34" t="s">
        <v>517</v>
      </c>
      <c s="34" t="s">
        <v>731</v>
      </c>
      <c s="35" t="s">
        <v>5</v>
      </c>
      <c s="6" t="s">
        <v>5958</v>
      </c>
      <c s="36" t="s">
        <v>5389</v>
      </c>
      <c s="37">
        <v>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62</v>
      </c>
      <c>
        <f>(M173*21)/100</f>
      </c>
      <c t="s">
        <v>28</v>
      </c>
    </row>
    <row r="174" spans="1:5" ht="25.5">
      <c r="A174" s="35" t="s">
        <v>56</v>
      </c>
      <c r="E174" s="39" t="s">
        <v>5958</v>
      </c>
    </row>
    <row r="175" spans="1:5" ht="12.75">
      <c r="A175" s="35" t="s">
        <v>57</v>
      </c>
      <c r="E175" s="40" t="s">
        <v>5</v>
      </c>
    </row>
    <row r="176" spans="1:5" ht="12.75">
      <c r="A176" t="s">
        <v>58</v>
      </c>
      <c r="E176" s="39" t="s">
        <v>5</v>
      </c>
    </row>
    <row r="177" spans="1:16" ht="25.5">
      <c r="A177" t="s">
        <v>50</v>
      </c>
      <c s="34" t="s">
        <v>520</v>
      </c>
      <c s="34" t="s">
        <v>740</v>
      </c>
      <c s="35" t="s">
        <v>5</v>
      </c>
      <c s="6" t="s">
        <v>5959</v>
      </c>
      <c s="36" t="s">
        <v>5389</v>
      </c>
      <c s="37">
        <v>38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62</v>
      </c>
      <c>
        <f>(M177*21)/100</f>
      </c>
      <c t="s">
        <v>28</v>
      </c>
    </row>
    <row r="178" spans="1:5" ht="25.5">
      <c r="A178" s="35" t="s">
        <v>56</v>
      </c>
      <c r="E178" s="39" t="s">
        <v>5959</v>
      </c>
    </row>
    <row r="179" spans="1:5" ht="12.75">
      <c r="A179" s="35" t="s">
        <v>57</v>
      </c>
      <c r="E179" s="40" t="s">
        <v>5</v>
      </c>
    </row>
    <row r="180" spans="1:5" ht="12.75">
      <c r="A180" t="s">
        <v>58</v>
      </c>
      <c r="E180" s="39" t="s">
        <v>5</v>
      </c>
    </row>
    <row r="181" spans="1:16" ht="25.5">
      <c r="A181" t="s">
        <v>50</v>
      </c>
      <c s="34" t="s">
        <v>523</v>
      </c>
      <c s="34" t="s">
        <v>742</v>
      </c>
      <c s="35" t="s">
        <v>5</v>
      </c>
      <c s="6" t="s">
        <v>5960</v>
      </c>
      <c s="36" t="s">
        <v>5389</v>
      </c>
      <c s="37">
        <v>40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62</v>
      </c>
      <c>
        <f>(M181*21)/100</f>
      </c>
      <c t="s">
        <v>28</v>
      </c>
    </row>
    <row r="182" spans="1:5" ht="25.5">
      <c r="A182" s="35" t="s">
        <v>56</v>
      </c>
      <c r="E182" s="39" t="s">
        <v>5960</v>
      </c>
    </row>
    <row r="183" spans="1:5" ht="12.75">
      <c r="A183" s="35" t="s">
        <v>57</v>
      </c>
      <c r="E183" s="40" t="s">
        <v>5</v>
      </c>
    </row>
    <row r="184" spans="1:5" ht="12.75">
      <c r="A184" t="s">
        <v>58</v>
      </c>
      <c r="E184" s="39" t="s">
        <v>5</v>
      </c>
    </row>
    <row r="185" spans="1:13" ht="12.75">
      <c r="A185" t="s">
        <v>47</v>
      </c>
      <c r="C185" s="31" t="s">
        <v>5961</v>
      </c>
      <c r="E185" s="33" t="s">
        <v>5953</v>
      </c>
      <c r="J185" s="32">
        <f>0</f>
      </c>
      <c s="32">
        <f>0</f>
      </c>
      <c s="32">
        <f>0+L186+L190+L194</f>
      </c>
      <c s="32">
        <f>0+M186+M190+M194</f>
      </c>
    </row>
    <row r="186" spans="1:16" ht="25.5">
      <c r="A186" t="s">
        <v>50</v>
      </c>
      <c s="34" t="s">
        <v>987</v>
      </c>
      <c s="34" t="s">
        <v>5962</v>
      </c>
      <c s="35" t="s">
        <v>5</v>
      </c>
      <c s="6" t="s">
        <v>5963</v>
      </c>
      <c s="36" t="s">
        <v>5389</v>
      </c>
      <c s="37">
        <v>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62</v>
      </c>
      <c>
        <f>(M186*21)/100</f>
      </c>
      <c t="s">
        <v>28</v>
      </c>
    </row>
    <row r="187" spans="1:5" ht="25.5">
      <c r="A187" s="35" t="s">
        <v>56</v>
      </c>
      <c r="E187" s="39" t="s">
        <v>5963</v>
      </c>
    </row>
    <row r="188" spans="1:5" ht="12.75">
      <c r="A188" s="35" t="s">
        <v>57</v>
      </c>
      <c r="E188" s="40" t="s">
        <v>5</v>
      </c>
    </row>
    <row r="189" spans="1:5" ht="12.75">
      <c r="A189" t="s">
        <v>58</v>
      </c>
      <c r="E189" s="39" t="s">
        <v>5</v>
      </c>
    </row>
    <row r="190" spans="1:16" ht="25.5">
      <c r="A190" t="s">
        <v>50</v>
      </c>
      <c s="34" t="s">
        <v>988</v>
      </c>
      <c s="34" t="s">
        <v>657</v>
      </c>
      <c s="35" t="s">
        <v>5</v>
      </c>
      <c s="6" t="s">
        <v>5964</v>
      </c>
      <c s="36" t="s">
        <v>5389</v>
      </c>
      <c s="37">
        <v>40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62</v>
      </c>
      <c>
        <f>(M190*21)/100</f>
      </c>
      <c t="s">
        <v>28</v>
      </c>
    </row>
    <row r="191" spans="1:5" ht="25.5">
      <c r="A191" s="35" t="s">
        <v>56</v>
      </c>
      <c r="E191" s="39" t="s">
        <v>5964</v>
      </c>
    </row>
    <row r="192" spans="1:5" ht="12.75">
      <c r="A192" s="35" t="s">
        <v>57</v>
      </c>
      <c r="E192" s="40" t="s">
        <v>5</v>
      </c>
    </row>
    <row r="193" spans="1:5" ht="12.75">
      <c r="A193" t="s">
        <v>58</v>
      </c>
      <c r="E193" s="39" t="s">
        <v>5</v>
      </c>
    </row>
    <row r="194" spans="1:16" ht="25.5">
      <c r="A194" t="s">
        <v>50</v>
      </c>
      <c s="34" t="s">
        <v>989</v>
      </c>
      <c s="34" t="s">
        <v>659</v>
      </c>
      <c s="35" t="s">
        <v>5</v>
      </c>
      <c s="6" t="s">
        <v>5965</v>
      </c>
      <c s="36" t="s">
        <v>5389</v>
      </c>
      <c s="37">
        <v>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62</v>
      </c>
      <c>
        <f>(M194*21)/100</f>
      </c>
      <c t="s">
        <v>28</v>
      </c>
    </row>
    <row r="195" spans="1:5" ht="25.5">
      <c r="A195" s="35" t="s">
        <v>56</v>
      </c>
      <c r="E195" s="39" t="s">
        <v>5965</v>
      </c>
    </row>
    <row r="196" spans="1:5" ht="12.75">
      <c r="A196" s="35" t="s">
        <v>57</v>
      </c>
      <c r="E196" s="40" t="s">
        <v>5</v>
      </c>
    </row>
    <row r="197" spans="1:5" ht="12.75">
      <c r="A197" t="s">
        <v>58</v>
      </c>
      <c r="E197" s="39" t="s">
        <v>5</v>
      </c>
    </row>
    <row r="198" spans="1:13" ht="12.75">
      <c r="A198" t="s">
        <v>47</v>
      </c>
      <c r="C198" s="31" t="s">
        <v>5966</v>
      </c>
      <c r="E198" s="33" t="s">
        <v>5953</v>
      </c>
      <c r="J198" s="32">
        <f>0</f>
      </c>
      <c s="32">
        <f>0</f>
      </c>
      <c s="32">
        <f>0+L199+L203+L207</f>
      </c>
      <c s="32">
        <f>0+M199+M203+M207</f>
      </c>
    </row>
    <row r="199" spans="1:16" ht="25.5">
      <c r="A199" t="s">
        <v>50</v>
      </c>
      <c s="34" t="s">
        <v>4316</v>
      </c>
      <c s="34" t="s">
        <v>5967</v>
      </c>
      <c s="35" t="s">
        <v>5</v>
      </c>
      <c s="6" t="s">
        <v>5968</v>
      </c>
      <c s="36" t="s">
        <v>5389</v>
      </c>
      <c s="37">
        <v>25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62</v>
      </c>
      <c>
        <f>(M199*21)/100</f>
      </c>
      <c t="s">
        <v>28</v>
      </c>
    </row>
    <row r="200" spans="1:5" ht="25.5">
      <c r="A200" s="35" t="s">
        <v>56</v>
      </c>
      <c r="E200" s="39" t="s">
        <v>5968</v>
      </c>
    </row>
    <row r="201" spans="1:5" ht="12.75">
      <c r="A201" s="35" t="s">
        <v>57</v>
      </c>
      <c r="E201" s="40" t="s">
        <v>5</v>
      </c>
    </row>
    <row r="202" spans="1:5" ht="12.75">
      <c r="A202" t="s">
        <v>58</v>
      </c>
      <c r="E202" s="39" t="s">
        <v>5</v>
      </c>
    </row>
    <row r="203" spans="1:16" ht="25.5">
      <c r="A203" t="s">
        <v>50</v>
      </c>
      <c s="34" t="s">
        <v>4319</v>
      </c>
      <c s="34" t="s">
        <v>796</v>
      </c>
      <c s="35" t="s">
        <v>5</v>
      </c>
      <c s="6" t="s">
        <v>5969</v>
      </c>
      <c s="36" t="s">
        <v>5389</v>
      </c>
      <c s="37">
        <v>160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62</v>
      </c>
      <c>
        <f>(M203*21)/100</f>
      </c>
      <c t="s">
        <v>28</v>
      </c>
    </row>
    <row r="204" spans="1:5" ht="25.5">
      <c r="A204" s="35" t="s">
        <v>56</v>
      </c>
      <c r="E204" s="39" t="s">
        <v>5969</v>
      </c>
    </row>
    <row r="205" spans="1:5" ht="12.75">
      <c r="A205" s="35" t="s">
        <v>57</v>
      </c>
      <c r="E205" s="40" t="s">
        <v>5</v>
      </c>
    </row>
    <row r="206" spans="1:5" ht="12.75">
      <c r="A206" t="s">
        <v>58</v>
      </c>
      <c r="E206" s="39" t="s">
        <v>5</v>
      </c>
    </row>
    <row r="207" spans="1:16" ht="25.5">
      <c r="A207" t="s">
        <v>50</v>
      </c>
      <c s="34" t="s">
        <v>4322</v>
      </c>
      <c s="34" t="s">
        <v>799</v>
      </c>
      <c s="35" t="s">
        <v>5</v>
      </c>
      <c s="6" t="s">
        <v>5970</v>
      </c>
      <c s="36" t="s">
        <v>5389</v>
      </c>
      <c s="37">
        <v>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62</v>
      </c>
      <c>
        <f>(M207*21)/100</f>
      </c>
      <c t="s">
        <v>28</v>
      </c>
    </row>
    <row r="208" spans="1:5" ht="25.5">
      <c r="A208" s="35" t="s">
        <v>56</v>
      </c>
      <c r="E208" s="39" t="s">
        <v>5970</v>
      </c>
    </row>
    <row r="209" spans="1:5" ht="12.75">
      <c r="A209" s="35" t="s">
        <v>57</v>
      </c>
      <c r="E209" s="40" t="s">
        <v>5</v>
      </c>
    </row>
    <row r="210" spans="1:5" ht="12.75">
      <c r="A210" t="s">
        <v>58</v>
      </c>
      <c r="E210" s="39" t="s">
        <v>5</v>
      </c>
    </row>
    <row r="211" spans="1:13" ht="12.75">
      <c r="A211" t="s">
        <v>47</v>
      </c>
      <c r="C211" s="31" t="s">
        <v>5971</v>
      </c>
      <c r="E211" s="33" t="s">
        <v>5972</v>
      </c>
      <c r="J211" s="32">
        <f>0</f>
      </c>
      <c s="32">
        <f>0</f>
      </c>
      <c s="32">
        <f>0+L212+L216+L220</f>
      </c>
      <c s="32">
        <f>0+M212+M216+M220</f>
      </c>
    </row>
    <row r="212" spans="1:16" ht="12.75">
      <c r="A212" t="s">
        <v>50</v>
      </c>
      <c s="34" t="s">
        <v>381</v>
      </c>
      <c s="34" t="s">
        <v>521</v>
      </c>
      <c s="35" t="s">
        <v>5</v>
      </c>
      <c s="6" t="s">
        <v>5973</v>
      </c>
      <c s="36" t="s">
        <v>5389</v>
      </c>
      <c s="37">
        <v>3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62</v>
      </c>
      <c>
        <f>(M212*21)/100</f>
      </c>
      <c t="s">
        <v>28</v>
      </c>
    </row>
    <row r="213" spans="1:5" ht="12.75">
      <c r="A213" s="35" t="s">
        <v>56</v>
      </c>
      <c r="E213" s="39" t="s">
        <v>5973</v>
      </c>
    </row>
    <row r="214" spans="1:5" ht="12.75">
      <c r="A214" s="35" t="s">
        <v>57</v>
      </c>
      <c r="E214" s="40" t="s">
        <v>5</v>
      </c>
    </row>
    <row r="215" spans="1:5" ht="12.75">
      <c r="A215" t="s">
        <v>58</v>
      </c>
      <c r="E215" s="39" t="s">
        <v>5</v>
      </c>
    </row>
    <row r="216" spans="1:16" ht="12.75">
      <c r="A216" t="s">
        <v>50</v>
      </c>
      <c s="34" t="s">
        <v>384</v>
      </c>
      <c s="34" t="s">
        <v>524</v>
      </c>
      <c s="35" t="s">
        <v>5</v>
      </c>
      <c s="6" t="s">
        <v>5974</v>
      </c>
      <c s="36" t="s">
        <v>5389</v>
      </c>
      <c s="37">
        <v>25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62</v>
      </c>
      <c>
        <f>(M216*21)/100</f>
      </c>
      <c t="s">
        <v>28</v>
      </c>
    </row>
    <row r="217" spans="1:5" ht="12.75">
      <c r="A217" s="35" t="s">
        <v>56</v>
      </c>
      <c r="E217" s="39" t="s">
        <v>5974</v>
      </c>
    </row>
    <row r="218" spans="1:5" ht="12.75">
      <c r="A218" s="35" t="s">
        <v>57</v>
      </c>
      <c r="E218" s="40" t="s">
        <v>5</v>
      </c>
    </row>
    <row r="219" spans="1:5" ht="12.75">
      <c r="A219" t="s">
        <v>58</v>
      </c>
      <c r="E219" s="39" t="s">
        <v>5</v>
      </c>
    </row>
    <row r="220" spans="1:16" ht="12.75">
      <c r="A220" t="s">
        <v>50</v>
      </c>
      <c s="34" t="s">
        <v>387</v>
      </c>
      <c s="34" t="s">
        <v>531</v>
      </c>
      <c s="35" t="s">
        <v>5</v>
      </c>
      <c s="6" t="s">
        <v>5975</v>
      </c>
      <c s="36" t="s">
        <v>5389</v>
      </c>
      <c s="37">
        <v>4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62</v>
      </c>
      <c>
        <f>(M220*21)/100</f>
      </c>
      <c t="s">
        <v>28</v>
      </c>
    </row>
    <row r="221" spans="1:5" ht="12.75">
      <c r="A221" s="35" t="s">
        <v>56</v>
      </c>
      <c r="E221" s="39" t="s">
        <v>5975</v>
      </c>
    </row>
    <row r="222" spans="1:5" ht="12.75">
      <c r="A222" s="35" t="s">
        <v>57</v>
      </c>
      <c r="E222" s="40" t="s">
        <v>5</v>
      </c>
    </row>
    <row r="223" spans="1:5" ht="12.75">
      <c r="A223" t="s">
        <v>58</v>
      </c>
      <c r="E223" s="39" t="s">
        <v>5</v>
      </c>
    </row>
    <row r="224" spans="1:13" ht="12.75">
      <c r="A224" t="s">
        <v>47</v>
      </c>
      <c r="C224" s="31" t="s">
        <v>5976</v>
      </c>
      <c r="E224" s="33" t="s">
        <v>5972</v>
      </c>
      <c r="J224" s="32">
        <f>0</f>
      </c>
      <c s="32">
        <f>0</f>
      </c>
      <c s="32">
        <f>0+L225+L229+L233</f>
      </c>
      <c s="32">
        <f>0+M225+M229+M233</f>
      </c>
    </row>
    <row r="225" spans="1:16" ht="12.75">
      <c r="A225" t="s">
        <v>50</v>
      </c>
      <c s="34" t="s">
        <v>536</v>
      </c>
      <c s="34" t="s">
        <v>521</v>
      </c>
      <c s="35" t="s">
        <v>5</v>
      </c>
      <c s="6" t="s">
        <v>5973</v>
      </c>
      <c s="36" t="s">
        <v>5389</v>
      </c>
      <c s="37">
        <v>3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62</v>
      </c>
      <c>
        <f>(M225*21)/100</f>
      </c>
      <c t="s">
        <v>28</v>
      </c>
    </row>
    <row r="226" spans="1:5" ht="12.75">
      <c r="A226" s="35" t="s">
        <v>56</v>
      </c>
      <c r="E226" s="39" t="s">
        <v>5973</v>
      </c>
    </row>
    <row r="227" spans="1:5" ht="12.75">
      <c r="A227" s="35" t="s">
        <v>57</v>
      </c>
      <c r="E227" s="40" t="s">
        <v>5</v>
      </c>
    </row>
    <row r="228" spans="1:5" ht="12.75">
      <c r="A228" t="s">
        <v>58</v>
      </c>
      <c r="E228" s="39" t="s">
        <v>5</v>
      </c>
    </row>
    <row r="229" spans="1:16" ht="12.75">
      <c r="A229" t="s">
        <v>50</v>
      </c>
      <c s="34" t="s">
        <v>539</v>
      </c>
      <c s="34" t="s">
        <v>5977</v>
      </c>
      <c s="35" t="s">
        <v>5</v>
      </c>
      <c s="6" t="s">
        <v>5978</v>
      </c>
      <c s="36" t="s">
        <v>5389</v>
      </c>
      <c s="37">
        <v>20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62</v>
      </c>
      <c>
        <f>(M229*21)/100</f>
      </c>
      <c t="s">
        <v>28</v>
      </c>
    </row>
    <row r="230" spans="1:5" ht="12.75">
      <c r="A230" s="35" t="s">
        <v>56</v>
      </c>
      <c r="E230" s="39" t="s">
        <v>5978</v>
      </c>
    </row>
    <row r="231" spans="1:5" ht="12.75">
      <c r="A231" s="35" t="s">
        <v>57</v>
      </c>
      <c r="E231" s="40" t="s">
        <v>5</v>
      </c>
    </row>
    <row r="232" spans="1:5" ht="12.75">
      <c r="A232" t="s">
        <v>58</v>
      </c>
      <c r="E232" s="39" t="s">
        <v>5</v>
      </c>
    </row>
    <row r="233" spans="1:16" ht="12.75">
      <c r="A233" t="s">
        <v>50</v>
      </c>
      <c s="34" t="s">
        <v>541</v>
      </c>
      <c s="34" t="s">
        <v>5979</v>
      </c>
      <c s="35" t="s">
        <v>5</v>
      </c>
      <c s="6" t="s">
        <v>5980</v>
      </c>
      <c s="36" t="s">
        <v>5389</v>
      </c>
      <c s="37">
        <v>5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62</v>
      </c>
      <c>
        <f>(M233*21)/100</f>
      </c>
      <c t="s">
        <v>28</v>
      </c>
    </row>
    <row r="234" spans="1:5" ht="12.75">
      <c r="A234" s="35" t="s">
        <v>56</v>
      </c>
      <c r="E234" s="39" t="s">
        <v>5980</v>
      </c>
    </row>
    <row r="235" spans="1:5" ht="12.75">
      <c r="A235" s="35" t="s">
        <v>57</v>
      </c>
      <c r="E235" s="40" t="s">
        <v>5</v>
      </c>
    </row>
    <row r="236" spans="1:5" ht="12.75">
      <c r="A236" t="s">
        <v>58</v>
      </c>
      <c r="E236" s="39" t="s">
        <v>5</v>
      </c>
    </row>
    <row r="237" spans="1:13" ht="12.75">
      <c r="A237" t="s">
        <v>47</v>
      </c>
      <c r="C237" s="31" t="s">
        <v>5981</v>
      </c>
      <c r="E237" s="33" t="s">
        <v>5972</v>
      </c>
      <c r="J237" s="32">
        <f>0</f>
      </c>
      <c s="32">
        <f>0</f>
      </c>
      <c s="32">
        <f>0+L238+L242</f>
      </c>
      <c s="32">
        <f>0+M238+M242</f>
      </c>
    </row>
    <row r="238" spans="1:16" ht="12.75">
      <c r="A238" t="s">
        <v>50</v>
      </c>
      <c s="34" t="s">
        <v>1053</v>
      </c>
      <c s="34" t="s">
        <v>5982</v>
      </c>
      <c s="35" t="s">
        <v>5</v>
      </c>
      <c s="6" t="s">
        <v>5983</v>
      </c>
      <c s="36" t="s">
        <v>5389</v>
      </c>
      <c s="37">
        <v>5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62</v>
      </c>
      <c>
        <f>(M238*21)/100</f>
      </c>
      <c t="s">
        <v>28</v>
      </c>
    </row>
    <row r="239" spans="1:5" ht="12.75">
      <c r="A239" s="35" t="s">
        <v>56</v>
      </c>
      <c r="E239" s="39" t="s">
        <v>5983</v>
      </c>
    </row>
    <row r="240" spans="1:5" ht="12.75">
      <c r="A240" s="35" t="s">
        <v>57</v>
      </c>
      <c r="E240" s="40" t="s">
        <v>5</v>
      </c>
    </row>
    <row r="241" spans="1:5" ht="12.75">
      <c r="A241" t="s">
        <v>58</v>
      </c>
      <c r="E241" s="39" t="s">
        <v>5</v>
      </c>
    </row>
    <row r="242" spans="1:16" ht="12.75">
      <c r="A242" t="s">
        <v>50</v>
      </c>
      <c s="34" t="s">
        <v>1056</v>
      </c>
      <c s="34" t="s">
        <v>5984</v>
      </c>
      <c s="35" t="s">
        <v>5</v>
      </c>
      <c s="6" t="s">
        <v>5985</v>
      </c>
      <c s="36" t="s">
        <v>5389</v>
      </c>
      <c s="37">
        <v>40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62</v>
      </c>
      <c>
        <f>(M242*21)/100</f>
      </c>
      <c t="s">
        <v>28</v>
      </c>
    </row>
    <row r="243" spans="1:5" ht="12.75">
      <c r="A243" s="35" t="s">
        <v>56</v>
      </c>
      <c r="E243" s="39" t="s">
        <v>5985</v>
      </c>
    </row>
    <row r="244" spans="1:5" ht="12.75">
      <c r="A244" s="35" t="s">
        <v>57</v>
      </c>
      <c r="E244" s="40" t="s">
        <v>5</v>
      </c>
    </row>
    <row r="245" spans="1:5" ht="12.75">
      <c r="A245" t="s">
        <v>58</v>
      </c>
      <c r="E245" s="39" t="s">
        <v>5</v>
      </c>
    </row>
    <row r="246" spans="1:13" ht="12.75">
      <c r="A246" t="s">
        <v>47</v>
      </c>
      <c r="C246" s="31" t="s">
        <v>5986</v>
      </c>
      <c r="E246" s="33" t="s">
        <v>5972</v>
      </c>
      <c r="J246" s="32">
        <f>0</f>
      </c>
      <c s="32">
        <f>0</f>
      </c>
      <c s="32">
        <f>0+L247+L251+L255</f>
      </c>
      <c s="32">
        <f>0+M247+M251+M255</f>
      </c>
    </row>
    <row r="247" spans="1:16" ht="12.75">
      <c r="A247" t="s">
        <v>50</v>
      </c>
      <c s="34" t="s">
        <v>4326</v>
      </c>
      <c s="34" t="s">
        <v>802</v>
      </c>
      <c s="35" t="s">
        <v>5</v>
      </c>
      <c s="6" t="s">
        <v>5987</v>
      </c>
      <c s="36" t="s">
        <v>5389</v>
      </c>
      <c s="37">
        <v>12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62</v>
      </c>
      <c>
        <f>(M247*21)/100</f>
      </c>
      <c t="s">
        <v>28</v>
      </c>
    </row>
    <row r="248" spans="1:5" ht="12.75">
      <c r="A248" s="35" t="s">
        <v>56</v>
      </c>
      <c r="E248" s="39" t="s">
        <v>5987</v>
      </c>
    </row>
    <row r="249" spans="1:5" ht="12.75">
      <c r="A249" s="35" t="s">
        <v>57</v>
      </c>
      <c r="E249" s="40" t="s">
        <v>5</v>
      </c>
    </row>
    <row r="250" spans="1:5" ht="12.75">
      <c r="A250" t="s">
        <v>58</v>
      </c>
      <c r="E250" s="39" t="s">
        <v>5</v>
      </c>
    </row>
    <row r="251" spans="1:16" ht="12.75">
      <c r="A251" t="s">
        <v>50</v>
      </c>
      <c s="34" t="s">
        <v>4329</v>
      </c>
      <c s="34" t="s">
        <v>823</v>
      </c>
      <c s="35" t="s">
        <v>5</v>
      </c>
      <c s="6" t="s">
        <v>5988</v>
      </c>
      <c s="36" t="s">
        <v>5389</v>
      </c>
      <c s="37">
        <v>40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62</v>
      </c>
      <c>
        <f>(M251*21)/100</f>
      </c>
      <c t="s">
        <v>28</v>
      </c>
    </row>
    <row r="252" spans="1:5" ht="12.75">
      <c r="A252" s="35" t="s">
        <v>56</v>
      </c>
      <c r="E252" s="39" t="s">
        <v>5988</v>
      </c>
    </row>
    <row r="253" spans="1:5" ht="12.75">
      <c r="A253" s="35" t="s">
        <v>57</v>
      </c>
      <c r="E253" s="40" t="s">
        <v>5</v>
      </c>
    </row>
    <row r="254" spans="1:5" ht="12.75">
      <c r="A254" t="s">
        <v>58</v>
      </c>
      <c r="E254" s="39" t="s">
        <v>5</v>
      </c>
    </row>
    <row r="255" spans="1:16" ht="12.75">
      <c r="A255" t="s">
        <v>50</v>
      </c>
      <c s="34" t="s">
        <v>4333</v>
      </c>
      <c s="34" t="s">
        <v>817</v>
      </c>
      <c s="35" t="s">
        <v>5</v>
      </c>
      <c s="6" t="s">
        <v>5989</v>
      </c>
      <c s="36" t="s">
        <v>5389</v>
      </c>
      <c s="37">
        <v>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62</v>
      </c>
      <c>
        <f>(M255*21)/100</f>
      </c>
      <c t="s">
        <v>28</v>
      </c>
    </row>
    <row r="256" spans="1:5" ht="12.75">
      <c r="A256" s="35" t="s">
        <v>56</v>
      </c>
      <c r="E256" s="39" t="s">
        <v>5989</v>
      </c>
    </row>
    <row r="257" spans="1:5" ht="12.75">
      <c r="A257" s="35" t="s">
        <v>57</v>
      </c>
      <c r="E257" s="40" t="s">
        <v>5</v>
      </c>
    </row>
    <row r="258" spans="1:5" ht="12.75">
      <c r="A258" t="s">
        <v>58</v>
      </c>
      <c r="E258" s="39" t="s">
        <v>5</v>
      </c>
    </row>
    <row r="259" spans="1:13" ht="12.75">
      <c r="A259" t="s">
        <v>47</v>
      </c>
      <c r="C259" s="31" t="s">
        <v>5990</v>
      </c>
      <c r="E259" s="33" t="s">
        <v>5972</v>
      </c>
      <c r="J259" s="32">
        <f>0</f>
      </c>
      <c s="32">
        <f>0</f>
      </c>
      <c s="32">
        <f>0+L260+L264+L268</f>
      </c>
      <c s="32">
        <f>0+M260+M264+M268</f>
      </c>
    </row>
    <row r="260" spans="1:16" ht="12.75">
      <c r="A260" t="s">
        <v>50</v>
      </c>
      <c s="34" t="s">
        <v>4463</v>
      </c>
      <c s="34" t="s">
        <v>802</v>
      </c>
      <c s="35" t="s">
        <v>5</v>
      </c>
      <c s="6" t="s">
        <v>5987</v>
      </c>
      <c s="36" t="s">
        <v>5389</v>
      </c>
      <c s="37">
        <v>40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62</v>
      </c>
      <c>
        <f>(M260*21)/100</f>
      </c>
      <c t="s">
        <v>28</v>
      </c>
    </row>
    <row r="261" spans="1:5" ht="12.75">
      <c r="A261" s="35" t="s">
        <v>56</v>
      </c>
      <c r="E261" s="39" t="s">
        <v>5987</v>
      </c>
    </row>
    <row r="262" spans="1:5" ht="12.75">
      <c r="A262" s="35" t="s">
        <v>57</v>
      </c>
      <c r="E262" s="40" t="s">
        <v>5</v>
      </c>
    </row>
    <row r="263" spans="1:5" ht="12.75">
      <c r="A263" t="s">
        <v>58</v>
      </c>
      <c r="E263" s="39" t="s">
        <v>5</v>
      </c>
    </row>
    <row r="264" spans="1:16" ht="12.75">
      <c r="A264" t="s">
        <v>50</v>
      </c>
      <c s="34" t="s">
        <v>4467</v>
      </c>
      <c s="34" t="s">
        <v>819</v>
      </c>
      <c s="35" t="s">
        <v>5</v>
      </c>
      <c s="6" t="s">
        <v>5991</v>
      </c>
      <c s="36" t="s">
        <v>5389</v>
      </c>
      <c s="37">
        <v>75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62</v>
      </c>
      <c>
        <f>(M264*21)/100</f>
      </c>
      <c t="s">
        <v>28</v>
      </c>
    </row>
    <row r="265" spans="1:5" ht="12.75">
      <c r="A265" s="35" t="s">
        <v>56</v>
      </c>
      <c r="E265" s="39" t="s">
        <v>5991</v>
      </c>
    </row>
    <row r="266" spans="1:5" ht="12.75">
      <c r="A266" s="35" t="s">
        <v>57</v>
      </c>
      <c r="E266" s="40" t="s">
        <v>5</v>
      </c>
    </row>
    <row r="267" spans="1:5" ht="12.75">
      <c r="A267" t="s">
        <v>58</v>
      </c>
      <c r="E267" s="39" t="s">
        <v>5</v>
      </c>
    </row>
    <row r="268" spans="1:16" ht="12.75">
      <c r="A268" t="s">
        <v>50</v>
      </c>
      <c s="34" t="s">
        <v>4472</v>
      </c>
      <c s="34" t="s">
        <v>786</v>
      </c>
      <c s="35" t="s">
        <v>5</v>
      </c>
      <c s="6" t="s">
        <v>5992</v>
      </c>
      <c s="36" t="s">
        <v>5389</v>
      </c>
      <c s="37">
        <v>140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62</v>
      </c>
      <c>
        <f>(M268*21)/100</f>
      </c>
      <c t="s">
        <v>28</v>
      </c>
    </row>
    <row r="269" spans="1:5" ht="12.75">
      <c r="A269" s="35" t="s">
        <v>56</v>
      </c>
      <c r="E269" s="39" t="s">
        <v>5992</v>
      </c>
    </row>
    <row r="270" spans="1:5" ht="12.75">
      <c r="A270" s="35" t="s">
        <v>57</v>
      </c>
      <c r="E270" s="40" t="s">
        <v>5</v>
      </c>
    </row>
    <row r="271" spans="1:5" ht="12.75">
      <c r="A271" t="s">
        <v>58</v>
      </c>
      <c r="E271" s="39" t="s">
        <v>5</v>
      </c>
    </row>
    <row r="272" spans="1:13" ht="12.75">
      <c r="A272" t="s">
        <v>47</v>
      </c>
      <c r="C272" s="31" t="s">
        <v>5993</v>
      </c>
      <c r="E272" s="33" t="s">
        <v>5972</v>
      </c>
      <c r="J272" s="32">
        <f>0</f>
      </c>
      <c s="32">
        <f>0</f>
      </c>
      <c s="32">
        <f>0+L273+L277</f>
      </c>
      <c s="32">
        <f>0+M273+M277</f>
      </c>
    </row>
    <row r="273" spans="1:16" ht="12.75">
      <c r="A273" t="s">
        <v>50</v>
      </c>
      <c s="34" t="s">
        <v>4781</v>
      </c>
      <c s="34" t="s">
        <v>5982</v>
      </c>
      <c s="35" t="s">
        <v>5</v>
      </c>
      <c s="6" t="s">
        <v>5983</v>
      </c>
      <c s="36" t="s">
        <v>5389</v>
      </c>
      <c s="37">
        <v>5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62</v>
      </c>
      <c>
        <f>(M273*21)/100</f>
      </c>
      <c t="s">
        <v>28</v>
      </c>
    </row>
    <row r="274" spans="1:5" ht="12.75">
      <c r="A274" s="35" t="s">
        <v>56</v>
      </c>
      <c r="E274" s="39" t="s">
        <v>5983</v>
      </c>
    </row>
    <row r="275" spans="1:5" ht="12.75">
      <c r="A275" s="35" t="s">
        <v>57</v>
      </c>
      <c r="E275" s="40" t="s">
        <v>5</v>
      </c>
    </row>
    <row r="276" spans="1:5" ht="12.75">
      <c r="A276" t="s">
        <v>58</v>
      </c>
      <c r="E276" s="39" t="s">
        <v>5</v>
      </c>
    </row>
    <row r="277" spans="1:16" ht="12.75">
      <c r="A277" t="s">
        <v>50</v>
      </c>
      <c s="34" t="s">
        <v>4784</v>
      </c>
      <c s="34" t="s">
        <v>5984</v>
      </c>
      <c s="35" t="s">
        <v>5</v>
      </c>
      <c s="6" t="s">
        <v>5985</v>
      </c>
      <c s="36" t="s">
        <v>5389</v>
      </c>
      <c s="37">
        <v>25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62</v>
      </c>
      <c>
        <f>(M277*21)/100</f>
      </c>
      <c t="s">
        <v>28</v>
      </c>
    </row>
    <row r="278" spans="1:5" ht="12.75">
      <c r="A278" s="35" t="s">
        <v>56</v>
      </c>
      <c r="E278" s="39" t="s">
        <v>5985</v>
      </c>
    </row>
    <row r="279" spans="1:5" ht="12.75">
      <c r="A279" s="35" t="s">
        <v>57</v>
      </c>
      <c r="E279" s="40" t="s">
        <v>5</v>
      </c>
    </row>
    <row r="280" spans="1:5" ht="12.75">
      <c r="A280" t="s">
        <v>58</v>
      </c>
      <c r="E280" s="39" t="s">
        <v>5</v>
      </c>
    </row>
    <row r="281" spans="1:13" ht="12.75">
      <c r="A281" t="s">
        <v>47</v>
      </c>
      <c r="C281" s="31" t="s">
        <v>5994</v>
      </c>
      <c r="E281" s="33" t="s">
        <v>5995</v>
      </c>
      <c r="J281" s="32">
        <f>0</f>
      </c>
      <c s="32">
        <f>0</f>
      </c>
      <c s="32">
        <f>0+L282+L286</f>
      </c>
      <c s="32">
        <f>0+M282+M286</f>
      </c>
    </row>
    <row r="282" spans="1:16" ht="12.75">
      <c r="A282" t="s">
        <v>50</v>
      </c>
      <c s="34" t="s">
        <v>390</v>
      </c>
      <c s="34" t="s">
        <v>534</v>
      </c>
      <c s="35" t="s">
        <v>5</v>
      </c>
      <c s="6" t="s">
        <v>5996</v>
      </c>
      <c s="36" t="s">
        <v>54</v>
      </c>
      <c s="37">
        <v>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62</v>
      </c>
      <c>
        <f>(M282*21)/100</f>
      </c>
      <c t="s">
        <v>28</v>
      </c>
    </row>
    <row r="283" spans="1:5" ht="12.75">
      <c r="A283" s="35" t="s">
        <v>56</v>
      </c>
      <c r="E283" s="39" t="s">
        <v>5996</v>
      </c>
    </row>
    <row r="284" spans="1:5" ht="12.75">
      <c r="A284" s="35" t="s">
        <v>57</v>
      </c>
      <c r="E284" s="40" t="s">
        <v>5</v>
      </c>
    </row>
    <row r="285" spans="1:5" ht="12.75">
      <c r="A285" t="s">
        <v>58</v>
      </c>
      <c r="E285" s="39" t="s">
        <v>5</v>
      </c>
    </row>
    <row r="286" spans="1:16" ht="12.75">
      <c r="A286" t="s">
        <v>50</v>
      </c>
      <c s="34" t="s">
        <v>393</v>
      </c>
      <c s="34" t="s">
        <v>453</v>
      </c>
      <c s="35" t="s">
        <v>5</v>
      </c>
      <c s="6" t="s">
        <v>5997</v>
      </c>
      <c s="36" t="s">
        <v>54</v>
      </c>
      <c s="37">
        <v>5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62</v>
      </c>
      <c>
        <f>(M286*21)/100</f>
      </c>
      <c t="s">
        <v>28</v>
      </c>
    </row>
    <row r="287" spans="1:5" ht="12.75">
      <c r="A287" s="35" t="s">
        <v>56</v>
      </c>
      <c r="E287" s="39" t="s">
        <v>5997</v>
      </c>
    </row>
    <row r="288" spans="1:5" ht="12.75">
      <c r="A288" s="35" t="s">
        <v>57</v>
      </c>
      <c r="E288" s="40" t="s">
        <v>5</v>
      </c>
    </row>
    <row r="289" spans="1:5" ht="12.75">
      <c r="A289" t="s">
        <v>58</v>
      </c>
      <c r="E289" s="39" t="s">
        <v>5</v>
      </c>
    </row>
    <row r="290" spans="1:13" ht="12.75">
      <c r="A290" t="s">
        <v>47</v>
      </c>
      <c r="C290" s="31" t="s">
        <v>215</v>
      </c>
      <c r="E290" s="33" t="s">
        <v>5998</v>
      </c>
      <c r="J290" s="32">
        <f>0</f>
      </c>
      <c s="32">
        <f>0</f>
      </c>
      <c s="32">
        <f>0+L291</f>
      </c>
      <c s="32">
        <f>0+M291</f>
      </c>
    </row>
    <row r="291" spans="1:16" ht="25.5">
      <c r="A291" t="s">
        <v>50</v>
      </c>
      <c s="34" t="s">
        <v>51</v>
      </c>
      <c s="34" t="s">
        <v>5999</v>
      </c>
      <c s="35" t="s">
        <v>5</v>
      </c>
      <c s="6" t="s">
        <v>6000</v>
      </c>
      <c s="36" t="s">
        <v>61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62</v>
      </c>
      <c>
        <f>(M291*21)/100</f>
      </c>
      <c t="s">
        <v>28</v>
      </c>
    </row>
    <row r="292" spans="1:5" ht="25.5">
      <c r="A292" s="35" t="s">
        <v>56</v>
      </c>
      <c r="E292" s="39" t="s">
        <v>6000</v>
      </c>
    </row>
    <row r="293" spans="1:5" ht="12.75">
      <c r="A293" s="35" t="s">
        <v>57</v>
      </c>
      <c r="E293" s="40" t="s">
        <v>5</v>
      </c>
    </row>
    <row r="294" spans="1:5" ht="12.75">
      <c r="A294" t="s">
        <v>58</v>
      </c>
      <c r="E294" s="39" t="s">
        <v>5</v>
      </c>
    </row>
    <row r="295" spans="1:13" ht="12.75">
      <c r="A295" t="s">
        <v>47</v>
      </c>
      <c r="C295" s="31" t="s">
        <v>6001</v>
      </c>
      <c r="E295" s="33" t="s">
        <v>6002</v>
      </c>
      <c r="J295" s="32">
        <f>0</f>
      </c>
      <c s="32">
        <f>0</f>
      </c>
      <c s="32">
        <f>0+L296+L300</f>
      </c>
      <c s="32">
        <f>0+M296+M300</f>
      </c>
    </row>
    <row r="296" spans="1:16" ht="12.75">
      <c r="A296" t="s">
        <v>50</v>
      </c>
      <c s="34" t="s">
        <v>396</v>
      </c>
      <c s="34" t="s">
        <v>6003</v>
      </c>
      <c s="35" t="s">
        <v>5</v>
      </c>
      <c s="6" t="s">
        <v>6004</v>
      </c>
      <c s="36" t="s">
        <v>54</v>
      </c>
      <c s="37">
        <v>5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62</v>
      </c>
      <c>
        <f>(M296*21)/100</f>
      </c>
      <c t="s">
        <v>28</v>
      </c>
    </row>
    <row r="297" spans="1:5" ht="12.75">
      <c r="A297" s="35" t="s">
        <v>56</v>
      </c>
      <c r="E297" s="39" t="s">
        <v>6004</v>
      </c>
    </row>
    <row r="298" spans="1:5" ht="12.75">
      <c r="A298" s="35" t="s">
        <v>57</v>
      </c>
      <c r="E298" s="40" t="s">
        <v>5</v>
      </c>
    </row>
    <row r="299" spans="1:5" ht="12.75">
      <c r="A299" t="s">
        <v>58</v>
      </c>
      <c r="E299" s="39" t="s">
        <v>5</v>
      </c>
    </row>
    <row r="300" spans="1:16" ht="12.75">
      <c r="A300" t="s">
        <v>50</v>
      </c>
      <c s="34" t="s">
        <v>399</v>
      </c>
      <c s="34" t="s">
        <v>6005</v>
      </c>
      <c s="35" t="s">
        <v>5</v>
      </c>
      <c s="6" t="s">
        <v>6006</v>
      </c>
      <c s="36" t="s">
        <v>54</v>
      </c>
      <c s="37">
        <v>5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62</v>
      </c>
      <c>
        <f>(M300*21)/100</f>
      </c>
      <c t="s">
        <v>28</v>
      </c>
    </row>
    <row r="301" spans="1:5" ht="12.75">
      <c r="A301" s="35" t="s">
        <v>56</v>
      </c>
      <c r="E301" s="39" t="s">
        <v>6006</v>
      </c>
    </row>
    <row r="302" spans="1:5" ht="12.75">
      <c r="A302" s="35" t="s">
        <v>57</v>
      </c>
      <c r="E302" s="40" t="s">
        <v>5</v>
      </c>
    </row>
    <row r="303" spans="1:5" ht="12.75">
      <c r="A303" t="s">
        <v>58</v>
      </c>
      <c r="E303" s="39" t="s">
        <v>5</v>
      </c>
    </row>
    <row r="304" spans="1:13" ht="12.75">
      <c r="A304" t="s">
        <v>47</v>
      </c>
      <c r="C304" s="31" t="s">
        <v>6007</v>
      </c>
      <c r="E304" s="33" t="s">
        <v>6002</v>
      </c>
      <c r="J304" s="32">
        <f>0</f>
      </c>
      <c s="32">
        <f>0</f>
      </c>
      <c s="32">
        <f>0+L305+L309</f>
      </c>
      <c s="32">
        <f>0+M305+M309</f>
      </c>
    </row>
    <row r="305" spans="1:16" ht="12.75">
      <c r="A305" t="s">
        <v>50</v>
      </c>
      <c s="34" t="s">
        <v>1047</v>
      </c>
      <c s="34" t="s">
        <v>6008</v>
      </c>
      <c s="35" t="s">
        <v>5</v>
      </c>
      <c s="6" t="s">
        <v>6009</v>
      </c>
      <c s="36" t="s">
        <v>54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62</v>
      </c>
      <c>
        <f>(M305*21)/100</f>
      </c>
      <c t="s">
        <v>28</v>
      </c>
    </row>
    <row r="306" spans="1:5" ht="12.75">
      <c r="A306" s="35" t="s">
        <v>56</v>
      </c>
      <c r="E306" s="39" t="s">
        <v>6009</v>
      </c>
    </row>
    <row r="307" spans="1:5" ht="12.75">
      <c r="A307" s="35" t="s">
        <v>57</v>
      </c>
      <c r="E307" s="40" t="s">
        <v>5</v>
      </c>
    </row>
    <row r="308" spans="1:5" ht="12.75">
      <c r="A308" t="s">
        <v>58</v>
      </c>
      <c r="E308" s="39" t="s">
        <v>5</v>
      </c>
    </row>
    <row r="309" spans="1:16" ht="12.75">
      <c r="A309" t="s">
        <v>50</v>
      </c>
      <c s="34" t="s">
        <v>1050</v>
      </c>
      <c s="34" t="s">
        <v>6010</v>
      </c>
      <c s="35" t="s">
        <v>5</v>
      </c>
      <c s="6" t="s">
        <v>6011</v>
      </c>
      <c s="36" t="s">
        <v>54</v>
      </c>
      <c s="37">
        <v>2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62</v>
      </c>
      <c>
        <f>(M309*21)/100</f>
      </c>
      <c t="s">
        <v>28</v>
      </c>
    </row>
    <row r="310" spans="1:5" ht="12.75">
      <c r="A310" s="35" t="s">
        <v>56</v>
      </c>
      <c r="E310" s="39" t="s">
        <v>6011</v>
      </c>
    </row>
    <row r="311" spans="1:5" ht="12.75">
      <c r="A311" s="35" t="s">
        <v>57</v>
      </c>
      <c r="E311" s="40" t="s">
        <v>5</v>
      </c>
    </row>
    <row r="312" spans="1:5" ht="12.75">
      <c r="A312" t="s">
        <v>58</v>
      </c>
      <c r="E312" s="39" t="s">
        <v>5</v>
      </c>
    </row>
    <row r="313" spans="1:13" ht="12.75">
      <c r="A313" t="s">
        <v>47</v>
      </c>
      <c r="C313" s="31" t="s">
        <v>6012</v>
      </c>
      <c r="E313" s="33" t="s">
        <v>6002</v>
      </c>
      <c r="J313" s="32">
        <f>0</f>
      </c>
      <c s="32">
        <f>0</f>
      </c>
      <c s="32">
        <f>0+L314+L318+L322</f>
      </c>
      <c s="32">
        <f>0+M314+M318+M322</f>
      </c>
    </row>
    <row r="314" spans="1:16" ht="12.75">
      <c r="A314" t="s">
        <v>50</v>
      </c>
      <c s="34" t="s">
        <v>4770</v>
      </c>
      <c s="34" t="s">
        <v>6008</v>
      </c>
      <c s="35" t="s">
        <v>5</v>
      </c>
      <c s="6" t="s">
        <v>6009</v>
      </c>
      <c s="36" t="s">
        <v>54</v>
      </c>
      <c s="37">
        <v>4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62</v>
      </c>
      <c>
        <f>(M314*21)/100</f>
      </c>
      <c t="s">
        <v>28</v>
      </c>
    </row>
    <row r="315" spans="1:5" ht="12.75">
      <c r="A315" s="35" t="s">
        <v>56</v>
      </c>
      <c r="E315" s="39" t="s">
        <v>6009</v>
      </c>
    </row>
    <row r="316" spans="1:5" ht="12.75">
      <c r="A316" s="35" t="s">
        <v>57</v>
      </c>
      <c r="E316" s="40" t="s">
        <v>5</v>
      </c>
    </row>
    <row r="317" spans="1:5" ht="12.75">
      <c r="A317" t="s">
        <v>58</v>
      </c>
      <c r="E317" s="39" t="s">
        <v>5</v>
      </c>
    </row>
    <row r="318" spans="1:16" ht="12.75">
      <c r="A318" t="s">
        <v>50</v>
      </c>
      <c s="34" t="s">
        <v>4773</v>
      </c>
      <c s="34" t="s">
        <v>1033</v>
      </c>
      <c s="35" t="s">
        <v>5</v>
      </c>
      <c s="6" t="s">
        <v>6013</v>
      </c>
      <c s="36" t="s">
        <v>54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62</v>
      </c>
      <c>
        <f>(M318*21)/100</f>
      </c>
      <c t="s">
        <v>28</v>
      </c>
    </row>
    <row r="319" spans="1:5" ht="12.75">
      <c r="A319" s="35" t="s">
        <v>56</v>
      </c>
      <c r="E319" s="39" t="s">
        <v>6013</v>
      </c>
    </row>
    <row r="320" spans="1:5" ht="12.75">
      <c r="A320" s="35" t="s">
        <v>57</v>
      </c>
      <c r="E320" s="40" t="s">
        <v>5</v>
      </c>
    </row>
    <row r="321" spans="1:5" ht="12.75">
      <c r="A321" t="s">
        <v>58</v>
      </c>
      <c r="E321" s="39" t="s">
        <v>5</v>
      </c>
    </row>
    <row r="322" spans="1:16" ht="12.75">
      <c r="A322" t="s">
        <v>50</v>
      </c>
      <c s="34" t="s">
        <v>4777</v>
      </c>
      <c s="34" t="s">
        <v>6010</v>
      </c>
      <c s="35" t="s">
        <v>5</v>
      </c>
      <c s="6" t="s">
        <v>6011</v>
      </c>
      <c s="36" t="s">
        <v>54</v>
      </c>
      <c s="37">
        <v>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62</v>
      </c>
      <c>
        <f>(M322*21)/100</f>
      </c>
      <c t="s">
        <v>28</v>
      </c>
    </row>
    <row r="323" spans="1:5" ht="12.75">
      <c r="A323" s="35" t="s">
        <v>56</v>
      </c>
      <c r="E323" s="39" t="s">
        <v>6011</v>
      </c>
    </row>
    <row r="324" spans="1:5" ht="12.75">
      <c r="A324" s="35" t="s">
        <v>57</v>
      </c>
      <c r="E324" s="40" t="s">
        <v>5</v>
      </c>
    </row>
    <row r="325" spans="1:5" ht="12.75">
      <c r="A325" t="s">
        <v>58</v>
      </c>
      <c r="E325" s="39" t="s">
        <v>5</v>
      </c>
    </row>
    <row r="326" spans="1:13" ht="25.5">
      <c r="A326" t="s">
        <v>47</v>
      </c>
      <c r="C326" s="31" t="s">
        <v>6014</v>
      </c>
      <c r="E326" s="33" t="s">
        <v>6015</v>
      </c>
      <c r="J326" s="32">
        <f>0</f>
      </c>
      <c s="32">
        <f>0</f>
      </c>
      <c s="32">
        <f>0+L327</f>
      </c>
      <c s="32">
        <f>0+M327</f>
      </c>
    </row>
    <row r="327" spans="1:16" ht="12.75">
      <c r="A327" t="s">
        <v>50</v>
      </c>
      <c s="34" t="s">
        <v>405</v>
      </c>
      <c s="34" t="s">
        <v>537</v>
      </c>
      <c s="35" t="s">
        <v>5</v>
      </c>
      <c s="6" t="s">
        <v>6016</v>
      </c>
      <c s="36" t="s">
        <v>1436</v>
      </c>
      <c s="37">
        <v>20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62</v>
      </c>
      <c>
        <f>(M327*21)/100</f>
      </c>
      <c t="s">
        <v>28</v>
      </c>
    </row>
    <row r="328" spans="1:5" ht="12.75">
      <c r="A328" s="35" t="s">
        <v>56</v>
      </c>
      <c r="E328" s="39" t="s">
        <v>6016</v>
      </c>
    </row>
    <row r="329" spans="1:5" ht="12.75">
      <c r="A329" s="35" t="s">
        <v>57</v>
      </c>
      <c r="E329" s="40" t="s">
        <v>5</v>
      </c>
    </row>
    <row r="330" spans="1:5" ht="12.75">
      <c r="A330" t="s">
        <v>58</v>
      </c>
      <c r="E330" s="39" t="s">
        <v>5</v>
      </c>
    </row>
    <row r="331" spans="1:13" ht="25.5">
      <c r="A331" t="s">
        <v>47</v>
      </c>
      <c r="C331" s="31" t="s">
        <v>6017</v>
      </c>
      <c r="E331" s="33" t="s">
        <v>6015</v>
      </c>
      <c r="J331" s="32">
        <f>0</f>
      </c>
      <c s="32">
        <f>0</f>
      </c>
      <c s="32">
        <f>0+L332+L336</f>
      </c>
      <c s="32">
        <f>0+M332+M336</f>
      </c>
    </row>
    <row r="332" spans="1:16" ht="12.75">
      <c r="A332" t="s">
        <v>50</v>
      </c>
      <c s="34" t="s">
        <v>4791</v>
      </c>
      <c s="34" t="s">
        <v>6018</v>
      </c>
      <c s="35" t="s">
        <v>5</v>
      </c>
      <c s="6" t="s">
        <v>6016</v>
      </c>
      <c s="36" t="s">
        <v>1436</v>
      </c>
      <c s="37">
        <v>50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62</v>
      </c>
      <c>
        <f>(M332*21)/100</f>
      </c>
      <c t="s">
        <v>28</v>
      </c>
    </row>
    <row r="333" spans="1:5" ht="12.75">
      <c r="A333" s="35" t="s">
        <v>56</v>
      </c>
      <c r="E333" s="39" t="s">
        <v>6016</v>
      </c>
    </row>
    <row r="334" spans="1:5" ht="12.75">
      <c r="A334" s="35" t="s">
        <v>57</v>
      </c>
      <c r="E334" s="40" t="s">
        <v>5</v>
      </c>
    </row>
    <row r="335" spans="1:5" ht="12.75">
      <c r="A335" t="s">
        <v>58</v>
      </c>
      <c r="E335" s="39" t="s">
        <v>5</v>
      </c>
    </row>
    <row r="336" spans="1:16" ht="12.75">
      <c r="A336" t="s">
        <v>50</v>
      </c>
      <c s="34" t="s">
        <v>4794</v>
      </c>
      <c s="34" t="s">
        <v>6019</v>
      </c>
      <c s="35" t="s">
        <v>5</v>
      </c>
      <c s="6" t="s">
        <v>6020</v>
      </c>
      <c s="36" t="s">
        <v>5389</v>
      </c>
      <c s="37">
        <v>30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62</v>
      </c>
      <c>
        <f>(M336*21)/100</f>
      </c>
      <c t="s">
        <v>28</v>
      </c>
    </row>
    <row r="337" spans="1:5" ht="12.75">
      <c r="A337" s="35" t="s">
        <v>56</v>
      </c>
      <c r="E337" s="39" t="s">
        <v>6020</v>
      </c>
    </row>
    <row r="338" spans="1:5" ht="12.75">
      <c r="A338" s="35" t="s">
        <v>57</v>
      </c>
      <c r="E338" s="40" t="s">
        <v>5</v>
      </c>
    </row>
    <row r="339" spans="1:5" ht="12.75">
      <c r="A339" t="s">
        <v>58</v>
      </c>
      <c r="E339" s="39" t="s">
        <v>5</v>
      </c>
    </row>
    <row r="340" spans="1:13" ht="25.5">
      <c r="A340" t="s">
        <v>47</v>
      </c>
      <c r="C340" s="31" t="s">
        <v>6021</v>
      </c>
      <c r="E340" s="33" t="s">
        <v>6015</v>
      </c>
      <c r="J340" s="32">
        <f>0</f>
      </c>
      <c s="32">
        <f>0</f>
      </c>
      <c s="32">
        <f>0+L341</f>
      </c>
      <c s="32">
        <f>0+M341</f>
      </c>
    </row>
    <row r="341" spans="1:16" ht="12.75">
      <c r="A341" t="s">
        <v>50</v>
      </c>
      <c s="34" t="s">
        <v>553</v>
      </c>
      <c s="34" t="s">
        <v>6018</v>
      </c>
      <c s="35" t="s">
        <v>5</v>
      </c>
      <c s="6" t="s">
        <v>6016</v>
      </c>
      <c s="36" t="s">
        <v>1436</v>
      </c>
      <c s="37">
        <v>100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62</v>
      </c>
      <c>
        <f>(M341*21)/100</f>
      </c>
      <c t="s">
        <v>28</v>
      </c>
    </row>
    <row r="342" spans="1:5" ht="12.75">
      <c r="A342" s="35" t="s">
        <v>56</v>
      </c>
      <c r="E342" s="39" t="s">
        <v>6016</v>
      </c>
    </row>
    <row r="343" spans="1:5" ht="12.75">
      <c r="A343" s="35" t="s">
        <v>57</v>
      </c>
      <c r="E343" s="40" t="s">
        <v>5</v>
      </c>
    </row>
    <row r="344" spans="1:5" ht="12.75">
      <c r="A344" t="s">
        <v>58</v>
      </c>
      <c r="E344" s="39" t="s">
        <v>5</v>
      </c>
    </row>
    <row r="345" spans="1:13" ht="25.5">
      <c r="A345" t="s">
        <v>47</v>
      </c>
      <c r="C345" s="31" t="s">
        <v>6022</v>
      </c>
      <c r="E345" s="33" t="s">
        <v>6015</v>
      </c>
      <c r="J345" s="32">
        <f>0</f>
      </c>
      <c s="32">
        <f>0</f>
      </c>
      <c s="32">
        <f>0+L346</f>
      </c>
      <c s="32">
        <f>0+M346</f>
      </c>
    </row>
    <row r="346" spans="1:16" ht="12.75">
      <c r="A346" t="s">
        <v>50</v>
      </c>
      <c s="34" t="s">
        <v>996</v>
      </c>
      <c s="34" t="s">
        <v>6018</v>
      </c>
      <c s="35" t="s">
        <v>5</v>
      </c>
      <c s="6" t="s">
        <v>6016</v>
      </c>
      <c s="36" t="s">
        <v>1436</v>
      </c>
      <c s="37">
        <v>60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62</v>
      </c>
      <c>
        <f>(M346*21)/100</f>
      </c>
      <c t="s">
        <v>28</v>
      </c>
    </row>
    <row r="347" spans="1:5" ht="12.75">
      <c r="A347" s="35" t="s">
        <v>56</v>
      </c>
      <c r="E347" s="39" t="s">
        <v>6016</v>
      </c>
    </row>
    <row r="348" spans="1:5" ht="12.75">
      <c r="A348" s="35" t="s">
        <v>57</v>
      </c>
      <c r="E348" s="40" t="s">
        <v>5</v>
      </c>
    </row>
    <row r="349" spans="1:5" ht="12.75">
      <c r="A349" t="s">
        <v>58</v>
      </c>
      <c r="E349" s="39" t="s">
        <v>5</v>
      </c>
    </row>
    <row r="350" spans="1:13" ht="25.5">
      <c r="A350" t="s">
        <v>47</v>
      </c>
      <c r="C350" s="31" t="s">
        <v>6023</v>
      </c>
      <c r="E350" s="33" t="s">
        <v>6015</v>
      </c>
      <c r="J350" s="32">
        <f>0</f>
      </c>
      <c s="32">
        <f>0</f>
      </c>
      <c s="32">
        <f>0+L351+L355</f>
      </c>
      <c s="32">
        <f>0+M351+M355</f>
      </c>
    </row>
    <row r="351" spans="1:16" ht="12.75">
      <c r="A351" t="s">
        <v>50</v>
      </c>
      <c s="34" t="s">
        <v>1059</v>
      </c>
      <c s="34" t="s">
        <v>6018</v>
      </c>
      <c s="35" t="s">
        <v>5</v>
      </c>
      <c s="6" t="s">
        <v>6016</v>
      </c>
      <c s="36" t="s">
        <v>1436</v>
      </c>
      <c s="37">
        <v>50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62</v>
      </c>
      <c>
        <f>(M351*21)/100</f>
      </c>
      <c t="s">
        <v>28</v>
      </c>
    </row>
    <row r="352" spans="1:5" ht="12.75">
      <c r="A352" s="35" t="s">
        <v>56</v>
      </c>
      <c r="E352" s="39" t="s">
        <v>6016</v>
      </c>
    </row>
    <row r="353" spans="1:5" ht="12.75">
      <c r="A353" s="35" t="s">
        <v>57</v>
      </c>
      <c r="E353" s="40" t="s">
        <v>5</v>
      </c>
    </row>
    <row r="354" spans="1:5" ht="12.75">
      <c r="A354" t="s">
        <v>58</v>
      </c>
      <c r="E354" s="39" t="s">
        <v>5</v>
      </c>
    </row>
    <row r="355" spans="1:16" ht="12.75">
      <c r="A355" t="s">
        <v>50</v>
      </c>
      <c s="34" t="s">
        <v>1060</v>
      </c>
      <c s="34" t="s">
        <v>6019</v>
      </c>
      <c s="35" t="s">
        <v>5</v>
      </c>
      <c s="6" t="s">
        <v>6020</v>
      </c>
      <c s="36" t="s">
        <v>5389</v>
      </c>
      <c s="37">
        <v>30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62</v>
      </c>
      <c>
        <f>(M355*21)/100</f>
      </c>
      <c t="s">
        <v>28</v>
      </c>
    </row>
    <row r="356" spans="1:5" ht="12.75">
      <c r="A356" s="35" t="s">
        <v>56</v>
      </c>
      <c r="E356" s="39" t="s">
        <v>6020</v>
      </c>
    </row>
    <row r="357" spans="1:5" ht="12.75">
      <c r="A357" s="35" t="s">
        <v>57</v>
      </c>
      <c r="E357" s="40" t="s">
        <v>5</v>
      </c>
    </row>
    <row r="358" spans="1:5" ht="12.75">
      <c r="A358" t="s">
        <v>58</v>
      </c>
      <c r="E358" s="39" t="s">
        <v>5</v>
      </c>
    </row>
    <row r="359" spans="1:13" ht="25.5">
      <c r="A359" t="s">
        <v>47</v>
      </c>
      <c r="C359" s="31" t="s">
        <v>6024</v>
      </c>
      <c r="E359" s="33" t="s">
        <v>6015</v>
      </c>
      <c r="J359" s="32">
        <f>0</f>
      </c>
      <c s="32">
        <f>0</f>
      </c>
      <c s="32">
        <f>0+L360</f>
      </c>
      <c s="32">
        <f>0+M360</f>
      </c>
    </row>
    <row r="360" spans="1:16" ht="12.75">
      <c r="A360" t="s">
        <v>50</v>
      </c>
      <c s="34" t="s">
        <v>1092</v>
      </c>
      <c s="34" t="s">
        <v>6025</v>
      </c>
      <c s="35" t="s">
        <v>5</v>
      </c>
      <c s="6" t="s">
        <v>6016</v>
      </c>
      <c s="36" t="s">
        <v>1436</v>
      </c>
      <c s="37">
        <v>40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62</v>
      </c>
      <c>
        <f>(M360*21)/100</f>
      </c>
      <c t="s">
        <v>28</v>
      </c>
    </row>
    <row r="361" spans="1:5" ht="12.75">
      <c r="A361" s="35" t="s">
        <v>56</v>
      </c>
      <c r="E361" s="39" t="s">
        <v>6016</v>
      </c>
    </row>
    <row r="362" spans="1:5" ht="12.75">
      <c r="A362" s="35" t="s">
        <v>57</v>
      </c>
      <c r="E362" s="40" t="s">
        <v>5</v>
      </c>
    </row>
    <row r="363" spans="1:5" ht="12.75">
      <c r="A363" t="s">
        <v>58</v>
      </c>
      <c r="E363" s="39" t="s">
        <v>5</v>
      </c>
    </row>
    <row r="364" spans="1:13" ht="25.5">
      <c r="A364" t="s">
        <v>47</v>
      </c>
      <c r="C364" s="31" t="s">
        <v>6026</v>
      </c>
      <c r="E364" s="33" t="s">
        <v>6015</v>
      </c>
      <c r="J364" s="32">
        <f>0</f>
      </c>
      <c s="32">
        <f>0</f>
      </c>
      <c s="32">
        <f>0+L365</f>
      </c>
      <c s="32">
        <f>0+M365</f>
      </c>
    </row>
    <row r="365" spans="1:16" ht="12.75">
      <c r="A365" t="s">
        <v>50</v>
      </c>
      <c s="34" t="s">
        <v>2384</v>
      </c>
      <c s="34" t="s">
        <v>6025</v>
      </c>
      <c s="35" t="s">
        <v>5</v>
      </c>
      <c s="6" t="s">
        <v>6016</v>
      </c>
      <c s="36" t="s">
        <v>1436</v>
      </c>
      <c s="37">
        <v>60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62</v>
      </c>
      <c>
        <f>(M365*21)/100</f>
      </c>
      <c t="s">
        <v>28</v>
      </c>
    </row>
    <row r="366" spans="1:5" ht="12.75">
      <c r="A366" s="35" t="s">
        <v>56</v>
      </c>
      <c r="E366" s="39" t="s">
        <v>6016</v>
      </c>
    </row>
    <row r="367" spans="1:5" ht="12.75">
      <c r="A367" s="35" t="s">
        <v>57</v>
      </c>
      <c r="E367" s="40" t="s">
        <v>5</v>
      </c>
    </row>
    <row r="368" spans="1:5" ht="12.75">
      <c r="A368" t="s">
        <v>58</v>
      </c>
      <c r="E368" s="39" t="s">
        <v>5</v>
      </c>
    </row>
    <row r="369" spans="1:13" ht="25.5">
      <c r="A369" t="s">
        <v>47</v>
      </c>
      <c r="C369" s="31" t="s">
        <v>6027</v>
      </c>
      <c r="E369" s="33" t="s">
        <v>6015</v>
      </c>
      <c r="J369" s="32">
        <f>0</f>
      </c>
      <c s="32">
        <f>0</f>
      </c>
      <c s="32">
        <f>0+L370</f>
      </c>
      <c s="32">
        <f>0+M370</f>
      </c>
    </row>
    <row r="370" spans="1:16" ht="12.75">
      <c r="A370" t="s">
        <v>50</v>
      </c>
      <c s="34" t="s">
        <v>4341</v>
      </c>
      <c s="34" t="s">
        <v>537</v>
      </c>
      <c s="35" t="s">
        <v>5</v>
      </c>
      <c s="6" t="s">
        <v>6016</v>
      </c>
      <c s="36" t="s">
        <v>1436</v>
      </c>
      <c s="37">
        <v>25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62</v>
      </c>
      <c>
        <f>(M370*21)/100</f>
      </c>
      <c t="s">
        <v>28</v>
      </c>
    </row>
    <row r="371" spans="1:5" ht="12.75">
      <c r="A371" s="35" t="s">
        <v>56</v>
      </c>
      <c r="E371" s="39" t="s">
        <v>6016</v>
      </c>
    </row>
    <row r="372" spans="1:5" ht="12.75">
      <c r="A372" s="35" t="s">
        <v>57</v>
      </c>
      <c r="E372" s="40" t="s">
        <v>5</v>
      </c>
    </row>
    <row r="373" spans="1:5" ht="12.75">
      <c r="A373" t="s">
        <v>58</v>
      </c>
      <c r="E373" s="39" t="s">
        <v>5</v>
      </c>
    </row>
    <row r="374" spans="1:13" ht="25.5">
      <c r="A374" t="s">
        <v>47</v>
      </c>
      <c r="C374" s="31" t="s">
        <v>6028</v>
      </c>
      <c r="E374" s="33" t="s">
        <v>6015</v>
      </c>
      <c r="J374" s="32">
        <f>0</f>
      </c>
      <c s="32">
        <f>0</f>
      </c>
      <c s="32">
        <f>0+L375</f>
      </c>
      <c s="32">
        <f>0+M375</f>
      </c>
    </row>
    <row r="375" spans="1:16" ht="12.75">
      <c r="A375" t="s">
        <v>50</v>
      </c>
      <c s="34" t="s">
        <v>4481</v>
      </c>
      <c s="34" t="s">
        <v>537</v>
      </c>
      <c s="35" t="s">
        <v>5</v>
      </c>
      <c s="6" t="s">
        <v>6016</v>
      </c>
      <c s="36" t="s">
        <v>1436</v>
      </c>
      <c s="37">
        <v>20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62</v>
      </c>
      <c>
        <f>(M375*21)/100</f>
      </c>
      <c t="s">
        <v>28</v>
      </c>
    </row>
    <row r="376" spans="1:5" ht="12.75">
      <c r="A376" s="35" t="s">
        <v>56</v>
      </c>
      <c r="E376" s="39" t="s">
        <v>6016</v>
      </c>
    </row>
    <row r="377" spans="1:5" ht="12.75">
      <c r="A377" s="35" t="s">
        <v>57</v>
      </c>
      <c r="E377" s="40" t="s">
        <v>5</v>
      </c>
    </row>
    <row r="378" spans="1:5" ht="12.75">
      <c r="A378" t="s">
        <v>58</v>
      </c>
      <c r="E378" s="39" t="s">
        <v>5</v>
      </c>
    </row>
    <row r="379" spans="1:13" ht="25.5">
      <c r="A379" t="s">
        <v>47</v>
      </c>
      <c r="C379" s="31" t="s">
        <v>6029</v>
      </c>
      <c r="E379" s="33" t="s">
        <v>6015</v>
      </c>
      <c r="J379" s="32">
        <f>0</f>
      </c>
      <c s="32">
        <f>0</f>
      </c>
      <c s="32">
        <f>0+L380</f>
      </c>
      <c s="32">
        <f>0+M380</f>
      </c>
    </row>
    <row r="380" spans="1:16" ht="12.75">
      <c r="A380" t="s">
        <v>50</v>
      </c>
      <c s="34" t="s">
        <v>4699</v>
      </c>
      <c s="34" t="s">
        <v>6025</v>
      </c>
      <c s="35" t="s">
        <v>5</v>
      </c>
      <c s="6" t="s">
        <v>6016</v>
      </c>
      <c s="36" t="s">
        <v>1436</v>
      </c>
      <c s="37">
        <v>40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62</v>
      </c>
      <c>
        <f>(M380*21)/100</f>
      </c>
      <c t="s">
        <v>28</v>
      </c>
    </row>
    <row r="381" spans="1:5" ht="12.75">
      <c r="A381" s="35" t="s">
        <v>56</v>
      </c>
      <c r="E381" s="39" t="s">
        <v>6016</v>
      </c>
    </row>
    <row r="382" spans="1:5" ht="12.75">
      <c r="A382" s="35" t="s">
        <v>57</v>
      </c>
      <c r="E382" s="40" t="s">
        <v>5</v>
      </c>
    </row>
    <row r="383" spans="1:5" ht="12.75">
      <c r="A383" t="s">
        <v>58</v>
      </c>
      <c r="E383" s="39" t="s">
        <v>5</v>
      </c>
    </row>
    <row r="384" spans="1:13" ht="25.5">
      <c r="A384" t="s">
        <v>47</v>
      </c>
      <c r="C384" s="31" t="s">
        <v>6030</v>
      </c>
      <c r="E384" s="33" t="s">
        <v>6031</v>
      </c>
      <c r="J384" s="32">
        <f>0</f>
      </c>
      <c s="32">
        <f>0</f>
      </c>
      <c s="32">
        <f>0+L385+L389+L393+L397</f>
      </c>
      <c s="32">
        <f>0+M385+M389+M393+M397</f>
      </c>
    </row>
    <row r="385" spans="1:16" ht="25.5">
      <c r="A385" t="s">
        <v>50</v>
      </c>
      <c s="34" t="s">
        <v>408</v>
      </c>
      <c s="34" t="s">
        <v>6032</v>
      </c>
      <c s="35" t="s">
        <v>5</v>
      </c>
      <c s="6" t="s">
        <v>6033</v>
      </c>
      <c s="36" t="s">
        <v>61</v>
      </c>
      <c s="37">
        <v>1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62</v>
      </c>
      <c>
        <f>(M385*21)/100</f>
      </c>
      <c t="s">
        <v>28</v>
      </c>
    </row>
    <row r="386" spans="1:5" ht="63.75">
      <c r="A386" s="35" t="s">
        <v>56</v>
      </c>
      <c r="E386" s="39" t="s">
        <v>6034</v>
      </c>
    </row>
    <row r="387" spans="1:5" ht="12.75">
      <c r="A387" s="35" t="s">
        <v>57</v>
      </c>
      <c r="E387" s="40" t="s">
        <v>5</v>
      </c>
    </row>
    <row r="388" spans="1:5" ht="12.75">
      <c r="A388" t="s">
        <v>58</v>
      </c>
      <c r="E388" s="39" t="s">
        <v>5</v>
      </c>
    </row>
    <row r="389" spans="1:16" ht="12.75">
      <c r="A389" t="s">
        <v>50</v>
      </c>
      <c s="34" t="s">
        <v>413</v>
      </c>
      <c s="34" t="s">
        <v>203</v>
      </c>
      <c s="35" t="s">
        <v>5</v>
      </c>
      <c s="6" t="s">
        <v>6035</v>
      </c>
      <c s="36" t="s">
        <v>61</v>
      </c>
      <c s="37">
        <v>3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62</v>
      </c>
      <c>
        <f>(M389*21)/100</f>
      </c>
      <c t="s">
        <v>28</v>
      </c>
    </row>
    <row r="390" spans="1:5" ht="12.75">
      <c r="A390" s="35" t="s">
        <v>56</v>
      </c>
      <c r="E390" s="39" t="s">
        <v>6035</v>
      </c>
    </row>
    <row r="391" spans="1:5" ht="12.75">
      <c r="A391" s="35" t="s">
        <v>57</v>
      </c>
      <c r="E391" s="40" t="s">
        <v>5</v>
      </c>
    </row>
    <row r="392" spans="1:5" ht="12.75">
      <c r="A392" t="s">
        <v>58</v>
      </c>
      <c r="E392" s="39" t="s">
        <v>5</v>
      </c>
    </row>
    <row r="393" spans="1:16" ht="12.75">
      <c r="A393" t="s">
        <v>50</v>
      </c>
      <c s="34" t="s">
        <v>416</v>
      </c>
      <c s="34" t="s">
        <v>6036</v>
      </c>
      <c s="35" t="s">
        <v>5</v>
      </c>
      <c s="6" t="s">
        <v>6037</v>
      </c>
      <c s="36" t="s">
        <v>61</v>
      </c>
      <c s="37">
        <v>1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62</v>
      </c>
      <c>
        <f>(M393*21)/100</f>
      </c>
      <c t="s">
        <v>28</v>
      </c>
    </row>
    <row r="394" spans="1:5" ht="12.75">
      <c r="A394" s="35" t="s">
        <v>56</v>
      </c>
      <c r="E394" s="39" t="s">
        <v>6037</v>
      </c>
    </row>
    <row r="395" spans="1:5" ht="12.75">
      <c r="A395" s="35" t="s">
        <v>57</v>
      </c>
      <c r="E395" s="40" t="s">
        <v>5</v>
      </c>
    </row>
    <row r="396" spans="1:5" ht="12.75">
      <c r="A396" t="s">
        <v>58</v>
      </c>
      <c r="E396" s="39" t="s">
        <v>5</v>
      </c>
    </row>
    <row r="397" spans="1:16" ht="12.75">
      <c r="A397" t="s">
        <v>50</v>
      </c>
      <c s="34" t="s">
        <v>419</v>
      </c>
      <c s="34" t="s">
        <v>6038</v>
      </c>
      <c s="35" t="s">
        <v>5</v>
      </c>
      <c s="6" t="s">
        <v>6039</v>
      </c>
      <c s="36" t="s">
        <v>61</v>
      </c>
      <c s="37">
        <v>1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62</v>
      </c>
      <c>
        <f>(M397*21)/100</f>
      </c>
      <c t="s">
        <v>28</v>
      </c>
    </row>
    <row r="398" spans="1:5" ht="12.75">
      <c r="A398" s="35" t="s">
        <v>56</v>
      </c>
      <c r="E398" s="39" t="s">
        <v>6039</v>
      </c>
    </row>
    <row r="399" spans="1:5" ht="12.75">
      <c r="A399" s="35" t="s">
        <v>57</v>
      </c>
      <c r="E399" s="40" t="s">
        <v>5</v>
      </c>
    </row>
    <row r="400" spans="1:5" ht="12.75">
      <c r="A400" t="s">
        <v>58</v>
      </c>
      <c r="E400" s="39" t="s">
        <v>5</v>
      </c>
    </row>
    <row r="401" spans="1:13" ht="25.5">
      <c r="A401" t="s">
        <v>47</v>
      </c>
      <c r="C401" s="31" t="s">
        <v>6040</v>
      </c>
      <c r="E401" s="33" t="s">
        <v>6031</v>
      </c>
      <c r="J401" s="32">
        <f>0</f>
      </c>
      <c s="32">
        <f>0</f>
      </c>
      <c s="32">
        <f>0+L402+L406+L410+L414</f>
      </c>
      <c s="32">
        <f>0+M402+M406+M410+M414</f>
      </c>
    </row>
    <row r="402" spans="1:16" ht="25.5">
      <c r="A402" t="s">
        <v>50</v>
      </c>
      <c s="34" t="s">
        <v>556</v>
      </c>
      <c s="34" t="s">
        <v>6041</v>
      </c>
      <c s="35" t="s">
        <v>5</v>
      </c>
      <c s="6" t="s">
        <v>6042</v>
      </c>
      <c s="36" t="s">
        <v>61</v>
      </c>
      <c s="37">
        <v>1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62</v>
      </c>
      <c>
        <f>(M402*21)/100</f>
      </c>
      <c t="s">
        <v>28</v>
      </c>
    </row>
    <row r="403" spans="1:5" ht="76.5">
      <c r="A403" s="35" t="s">
        <v>56</v>
      </c>
      <c r="E403" s="39" t="s">
        <v>6043</v>
      </c>
    </row>
    <row r="404" spans="1:5" ht="12.75">
      <c r="A404" s="35" t="s">
        <v>57</v>
      </c>
      <c r="E404" s="40" t="s">
        <v>5</v>
      </c>
    </row>
    <row r="405" spans="1:5" ht="12.75">
      <c r="A405" t="s">
        <v>58</v>
      </c>
      <c r="E405" s="39" t="s">
        <v>5</v>
      </c>
    </row>
    <row r="406" spans="1:16" ht="12.75">
      <c r="A406" t="s">
        <v>50</v>
      </c>
      <c s="34" t="s">
        <v>559</v>
      </c>
      <c s="34" t="s">
        <v>203</v>
      </c>
      <c s="35" t="s">
        <v>5</v>
      </c>
      <c s="6" t="s">
        <v>6035</v>
      </c>
      <c s="36" t="s">
        <v>61</v>
      </c>
      <c s="37">
        <v>3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62</v>
      </c>
      <c>
        <f>(M406*21)/100</f>
      </c>
      <c t="s">
        <v>28</v>
      </c>
    </row>
    <row r="407" spans="1:5" ht="12.75">
      <c r="A407" s="35" t="s">
        <v>56</v>
      </c>
      <c r="E407" s="39" t="s">
        <v>6035</v>
      </c>
    </row>
    <row r="408" spans="1:5" ht="12.75">
      <c r="A408" s="35" t="s">
        <v>57</v>
      </c>
      <c r="E408" s="40" t="s">
        <v>5</v>
      </c>
    </row>
    <row r="409" spans="1:5" ht="12.75">
      <c r="A409" t="s">
        <v>58</v>
      </c>
      <c r="E409" s="39" t="s">
        <v>5</v>
      </c>
    </row>
    <row r="410" spans="1:16" ht="12.75">
      <c r="A410" t="s">
        <v>50</v>
      </c>
      <c s="34" t="s">
        <v>562</v>
      </c>
      <c s="34" t="s">
        <v>639</v>
      </c>
      <c s="35" t="s">
        <v>5</v>
      </c>
      <c s="6" t="s">
        <v>6037</v>
      </c>
      <c s="36" t="s">
        <v>61</v>
      </c>
      <c s="37">
        <v>1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62</v>
      </c>
      <c>
        <f>(M410*21)/100</f>
      </c>
      <c t="s">
        <v>28</v>
      </c>
    </row>
    <row r="411" spans="1:5" ht="12.75">
      <c r="A411" s="35" t="s">
        <v>56</v>
      </c>
      <c r="E411" s="39" t="s">
        <v>6037</v>
      </c>
    </row>
    <row r="412" spans="1:5" ht="12.75">
      <c r="A412" s="35" t="s">
        <v>57</v>
      </c>
      <c r="E412" s="40" t="s">
        <v>5</v>
      </c>
    </row>
    <row r="413" spans="1:5" ht="12.75">
      <c r="A413" t="s">
        <v>58</v>
      </c>
      <c r="E413" s="39" t="s">
        <v>5</v>
      </c>
    </row>
    <row r="414" spans="1:16" ht="12.75">
      <c r="A414" t="s">
        <v>50</v>
      </c>
      <c s="34" t="s">
        <v>565</v>
      </c>
      <c s="34" t="s">
        <v>6038</v>
      </c>
      <c s="35" t="s">
        <v>5</v>
      </c>
      <c s="6" t="s">
        <v>6039</v>
      </c>
      <c s="36" t="s">
        <v>61</v>
      </c>
      <c s="37">
        <v>1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62</v>
      </c>
      <c>
        <f>(M414*21)/100</f>
      </c>
      <c t="s">
        <v>28</v>
      </c>
    </row>
    <row r="415" spans="1:5" ht="12.75">
      <c r="A415" s="35" t="s">
        <v>56</v>
      </c>
      <c r="E415" s="39" t="s">
        <v>6039</v>
      </c>
    </row>
    <row r="416" spans="1:5" ht="12.75">
      <c r="A416" s="35" t="s">
        <v>57</v>
      </c>
      <c r="E416" s="40" t="s">
        <v>5</v>
      </c>
    </row>
    <row r="417" spans="1:5" ht="12.75">
      <c r="A417" t="s">
        <v>58</v>
      </c>
      <c r="E417" s="39" t="s">
        <v>5</v>
      </c>
    </row>
    <row r="418" spans="1:13" ht="25.5">
      <c r="A418" t="s">
        <v>47</v>
      </c>
      <c r="C418" s="31" t="s">
        <v>6044</v>
      </c>
      <c r="E418" s="33" t="s">
        <v>6045</v>
      </c>
      <c r="J418" s="32">
        <f>0</f>
      </c>
      <c s="32">
        <f>0</f>
      </c>
      <c s="32">
        <f>0+L419</f>
      </c>
      <c s="32">
        <f>0+M419</f>
      </c>
    </row>
    <row r="419" spans="1:16" ht="25.5">
      <c r="A419" t="s">
        <v>50</v>
      </c>
      <c s="34" t="s">
        <v>422</v>
      </c>
      <c s="34" t="s">
        <v>6046</v>
      </c>
      <c s="35" t="s">
        <v>5</v>
      </c>
      <c s="6" t="s">
        <v>6047</v>
      </c>
      <c s="36" t="s">
        <v>61</v>
      </c>
      <c s="37">
        <v>1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62</v>
      </c>
      <c>
        <f>(M419*21)/100</f>
      </c>
      <c t="s">
        <v>28</v>
      </c>
    </row>
    <row r="420" spans="1:5" ht="38.25">
      <c r="A420" s="35" t="s">
        <v>56</v>
      </c>
      <c r="E420" s="39" t="s">
        <v>6048</v>
      </c>
    </row>
    <row r="421" spans="1:5" ht="12.75">
      <c r="A421" s="35" t="s">
        <v>57</v>
      </c>
      <c r="E421" s="40" t="s">
        <v>5</v>
      </c>
    </row>
    <row r="422" spans="1:5" ht="12.75">
      <c r="A422" t="s">
        <v>58</v>
      </c>
      <c r="E422" s="39" t="s">
        <v>5</v>
      </c>
    </row>
    <row r="423" spans="1:13" ht="12.75">
      <c r="A423" t="s">
        <v>47</v>
      </c>
      <c r="C423" s="31" t="s">
        <v>6049</v>
      </c>
      <c r="E423" s="33" t="s">
        <v>6050</v>
      </c>
      <c r="J423" s="32">
        <f>0</f>
      </c>
      <c s="32">
        <f>0</f>
      </c>
      <c s="32">
        <f>0+L424</f>
      </c>
      <c s="32">
        <f>0+M424</f>
      </c>
    </row>
    <row r="424" spans="1:16" ht="38.25">
      <c r="A424" t="s">
        <v>50</v>
      </c>
      <c s="34" t="s">
        <v>425</v>
      </c>
      <c s="34" t="s">
        <v>6051</v>
      </c>
      <c s="35" t="s">
        <v>5</v>
      </c>
      <c s="6" t="s">
        <v>6052</v>
      </c>
      <c s="36" t="s">
        <v>61</v>
      </c>
      <c s="37">
        <v>1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62</v>
      </c>
      <c>
        <f>(M424*21)/100</f>
      </c>
      <c t="s">
        <v>28</v>
      </c>
    </row>
    <row r="425" spans="1:5" ht="38.25">
      <c r="A425" s="35" t="s">
        <v>56</v>
      </c>
      <c r="E425" s="39" t="s">
        <v>6053</v>
      </c>
    </row>
    <row r="426" spans="1:5" ht="12.75">
      <c r="A426" s="35" t="s">
        <v>57</v>
      </c>
      <c r="E426" s="40" t="s">
        <v>5</v>
      </c>
    </row>
    <row r="427" spans="1:5" ht="12.75">
      <c r="A427" t="s">
        <v>58</v>
      </c>
      <c r="E427" s="39" t="s">
        <v>5</v>
      </c>
    </row>
    <row r="428" spans="1:13" ht="12.75">
      <c r="A428" t="s">
        <v>47</v>
      </c>
      <c r="C428" s="31" t="s">
        <v>6054</v>
      </c>
      <c r="E428" s="33" t="s">
        <v>6055</v>
      </c>
      <c r="J428" s="32">
        <f>0</f>
      </c>
      <c s="32">
        <f>0</f>
      </c>
      <c s="32">
        <f>0+L429+L433+L437+L441+L445+L449+L453+L457</f>
      </c>
      <c s="32">
        <f>0+M429+M433+M437+M441+M445+M449+M453+M457</f>
      </c>
    </row>
    <row r="429" spans="1:16" ht="25.5">
      <c r="A429" t="s">
        <v>50</v>
      </c>
      <c s="34" t="s">
        <v>428</v>
      </c>
      <c s="34" t="s">
        <v>6056</v>
      </c>
      <c s="35" t="s">
        <v>5</v>
      </c>
      <c s="6" t="s">
        <v>6057</v>
      </c>
      <c s="36" t="s">
        <v>61</v>
      </c>
      <c s="37">
        <v>1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62</v>
      </c>
      <c>
        <f>(M429*21)/100</f>
      </c>
      <c t="s">
        <v>28</v>
      </c>
    </row>
    <row r="430" spans="1:5" ht="25.5">
      <c r="A430" s="35" t="s">
        <v>56</v>
      </c>
      <c r="E430" s="39" t="s">
        <v>6057</v>
      </c>
    </row>
    <row r="431" spans="1:5" ht="12.75">
      <c r="A431" s="35" t="s">
        <v>57</v>
      </c>
      <c r="E431" s="40" t="s">
        <v>5</v>
      </c>
    </row>
    <row r="432" spans="1:5" ht="12.75">
      <c r="A432" t="s">
        <v>58</v>
      </c>
      <c r="E432" s="39" t="s">
        <v>5</v>
      </c>
    </row>
    <row r="433" spans="1:16" ht="12.75">
      <c r="A433" t="s">
        <v>50</v>
      </c>
      <c s="34" t="s">
        <v>431</v>
      </c>
      <c s="34" t="s">
        <v>6058</v>
      </c>
      <c s="35" t="s">
        <v>5</v>
      </c>
      <c s="6" t="s">
        <v>6059</v>
      </c>
      <c s="36" t="s">
        <v>61</v>
      </c>
      <c s="37">
        <v>1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62</v>
      </c>
      <c>
        <f>(M433*21)/100</f>
      </c>
      <c t="s">
        <v>28</v>
      </c>
    </row>
    <row r="434" spans="1:5" ht="12.75">
      <c r="A434" s="35" t="s">
        <v>56</v>
      </c>
      <c r="E434" s="39" t="s">
        <v>6059</v>
      </c>
    </row>
    <row r="435" spans="1:5" ht="12.75">
      <c r="A435" s="35" t="s">
        <v>57</v>
      </c>
      <c r="E435" s="40" t="s">
        <v>5</v>
      </c>
    </row>
    <row r="436" spans="1:5" ht="12.75">
      <c r="A436" t="s">
        <v>58</v>
      </c>
      <c r="E436" s="39" t="s">
        <v>5</v>
      </c>
    </row>
    <row r="437" spans="1:16" ht="12.75">
      <c r="A437" t="s">
        <v>50</v>
      </c>
      <c s="34" t="s">
        <v>434</v>
      </c>
      <c s="34" t="s">
        <v>6060</v>
      </c>
      <c s="35" t="s">
        <v>5</v>
      </c>
      <c s="6" t="s">
        <v>6061</v>
      </c>
      <c s="36" t="s">
        <v>61</v>
      </c>
      <c s="37">
        <v>1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62</v>
      </c>
      <c>
        <f>(M437*21)/100</f>
      </c>
      <c t="s">
        <v>28</v>
      </c>
    </row>
    <row r="438" spans="1:5" ht="12.75">
      <c r="A438" s="35" t="s">
        <v>56</v>
      </c>
      <c r="E438" s="39" t="s">
        <v>6061</v>
      </c>
    </row>
    <row r="439" spans="1:5" ht="12.75">
      <c r="A439" s="35" t="s">
        <v>57</v>
      </c>
      <c r="E439" s="40" t="s">
        <v>5</v>
      </c>
    </row>
    <row r="440" spans="1:5" ht="12.75">
      <c r="A440" t="s">
        <v>58</v>
      </c>
      <c r="E440" s="39" t="s">
        <v>5</v>
      </c>
    </row>
    <row r="441" spans="1:16" ht="12.75">
      <c r="A441" t="s">
        <v>50</v>
      </c>
      <c s="34" t="s">
        <v>437</v>
      </c>
      <c s="34" t="s">
        <v>6062</v>
      </c>
      <c s="35" t="s">
        <v>5</v>
      </c>
      <c s="6" t="s">
        <v>6063</v>
      </c>
      <c s="36" t="s">
        <v>61</v>
      </c>
      <c s="37">
        <v>1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62</v>
      </c>
      <c>
        <f>(M441*21)/100</f>
      </c>
      <c t="s">
        <v>28</v>
      </c>
    </row>
    <row r="442" spans="1:5" ht="12.75">
      <c r="A442" s="35" t="s">
        <v>56</v>
      </c>
      <c r="E442" s="39" t="s">
        <v>6063</v>
      </c>
    </row>
    <row r="443" spans="1:5" ht="12.75">
      <c r="A443" s="35" t="s">
        <v>57</v>
      </c>
      <c r="E443" s="40" t="s">
        <v>5</v>
      </c>
    </row>
    <row r="444" spans="1:5" ht="12.75">
      <c r="A444" t="s">
        <v>58</v>
      </c>
      <c r="E444" s="39" t="s">
        <v>5</v>
      </c>
    </row>
    <row r="445" spans="1:16" ht="25.5">
      <c r="A445" t="s">
        <v>50</v>
      </c>
      <c s="34" t="s">
        <v>440</v>
      </c>
      <c s="34" t="s">
        <v>6064</v>
      </c>
      <c s="35" t="s">
        <v>5</v>
      </c>
      <c s="6" t="s">
        <v>6065</v>
      </c>
      <c s="36" t="s">
        <v>61</v>
      </c>
      <c s="37">
        <v>1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62</v>
      </c>
      <c>
        <f>(M445*21)/100</f>
      </c>
      <c t="s">
        <v>28</v>
      </c>
    </row>
    <row r="446" spans="1:5" ht="25.5">
      <c r="A446" s="35" t="s">
        <v>56</v>
      </c>
      <c r="E446" s="39" t="s">
        <v>6065</v>
      </c>
    </row>
    <row r="447" spans="1:5" ht="12.75">
      <c r="A447" s="35" t="s">
        <v>57</v>
      </c>
      <c r="E447" s="40" t="s">
        <v>5</v>
      </c>
    </row>
    <row r="448" spans="1:5" ht="12.75">
      <c r="A448" t="s">
        <v>58</v>
      </c>
      <c r="E448" s="39" t="s">
        <v>5</v>
      </c>
    </row>
    <row r="449" spans="1:16" ht="12.75">
      <c r="A449" t="s">
        <v>50</v>
      </c>
      <c s="34" t="s">
        <v>443</v>
      </c>
      <c s="34" t="s">
        <v>6058</v>
      </c>
      <c s="35" t="s">
        <v>51</v>
      </c>
      <c s="6" t="s">
        <v>6059</v>
      </c>
      <c s="36" t="s">
        <v>61</v>
      </c>
      <c s="37">
        <v>1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62</v>
      </c>
      <c>
        <f>(M449*21)/100</f>
      </c>
      <c t="s">
        <v>28</v>
      </c>
    </row>
    <row r="450" spans="1:5" ht="12.75">
      <c r="A450" s="35" t="s">
        <v>56</v>
      </c>
      <c r="E450" s="39" t="s">
        <v>6059</v>
      </c>
    </row>
    <row r="451" spans="1:5" ht="12.75">
      <c r="A451" s="35" t="s">
        <v>57</v>
      </c>
      <c r="E451" s="40" t="s">
        <v>5</v>
      </c>
    </row>
    <row r="452" spans="1:5" ht="12.75">
      <c r="A452" t="s">
        <v>58</v>
      </c>
      <c r="E452" s="39" t="s">
        <v>5</v>
      </c>
    </row>
    <row r="453" spans="1:16" ht="12.75">
      <c r="A453" t="s">
        <v>50</v>
      </c>
      <c s="34" t="s">
        <v>446</v>
      </c>
      <c s="34" t="s">
        <v>6060</v>
      </c>
      <c s="35" t="s">
        <v>51</v>
      </c>
      <c s="6" t="s">
        <v>6061</v>
      </c>
      <c s="36" t="s">
        <v>61</v>
      </c>
      <c s="37">
        <v>1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62</v>
      </c>
      <c>
        <f>(M453*21)/100</f>
      </c>
      <c t="s">
        <v>28</v>
      </c>
    </row>
    <row r="454" spans="1:5" ht="12.75">
      <c r="A454" s="35" t="s">
        <v>56</v>
      </c>
      <c r="E454" s="39" t="s">
        <v>6061</v>
      </c>
    </row>
    <row r="455" spans="1:5" ht="12.75">
      <c r="A455" s="35" t="s">
        <v>57</v>
      </c>
      <c r="E455" s="40" t="s">
        <v>5</v>
      </c>
    </row>
    <row r="456" spans="1:5" ht="12.75">
      <c r="A456" t="s">
        <v>58</v>
      </c>
      <c r="E456" s="39" t="s">
        <v>5</v>
      </c>
    </row>
    <row r="457" spans="1:16" ht="12.75">
      <c r="A457" t="s">
        <v>50</v>
      </c>
      <c s="34" t="s">
        <v>449</v>
      </c>
      <c s="34" t="s">
        <v>6062</v>
      </c>
      <c s="35" t="s">
        <v>51</v>
      </c>
      <c s="6" t="s">
        <v>6063</v>
      </c>
      <c s="36" t="s">
        <v>61</v>
      </c>
      <c s="37">
        <v>1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62</v>
      </c>
      <c>
        <f>(M457*21)/100</f>
      </c>
      <c t="s">
        <v>28</v>
      </c>
    </row>
    <row r="458" spans="1:5" ht="12.75">
      <c r="A458" s="35" t="s">
        <v>56</v>
      </c>
      <c r="E458" s="39" t="s">
        <v>6063</v>
      </c>
    </row>
    <row r="459" spans="1:5" ht="12.75">
      <c r="A459" s="35" t="s">
        <v>57</v>
      </c>
      <c r="E459" s="40" t="s">
        <v>5</v>
      </c>
    </row>
    <row r="460" spans="1:5" ht="12.75">
      <c r="A460" t="s">
        <v>58</v>
      </c>
      <c r="E460" s="39" t="s">
        <v>5</v>
      </c>
    </row>
    <row r="461" spans="1:13" ht="12.75">
      <c r="A461" t="s">
        <v>47</v>
      </c>
      <c r="C461" s="31" t="s">
        <v>6066</v>
      </c>
      <c r="E461" s="33" t="s">
        <v>6055</v>
      </c>
      <c r="J461" s="32">
        <f>0</f>
      </c>
      <c s="32">
        <f>0</f>
      </c>
      <c s="32">
        <f>0+L462+L466+L470+L474</f>
      </c>
      <c s="32">
        <f>0+M462+M466+M470+M474</f>
      </c>
    </row>
    <row r="462" spans="1:16" ht="12.75">
      <c r="A462" t="s">
        <v>50</v>
      </c>
      <c s="34" t="s">
        <v>567</v>
      </c>
      <c s="34" t="s">
        <v>6067</v>
      </c>
      <c s="35" t="s">
        <v>5</v>
      </c>
      <c s="6" t="s">
        <v>6068</v>
      </c>
      <c s="36" t="s">
        <v>61</v>
      </c>
      <c s="37">
        <v>1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62</v>
      </c>
      <c>
        <f>(M462*21)/100</f>
      </c>
      <c t="s">
        <v>28</v>
      </c>
    </row>
    <row r="463" spans="1:5" ht="12.75">
      <c r="A463" s="35" t="s">
        <v>56</v>
      </c>
      <c r="E463" s="39" t="s">
        <v>6068</v>
      </c>
    </row>
    <row r="464" spans="1:5" ht="12.75">
      <c r="A464" s="35" t="s">
        <v>57</v>
      </c>
      <c r="E464" s="40" t="s">
        <v>5</v>
      </c>
    </row>
    <row r="465" spans="1:5" ht="12.75">
      <c r="A465" t="s">
        <v>58</v>
      </c>
      <c r="E465" s="39" t="s">
        <v>5</v>
      </c>
    </row>
    <row r="466" spans="1:16" ht="12.75">
      <c r="A466" t="s">
        <v>50</v>
      </c>
      <c s="34" t="s">
        <v>568</v>
      </c>
      <c s="34" t="s">
        <v>6058</v>
      </c>
      <c s="35" t="s">
        <v>5</v>
      </c>
      <c s="6" t="s">
        <v>6059</v>
      </c>
      <c s="36" t="s">
        <v>61</v>
      </c>
      <c s="37">
        <v>1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62</v>
      </c>
      <c>
        <f>(M466*21)/100</f>
      </c>
      <c t="s">
        <v>28</v>
      </c>
    </row>
    <row r="467" spans="1:5" ht="12.75">
      <c r="A467" s="35" t="s">
        <v>56</v>
      </c>
      <c r="E467" s="39" t="s">
        <v>6059</v>
      </c>
    </row>
    <row r="468" spans="1:5" ht="12.75">
      <c r="A468" s="35" t="s">
        <v>57</v>
      </c>
      <c r="E468" s="40" t="s">
        <v>5</v>
      </c>
    </row>
    <row r="469" spans="1:5" ht="12.75">
      <c r="A469" t="s">
        <v>58</v>
      </c>
      <c r="E469" s="39" t="s">
        <v>5</v>
      </c>
    </row>
    <row r="470" spans="1:16" ht="12.75">
      <c r="A470" t="s">
        <v>50</v>
      </c>
      <c s="34" t="s">
        <v>571</v>
      </c>
      <c s="34" t="s">
        <v>6060</v>
      </c>
      <c s="35" t="s">
        <v>5</v>
      </c>
      <c s="6" t="s">
        <v>6061</v>
      </c>
      <c s="36" t="s">
        <v>61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62</v>
      </c>
      <c>
        <f>(M470*21)/100</f>
      </c>
      <c t="s">
        <v>28</v>
      </c>
    </row>
    <row r="471" spans="1:5" ht="12.75">
      <c r="A471" s="35" t="s">
        <v>56</v>
      </c>
      <c r="E471" s="39" t="s">
        <v>6061</v>
      </c>
    </row>
    <row r="472" spans="1:5" ht="12.75">
      <c r="A472" s="35" t="s">
        <v>57</v>
      </c>
      <c r="E472" s="40" t="s">
        <v>5</v>
      </c>
    </row>
    <row r="473" spans="1:5" ht="12.75">
      <c r="A473" t="s">
        <v>58</v>
      </c>
      <c r="E473" s="39" t="s">
        <v>5</v>
      </c>
    </row>
    <row r="474" spans="1:16" ht="12.75">
      <c r="A474" t="s">
        <v>50</v>
      </c>
      <c s="34" t="s">
        <v>971</v>
      </c>
      <c s="34" t="s">
        <v>6062</v>
      </c>
      <c s="35" t="s">
        <v>5</v>
      </c>
      <c s="6" t="s">
        <v>6063</v>
      </c>
      <c s="36" t="s">
        <v>61</v>
      </c>
      <c s="37">
        <v>1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62</v>
      </c>
      <c>
        <f>(M474*21)/100</f>
      </c>
      <c t="s">
        <v>28</v>
      </c>
    </row>
    <row r="475" spans="1:5" ht="12.75">
      <c r="A475" s="35" t="s">
        <v>56</v>
      </c>
      <c r="E475" s="39" t="s">
        <v>6063</v>
      </c>
    </row>
    <row r="476" spans="1:5" ht="12.75">
      <c r="A476" s="35" t="s">
        <v>57</v>
      </c>
      <c r="E476" s="40" t="s">
        <v>5</v>
      </c>
    </row>
    <row r="477" spans="1:5" ht="12.75">
      <c r="A477" t="s">
        <v>58</v>
      </c>
      <c r="E477" s="39" t="s">
        <v>5</v>
      </c>
    </row>
    <row r="478" spans="1:13" ht="12.75">
      <c r="A478" t="s">
        <v>47</v>
      </c>
      <c r="C478" s="31" t="s">
        <v>6069</v>
      </c>
      <c r="E478" s="33" t="s">
        <v>6055</v>
      </c>
      <c r="J478" s="32">
        <f>0</f>
      </c>
      <c s="32">
        <f>0</f>
      </c>
      <c s="32">
        <f>0+L479+L483</f>
      </c>
      <c s="32">
        <f>0+M479+M483</f>
      </c>
    </row>
    <row r="479" spans="1:16" ht="25.5">
      <c r="A479" t="s">
        <v>50</v>
      </c>
      <c s="34" t="s">
        <v>4486</v>
      </c>
      <c s="34" t="s">
        <v>6070</v>
      </c>
      <c s="35" t="s">
        <v>5</v>
      </c>
      <c s="6" t="s">
        <v>6071</v>
      </c>
      <c s="36" t="s">
        <v>61</v>
      </c>
      <c s="37">
        <v>1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62</v>
      </c>
      <c>
        <f>(M479*21)/100</f>
      </c>
      <c t="s">
        <v>28</v>
      </c>
    </row>
    <row r="480" spans="1:5" ht="25.5">
      <c r="A480" s="35" t="s">
        <v>56</v>
      </c>
      <c r="E480" s="39" t="s">
        <v>6071</v>
      </c>
    </row>
    <row r="481" spans="1:5" ht="12.75">
      <c r="A481" s="35" t="s">
        <v>57</v>
      </c>
      <c r="E481" s="40" t="s">
        <v>5</v>
      </c>
    </row>
    <row r="482" spans="1:5" ht="12.75">
      <c r="A482" t="s">
        <v>58</v>
      </c>
      <c r="E482" s="39" t="s">
        <v>5</v>
      </c>
    </row>
    <row r="483" spans="1:16" ht="25.5">
      <c r="A483" t="s">
        <v>50</v>
      </c>
      <c s="34" t="s">
        <v>4489</v>
      </c>
      <c s="34" t="s">
        <v>6072</v>
      </c>
      <c s="35" t="s">
        <v>5</v>
      </c>
      <c s="6" t="s">
        <v>6071</v>
      </c>
      <c s="36" t="s">
        <v>61</v>
      </c>
      <c s="37">
        <v>1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62</v>
      </c>
      <c>
        <f>(M483*21)/100</f>
      </c>
      <c t="s">
        <v>28</v>
      </c>
    </row>
    <row r="484" spans="1:5" ht="25.5">
      <c r="A484" s="35" t="s">
        <v>56</v>
      </c>
      <c r="E484" s="39" t="s">
        <v>6071</v>
      </c>
    </row>
    <row r="485" spans="1:5" ht="12.75">
      <c r="A485" s="35" t="s">
        <v>57</v>
      </c>
      <c r="E485" s="40" t="s">
        <v>5</v>
      </c>
    </row>
    <row r="486" spans="1:5" ht="12.75">
      <c r="A486" t="s">
        <v>58</v>
      </c>
      <c r="E486" s="39" t="s">
        <v>5</v>
      </c>
    </row>
    <row r="487" spans="1:13" ht="12.75">
      <c r="A487" t="s">
        <v>47</v>
      </c>
      <c r="C487" s="31" t="s">
        <v>6073</v>
      </c>
      <c r="E487" s="33" t="s">
        <v>6055</v>
      </c>
      <c r="J487" s="32">
        <f>0</f>
      </c>
      <c s="32">
        <f>0</f>
      </c>
      <c s="32">
        <f>0+L488</f>
      </c>
      <c s="32">
        <f>0+M488</f>
      </c>
    </row>
    <row r="488" spans="1:16" ht="25.5">
      <c r="A488" t="s">
        <v>50</v>
      </c>
      <c s="34" t="s">
        <v>4521</v>
      </c>
      <c s="34" t="s">
        <v>6074</v>
      </c>
      <c s="35" t="s">
        <v>5</v>
      </c>
      <c s="6" t="s">
        <v>6071</v>
      </c>
      <c s="36" t="s">
        <v>61</v>
      </c>
      <c s="37">
        <v>1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62</v>
      </c>
      <c>
        <f>(M488*21)/100</f>
      </c>
      <c t="s">
        <v>28</v>
      </c>
    </row>
    <row r="489" spans="1:5" ht="25.5">
      <c r="A489" s="35" t="s">
        <v>56</v>
      </c>
      <c r="E489" s="39" t="s">
        <v>6071</v>
      </c>
    </row>
    <row r="490" spans="1:5" ht="12.75">
      <c r="A490" s="35" t="s">
        <v>57</v>
      </c>
      <c r="E490" s="40" t="s">
        <v>5</v>
      </c>
    </row>
    <row r="491" spans="1:5" ht="12.75">
      <c r="A491" t="s">
        <v>58</v>
      </c>
      <c r="E491" s="39" t="s">
        <v>5</v>
      </c>
    </row>
    <row r="492" spans="1:13" ht="12.75">
      <c r="A492" t="s">
        <v>47</v>
      </c>
      <c r="C492" s="31" t="s">
        <v>6075</v>
      </c>
      <c r="E492" s="33" t="s">
        <v>6055</v>
      </c>
      <c r="J492" s="32">
        <f>0</f>
      </c>
      <c s="32">
        <f>0</f>
      </c>
      <c s="32">
        <f>0+L493</f>
      </c>
      <c s="32">
        <f>0+M493</f>
      </c>
    </row>
    <row r="493" spans="1:16" ht="25.5">
      <c r="A493" t="s">
        <v>50</v>
      </c>
      <c s="34" t="s">
        <v>4556</v>
      </c>
      <c s="34" t="s">
        <v>6076</v>
      </c>
      <c s="35" t="s">
        <v>5</v>
      </c>
      <c s="6" t="s">
        <v>6071</v>
      </c>
      <c s="36" t="s">
        <v>61</v>
      </c>
      <c s="37">
        <v>1</v>
      </c>
      <c s="36">
        <v>0</v>
      </c>
      <c s="36">
        <f>ROUND(G493*H493,6)</f>
      </c>
      <c r="L493" s="38">
        <v>0</v>
      </c>
      <c s="32">
        <f>ROUND(ROUND(L493,2)*ROUND(G493,3),2)</f>
      </c>
      <c s="36" t="s">
        <v>62</v>
      </c>
      <c>
        <f>(M493*21)/100</f>
      </c>
      <c t="s">
        <v>28</v>
      </c>
    </row>
    <row r="494" spans="1:5" ht="25.5">
      <c r="A494" s="35" t="s">
        <v>56</v>
      </c>
      <c r="E494" s="39" t="s">
        <v>6071</v>
      </c>
    </row>
    <row r="495" spans="1:5" ht="12.75">
      <c r="A495" s="35" t="s">
        <v>57</v>
      </c>
      <c r="E495" s="40" t="s">
        <v>5</v>
      </c>
    </row>
    <row r="496" spans="1:5" ht="12.75">
      <c r="A496" t="s">
        <v>58</v>
      </c>
      <c r="E496" s="39" t="s">
        <v>5</v>
      </c>
    </row>
    <row r="497" spans="1:13" ht="12.75">
      <c r="A497" t="s">
        <v>47</v>
      </c>
      <c r="C497" s="31" t="s">
        <v>6077</v>
      </c>
      <c r="E497" s="33" t="s">
        <v>6055</v>
      </c>
      <c r="J497" s="32">
        <f>0</f>
      </c>
      <c s="32">
        <f>0</f>
      </c>
      <c s="32">
        <f>0+L498</f>
      </c>
      <c s="32">
        <f>0+M498</f>
      </c>
    </row>
    <row r="498" spans="1:16" ht="25.5">
      <c r="A498" t="s">
        <v>50</v>
      </c>
      <c s="34" t="s">
        <v>4583</v>
      </c>
      <c s="34" t="s">
        <v>6078</v>
      </c>
      <c s="35" t="s">
        <v>5</v>
      </c>
      <c s="6" t="s">
        <v>6071</v>
      </c>
      <c s="36" t="s">
        <v>61</v>
      </c>
      <c s="37">
        <v>1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62</v>
      </c>
      <c>
        <f>(M498*21)/100</f>
      </c>
      <c t="s">
        <v>28</v>
      </c>
    </row>
    <row r="499" spans="1:5" ht="25.5">
      <c r="A499" s="35" t="s">
        <v>56</v>
      </c>
      <c r="E499" s="39" t="s">
        <v>6071</v>
      </c>
    </row>
    <row r="500" spans="1:5" ht="12.75">
      <c r="A500" s="35" t="s">
        <v>57</v>
      </c>
      <c r="E500" s="40" t="s">
        <v>5</v>
      </c>
    </row>
    <row r="501" spans="1:5" ht="12.75">
      <c r="A501" t="s">
        <v>58</v>
      </c>
      <c r="E501" s="39" t="s">
        <v>5</v>
      </c>
    </row>
    <row r="502" spans="1:13" ht="12.75">
      <c r="A502" t="s">
        <v>47</v>
      </c>
      <c r="C502" s="31" t="s">
        <v>6079</v>
      </c>
      <c r="E502" s="33" t="s">
        <v>6055</v>
      </c>
      <c r="J502" s="32">
        <f>0</f>
      </c>
      <c s="32">
        <f>0</f>
      </c>
      <c s="32">
        <f>0+L503+L507</f>
      </c>
      <c s="32">
        <f>0+M503+M507</f>
      </c>
    </row>
    <row r="503" spans="1:16" ht="25.5">
      <c r="A503" t="s">
        <v>50</v>
      </c>
      <c s="34" t="s">
        <v>4615</v>
      </c>
      <c s="34" t="s">
        <v>6080</v>
      </c>
      <c s="35" t="s">
        <v>5</v>
      </c>
      <c s="6" t="s">
        <v>6071</v>
      </c>
      <c s="36" t="s">
        <v>61</v>
      </c>
      <c s="37">
        <v>1</v>
      </c>
      <c s="36">
        <v>0</v>
      </c>
      <c s="36">
        <f>ROUND(G503*H503,6)</f>
      </c>
      <c r="L503" s="38">
        <v>0</v>
      </c>
      <c s="32">
        <f>ROUND(ROUND(L503,2)*ROUND(G503,3),2)</f>
      </c>
      <c s="36" t="s">
        <v>62</v>
      </c>
      <c>
        <f>(M503*21)/100</f>
      </c>
      <c t="s">
        <v>28</v>
      </c>
    </row>
    <row r="504" spans="1:5" ht="25.5">
      <c r="A504" s="35" t="s">
        <v>56</v>
      </c>
      <c r="E504" s="39" t="s">
        <v>6071</v>
      </c>
    </row>
    <row r="505" spans="1:5" ht="12.75">
      <c r="A505" s="35" t="s">
        <v>57</v>
      </c>
      <c r="E505" s="40" t="s">
        <v>5</v>
      </c>
    </row>
    <row r="506" spans="1:5" ht="12.75">
      <c r="A506" t="s">
        <v>58</v>
      </c>
      <c r="E506" s="39" t="s">
        <v>5</v>
      </c>
    </row>
    <row r="507" spans="1:16" ht="25.5">
      <c r="A507" t="s">
        <v>50</v>
      </c>
      <c s="34" t="s">
        <v>4619</v>
      </c>
      <c s="34" t="s">
        <v>6081</v>
      </c>
      <c s="35" t="s">
        <v>5</v>
      </c>
      <c s="6" t="s">
        <v>6071</v>
      </c>
      <c s="36" t="s">
        <v>61</v>
      </c>
      <c s="37">
        <v>1</v>
      </c>
      <c s="36">
        <v>0</v>
      </c>
      <c s="36">
        <f>ROUND(G507*H507,6)</f>
      </c>
      <c r="L507" s="38">
        <v>0</v>
      </c>
      <c s="32">
        <f>ROUND(ROUND(L507,2)*ROUND(G507,3),2)</f>
      </c>
      <c s="36" t="s">
        <v>62</v>
      </c>
      <c>
        <f>(M507*21)/100</f>
      </c>
      <c t="s">
        <v>28</v>
      </c>
    </row>
    <row r="508" spans="1:5" ht="25.5">
      <c r="A508" s="35" t="s">
        <v>56</v>
      </c>
      <c r="E508" s="39" t="s">
        <v>6071</v>
      </c>
    </row>
    <row r="509" spans="1:5" ht="12.75">
      <c r="A509" s="35" t="s">
        <v>57</v>
      </c>
      <c r="E509" s="40" t="s">
        <v>5</v>
      </c>
    </row>
    <row r="510" spans="1:5" ht="12.75">
      <c r="A510" t="s">
        <v>58</v>
      </c>
      <c r="E510" s="39" t="s">
        <v>5</v>
      </c>
    </row>
    <row r="511" spans="1:13" ht="12.75">
      <c r="A511" t="s">
        <v>47</v>
      </c>
      <c r="C511" s="31" t="s">
        <v>6082</v>
      </c>
      <c r="E511" s="33" t="s">
        <v>6055</v>
      </c>
      <c r="J511" s="32">
        <f>0</f>
      </c>
      <c s="32">
        <f>0</f>
      </c>
      <c s="32">
        <f>0+L512+L516</f>
      </c>
      <c s="32">
        <f>0+M512+M516</f>
      </c>
    </row>
    <row r="512" spans="1:16" ht="25.5">
      <c r="A512" t="s">
        <v>50</v>
      </c>
      <c s="34" t="s">
        <v>4655</v>
      </c>
      <c s="34" t="s">
        <v>6083</v>
      </c>
      <c s="35" t="s">
        <v>5</v>
      </c>
      <c s="6" t="s">
        <v>6084</v>
      </c>
      <c s="36" t="s">
        <v>61</v>
      </c>
      <c s="37">
        <v>1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62</v>
      </c>
      <c>
        <f>(M512*21)/100</f>
      </c>
      <c t="s">
        <v>28</v>
      </c>
    </row>
    <row r="513" spans="1:5" ht="25.5">
      <c r="A513" s="35" t="s">
        <v>56</v>
      </c>
      <c r="E513" s="39" t="s">
        <v>6084</v>
      </c>
    </row>
    <row r="514" spans="1:5" ht="12.75">
      <c r="A514" s="35" t="s">
        <v>57</v>
      </c>
      <c r="E514" s="40" t="s">
        <v>5</v>
      </c>
    </row>
    <row r="515" spans="1:5" ht="12.75">
      <c r="A515" t="s">
        <v>58</v>
      </c>
      <c r="E515" s="39" t="s">
        <v>5</v>
      </c>
    </row>
    <row r="516" spans="1:16" ht="25.5">
      <c r="A516" t="s">
        <v>50</v>
      </c>
      <c s="34" t="s">
        <v>4659</v>
      </c>
      <c s="34" t="s">
        <v>6085</v>
      </c>
      <c s="35" t="s">
        <v>5</v>
      </c>
      <c s="6" t="s">
        <v>6084</v>
      </c>
      <c s="36" t="s">
        <v>61</v>
      </c>
      <c s="37">
        <v>1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62</v>
      </c>
      <c>
        <f>(M516*21)/100</f>
      </c>
      <c t="s">
        <v>28</v>
      </c>
    </row>
    <row r="517" spans="1:5" ht="25.5">
      <c r="A517" s="35" t="s">
        <v>56</v>
      </c>
      <c r="E517" s="39" t="s">
        <v>6084</v>
      </c>
    </row>
    <row r="518" spans="1:5" ht="12.75">
      <c r="A518" s="35" t="s">
        <v>57</v>
      </c>
      <c r="E518" s="40" t="s">
        <v>5</v>
      </c>
    </row>
    <row r="519" spans="1:5" ht="12.75">
      <c r="A519" t="s">
        <v>58</v>
      </c>
      <c r="E519" s="39" t="s">
        <v>5</v>
      </c>
    </row>
    <row r="520" spans="1:13" ht="12.75">
      <c r="A520" t="s">
        <v>47</v>
      </c>
      <c r="C520" s="31" t="s">
        <v>6086</v>
      </c>
      <c r="E520" s="33" t="s">
        <v>6087</v>
      </c>
      <c r="J520" s="32">
        <f>0</f>
      </c>
      <c s="32">
        <f>0</f>
      </c>
      <c s="32">
        <f>0+L521+L525+L529</f>
      </c>
      <c s="32">
        <f>0+M521+M525+M529</f>
      </c>
    </row>
    <row r="521" spans="1:16" ht="12.75">
      <c r="A521" t="s">
        <v>50</v>
      </c>
      <c s="34" t="s">
        <v>452</v>
      </c>
      <c s="34" t="s">
        <v>566</v>
      </c>
      <c s="35" t="s">
        <v>5</v>
      </c>
      <c s="6" t="s">
        <v>6088</v>
      </c>
      <c s="36" t="s">
        <v>5389</v>
      </c>
      <c s="37">
        <v>10</v>
      </c>
      <c s="36">
        <v>0</v>
      </c>
      <c s="36">
        <f>ROUND(G521*H521,6)</f>
      </c>
      <c r="L521" s="38">
        <v>0</v>
      </c>
      <c s="32">
        <f>ROUND(ROUND(L521,2)*ROUND(G521,3),2)</f>
      </c>
      <c s="36" t="s">
        <v>62</v>
      </c>
      <c>
        <f>(M521*21)/100</f>
      </c>
      <c t="s">
        <v>28</v>
      </c>
    </row>
    <row r="522" spans="1:5" ht="12.75">
      <c r="A522" s="35" t="s">
        <v>56</v>
      </c>
      <c r="E522" s="39" t="s">
        <v>6088</v>
      </c>
    </row>
    <row r="523" spans="1:5" ht="12.75">
      <c r="A523" s="35" t="s">
        <v>57</v>
      </c>
      <c r="E523" s="40" t="s">
        <v>5</v>
      </c>
    </row>
    <row r="524" spans="1:5" ht="12.75">
      <c r="A524" t="s">
        <v>58</v>
      </c>
      <c r="E524" s="39" t="s">
        <v>5</v>
      </c>
    </row>
    <row r="525" spans="1:16" ht="12.75">
      <c r="A525" t="s">
        <v>50</v>
      </c>
      <c s="34" t="s">
        <v>456</v>
      </c>
      <c s="34" t="s">
        <v>6089</v>
      </c>
      <c s="35" t="s">
        <v>5</v>
      </c>
      <c s="6" t="s">
        <v>6090</v>
      </c>
      <c s="36" t="s">
        <v>61</v>
      </c>
      <c s="37">
        <v>1</v>
      </c>
      <c s="36">
        <v>0</v>
      </c>
      <c s="36">
        <f>ROUND(G525*H525,6)</f>
      </c>
      <c r="L525" s="38">
        <v>0</v>
      </c>
      <c s="32">
        <f>ROUND(ROUND(L525,2)*ROUND(G525,3),2)</f>
      </c>
      <c s="36" t="s">
        <v>62</v>
      </c>
      <c>
        <f>(M525*21)/100</f>
      </c>
      <c t="s">
        <v>28</v>
      </c>
    </row>
    <row r="526" spans="1:5" ht="12.75">
      <c r="A526" s="35" t="s">
        <v>56</v>
      </c>
      <c r="E526" s="39" t="s">
        <v>6090</v>
      </c>
    </row>
    <row r="527" spans="1:5" ht="12.75">
      <c r="A527" s="35" t="s">
        <v>57</v>
      </c>
      <c r="E527" s="40" t="s">
        <v>5</v>
      </c>
    </row>
    <row r="528" spans="1:5" ht="12.75">
      <c r="A528" t="s">
        <v>58</v>
      </c>
      <c r="E528" s="39" t="s">
        <v>5</v>
      </c>
    </row>
    <row r="529" spans="1:16" ht="12.75">
      <c r="A529" t="s">
        <v>50</v>
      </c>
      <c s="34" t="s">
        <v>462</v>
      </c>
      <c s="34" t="s">
        <v>6091</v>
      </c>
      <c s="35" t="s">
        <v>5</v>
      </c>
      <c s="6" t="s">
        <v>6092</v>
      </c>
      <c s="36" t="s">
        <v>61</v>
      </c>
      <c s="37">
        <v>4</v>
      </c>
      <c s="36">
        <v>0</v>
      </c>
      <c s="36">
        <f>ROUND(G529*H529,6)</f>
      </c>
      <c r="L529" s="38">
        <v>0</v>
      </c>
      <c s="32">
        <f>ROUND(ROUND(L529,2)*ROUND(G529,3),2)</f>
      </c>
      <c s="36" t="s">
        <v>62</v>
      </c>
      <c>
        <f>(M529*21)/100</f>
      </c>
      <c t="s">
        <v>28</v>
      </c>
    </row>
    <row r="530" spans="1:5" ht="12.75">
      <c r="A530" s="35" t="s">
        <v>56</v>
      </c>
      <c r="E530" s="39" t="s">
        <v>6092</v>
      </c>
    </row>
    <row r="531" spans="1:5" ht="12.75">
      <c r="A531" s="35" t="s">
        <v>57</v>
      </c>
      <c r="E531" s="40" t="s">
        <v>5</v>
      </c>
    </row>
    <row r="532" spans="1:5" ht="12.75">
      <c r="A532" t="s">
        <v>58</v>
      </c>
      <c r="E532" s="39" t="s">
        <v>5</v>
      </c>
    </row>
    <row r="533" spans="1:13" ht="12.75">
      <c r="A533" t="s">
        <v>47</v>
      </c>
      <c r="C533" s="31" t="s">
        <v>6093</v>
      </c>
      <c r="E533" s="33" t="s">
        <v>6087</v>
      </c>
      <c r="J533" s="32">
        <f>0</f>
      </c>
      <c s="32">
        <f>0</f>
      </c>
      <c s="32">
        <f>0+L534+L538+L542</f>
      </c>
      <c s="32">
        <f>0+M534+M538+M542</f>
      </c>
    </row>
    <row r="534" spans="1:16" ht="12.75">
      <c r="A534" t="s">
        <v>50</v>
      </c>
      <c s="34" t="s">
        <v>972</v>
      </c>
      <c s="34" t="s">
        <v>645</v>
      </c>
      <c s="35" t="s">
        <v>5</v>
      </c>
      <c s="6" t="s">
        <v>6094</v>
      </c>
      <c s="36" t="s">
        <v>5389</v>
      </c>
      <c s="37">
        <v>12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62</v>
      </c>
      <c>
        <f>(M534*21)/100</f>
      </c>
      <c t="s">
        <v>28</v>
      </c>
    </row>
    <row r="535" spans="1:5" ht="12.75">
      <c r="A535" s="35" t="s">
        <v>56</v>
      </c>
      <c r="E535" s="39" t="s">
        <v>6094</v>
      </c>
    </row>
    <row r="536" spans="1:5" ht="12.75">
      <c r="A536" s="35" t="s">
        <v>57</v>
      </c>
      <c r="E536" s="40" t="s">
        <v>5</v>
      </c>
    </row>
    <row r="537" spans="1:5" ht="12.75">
      <c r="A537" t="s">
        <v>58</v>
      </c>
      <c r="E537" s="39" t="s">
        <v>5</v>
      </c>
    </row>
    <row r="538" spans="1:16" ht="12.75">
      <c r="A538" t="s">
        <v>50</v>
      </c>
      <c s="34" t="s">
        <v>973</v>
      </c>
      <c s="34" t="s">
        <v>6089</v>
      </c>
      <c s="35" t="s">
        <v>5</v>
      </c>
      <c s="6" t="s">
        <v>6090</v>
      </c>
      <c s="36" t="s">
        <v>61</v>
      </c>
      <c s="37">
        <v>1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62</v>
      </c>
      <c>
        <f>(M538*21)/100</f>
      </c>
      <c t="s">
        <v>28</v>
      </c>
    </row>
    <row r="539" spans="1:5" ht="12.75">
      <c r="A539" s="35" t="s">
        <v>56</v>
      </c>
      <c r="E539" s="39" t="s">
        <v>6090</v>
      </c>
    </row>
    <row r="540" spans="1:5" ht="12.75">
      <c r="A540" s="35" t="s">
        <v>57</v>
      </c>
      <c r="E540" s="40" t="s">
        <v>5</v>
      </c>
    </row>
    <row r="541" spans="1:5" ht="12.75">
      <c r="A541" t="s">
        <v>58</v>
      </c>
      <c r="E541" s="39" t="s">
        <v>5</v>
      </c>
    </row>
    <row r="542" spans="1:16" ht="12.75">
      <c r="A542" t="s">
        <v>50</v>
      </c>
      <c s="34" t="s">
        <v>974</v>
      </c>
      <c s="34" t="s">
        <v>6091</v>
      </c>
      <c s="35" t="s">
        <v>5</v>
      </c>
      <c s="6" t="s">
        <v>6092</v>
      </c>
      <c s="36" t="s">
        <v>61</v>
      </c>
      <c s="37">
        <v>2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62</v>
      </c>
      <c>
        <f>(M542*21)/100</f>
      </c>
      <c t="s">
        <v>28</v>
      </c>
    </row>
    <row r="543" spans="1:5" ht="12.75">
      <c r="A543" s="35" t="s">
        <v>56</v>
      </c>
      <c r="E543" s="39" t="s">
        <v>6092</v>
      </c>
    </row>
    <row r="544" spans="1:5" ht="12.75">
      <c r="A544" s="35" t="s">
        <v>57</v>
      </c>
      <c r="E544" s="40" t="s">
        <v>5</v>
      </c>
    </row>
    <row r="545" spans="1:5" ht="12.75">
      <c r="A545" t="s">
        <v>58</v>
      </c>
      <c r="E545" s="39" t="s">
        <v>5</v>
      </c>
    </row>
    <row r="546" spans="1:13" ht="12.75">
      <c r="A546" t="s">
        <v>47</v>
      </c>
      <c r="C546" s="31" t="s">
        <v>6095</v>
      </c>
      <c r="E546" s="33" t="s">
        <v>6087</v>
      </c>
      <c r="J546" s="32">
        <f>0</f>
      </c>
      <c s="32">
        <f>0</f>
      </c>
      <c s="32">
        <f>0+L547+L551+L555+L559</f>
      </c>
      <c s="32">
        <f>0+M547+M551+M555+M559</f>
      </c>
    </row>
    <row r="547" spans="1:16" ht="12.75">
      <c r="A547" t="s">
        <v>50</v>
      </c>
      <c s="34" t="s">
        <v>4507</v>
      </c>
      <c s="34" t="s">
        <v>869</v>
      </c>
      <c s="35" t="s">
        <v>5</v>
      </c>
      <c s="6" t="s">
        <v>6096</v>
      </c>
      <c s="36" t="s">
        <v>5389</v>
      </c>
      <c s="37">
        <v>44</v>
      </c>
      <c s="36">
        <v>0</v>
      </c>
      <c s="36">
        <f>ROUND(G547*H547,6)</f>
      </c>
      <c r="L547" s="38">
        <v>0</v>
      </c>
      <c s="32">
        <f>ROUND(ROUND(L547,2)*ROUND(G547,3),2)</f>
      </c>
      <c s="36" t="s">
        <v>62</v>
      </c>
      <c>
        <f>(M547*21)/100</f>
      </c>
      <c t="s">
        <v>28</v>
      </c>
    </row>
    <row r="548" spans="1:5" ht="12.75">
      <c r="A548" s="35" t="s">
        <v>56</v>
      </c>
      <c r="E548" s="39" t="s">
        <v>6096</v>
      </c>
    </row>
    <row r="549" spans="1:5" ht="12.75">
      <c r="A549" s="35" t="s">
        <v>57</v>
      </c>
      <c r="E549" s="40" t="s">
        <v>5</v>
      </c>
    </row>
    <row r="550" spans="1:5" ht="12.75">
      <c r="A550" t="s">
        <v>58</v>
      </c>
      <c r="E550" s="39" t="s">
        <v>5</v>
      </c>
    </row>
    <row r="551" spans="1:16" ht="12.75">
      <c r="A551" t="s">
        <v>50</v>
      </c>
      <c s="34" t="s">
        <v>4511</v>
      </c>
      <c s="34" t="s">
        <v>6089</v>
      </c>
      <c s="35" t="s">
        <v>5</v>
      </c>
      <c s="6" t="s">
        <v>6090</v>
      </c>
      <c s="36" t="s">
        <v>61</v>
      </c>
      <c s="37">
        <v>1</v>
      </c>
      <c s="36">
        <v>0</v>
      </c>
      <c s="36">
        <f>ROUND(G551*H551,6)</f>
      </c>
      <c r="L551" s="38">
        <v>0</v>
      </c>
      <c s="32">
        <f>ROUND(ROUND(L551,2)*ROUND(G551,3),2)</f>
      </c>
      <c s="36" t="s">
        <v>62</v>
      </c>
      <c>
        <f>(M551*21)/100</f>
      </c>
      <c t="s">
        <v>28</v>
      </c>
    </row>
    <row r="552" spans="1:5" ht="12.75">
      <c r="A552" s="35" t="s">
        <v>56</v>
      </c>
      <c r="E552" s="39" t="s">
        <v>6090</v>
      </c>
    </row>
    <row r="553" spans="1:5" ht="12.75">
      <c r="A553" s="35" t="s">
        <v>57</v>
      </c>
      <c r="E553" s="40" t="s">
        <v>5</v>
      </c>
    </row>
    <row r="554" spans="1:5" ht="12.75">
      <c r="A554" t="s">
        <v>58</v>
      </c>
      <c r="E554" s="39" t="s">
        <v>5</v>
      </c>
    </row>
    <row r="555" spans="1:16" ht="12.75">
      <c r="A555" t="s">
        <v>50</v>
      </c>
      <c s="34" t="s">
        <v>4514</v>
      </c>
      <c s="34" t="s">
        <v>379</v>
      </c>
      <c s="35" t="s">
        <v>5</v>
      </c>
      <c s="6" t="s">
        <v>6097</v>
      </c>
      <c s="36" t="s">
        <v>61</v>
      </c>
      <c s="37">
        <v>4</v>
      </c>
      <c s="36">
        <v>0</v>
      </c>
      <c s="36">
        <f>ROUND(G555*H555,6)</f>
      </c>
      <c r="L555" s="38">
        <v>0</v>
      </c>
      <c s="32">
        <f>ROUND(ROUND(L555,2)*ROUND(G555,3),2)</f>
      </c>
      <c s="36" t="s">
        <v>62</v>
      </c>
      <c>
        <f>(M555*21)/100</f>
      </c>
      <c t="s">
        <v>28</v>
      </c>
    </row>
    <row r="556" spans="1:5" ht="12.75">
      <c r="A556" s="35" t="s">
        <v>56</v>
      </c>
      <c r="E556" s="39" t="s">
        <v>6097</v>
      </c>
    </row>
    <row r="557" spans="1:5" ht="12.75">
      <c r="A557" s="35" t="s">
        <v>57</v>
      </c>
      <c r="E557" s="40" t="s">
        <v>5</v>
      </c>
    </row>
    <row r="558" spans="1:5" ht="12.75">
      <c r="A558" t="s">
        <v>58</v>
      </c>
      <c r="E558" s="39" t="s">
        <v>5</v>
      </c>
    </row>
    <row r="559" spans="1:16" ht="12.75">
      <c r="A559" t="s">
        <v>50</v>
      </c>
      <c s="34" t="s">
        <v>4517</v>
      </c>
      <c s="34" t="s">
        <v>1030</v>
      </c>
      <c s="35" t="s">
        <v>5</v>
      </c>
      <c s="6" t="s">
        <v>6098</v>
      </c>
      <c s="36" t="s">
        <v>61</v>
      </c>
      <c s="37">
        <v>1</v>
      </c>
      <c s="36">
        <v>0</v>
      </c>
      <c s="36">
        <f>ROUND(G559*H559,6)</f>
      </c>
      <c r="L559" s="38">
        <v>0</v>
      </c>
      <c s="32">
        <f>ROUND(ROUND(L559,2)*ROUND(G559,3),2)</f>
      </c>
      <c s="36" t="s">
        <v>62</v>
      </c>
      <c>
        <f>(M559*21)/100</f>
      </c>
      <c t="s">
        <v>28</v>
      </c>
    </row>
    <row r="560" spans="1:5" ht="12.75">
      <c r="A560" s="35" t="s">
        <v>56</v>
      </c>
      <c r="E560" s="39" t="s">
        <v>6098</v>
      </c>
    </row>
    <row r="561" spans="1:5" ht="12.75">
      <c r="A561" s="35" t="s">
        <v>57</v>
      </c>
      <c r="E561" s="40" t="s">
        <v>5</v>
      </c>
    </row>
    <row r="562" spans="1:5" ht="12.75">
      <c r="A562" t="s">
        <v>58</v>
      </c>
      <c r="E562" s="39" t="s">
        <v>5</v>
      </c>
    </row>
    <row r="563" spans="1:13" ht="12.75">
      <c r="A563" t="s">
        <v>47</v>
      </c>
      <c r="C563" s="31" t="s">
        <v>6099</v>
      </c>
      <c r="E563" s="33" t="s">
        <v>6087</v>
      </c>
      <c r="J563" s="32">
        <f>0</f>
      </c>
      <c s="32">
        <f>0</f>
      </c>
      <c s="32">
        <f>0+L564+L568+L572+L576</f>
      </c>
      <c s="32">
        <f>0+M564+M568+M572+M576</f>
      </c>
    </row>
    <row r="564" spans="1:16" ht="12.75">
      <c r="A564" t="s">
        <v>50</v>
      </c>
      <c s="34" t="s">
        <v>4539</v>
      </c>
      <c s="34" t="s">
        <v>869</v>
      </c>
      <c s="35" t="s">
        <v>5</v>
      </c>
      <c s="6" t="s">
        <v>6096</v>
      </c>
      <c s="36" t="s">
        <v>5389</v>
      </c>
      <c s="37">
        <v>35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62</v>
      </c>
      <c>
        <f>(M564*21)/100</f>
      </c>
      <c t="s">
        <v>28</v>
      </c>
    </row>
    <row r="565" spans="1:5" ht="12.75">
      <c r="A565" s="35" t="s">
        <v>56</v>
      </c>
      <c r="E565" s="39" t="s">
        <v>6096</v>
      </c>
    </row>
    <row r="566" spans="1:5" ht="12.75">
      <c r="A566" s="35" t="s">
        <v>57</v>
      </c>
      <c r="E566" s="40" t="s">
        <v>5</v>
      </c>
    </row>
    <row r="567" spans="1:5" ht="12.75">
      <c r="A567" t="s">
        <v>58</v>
      </c>
      <c r="E567" s="39" t="s">
        <v>5</v>
      </c>
    </row>
    <row r="568" spans="1:16" ht="12.75">
      <c r="A568" t="s">
        <v>50</v>
      </c>
      <c s="34" t="s">
        <v>4544</v>
      </c>
      <c s="34" t="s">
        <v>372</v>
      </c>
      <c s="35" t="s">
        <v>5</v>
      </c>
      <c s="6" t="s">
        <v>6090</v>
      </c>
      <c s="36" t="s">
        <v>61</v>
      </c>
      <c s="37">
        <v>1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62</v>
      </c>
      <c>
        <f>(M568*21)/100</f>
      </c>
      <c t="s">
        <v>28</v>
      </c>
    </row>
    <row r="569" spans="1:5" ht="12.75">
      <c r="A569" s="35" t="s">
        <v>56</v>
      </c>
      <c r="E569" s="39" t="s">
        <v>6090</v>
      </c>
    </row>
    <row r="570" spans="1:5" ht="12.75">
      <c r="A570" s="35" t="s">
        <v>57</v>
      </c>
      <c r="E570" s="40" t="s">
        <v>5</v>
      </c>
    </row>
    <row r="571" spans="1:5" ht="12.75">
      <c r="A571" t="s">
        <v>58</v>
      </c>
      <c r="E571" s="39" t="s">
        <v>5</v>
      </c>
    </row>
    <row r="572" spans="1:16" ht="12.75">
      <c r="A572" t="s">
        <v>50</v>
      </c>
      <c s="34" t="s">
        <v>4548</v>
      </c>
      <c s="34" t="s">
        <v>379</v>
      </c>
      <c s="35" t="s">
        <v>5</v>
      </c>
      <c s="6" t="s">
        <v>6097</v>
      </c>
      <c s="36" t="s">
        <v>61</v>
      </c>
      <c s="37">
        <v>2</v>
      </c>
      <c s="36">
        <v>0</v>
      </c>
      <c s="36">
        <f>ROUND(G572*H572,6)</f>
      </c>
      <c r="L572" s="38">
        <v>0</v>
      </c>
      <c s="32">
        <f>ROUND(ROUND(L572,2)*ROUND(G572,3),2)</f>
      </c>
      <c s="36" t="s">
        <v>62</v>
      </c>
      <c>
        <f>(M572*21)/100</f>
      </c>
      <c t="s">
        <v>28</v>
      </c>
    </row>
    <row r="573" spans="1:5" ht="12.75">
      <c r="A573" s="35" t="s">
        <v>56</v>
      </c>
      <c r="E573" s="39" t="s">
        <v>6097</v>
      </c>
    </row>
    <row r="574" spans="1:5" ht="12.75">
      <c r="A574" s="35" t="s">
        <v>57</v>
      </c>
      <c r="E574" s="40" t="s">
        <v>5</v>
      </c>
    </row>
    <row r="575" spans="1:5" ht="12.75">
      <c r="A575" t="s">
        <v>58</v>
      </c>
      <c r="E575" s="39" t="s">
        <v>5</v>
      </c>
    </row>
    <row r="576" spans="1:16" ht="12.75">
      <c r="A576" t="s">
        <v>50</v>
      </c>
      <c s="34" t="s">
        <v>4552</v>
      </c>
      <c s="34" t="s">
        <v>871</v>
      </c>
      <c s="35" t="s">
        <v>5</v>
      </c>
      <c s="6" t="s">
        <v>6098</v>
      </c>
      <c s="36" t="s">
        <v>61</v>
      </c>
      <c s="37">
        <v>1</v>
      </c>
      <c s="36">
        <v>0</v>
      </c>
      <c s="36">
        <f>ROUND(G576*H576,6)</f>
      </c>
      <c r="L576" s="38">
        <v>0</v>
      </c>
      <c s="32">
        <f>ROUND(ROUND(L576,2)*ROUND(G576,3),2)</f>
      </c>
      <c s="36" t="s">
        <v>62</v>
      </c>
      <c>
        <f>(M576*21)/100</f>
      </c>
      <c t="s">
        <v>28</v>
      </c>
    </row>
    <row r="577" spans="1:5" ht="12.75">
      <c r="A577" s="35" t="s">
        <v>56</v>
      </c>
      <c r="E577" s="39" t="s">
        <v>6098</v>
      </c>
    </row>
    <row r="578" spans="1:5" ht="12.75">
      <c r="A578" s="35" t="s">
        <v>57</v>
      </c>
      <c r="E578" s="40" t="s">
        <v>5</v>
      </c>
    </row>
    <row r="579" spans="1:5" ht="12.75">
      <c r="A579" t="s">
        <v>58</v>
      </c>
      <c r="E579" s="39" t="s">
        <v>5</v>
      </c>
    </row>
    <row r="580" spans="1:13" ht="12.75">
      <c r="A580" t="s">
        <v>47</v>
      </c>
      <c r="C580" s="31" t="s">
        <v>6100</v>
      </c>
      <c r="E580" s="33" t="s">
        <v>6087</v>
      </c>
      <c r="J580" s="32">
        <f>0</f>
      </c>
      <c s="32">
        <f>0</f>
      </c>
      <c s="32">
        <f>0+L581+L585+L589+L593</f>
      </c>
      <c s="32">
        <f>0+M581+M585+M589+M593</f>
      </c>
    </row>
    <row r="581" spans="1:16" ht="12.75">
      <c r="A581" t="s">
        <v>50</v>
      </c>
      <c s="34" t="s">
        <v>4567</v>
      </c>
      <c s="34" t="s">
        <v>869</v>
      </c>
      <c s="35" t="s">
        <v>5</v>
      </c>
      <c s="6" t="s">
        <v>6096</v>
      </c>
      <c s="36" t="s">
        <v>5389</v>
      </c>
      <c s="37">
        <v>36</v>
      </c>
      <c s="36">
        <v>0</v>
      </c>
      <c s="36">
        <f>ROUND(G581*H581,6)</f>
      </c>
      <c r="L581" s="38">
        <v>0</v>
      </c>
      <c s="32">
        <f>ROUND(ROUND(L581,2)*ROUND(G581,3),2)</f>
      </c>
      <c s="36" t="s">
        <v>62</v>
      </c>
      <c>
        <f>(M581*21)/100</f>
      </c>
      <c t="s">
        <v>28</v>
      </c>
    </row>
    <row r="582" spans="1:5" ht="12.75">
      <c r="A582" s="35" t="s">
        <v>56</v>
      </c>
      <c r="E582" s="39" t="s">
        <v>6096</v>
      </c>
    </row>
    <row r="583" spans="1:5" ht="12.75">
      <c r="A583" s="35" t="s">
        <v>57</v>
      </c>
      <c r="E583" s="40" t="s">
        <v>5</v>
      </c>
    </row>
    <row r="584" spans="1:5" ht="12.75">
      <c r="A584" t="s">
        <v>58</v>
      </c>
      <c r="E584" s="39" t="s">
        <v>5</v>
      </c>
    </row>
    <row r="585" spans="1:16" ht="12.75">
      <c r="A585" t="s">
        <v>50</v>
      </c>
      <c s="34" t="s">
        <v>4571</v>
      </c>
      <c s="34" t="s">
        <v>372</v>
      </c>
      <c s="35" t="s">
        <v>5</v>
      </c>
      <c s="6" t="s">
        <v>6090</v>
      </c>
      <c s="36" t="s">
        <v>61</v>
      </c>
      <c s="37">
        <v>1</v>
      </c>
      <c s="36">
        <v>0</v>
      </c>
      <c s="36">
        <f>ROUND(G585*H585,6)</f>
      </c>
      <c r="L585" s="38">
        <v>0</v>
      </c>
      <c s="32">
        <f>ROUND(ROUND(L585,2)*ROUND(G585,3),2)</f>
      </c>
      <c s="36" t="s">
        <v>62</v>
      </c>
      <c>
        <f>(M585*21)/100</f>
      </c>
      <c t="s">
        <v>28</v>
      </c>
    </row>
    <row r="586" spans="1:5" ht="12.75">
      <c r="A586" s="35" t="s">
        <v>56</v>
      </c>
      <c r="E586" s="39" t="s">
        <v>6090</v>
      </c>
    </row>
    <row r="587" spans="1:5" ht="12.75">
      <c r="A587" s="35" t="s">
        <v>57</v>
      </c>
      <c r="E587" s="40" t="s">
        <v>5</v>
      </c>
    </row>
    <row r="588" spans="1:5" ht="12.75">
      <c r="A588" t="s">
        <v>58</v>
      </c>
      <c r="E588" s="39" t="s">
        <v>5</v>
      </c>
    </row>
    <row r="589" spans="1:16" ht="12.75">
      <c r="A589" t="s">
        <v>50</v>
      </c>
      <c s="34" t="s">
        <v>4575</v>
      </c>
      <c s="34" t="s">
        <v>379</v>
      </c>
      <c s="35" t="s">
        <v>5</v>
      </c>
      <c s="6" t="s">
        <v>6097</v>
      </c>
      <c s="36" t="s">
        <v>61</v>
      </c>
      <c s="37">
        <v>2</v>
      </c>
      <c s="36">
        <v>0</v>
      </c>
      <c s="36">
        <f>ROUND(G589*H589,6)</f>
      </c>
      <c r="L589" s="38">
        <v>0</v>
      </c>
      <c s="32">
        <f>ROUND(ROUND(L589,2)*ROUND(G589,3),2)</f>
      </c>
      <c s="36" t="s">
        <v>62</v>
      </c>
      <c>
        <f>(M589*21)/100</f>
      </c>
      <c t="s">
        <v>28</v>
      </c>
    </row>
    <row r="590" spans="1:5" ht="12.75">
      <c r="A590" s="35" t="s">
        <v>56</v>
      </c>
      <c r="E590" s="39" t="s">
        <v>6097</v>
      </c>
    </row>
    <row r="591" spans="1:5" ht="12.75">
      <c r="A591" s="35" t="s">
        <v>57</v>
      </c>
      <c r="E591" s="40" t="s">
        <v>5</v>
      </c>
    </row>
    <row r="592" spans="1:5" ht="12.75">
      <c r="A592" t="s">
        <v>58</v>
      </c>
      <c r="E592" s="39" t="s">
        <v>5</v>
      </c>
    </row>
    <row r="593" spans="1:16" ht="12.75">
      <c r="A593" t="s">
        <v>50</v>
      </c>
      <c s="34" t="s">
        <v>4579</v>
      </c>
      <c s="34" t="s">
        <v>871</v>
      </c>
      <c s="35" t="s">
        <v>5</v>
      </c>
      <c s="6" t="s">
        <v>6098</v>
      </c>
      <c s="36" t="s">
        <v>61</v>
      </c>
      <c s="37">
        <v>1</v>
      </c>
      <c s="36">
        <v>0</v>
      </c>
      <c s="36">
        <f>ROUND(G593*H593,6)</f>
      </c>
      <c r="L593" s="38">
        <v>0</v>
      </c>
      <c s="32">
        <f>ROUND(ROUND(L593,2)*ROUND(G593,3),2)</f>
      </c>
      <c s="36" t="s">
        <v>62</v>
      </c>
      <c>
        <f>(M593*21)/100</f>
      </c>
      <c t="s">
        <v>28</v>
      </c>
    </row>
    <row r="594" spans="1:5" ht="12.75">
      <c r="A594" s="35" t="s">
        <v>56</v>
      </c>
      <c r="E594" s="39" t="s">
        <v>6098</v>
      </c>
    </row>
    <row r="595" spans="1:5" ht="12.75">
      <c r="A595" s="35" t="s">
        <v>57</v>
      </c>
      <c r="E595" s="40" t="s">
        <v>5</v>
      </c>
    </row>
    <row r="596" spans="1:5" ht="12.75">
      <c r="A596" t="s">
        <v>58</v>
      </c>
      <c r="E596" s="39" t="s">
        <v>5</v>
      </c>
    </row>
    <row r="597" spans="1:13" ht="12.75">
      <c r="A597" t="s">
        <v>47</v>
      </c>
      <c r="C597" s="31" t="s">
        <v>6101</v>
      </c>
      <c r="E597" s="33" t="s">
        <v>6087</v>
      </c>
      <c r="J597" s="32">
        <f>0</f>
      </c>
      <c s="32">
        <f>0</f>
      </c>
      <c s="32">
        <f>0+L598+L602+L606+L610</f>
      </c>
      <c s="32">
        <f>0+M598+M602+M606+M610</f>
      </c>
    </row>
    <row r="598" spans="1:16" ht="12.75">
      <c r="A598" t="s">
        <v>50</v>
      </c>
      <c s="34" t="s">
        <v>4599</v>
      </c>
      <c s="34" t="s">
        <v>869</v>
      </c>
      <c s="35" t="s">
        <v>5</v>
      </c>
      <c s="6" t="s">
        <v>6096</v>
      </c>
      <c s="36" t="s">
        <v>5389</v>
      </c>
      <c s="37">
        <v>35</v>
      </c>
      <c s="36">
        <v>0</v>
      </c>
      <c s="36">
        <f>ROUND(G598*H598,6)</f>
      </c>
      <c r="L598" s="38">
        <v>0</v>
      </c>
      <c s="32">
        <f>ROUND(ROUND(L598,2)*ROUND(G598,3),2)</f>
      </c>
      <c s="36" t="s">
        <v>62</v>
      </c>
      <c>
        <f>(M598*21)/100</f>
      </c>
      <c t="s">
        <v>28</v>
      </c>
    </row>
    <row r="599" spans="1:5" ht="12.75">
      <c r="A599" s="35" t="s">
        <v>56</v>
      </c>
      <c r="E599" s="39" t="s">
        <v>6096</v>
      </c>
    </row>
    <row r="600" spans="1:5" ht="12.75">
      <c r="A600" s="35" t="s">
        <v>57</v>
      </c>
      <c r="E600" s="40" t="s">
        <v>5</v>
      </c>
    </row>
    <row r="601" spans="1:5" ht="12.75">
      <c r="A601" t="s">
        <v>58</v>
      </c>
      <c r="E601" s="39" t="s">
        <v>5</v>
      </c>
    </row>
    <row r="602" spans="1:16" ht="12.75">
      <c r="A602" t="s">
        <v>50</v>
      </c>
      <c s="34" t="s">
        <v>4603</v>
      </c>
      <c s="34" t="s">
        <v>372</v>
      </c>
      <c s="35" t="s">
        <v>5</v>
      </c>
      <c s="6" t="s">
        <v>6090</v>
      </c>
      <c s="36" t="s">
        <v>61</v>
      </c>
      <c s="37">
        <v>1</v>
      </c>
      <c s="36">
        <v>0</v>
      </c>
      <c s="36">
        <f>ROUND(G602*H602,6)</f>
      </c>
      <c r="L602" s="38">
        <v>0</v>
      </c>
      <c s="32">
        <f>ROUND(ROUND(L602,2)*ROUND(G602,3),2)</f>
      </c>
      <c s="36" t="s">
        <v>62</v>
      </c>
      <c>
        <f>(M602*21)/100</f>
      </c>
      <c t="s">
        <v>28</v>
      </c>
    </row>
    <row r="603" spans="1:5" ht="12.75">
      <c r="A603" s="35" t="s">
        <v>56</v>
      </c>
      <c r="E603" s="39" t="s">
        <v>6090</v>
      </c>
    </row>
    <row r="604" spans="1:5" ht="12.75">
      <c r="A604" s="35" t="s">
        <v>57</v>
      </c>
      <c r="E604" s="40" t="s">
        <v>5</v>
      </c>
    </row>
    <row r="605" spans="1:5" ht="12.75">
      <c r="A605" t="s">
        <v>58</v>
      </c>
      <c r="E605" s="39" t="s">
        <v>5</v>
      </c>
    </row>
    <row r="606" spans="1:16" ht="12.75">
      <c r="A606" t="s">
        <v>50</v>
      </c>
      <c s="34" t="s">
        <v>4607</v>
      </c>
      <c s="34" t="s">
        <v>379</v>
      </c>
      <c s="35" t="s">
        <v>5</v>
      </c>
      <c s="6" t="s">
        <v>6097</v>
      </c>
      <c s="36" t="s">
        <v>61</v>
      </c>
      <c s="37">
        <v>2</v>
      </c>
      <c s="36">
        <v>0</v>
      </c>
      <c s="36">
        <f>ROUND(G606*H606,6)</f>
      </c>
      <c r="L606" s="38">
        <v>0</v>
      </c>
      <c s="32">
        <f>ROUND(ROUND(L606,2)*ROUND(G606,3),2)</f>
      </c>
      <c s="36" t="s">
        <v>62</v>
      </c>
      <c>
        <f>(M606*21)/100</f>
      </c>
      <c t="s">
        <v>28</v>
      </c>
    </row>
    <row r="607" spans="1:5" ht="12.75">
      <c r="A607" s="35" t="s">
        <v>56</v>
      </c>
      <c r="E607" s="39" t="s">
        <v>6097</v>
      </c>
    </row>
    <row r="608" spans="1:5" ht="12.75">
      <c r="A608" s="35" t="s">
        <v>57</v>
      </c>
      <c r="E608" s="40" t="s">
        <v>5</v>
      </c>
    </row>
    <row r="609" spans="1:5" ht="12.75">
      <c r="A609" t="s">
        <v>58</v>
      </c>
      <c r="E609" s="39" t="s">
        <v>5</v>
      </c>
    </row>
    <row r="610" spans="1:16" ht="12.75">
      <c r="A610" t="s">
        <v>50</v>
      </c>
      <c s="34" t="s">
        <v>4611</v>
      </c>
      <c s="34" t="s">
        <v>871</v>
      </c>
      <c s="35" t="s">
        <v>5</v>
      </c>
      <c s="6" t="s">
        <v>6098</v>
      </c>
      <c s="36" t="s">
        <v>61</v>
      </c>
      <c s="37">
        <v>1</v>
      </c>
      <c s="36">
        <v>0</v>
      </c>
      <c s="36">
        <f>ROUND(G610*H610,6)</f>
      </c>
      <c r="L610" s="38">
        <v>0</v>
      </c>
      <c s="32">
        <f>ROUND(ROUND(L610,2)*ROUND(G610,3),2)</f>
      </c>
      <c s="36" t="s">
        <v>62</v>
      </c>
      <c>
        <f>(M610*21)/100</f>
      </c>
      <c t="s">
        <v>28</v>
      </c>
    </row>
    <row r="611" spans="1:5" ht="12.75">
      <c r="A611" s="35" t="s">
        <v>56</v>
      </c>
      <c r="E611" s="39" t="s">
        <v>6098</v>
      </c>
    </row>
    <row r="612" spans="1:5" ht="12.75">
      <c r="A612" s="35" t="s">
        <v>57</v>
      </c>
      <c r="E612" s="40" t="s">
        <v>5</v>
      </c>
    </row>
    <row r="613" spans="1:5" ht="12.75">
      <c r="A613" t="s">
        <v>58</v>
      </c>
      <c r="E613" s="39" t="s">
        <v>5</v>
      </c>
    </row>
    <row r="614" spans="1:13" ht="12.75">
      <c r="A614" t="s">
        <v>47</v>
      </c>
      <c r="C614" s="31" t="s">
        <v>6102</v>
      </c>
      <c r="E614" s="33" t="s">
        <v>6087</v>
      </c>
      <c r="J614" s="32">
        <f>0</f>
      </c>
      <c s="32">
        <f>0</f>
      </c>
      <c s="32">
        <f>0+L615+L619+L623+L627</f>
      </c>
      <c s="32">
        <f>0+M615+M619+M623+M627</f>
      </c>
    </row>
    <row r="615" spans="1:16" ht="12.75">
      <c r="A615" t="s">
        <v>50</v>
      </c>
      <c s="34" t="s">
        <v>4638</v>
      </c>
      <c s="34" t="s">
        <v>869</v>
      </c>
      <c s="35" t="s">
        <v>5</v>
      </c>
      <c s="6" t="s">
        <v>6096</v>
      </c>
      <c s="36" t="s">
        <v>5389</v>
      </c>
      <c s="37">
        <v>70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62</v>
      </c>
      <c>
        <f>(M615*21)/100</f>
      </c>
      <c t="s">
        <v>28</v>
      </c>
    </row>
    <row r="616" spans="1:5" ht="12.75">
      <c r="A616" s="35" t="s">
        <v>56</v>
      </c>
      <c r="E616" s="39" t="s">
        <v>6096</v>
      </c>
    </row>
    <row r="617" spans="1:5" ht="12.75">
      <c r="A617" s="35" t="s">
        <v>57</v>
      </c>
      <c r="E617" s="40" t="s">
        <v>5</v>
      </c>
    </row>
    <row r="618" spans="1:5" ht="12.75">
      <c r="A618" t="s">
        <v>58</v>
      </c>
      <c r="E618" s="39" t="s">
        <v>5</v>
      </c>
    </row>
    <row r="619" spans="1:16" ht="12.75">
      <c r="A619" t="s">
        <v>50</v>
      </c>
      <c s="34" t="s">
        <v>4643</v>
      </c>
      <c s="34" t="s">
        <v>6089</v>
      </c>
      <c s="35" t="s">
        <v>5</v>
      </c>
      <c s="6" t="s">
        <v>6090</v>
      </c>
      <c s="36" t="s">
        <v>61</v>
      </c>
      <c s="37">
        <v>1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62</v>
      </c>
      <c>
        <f>(M619*21)/100</f>
      </c>
      <c t="s">
        <v>28</v>
      </c>
    </row>
    <row r="620" spans="1:5" ht="12.75">
      <c r="A620" s="35" t="s">
        <v>56</v>
      </c>
      <c r="E620" s="39" t="s">
        <v>6090</v>
      </c>
    </row>
    <row r="621" spans="1:5" ht="12.75">
      <c r="A621" s="35" t="s">
        <v>57</v>
      </c>
      <c r="E621" s="40" t="s">
        <v>5</v>
      </c>
    </row>
    <row r="622" spans="1:5" ht="12.75">
      <c r="A622" t="s">
        <v>58</v>
      </c>
      <c r="E622" s="39" t="s">
        <v>5</v>
      </c>
    </row>
    <row r="623" spans="1:16" ht="12.75">
      <c r="A623" t="s">
        <v>50</v>
      </c>
      <c s="34" t="s">
        <v>4647</v>
      </c>
      <c s="34" t="s">
        <v>379</v>
      </c>
      <c s="35" t="s">
        <v>5</v>
      </c>
      <c s="6" t="s">
        <v>6097</v>
      </c>
      <c s="36" t="s">
        <v>61</v>
      </c>
      <c s="37">
        <v>4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62</v>
      </c>
      <c>
        <f>(M623*21)/100</f>
      </c>
      <c t="s">
        <v>28</v>
      </c>
    </row>
    <row r="624" spans="1:5" ht="12.75">
      <c r="A624" s="35" t="s">
        <v>56</v>
      </c>
      <c r="E624" s="39" t="s">
        <v>6097</v>
      </c>
    </row>
    <row r="625" spans="1:5" ht="12.75">
      <c r="A625" s="35" t="s">
        <v>57</v>
      </c>
      <c r="E625" s="40" t="s">
        <v>5</v>
      </c>
    </row>
    <row r="626" spans="1:5" ht="12.75">
      <c r="A626" t="s">
        <v>58</v>
      </c>
      <c r="E626" s="39" t="s">
        <v>5</v>
      </c>
    </row>
    <row r="627" spans="1:16" ht="12.75">
      <c r="A627" t="s">
        <v>50</v>
      </c>
      <c s="34" t="s">
        <v>4651</v>
      </c>
      <c s="34" t="s">
        <v>1030</v>
      </c>
      <c s="35" t="s">
        <v>5</v>
      </c>
      <c s="6" t="s">
        <v>6098</v>
      </c>
      <c s="36" t="s">
        <v>61</v>
      </c>
      <c s="37">
        <v>1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62</v>
      </c>
      <c>
        <f>(M627*21)/100</f>
      </c>
      <c t="s">
        <v>28</v>
      </c>
    </row>
    <row r="628" spans="1:5" ht="12.75">
      <c r="A628" s="35" t="s">
        <v>56</v>
      </c>
      <c r="E628" s="39" t="s">
        <v>6098</v>
      </c>
    </row>
    <row r="629" spans="1:5" ht="12.75">
      <c r="A629" s="35" t="s">
        <v>57</v>
      </c>
      <c r="E629" s="40" t="s">
        <v>5</v>
      </c>
    </row>
    <row r="630" spans="1:5" ht="12.75">
      <c r="A630" t="s">
        <v>58</v>
      </c>
      <c r="E630" s="39" t="s">
        <v>5</v>
      </c>
    </row>
    <row r="631" spans="1:13" ht="12.75">
      <c r="A631" t="s">
        <v>47</v>
      </c>
      <c r="C631" s="31" t="s">
        <v>6103</v>
      </c>
      <c r="E631" s="33" t="s">
        <v>6087</v>
      </c>
      <c r="J631" s="32">
        <f>0</f>
      </c>
      <c s="32">
        <f>0</f>
      </c>
      <c s="32">
        <f>0+L632+L636+L640+L644</f>
      </c>
      <c s="32">
        <f>0+M632+M636+M640+M644</f>
      </c>
    </row>
    <row r="632" spans="1:16" ht="12.75">
      <c r="A632" t="s">
        <v>50</v>
      </c>
      <c s="34" t="s">
        <v>4679</v>
      </c>
      <c s="34" t="s">
        <v>869</v>
      </c>
      <c s="35" t="s">
        <v>5</v>
      </c>
      <c s="6" t="s">
        <v>6096</v>
      </c>
      <c s="36" t="s">
        <v>5389</v>
      </c>
      <c s="37">
        <v>70</v>
      </c>
      <c s="36">
        <v>0</v>
      </c>
      <c s="36">
        <f>ROUND(G632*H632,6)</f>
      </c>
      <c r="L632" s="38">
        <v>0</v>
      </c>
      <c s="32">
        <f>ROUND(ROUND(L632,2)*ROUND(G632,3),2)</f>
      </c>
      <c s="36" t="s">
        <v>62</v>
      </c>
      <c>
        <f>(M632*21)/100</f>
      </c>
      <c t="s">
        <v>28</v>
      </c>
    </row>
    <row r="633" spans="1:5" ht="12.75">
      <c r="A633" s="35" t="s">
        <v>56</v>
      </c>
      <c r="E633" s="39" t="s">
        <v>6096</v>
      </c>
    </row>
    <row r="634" spans="1:5" ht="12.75">
      <c r="A634" s="35" t="s">
        <v>57</v>
      </c>
      <c r="E634" s="40" t="s">
        <v>5</v>
      </c>
    </row>
    <row r="635" spans="1:5" ht="12.75">
      <c r="A635" t="s">
        <v>58</v>
      </c>
      <c r="E635" s="39" t="s">
        <v>5</v>
      </c>
    </row>
    <row r="636" spans="1:16" ht="12.75">
      <c r="A636" t="s">
        <v>50</v>
      </c>
      <c s="34" t="s">
        <v>4683</v>
      </c>
      <c s="34" t="s">
        <v>6089</v>
      </c>
      <c s="35" t="s">
        <v>5</v>
      </c>
      <c s="6" t="s">
        <v>6090</v>
      </c>
      <c s="36" t="s">
        <v>61</v>
      </c>
      <c s="37">
        <v>1</v>
      </c>
      <c s="36">
        <v>0</v>
      </c>
      <c s="36">
        <f>ROUND(G636*H636,6)</f>
      </c>
      <c r="L636" s="38">
        <v>0</v>
      </c>
      <c s="32">
        <f>ROUND(ROUND(L636,2)*ROUND(G636,3),2)</f>
      </c>
      <c s="36" t="s">
        <v>62</v>
      </c>
      <c>
        <f>(M636*21)/100</f>
      </c>
      <c t="s">
        <v>28</v>
      </c>
    </row>
    <row r="637" spans="1:5" ht="12.75">
      <c r="A637" s="35" t="s">
        <v>56</v>
      </c>
      <c r="E637" s="39" t="s">
        <v>6090</v>
      </c>
    </row>
    <row r="638" spans="1:5" ht="12.75">
      <c r="A638" s="35" t="s">
        <v>57</v>
      </c>
      <c r="E638" s="40" t="s">
        <v>5</v>
      </c>
    </row>
    <row r="639" spans="1:5" ht="12.75">
      <c r="A639" t="s">
        <v>58</v>
      </c>
      <c r="E639" s="39" t="s">
        <v>5</v>
      </c>
    </row>
    <row r="640" spans="1:16" ht="12.75">
      <c r="A640" t="s">
        <v>50</v>
      </c>
      <c s="34" t="s">
        <v>4687</v>
      </c>
      <c s="34" t="s">
        <v>379</v>
      </c>
      <c s="35" t="s">
        <v>5</v>
      </c>
      <c s="6" t="s">
        <v>6097</v>
      </c>
      <c s="36" t="s">
        <v>61</v>
      </c>
      <c s="37">
        <v>4</v>
      </c>
      <c s="36">
        <v>0</v>
      </c>
      <c s="36">
        <f>ROUND(G640*H640,6)</f>
      </c>
      <c r="L640" s="38">
        <v>0</v>
      </c>
      <c s="32">
        <f>ROUND(ROUND(L640,2)*ROUND(G640,3),2)</f>
      </c>
      <c s="36" t="s">
        <v>62</v>
      </c>
      <c>
        <f>(M640*21)/100</f>
      </c>
      <c t="s">
        <v>28</v>
      </c>
    </row>
    <row r="641" spans="1:5" ht="12.75">
      <c r="A641" s="35" t="s">
        <v>56</v>
      </c>
      <c r="E641" s="39" t="s">
        <v>6097</v>
      </c>
    </row>
    <row r="642" spans="1:5" ht="12.75">
      <c r="A642" s="35" t="s">
        <v>57</v>
      </c>
      <c r="E642" s="40" t="s">
        <v>5</v>
      </c>
    </row>
    <row r="643" spans="1:5" ht="12.75">
      <c r="A643" t="s">
        <v>58</v>
      </c>
      <c r="E643" s="39" t="s">
        <v>5</v>
      </c>
    </row>
    <row r="644" spans="1:16" ht="12.75">
      <c r="A644" t="s">
        <v>50</v>
      </c>
      <c s="34" t="s">
        <v>4691</v>
      </c>
      <c s="34" t="s">
        <v>1030</v>
      </c>
      <c s="35" t="s">
        <v>5</v>
      </c>
      <c s="6" t="s">
        <v>6098</v>
      </c>
      <c s="36" t="s">
        <v>61</v>
      </c>
      <c s="37">
        <v>1</v>
      </c>
      <c s="36">
        <v>0</v>
      </c>
      <c s="36">
        <f>ROUND(G644*H644,6)</f>
      </c>
      <c r="L644" s="38">
        <v>0</v>
      </c>
      <c s="32">
        <f>ROUND(ROUND(L644,2)*ROUND(G644,3),2)</f>
      </c>
      <c s="36" t="s">
        <v>62</v>
      </c>
      <c>
        <f>(M644*21)/100</f>
      </c>
      <c t="s">
        <v>28</v>
      </c>
    </row>
    <row r="645" spans="1:5" ht="12.75">
      <c r="A645" s="35" t="s">
        <v>56</v>
      </c>
      <c r="E645" s="39" t="s">
        <v>6098</v>
      </c>
    </row>
    <row r="646" spans="1:5" ht="12.75">
      <c r="A646" s="35" t="s">
        <v>57</v>
      </c>
      <c r="E646" s="40" t="s">
        <v>5</v>
      </c>
    </row>
    <row r="647" spans="1:5" ht="12.75">
      <c r="A647" t="s">
        <v>58</v>
      </c>
      <c r="E647" s="39" t="s">
        <v>5</v>
      </c>
    </row>
    <row r="648" spans="1:13" ht="12.75">
      <c r="A648" t="s">
        <v>47</v>
      </c>
      <c r="C648" s="31" t="s">
        <v>6104</v>
      </c>
      <c r="E648" s="33" t="s">
        <v>6105</v>
      </c>
      <c r="J648" s="32">
        <f>0</f>
      </c>
      <c s="32">
        <f>0</f>
      </c>
      <c s="32">
        <f>0+L649+L653+L657</f>
      </c>
      <c s="32">
        <f>0+M649+M653+M657</f>
      </c>
    </row>
    <row r="649" spans="1:16" ht="12.75">
      <c r="A649" t="s">
        <v>50</v>
      </c>
      <c s="34" t="s">
        <v>471</v>
      </c>
      <c s="34" t="s">
        <v>6106</v>
      </c>
      <c s="35" t="s">
        <v>5</v>
      </c>
      <c s="6" t="s">
        <v>6107</v>
      </c>
      <c s="36" t="s">
        <v>61</v>
      </c>
      <c s="37">
        <v>1</v>
      </c>
      <c s="36">
        <v>0</v>
      </c>
      <c s="36">
        <f>ROUND(G649*H649,6)</f>
      </c>
      <c r="L649" s="38">
        <v>0</v>
      </c>
      <c s="32">
        <f>ROUND(ROUND(L649,2)*ROUND(G649,3),2)</f>
      </c>
      <c s="36" t="s">
        <v>62</v>
      </c>
      <c>
        <f>(M649*21)/100</f>
      </c>
      <c t="s">
        <v>28</v>
      </c>
    </row>
    <row r="650" spans="1:5" ht="12.75">
      <c r="A650" s="35" t="s">
        <v>56</v>
      </c>
      <c r="E650" s="39" t="s">
        <v>6107</v>
      </c>
    </row>
    <row r="651" spans="1:5" ht="12.75">
      <c r="A651" s="35" t="s">
        <v>57</v>
      </c>
      <c r="E651" s="40" t="s">
        <v>5</v>
      </c>
    </row>
    <row r="652" spans="1:5" ht="12.75">
      <c r="A652" t="s">
        <v>58</v>
      </c>
      <c r="E652" s="39" t="s">
        <v>5</v>
      </c>
    </row>
    <row r="653" spans="1:16" ht="12.75">
      <c r="A653" t="s">
        <v>50</v>
      </c>
      <c s="34" t="s">
        <v>474</v>
      </c>
      <c s="34" t="s">
        <v>6108</v>
      </c>
      <c s="35" t="s">
        <v>5</v>
      </c>
      <c s="6" t="s">
        <v>6109</v>
      </c>
      <c s="36" t="s">
        <v>61</v>
      </c>
      <c s="37">
        <v>1</v>
      </c>
      <c s="36">
        <v>0</v>
      </c>
      <c s="36">
        <f>ROUND(G653*H653,6)</f>
      </c>
      <c r="L653" s="38">
        <v>0</v>
      </c>
      <c s="32">
        <f>ROUND(ROUND(L653,2)*ROUND(G653,3),2)</f>
      </c>
      <c s="36" t="s">
        <v>62</v>
      </c>
      <c>
        <f>(M653*21)/100</f>
      </c>
      <c t="s">
        <v>28</v>
      </c>
    </row>
    <row r="654" spans="1:5" ht="12.75">
      <c r="A654" s="35" t="s">
        <v>56</v>
      </c>
      <c r="E654" s="39" t="s">
        <v>6109</v>
      </c>
    </row>
    <row r="655" spans="1:5" ht="12.75">
      <c r="A655" s="35" t="s">
        <v>57</v>
      </c>
      <c r="E655" s="40" t="s">
        <v>5</v>
      </c>
    </row>
    <row r="656" spans="1:5" ht="12.75">
      <c r="A656" t="s">
        <v>58</v>
      </c>
      <c r="E656" s="39" t="s">
        <v>5</v>
      </c>
    </row>
    <row r="657" spans="1:16" ht="12.75">
      <c r="A657" t="s">
        <v>50</v>
      </c>
      <c s="34" t="s">
        <v>479</v>
      </c>
      <c s="34" t="s">
        <v>6110</v>
      </c>
      <c s="35" t="s">
        <v>5</v>
      </c>
      <c s="6" t="s">
        <v>6111</v>
      </c>
      <c s="36" t="s">
        <v>61</v>
      </c>
      <c s="37">
        <v>1</v>
      </c>
      <c s="36">
        <v>0</v>
      </c>
      <c s="36">
        <f>ROUND(G657*H657,6)</f>
      </c>
      <c r="L657" s="38">
        <v>0</v>
      </c>
      <c s="32">
        <f>ROUND(ROUND(L657,2)*ROUND(G657,3),2)</f>
      </c>
      <c s="36" t="s">
        <v>62</v>
      </c>
      <c>
        <f>(M657*21)/100</f>
      </c>
      <c t="s">
        <v>28</v>
      </c>
    </row>
    <row r="658" spans="1:5" ht="12.75">
      <c r="A658" s="35" t="s">
        <v>56</v>
      </c>
      <c r="E658" s="39" t="s">
        <v>6111</v>
      </c>
    </row>
    <row r="659" spans="1:5" ht="12.75">
      <c r="A659" s="35" t="s">
        <v>57</v>
      </c>
      <c r="E659" s="40" t="s">
        <v>5</v>
      </c>
    </row>
    <row r="660" spans="1:5" ht="12.75">
      <c r="A660" t="s">
        <v>58</v>
      </c>
      <c r="E660" s="39" t="s">
        <v>5</v>
      </c>
    </row>
    <row r="661" spans="1:13" ht="12.75">
      <c r="A661" t="s">
        <v>47</v>
      </c>
      <c r="C661" s="31" t="s">
        <v>6112</v>
      </c>
      <c r="E661" s="33" t="s">
        <v>6113</v>
      </c>
      <c r="J661" s="32">
        <f>0</f>
      </c>
      <c s="32">
        <f>0</f>
      </c>
      <c s="32">
        <f>0+L662</f>
      </c>
      <c s="32">
        <f>0+M662</f>
      </c>
    </row>
    <row r="662" spans="1:16" ht="38.25">
      <c r="A662" t="s">
        <v>50</v>
      </c>
      <c s="34" t="s">
        <v>490</v>
      </c>
      <c s="34" t="s">
        <v>6114</v>
      </c>
      <c s="35" t="s">
        <v>5</v>
      </c>
      <c s="6" t="s">
        <v>6115</v>
      </c>
      <c s="36" t="s">
        <v>61</v>
      </c>
      <c s="37">
        <v>2</v>
      </c>
      <c s="36">
        <v>0</v>
      </c>
      <c s="36">
        <f>ROUND(G662*H662,6)</f>
      </c>
      <c r="L662" s="38">
        <v>0</v>
      </c>
      <c s="32">
        <f>ROUND(ROUND(L662,2)*ROUND(G662,3),2)</f>
      </c>
      <c s="36" t="s">
        <v>62</v>
      </c>
      <c>
        <f>(M662*21)/100</f>
      </c>
      <c t="s">
        <v>28</v>
      </c>
    </row>
    <row r="663" spans="1:5" ht="38.25">
      <c r="A663" s="35" t="s">
        <v>56</v>
      </c>
      <c r="E663" s="39" t="s">
        <v>6116</v>
      </c>
    </row>
    <row r="664" spans="1:5" ht="12.75">
      <c r="A664" s="35" t="s">
        <v>57</v>
      </c>
      <c r="E664" s="40" t="s">
        <v>5</v>
      </c>
    </row>
    <row r="665" spans="1:5" ht="12.75">
      <c r="A665" t="s">
        <v>58</v>
      </c>
      <c r="E665" s="39" t="s">
        <v>5</v>
      </c>
    </row>
    <row r="666" spans="1:13" ht="12.75">
      <c r="A666" t="s">
        <v>47</v>
      </c>
      <c r="C666" s="31" t="s">
        <v>227</v>
      </c>
      <c r="E666" s="33" t="s">
        <v>6117</v>
      </c>
      <c r="J666" s="32">
        <f>0</f>
      </c>
      <c s="32">
        <f>0</f>
      </c>
      <c s="32">
        <f>0+L667+L671+L675+L679+L683+L687+L691+L695+L699+L703+L707+L711</f>
      </c>
      <c s="32">
        <f>0+M667+M671+M675+M679+M683+M687+M691+M695+M699+M703+M707+M711</f>
      </c>
    </row>
    <row r="667" spans="1:16" ht="12.75">
      <c r="A667" t="s">
        <v>50</v>
      </c>
      <c s="34" t="s">
        <v>28</v>
      </c>
      <c s="34" t="s">
        <v>6118</v>
      </c>
      <c s="35" t="s">
        <v>5</v>
      </c>
      <c s="6" t="s">
        <v>6119</v>
      </c>
      <c s="36" t="s">
        <v>61</v>
      </c>
      <c s="37">
        <v>2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62</v>
      </c>
      <c>
        <f>(M667*21)/100</f>
      </c>
      <c t="s">
        <v>28</v>
      </c>
    </row>
    <row r="668" spans="1:5" ht="12.75">
      <c r="A668" s="35" t="s">
        <v>56</v>
      </c>
      <c r="E668" s="39" t="s">
        <v>6119</v>
      </c>
    </row>
    <row r="669" spans="1:5" ht="12.75">
      <c r="A669" s="35" t="s">
        <v>57</v>
      </c>
      <c r="E669" s="40" t="s">
        <v>5</v>
      </c>
    </row>
    <row r="670" spans="1:5" ht="12.75">
      <c r="A670" t="s">
        <v>58</v>
      </c>
      <c r="E670" s="39" t="s">
        <v>5</v>
      </c>
    </row>
    <row r="671" spans="1:16" ht="25.5">
      <c r="A671" t="s">
        <v>50</v>
      </c>
      <c s="34" t="s">
        <v>26</v>
      </c>
      <c s="34" t="s">
        <v>6120</v>
      </c>
      <c s="35" t="s">
        <v>5</v>
      </c>
      <c s="6" t="s">
        <v>6121</v>
      </c>
      <c s="36" t="s">
        <v>61</v>
      </c>
      <c s="37">
        <v>1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62</v>
      </c>
      <c>
        <f>(M671*21)/100</f>
      </c>
      <c t="s">
        <v>28</v>
      </c>
    </row>
    <row r="672" spans="1:5" ht="25.5">
      <c r="A672" s="35" t="s">
        <v>56</v>
      </c>
      <c r="E672" s="39" t="s">
        <v>6121</v>
      </c>
    </row>
    <row r="673" spans="1:5" ht="12.75">
      <c r="A673" s="35" t="s">
        <v>57</v>
      </c>
      <c r="E673" s="40" t="s">
        <v>5</v>
      </c>
    </row>
    <row r="674" spans="1:5" ht="12.75">
      <c r="A674" t="s">
        <v>58</v>
      </c>
      <c r="E674" s="39" t="s">
        <v>5</v>
      </c>
    </row>
    <row r="675" spans="1:16" ht="12.75">
      <c r="A675" t="s">
        <v>50</v>
      </c>
      <c s="34" t="s">
        <v>65</v>
      </c>
      <c s="34" t="s">
        <v>6122</v>
      </c>
      <c s="35" t="s">
        <v>5</v>
      </c>
      <c s="6" t="s">
        <v>6123</v>
      </c>
      <c s="36" t="s">
        <v>61</v>
      </c>
      <c s="37">
        <v>1</v>
      </c>
      <c s="36">
        <v>0</v>
      </c>
      <c s="36">
        <f>ROUND(G675*H675,6)</f>
      </c>
      <c r="L675" s="38">
        <v>0</v>
      </c>
      <c s="32">
        <f>ROUND(ROUND(L675,2)*ROUND(G675,3),2)</f>
      </c>
      <c s="36" t="s">
        <v>62</v>
      </c>
      <c>
        <f>(M675*21)/100</f>
      </c>
      <c t="s">
        <v>28</v>
      </c>
    </row>
    <row r="676" spans="1:5" ht="12.75">
      <c r="A676" s="35" t="s">
        <v>56</v>
      </c>
      <c r="E676" s="39" t="s">
        <v>6123</v>
      </c>
    </row>
    <row r="677" spans="1:5" ht="12.75">
      <c r="A677" s="35" t="s">
        <v>57</v>
      </c>
      <c r="E677" s="40" t="s">
        <v>5</v>
      </c>
    </row>
    <row r="678" spans="1:5" ht="12.75">
      <c r="A678" t="s">
        <v>58</v>
      </c>
      <c r="E678" s="39" t="s">
        <v>5</v>
      </c>
    </row>
    <row r="679" spans="1:16" ht="12.75">
      <c r="A679" t="s">
        <v>50</v>
      </c>
      <c s="34" t="s">
        <v>68</v>
      </c>
      <c s="34" t="s">
        <v>6124</v>
      </c>
      <c s="35" t="s">
        <v>5</v>
      </c>
      <c s="6" t="s">
        <v>6125</v>
      </c>
      <c s="36" t="s">
        <v>61</v>
      </c>
      <c s="37">
        <v>3</v>
      </c>
      <c s="36">
        <v>0</v>
      </c>
      <c s="36">
        <f>ROUND(G679*H679,6)</f>
      </c>
      <c r="L679" s="38">
        <v>0</v>
      </c>
      <c s="32">
        <f>ROUND(ROUND(L679,2)*ROUND(G679,3),2)</f>
      </c>
      <c s="36" t="s">
        <v>62</v>
      </c>
      <c>
        <f>(M679*21)/100</f>
      </c>
      <c t="s">
        <v>28</v>
      </c>
    </row>
    <row r="680" spans="1:5" ht="12.75">
      <c r="A680" s="35" t="s">
        <v>56</v>
      </c>
      <c r="E680" s="39" t="s">
        <v>6125</v>
      </c>
    </row>
    <row r="681" spans="1:5" ht="12.75">
      <c r="A681" s="35" t="s">
        <v>57</v>
      </c>
      <c r="E681" s="40" t="s">
        <v>5</v>
      </c>
    </row>
    <row r="682" spans="1:5" ht="12.75">
      <c r="A682" t="s">
        <v>58</v>
      </c>
      <c r="E682" s="39" t="s">
        <v>5</v>
      </c>
    </row>
    <row r="683" spans="1:16" ht="12.75">
      <c r="A683" t="s">
        <v>50</v>
      </c>
      <c s="34" t="s">
        <v>27</v>
      </c>
      <c s="34" t="s">
        <v>366</v>
      </c>
      <c s="35" t="s">
        <v>5</v>
      </c>
      <c s="6" t="s">
        <v>6126</v>
      </c>
      <c s="36" t="s">
        <v>54</v>
      </c>
      <c s="37">
        <v>50</v>
      </c>
      <c s="36">
        <v>0</v>
      </c>
      <c s="36">
        <f>ROUND(G683*H683,6)</f>
      </c>
      <c r="L683" s="38">
        <v>0</v>
      </c>
      <c s="32">
        <f>ROUND(ROUND(L683,2)*ROUND(G683,3),2)</f>
      </c>
      <c s="36" t="s">
        <v>62</v>
      </c>
      <c>
        <f>(M683*21)/100</f>
      </c>
      <c t="s">
        <v>28</v>
      </c>
    </row>
    <row r="684" spans="1:5" ht="12.75">
      <c r="A684" s="35" t="s">
        <v>56</v>
      </c>
      <c r="E684" s="39" t="s">
        <v>6126</v>
      </c>
    </row>
    <row r="685" spans="1:5" ht="12.75">
      <c r="A685" s="35" t="s">
        <v>57</v>
      </c>
      <c r="E685" s="40" t="s">
        <v>5</v>
      </c>
    </row>
    <row r="686" spans="1:5" ht="12.75">
      <c r="A686" t="s">
        <v>58</v>
      </c>
      <c r="E686" s="39" t="s">
        <v>5</v>
      </c>
    </row>
    <row r="687" spans="1:16" ht="12.75">
      <c r="A687" t="s">
        <v>50</v>
      </c>
      <c s="34" t="s">
        <v>77</v>
      </c>
      <c s="34" t="s">
        <v>368</v>
      </c>
      <c s="35" t="s">
        <v>5</v>
      </c>
      <c s="6" t="s">
        <v>6127</v>
      </c>
      <c s="36" t="s">
        <v>1436</v>
      </c>
      <c s="37">
        <v>5</v>
      </c>
      <c s="36">
        <v>0</v>
      </c>
      <c s="36">
        <f>ROUND(G687*H687,6)</f>
      </c>
      <c r="L687" s="38">
        <v>0</v>
      </c>
      <c s="32">
        <f>ROUND(ROUND(L687,2)*ROUND(G687,3),2)</f>
      </c>
      <c s="36" t="s">
        <v>62</v>
      </c>
      <c>
        <f>(M687*21)/100</f>
      </c>
      <c t="s">
        <v>28</v>
      </c>
    </row>
    <row r="688" spans="1:5" ht="12.75">
      <c r="A688" s="35" t="s">
        <v>56</v>
      </c>
      <c r="E688" s="39" t="s">
        <v>6127</v>
      </c>
    </row>
    <row r="689" spans="1:5" ht="12.75">
      <c r="A689" s="35" t="s">
        <v>57</v>
      </c>
      <c r="E689" s="40" t="s">
        <v>5</v>
      </c>
    </row>
    <row r="690" spans="1:5" ht="12.75">
      <c r="A690" t="s">
        <v>58</v>
      </c>
      <c r="E690" s="39" t="s">
        <v>5</v>
      </c>
    </row>
    <row r="691" spans="1:16" ht="12.75">
      <c r="A691" t="s">
        <v>50</v>
      </c>
      <c s="34" t="s">
        <v>80</v>
      </c>
      <c s="34" t="s">
        <v>867</v>
      </c>
      <c s="35" t="s">
        <v>5</v>
      </c>
      <c s="6" t="s">
        <v>6128</v>
      </c>
      <c s="36" t="s">
        <v>61</v>
      </c>
      <c s="37">
        <v>1</v>
      </c>
      <c s="36">
        <v>0</v>
      </c>
      <c s="36">
        <f>ROUND(G691*H691,6)</f>
      </c>
      <c r="L691" s="38">
        <v>0</v>
      </c>
      <c s="32">
        <f>ROUND(ROUND(L691,2)*ROUND(G691,3),2)</f>
      </c>
      <c s="36" t="s">
        <v>62</v>
      </c>
      <c>
        <f>(M691*21)/100</f>
      </c>
      <c t="s">
        <v>28</v>
      </c>
    </row>
    <row r="692" spans="1:5" ht="12.75">
      <c r="A692" s="35" t="s">
        <v>56</v>
      </c>
      <c r="E692" s="39" t="s">
        <v>6128</v>
      </c>
    </row>
    <row r="693" spans="1:5" ht="12.75">
      <c r="A693" s="35" t="s">
        <v>57</v>
      </c>
      <c r="E693" s="40" t="s">
        <v>5</v>
      </c>
    </row>
    <row r="694" spans="1:5" ht="12.75">
      <c r="A694" t="s">
        <v>58</v>
      </c>
      <c r="E694" s="39" t="s">
        <v>5</v>
      </c>
    </row>
    <row r="695" spans="1:16" ht="12.75">
      <c r="A695" t="s">
        <v>50</v>
      </c>
      <c s="34" t="s">
        <v>83</v>
      </c>
      <c s="34" t="s">
        <v>370</v>
      </c>
      <c s="35" t="s">
        <v>5</v>
      </c>
      <c s="6" t="s">
        <v>6098</v>
      </c>
      <c s="36" t="s">
        <v>61</v>
      </c>
      <c s="37">
        <v>1</v>
      </c>
      <c s="36">
        <v>0</v>
      </c>
      <c s="36">
        <f>ROUND(G695*H695,6)</f>
      </c>
      <c r="L695" s="38">
        <v>0</v>
      </c>
      <c s="32">
        <f>ROUND(ROUND(L695,2)*ROUND(G695,3),2)</f>
      </c>
      <c s="36" t="s">
        <v>62</v>
      </c>
      <c>
        <f>(M695*21)/100</f>
      </c>
      <c t="s">
        <v>28</v>
      </c>
    </row>
    <row r="696" spans="1:5" ht="12.75">
      <c r="A696" s="35" t="s">
        <v>56</v>
      </c>
      <c r="E696" s="39" t="s">
        <v>6098</v>
      </c>
    </row>
    <row r="697" spans="1:5" ht="12.75">
      <c r="A697" s="35" t="s">
        <v>57</v>
      </c>
      <c r="E697" s="40" t="s">
        <v>5</v>
      </c>
    </row>
    <row r="698" spans="1:5" ht="12.75">
      <c r="A698" t="s">
        <v>58</v>
      </c>
      <c r="E698" s="39" t="s">
        <v>5</v>
      </c>
    </row>
    <row r="699" spans="1:16" ht="12.75">
      <c r="A699" t="s">
        <v>50</v>
      </c>
      <c s="34" t="s">
        <v>87</v>
      </c>
      <c s="34" t="s">
        <v>372</v>
      </c>
      <c s="35" t="s">
        <v>5</v>
      </c>
      <c s="6" t="s">
        <v>6090</v>
      </c>
      <c s="36" t="s">
        <v>61</v>
      </c>
      <c s="37">
        <v>1</v>
      </c>
      <c s="36">
        <v>0</v>
      </c>
      <c s="36">
        <f>ROUND(G699*H699,6)</f>
      </c>
      <c r="L699" s="38">
        <v>0</v>
      </c>
      <c s="32">
        <f>ROUND(ROUND(L699,2)*ROUND(G699,3),2)</f>
      </c>
      <c s="36" t="s">
        <v>62</v>
      </c>
      <c>
        <f>(M699*21)/100</f>
      </c>
      <c t="s">
        <v>28</v>
      </c>
    </row>
    <row r="700" spans="1:5" ht="12.75">
      <c r="A700" s="35" t="s">
        <v>56</v>
      </c>
      <c r="E700" s="39" t="s">
        <v>6090</v>
      </c>
    </row>
    <row r="701" spans="1:5" ht="12.75">
      <c r="A701" s="35" t="s">
        <v>57</v>
      </c>
      <c r="E701" s="40" t="s">
        <v>5</v>
      </c>
    </row>
    <row r="702" spans="1:5" ht="12.75">
      <c r="A702" t="s">
        <v>58</v>
      </c>
      <c r="E702" s="39" t="s">
        <v>5</v>
      </c>
    </row>
    <row r="703" spans="1:16" ht="12.75">
      <c r="A703" t="s">
        <v>50</v>
      </c>
      <c s="34" t="s">
        <v>90</v>
      </c>
      <c s="34" t="s">
        <v>374</v>
      </c>
      <c s="35" t="s">
        <v>5</v>
      </c>
      <c s="6" t="s">
        <v>6129</v>
      </c>
      <c s="36" t="s">
        <v>61</v>
      </c>
      <c s="37">
        <v>1</v>
      </c>
      <c s="36">
        <v>0</v>
      </c>
      <c s="36">
        <f>ROUND(G703*H703,6)</f>
      </c>
      <c r="L703" s="38">
        <v>0</v>
      </c>
      <c s="32">
        <f>ROUND(ROUND(L703,2)*ROUND(G703,3),2)</f>
      </c>
      <c s="36" t="s">
        <v>62</v>
      </c>
      <c>
        <f>(M703*21)/100</f>
      </c>
      <c t="s">
        <v>28</v>
      </c>
    </row>
    <row r="704" spans="1:5" ht="12.75">
      <c r="A704" s="35" t="s">
        <v>56</v>
      </c>
      <c r="E704" s="39" t="s">
        <v>6129</v>
      </c>
    </row>
    <row r="705" spans="1:5" ht="12.75">
      <c r="A705" s="35" t="s">
        <v>57</v>
      </c>
      <c r="E705" s="40" t="s">
        <v>5</v>
      </c>
    </row>
    <row r="706" spans="1:5" ht="12.75">
      <c r="A706" t="s">
        <v>58</v>
      </c>
      <c r="E706" s="39" t="s">
        <v>5</v>
      </c>
    </row>
    <row r="707" spans="1:16" ht="12.75">
      <c r="A707" t="s">
        <v>50</v>
      </c>
      <c s="34" t="s">
        <v>93</v>
      </c>
      <c s="34" t="s">
        <v>377</v>
      </c>
      <c s="35" t="s">
        <v>5</v>
      </c>
      <c s="6" t="s">
        <v>201</v>
      </c>
      <c s="36" t="s">
        <v>61</v>
      </c>
      <c s="37">
        <v>1</v>
      </c>
      <c s="36">
        <v>0</v>
      </c>
      <c s="36">
        <f>ROUND(G707*H707,6)</f>
      </c>
      <c r="L707" s="38">
        <v>0</v>
      </c>
      <c s="32">
        <f>ROUND(ROUND(L707,2)*ROUND(G707,3),2)</f>
      </c>
      <c s="36" t="s">
        <v>62</v>
      </c>
      <c>
        <f>(M707*21)/100</f>
      </c>
      <c t="s">
        <v>28</v>
      </c>
    </row>
    <row r="708" spans="1:5" ht="12.75">
      <c r="A708" s="35" t="s">
        <v>56</v>
      </c>
      <c r="E708" s="39" t="s">
        <v>201</v>
      </c>
    </row>
    <row r="709" spans="1:5" ht="12.75">
      <c r="A709" s="35" t="s">
        <v>57</v>
      </c>
      <c r="E709" s="40" t="s">
        <v>5</v>
      </c>
    </row>
    <row r="710" spans="1:5" ht="12.75">
      <c r="A710" t="s">
        <v>58</v>
      </c>
      <c r="E710" s="39" t="s">
        <v>5</v>
      </c>
    </row>
    <row r="711" spans="1:16" ht="12.75">
      <c r="A711" t="s">
        <v>50</v>
      </c>
      <c s="34" t="s">
        <v>96</v>
      </c>
      <c s="34" t="s">
        <v>379</v>
      </c>
      <c s="35" t="s">
        <v>5</v>
      </c>
      <c s="6" t="s">
        <v>6097</v>
      </c>
      <c s="36" t="s">
        <v>61</v>
      </c>
      <c s="37">
        <v>2</v>
      </c>
      <c s="36">
        <v>0</v>
      </c>
      <c s="36">
        <f>ROUND(G711*H711,6)</f>
      </c>
      <c r="L711" s="38">
        <v>0</v>
      </c>
      <c s="32">
        <f>ROUND(ROUND(L711,2)*ROUND(G711,3),2)</f>
      </c>
      <c s="36" t="s">
        <v>62</v>
      </c>
      <c>
        <f>(M711*21)/100</f>
      </c>
      <c t="s">
        <v>28</v>
      </c>
    </row>
    <row r="712" spans="1:5" ht="12.75">
      <c r="A712" s="35" t="s">
        <v>56</v>
      </c>
      <c r="E712" s="39" t="s">
        <v>6097</v>
      </c>
    </row>
    <row r="713" spans="1:5" ht="12.75">
      <c r="A713" s="35" t="s">
        <v>57</v>
      </c>
      <c r="E713" s="40" t="s">
        <v>5</v>
      </c>
    </row>
    <row r="714" spans="1:5" ht="12.75">
      <c r="A714" t="s">
        <v>58</v>
      </c>
      <c r="E714" s="39" t="s">
        <v>5</v>
      </c>
    </row>
    <row r="715" spans="1:13" ht="12.75">
      <c r="A715" t="s">
        <v>47</v>
      </c>
      <c r="C715" s="31" t="s">
        <v>6130</v>
      </c>
      <c r="E715" s="33" t="s">
        <v>6131</v>
      </c>
      <c r="J715" s="32">
        <f>0</f>
      </c>
      <c s="32">
        <f>0</f>
      </c>
      <c s="32">
        <f>0+L716+L720</f>
      </c>
      <c s="32">
        <f>0+M716+M720</f>
      </c>
    </row>
    <row r="716" spans="1:16" ht="12.75">
      <c r="A716" t="s">
        <v>50</v>
      </c>
      <c s="34" t="s">
        <v>502</v>
      </c>
      <c s="34" t="s">
        <v>6132</v>
      </c>
      <c s="35" t="s">
        <v>5</v>
      </c>
      <c s="6" t="s">
        <v>6133</v>
      </c>
      <c s="36" t="s">
        <v>61</v>
      </c>
      <c s="37">
        <v>2</v>
      </c>
      <c s="36">
        <v>0</v>
      </c>
      <c s="36">
        <f>ROUND(G716*H716,6)</f>
      </c>
      <c r="L716" s="38">
        <v>0</v>
      </c>
      <c s="32">
        <f>ROUND(ROUND(L716,2)*ROUND(G716,3),2)</f>
      </c>
      <c s="36" t="s">
        <v>62</v>
      </c>
      <c>
        <f>(M716*21)/100</f>
      </c>
      <c t="s">
        <v>28</v>
      </c>
    </row>
    <row r="717" spans="1:5" ht="12.75">
      <c r="A717" s="35" t="s">
        <v>56</v>
      </c>
      <c r="E717" s="39" t="s">
        <v>6133</v>
      </c>
    </row>
    <row r="718" spans="1:5" ht="12.75">
      <c r="A718" s="35" t="s">
        <v>57</v>
      </c>
      <c r="E718" s="40" t="s">
        <v>5</v>
      </c>
    </row>
    <row r="719" spans="1:5" ht="12.75">
      <c r="A719" t="s">
        <v>58</v>
      </c>
      <c r="E719" s="39" t="s">
        <v>5</v>
      </c>
    </row>
    <row r="720" spans="1:16" ht="12.75">
      <c r="A720" t="s">
        <v>50</v>
      </c>
      <c s="34" t="s">
        <v>505</v>
      </c>
      <c s="34" t="s">
        <v>6134</v>
      </c>
      <c s="35" t="s">
        <v>5</v>
      </c>
      <c s="6" t="s">
        <v>6135</v>
      </c>
      <c s="36" t="s">
        <v>61</v>
      </c>
      <c s="37">
        <v>2</v>
      </c>
      <c s="36">
        <v>0</v>
      </c>
      <c s="36">
        <f>ROUND(G720*H720,6)</f>
      </c>
      <c r="L720" s="38">
        <v>0</v>
      </c>
      <c s="32">
        <f>ROUND(ROUND(L720,2)*ROUND(G720,3),2)</f>
      </c>
      <c s="36" t="s">
        <v>62</v>
      </c>
      <c>
        <f>(M720*21)/100</f>
      </c>
      <c t="s">
        <v>28</v>
      </c>
    </row>
    <row r="721" spans="1:5" ht="12.75">
      <c r="A721" s="35" t="s">
        <v>56</v>
      </c>
      <c r="E721" s="39" t="s">
        <v>6135</v>
      </c>
    </row>
    <row r="722" spans="1:5" ht="12.75">
      <c r="A722" s="35" t="s">
        <v>57</v>
      </c>
      <c r="E722" s="40" t="s">
        <v>5</v>
      </c>
    </row>
    <row r="723" spans="1:5" ht="12.75">
      <c r="A723" t="s">
        <v>58</v>
      </c>
      <c r="E723" s="39" t="s">
        <v>5</v>
      </c>
    </row>
    <row r="724" spans="1:13" ht="12.75">
      <c r="A724" t="s">
        <v>47</v>
      </c>
      <c r="C724" s="31" t="s">
        <v>6136</v>
      </c>
      <c r="E724" s="33" t="s">
        <v>6137</v>
      </c>
      <c r="J724" s="32">
        <f>0</f>
      </c>
      <c s="32">
        <f>0</f>
      </c>
      <c s="32">
        <f>0+L725</f>
      </c>
      <c s="32">
        <f>0+M725</f>
      </c>
    </row>
    <row r="725" spans="1:16" ht="12.75">
      <c r="A725" t="s">
        <v>50</v>
      </c>
      <c s="34" t="s">
        <v>508</v>
      </c>
      <c s="34" t="s">
        <v>6138</v>
      </c>
      <c s="35" t="s">
        <v>5</v>
      </c>
      <c s="6" t="s">
        <v>6139</v>
      </c>
      <c s="36" t="s">
        <v>61</v>
      </c>
      <c s="37">
        <v>1</v>
      </c>
      <c s="36">
        <v>0</v>
      </c>
      <c s="36">
        <f>ROUND(G725*H725,6)</f>
      </c>
      <c r="L725" s="38">
        <v>0</v>
      </c>
      <c s="32">
        <f>ROUND(ROUND(L725,2)*ROUND(G725,3),2)</f>
      </c>
      <c s="36" t="s">
        <v>62</v>
      </c>
      <c>
        <f>(M725*21)/100</f>
      </c>
      <c t="s">
        <v>28</v>
      </c>
    </row>
    <row r="726" spans="1:5" ht="12.75">
      <c r="A726" s="35" t="s">
        <v>56</v>
      </c>
      <c r="E726" s="39" t="s">
        <v>6139</v>
      </c>
    </row>
    <row r="727" spans="1:5" ht="12.75">
      <c r="A727" s="35" t="s">
        <v>57</v>
      </c>
      <c r="E727" s="40" t="s">
        <v>5</v>
      </c>
    </row>
    <row r="728" spans="1:5" ht="12.75">
      <c r="A728" t="s">
        <v>58</v>
      </c>
      <c r="E728" s="39" t="s">
        <v>5</v>
      </c>
    </row>
    <row r="729" spans="1:13" ht="12.75">
      <c r="A729" t="s">
        <v>47</v>
      </c>
      <c r="C729" s="31" t="s">
        <v>6140</v>
      </c>
      <c r="E729" s="33" t="s">
        <v>6137</v>
      </c>
      <c r="J729" s="32">
        <f>0</f>
      </c>
      <c s="32">
        <f>0</f>
      </c>
      <c s="32">
        <f>0+L730</f>
      </c>
      <c s="32">
        <f>0+M730</f>
      </c>
    </row>
    <row r="730" spans="1:16" ht="12.75">
      <c r="A730" t="s">
        <v>50</v>
      </c>
      <c s="34" t="s">
        <v>984</v>
      </c>
      <c s="34" t="s">
        <v>6141</v>
      </c>
      <c s="35" t="s">
        <v>5</v>
      </c>
      <c s="6" t="s">
        <v>6142</v>
      </c>
      <c s="36" t="s">
        <v>61</v>
      </c>
      <c s="37">
        <v>1</v>
      </c>
      <c s="36">
        <v>0</v>
      </c>
      <c s="36">
        <f>ROUND(G730*H730,6)</f>
      </c>
      <c r="L730" s="38">
        <v>0</v>
      </c>
      <c s="32">
        <f>ROUND(ROUND(L730,2)*ROUND(G730,3),2)</f>
      </c>
      <c s="36" t="s">
        <v>62</v>
      </c>
      <c>
        <f>(M730*21)/100</f>
      </c>
      <c t="s">
        <v>28</v>
      </c>
    </row>
    <row r="731" spans="1:5" ht="12.75">
      <c r="A731" s="35" t="s">
        <v>56</v>
      </c>
      <c r="E731" s="39" t="s">
        <v>6142</v>
      </c>
    </row>
    <row r="732" spans="1:5" ht="12.75">
      <c r="A732" s="35" t="s">
        <v>57</v>
      </c>
      <c r="E732" s="40" t="s">
        <v>5</v>
      </c>
    </row>
    <row r="733" spans="1:5" ht="12.75">
      <c r="A733" t="s">
        <v>58</v>
      </c>
      <c r="E733" s="39" t="s">
        <v>5</v>
      </c>
    </row>
    <row r="734" spans="1:13" ht="12.75">
      <c r="A734" t="s">
        <v>47</v>
      </c>
      <c r="C734" s="31" t="s">
        <v>6143</v>
      </c>
      <c r="E734" s="33" t="s">
        <v>6137</v>
      </c>
      <c r="J734" s="32">
        <f>0</f>
      </c>
      <c s="32">
        <f>0</f>
      </c>
      <c s="32">
        <f>0+L735</f>
      </c>
      <c s="32">
        <f>0+M735</f>
      </c>
    </row>
    <row r="735" spans="1:16" ht="12.75">
      <c r="A735" t="s">
        <v>50</v>
      </c>
      <c s="34" t="s">
        <v>1041</v>
      </c>
      <c s="34" t="s">
        <v>6144</v>
      </c>
      <c s="35" t="s">
        <v>5</v>
      </c>
      <c s="6" t="s">
        <v>6145</v>
      </c>
      <c s="36" t="s">
        <v>61</v>
      </c>
      <c s="37">
        <v>1</v>
      </c>
      <c s="36">
        <v>0</v>
      </c>
      <c s="36">
        <f>ROUND(G735*H735,6)</f>
      </c>
      <c r="L735" s="38">
        <v>0</v>
      </c>
      <c s="32">
        <f>ROUND(ROUND(L735,2)*ROUND(G735,3),2)</f>
      </c>
      <c s="36" t="s">
        <v>62</v>
      </c>
      <c>
        <f>(M735*21)/100</f>
      </c>
      <c t="s">
        <v>28</v>
      </c>
    </row>
    <row r="736" spans="1:5" ht="12.75">
      <c r="A736" s="35" t="s">
        <v>56</v>
      </c>
      <c r="E736" s="39" t="s">
        <v>6145</v>
      </c>
    </row>
    <row r="737" spans="1:5" ht="12.75">
      <c r="A737" s="35" t="s">
        <v>57</v>
      </c>
      <c r="E737" s="40" t="s">
        <v>5</v>
      </c>
    </row>
    <row r="738" spans="1:5" ht="12.75">
      <c r="A738" t="s">
        <v>58</v>
      </c>
      <c r="E738" s="39" t="s">
        <v>5</v>
      </c>
    </row>
    <row r="739" spans="1:13" ht="12.75">
      <c r="A739" t="s">
        <v>47</v>
      </c>
      <c r="C739" s="31" t="s">
        <v>6146</v>
      </c>
      <c r="E739" s="33" t="s">
        <v>6137</v>
      </c>
      <c r="J739" s="32">
        <f>0</f>
      </c>
      <c s="32">
        <f>0</f>
      </c>
      <c s="32">
        <f>0+L740</f>
      </c>
      <c s="32">
        <f>0+M740</f>
      </c>
    </row>
    <row r="740" spans="1:16" ht="12.75">
      <c r="A740" t="s">
        <v>50</v>
      </c>
      <c s="34" t="s">
        <v>4763</v>
      </c>
      <c s="34" t="s">
        <v>6147</v>
      </c>
      <c s="35" t="s">
        <v>5</v>
      </c>
      <c s="6" t="s">
        <v>6145</v>
      </c>
      <c s="36" t="s">
        <v>61</v>
      </c>
      <c s="37">
        <v>1</v>
      </c>
      <c s="36">
        <v>0</v>
      </c>
      <c s="36">
        <f>ROUND(G740*H740,6)</f>
      </c>
      <c r="L740" s="38">
        <v>0</v>
      </c>
      <c s="32">
        <f>ROUND(ROUND(L740,2)*ROUND(G740,3),2)</f>
      </c>
      <c s="36" t="s">
        <v>62</v>
      </c>
      <c>
        <f>(M740*21)/100</f>
      </c>
      <c t="s">
        <v>28</v>
      </c>
    </row>
    <row r="741" spans="1:5" ht="12.75">
      <c r="A741" s="35" t="s">
        <v>56</v>
      </c>
      <c r="E741" s="39" t="s">
        <v>6145</v>
      </c>
    </row>
    <row r="742" spans="1:5" ht="12.75">
      <c r="A742" s="35" t="s">
        <v>57</v>
      </c>
      <c r="E742" s="40" t="s">
        <v>5</v>
      </c>
    </row>
    <row r="743" spans="1:5" ht="12.75">
      <c r="A743" t="s">
        <v>58</v>
      </c>
      <c r="E743" s="39" t="s">
        <v>5</v>
      </c>
    </row>
    <row r="744" spans="1:13" ht="12.75">
      <c r="A744" t="s">
        <v>47</v>
      </c>
      <c r="C744" s="31" t="s">
        <v>6148</v>
      </c>
      <c r="E744" s="33" t="s">
        <v>6149</v>
      </c>
      <c r="J744" s="32">
        <f>0</f>
      </c>
      <c s="32">
        <f>0</f>
      </c>
      <c s="32">
        <f>0+L745</f>
      </c>
      <c s="32">
        <f>0+M745</f>
      </c>
    </row>
    <row r="745" spans="1:16" ht="12.75">
      <c r="A745" t="s">
        <v>50</v>
      </c>
      <c s="34" t="s">
        <v>511</v>
      </c>
      <c s="34" t="s">
        <v>6150</v>
      </c>
      <c s="35" t="s">
        <v>5</v>
      </c>
      <c s="6" t="s">
        <v>6151</v>
      </c>
      <c s="36" t="s">
        <v>61</v>
      </c>
      <c s="37">
        <v>1</v>
      </c>
      <c s="36">
        <v>0</v>
      </c>
      <c s="36">
        <f>ROUND(G745*H745,6)</f>
      </c>
      <c r="L745" s="38">
        <v>0</v>
      </c>
      <c s="32">
        <f>ROUND(ROUND(L745,2)*ROUND(G745,3),2)</f>
      </c>
      <c s="36" t="s">
        <v>62</v>
      </c>
      <c>
        <f>(M745*21)/100</f>
      </c>
      <c t="s">
        <v>28</v>
      </c>
    </row>
    <row r="746" spans="1:5" ht="12.75">
      <c r="A746" s="35" t="s">
        <v>56</v>
      </c>
      <c r="E746" s="39" t="s">
        <v>6151</v>
      </c>
    </row>
    <row r="747" spans="1:5" ht="12.75">
      <c r="A747" s="35" t="s">
        <v>57</v>
      </c>
      <c r="E747" s="40" t="s">
        <v>5</v>
      </c>
    </row>
    <row r="748" spans="1:5" ht="12.75">
      <c r="A748" t="s">
        <v>58</v>
      </c>
      <c r="E748" s="39" t="s">
        <v>5</v>
      </c>
    </row>
    <row r="749" spans="1:13" ht="12.75">
      <c r="A749" t="s">
        <v>47</v>
      </c>
      <c r="C749" s="31" t="s">
        <v>6152</v>
      </c>
      <c r="E749" s="33" t="s">
        <v>6149</v>
      </c>
      <c r="J749" s="32">
        <f>0</f>
      </c>
      <c s="32">
        <f>0</f>
      </c>
      <c s="32">
        <f>0+L750</f>
      </c>
      <c s="32">
        <f>0+M750</f>
      </c>
    </row>
    <row r="750" spans="1:16" ht="12.75">
      <c r="A750" t="s">
        <v>50</v>
      </c>
      <c s="34" t="s">
        <v>985</v>
      </c>
      <c s="34" t="s">
        <v>6153</v>
      </c>
      <c s="35" t="s">
        <v>5</v>
      </c>
      <c s="6" t="s">
        <v>6154</v>
      </c>
      <c s="36" t="s">
        <v>61</v>
      </c>
      <c s="37">
        <v>1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62</v>
      </c>
      <c>
        <f>(M750*21)/100</f>
      </c>
      <c t="s">
        <v>28</v>
      </c>
    </row>
    <row r="751" spans="1:5" ht="12.75">
      <c r="A751" s="35" t="s">
        <v>56</v>
      </c>
      <c r="E751" s="39" t="s">
        <v>6154</v>
      </c>
    </row>
    <row r="752" spans="1:5" ht="12.75">
      <c r="A752" s="35" t="s">
        <v>57</v>
      </c>
      <c r="E752" s="40" t="s">
        <v>5</v>
      </c>
    </row>
    <row r="753" spans="1:5" ht="12.75">
      <c r="A753" t="s">
        <v>58</v>
      </c>
      <c r="E753" s="39" t="s">
        <v>5</v>
      </c>
    </row>
    <row r="754" spans="1:13" ht="12.75">
      <c r="A754" t="s">
        <v>47</v>
      </c>
      <c r="C754" s="31" t="s">
        <v>6155</v>
      </c>
      <c r="E754" s="33" t="s">
        <v>6149</v>
      </c>
      <c r="J754" s="32">
        <f>0</f>
      </c>
      <c s="32">
        <f>0</f>
      </c>
      <c s="32">
        <f>0+L755</f>
      </c>
      <c s="32">
        <f>0+M755</f>
      </c>
    </row>
    <row r="755" spans="1:16" ht="12.75">
      <c r="A755" t="s">
        <v>50</v>
      </c>
      <c s="34" t="s">
        <v>1044</v>
      </c>
      <c s="34" t="s">
        <v>6156</v>
      </c>
      <c s="35" t="s">
        <v>5</v>
      </c>
      <c s="6" t="s">
        <v>6157</v>
      </c>
      <c s="36" t="s">
        <v>61</v>
      </c>
      <c s="37">
        <v>1</v>
      </c>
      <c s="36">
        <v>0</v>
      </c>
      <c s="36">
        <f>ROUND(G755*H755,6)</f>
      </c>
      <c r="L755" s="38">
        <v>0</v>
      </c>
      <c s="32">
        <f>ROUND(ROUND(L755,2)*ROUND(G755,3),2)</f>
      </c>
      <c s="36" t="s">
        <v>62</v>
      </c>
      <c>
        <f>(M755*21)/100</f>
      </c>
      <c t="s">
        <v>28</v>
      </c>
    </row>
    <row r="756" spans="1:5" ht="12.75">
      <c r="A756" s="35" t="s">
        <v>56</v>
      </c>
      <c r="E756" s="39" t="s">
        <v>6157</v>
      </c>
    </row>
    <row r="757" spans="1:5" ht="12.75">
      <c r="A757" s="35" t="s">
        <v>57</v>
      </c>
      <c r="E757" s="40" t="s">
        <v>5</v>
      </c>
    </row>
    <row r="758" spans="1:5" ht="12.75">
      <c r="A758" t="s">
        <v>58</v>
      </c>
      <c r="E758" s="39" t="s">
        <v>5</v>
      </c>
    </row>
    <row r="759" spans="1:13" ht="12.75">
      <c r="A759" t="s">
        <v>47</v>
      </c>
      <c r="C759" s="31" t="s">
        <v>6158</v>
      </c>
      <c r="E759" s="33" t="s">
        <v>6149</v>
      </c>
      <c r="J759" s="32">
        <f>0</f>
      </c>
      <c s="32">
        <f>0</f>
      </c>
      <c s="32">
        <f>0+L760</f>
      </c>
      <c s="32">
        <f>0+M760</f>
      </c>
    </row>
    <row r="760" spans="1:16" ht="12.75">
      <c r="A760" t="s">
        <v>50</v>
      </c>
      <c s="34" t="s">
        <v>4766</v>
      </c>
      <c s="34" t="s">
        <v>6159</v>
      </c>
      <c s="35" t="s">
        <v>5</v>
      </c>
      <c s="6" t="s">
        <v>6157</v>
      </c>
      <c s="36" t="s">
        <v>61</v>
      </c>
      <c s="37">
        <v>1</v>
      </c>
      <c s="36">
        <v>0</v>
      </c>
      <c s="36">
        <f>ROUND(G760*H760,6)</f>
      </c>
      <c r="L760" s="38">
        <v>0</v>
      </c>
      <c s="32">
        <f>ROUND(ROUND(L760,2)*ROUND(G760,3),2)</f>
      </c>
      <c s="36" t="s">
        <v>62</v>
      </c>
      <c>
        <f>(M760*21)/100</f>
      </c>
      <c t="s">
        <v>28</v>
      </c>
    </row>
    <row r="761" spans="1:5" ht="12.75">
      <c r="A761" s="35" t="s">
        <v>56</v>
      </c>
      <c r="E761" s="39" t="s">
        <v>6157</v>
      </c>
    </row>
    <row r="762" spans="1:5" ht="12.75">
      <c r="A762" s="35" t="s">
        <v>57</v>
      </c>
      <c r="E762" s="40" t="s">
        <v>5</v>
      </c>
    </row>
    <row r="763" spans="1:5" ht="12.75">
      <c r="A763" t="s">
        <v>58</v>
      </c>
      <c r="E763" s="39" t="s">
        <v>5</v>
      </c>
    </row>
    <row r="764" spans="1:13" ht="25.5">
      <c r="A764" t="s">
        <v>47</v>
      </c>
      <c r="C764" s="31" t="s">
        <v>6160</v>
      </c>
      <c r="E764" s="33" t="s">
        <v>6161</v>
      </c>
      <c r="J764" s="32">
        <f>0</f>
      </c>
      <c s="32">
        <f>0</f>
      </c>
      <c s="32">
        <f>0+L765+L769+L773</f>
      </c>
      <c s="32">
        <f>0+M765+M769+M773</f>
      </c>
    </row>
    <row r="765" spans="1:16" ht="25.5">
      <c r="A765" t="s">
        <v>50</v>
      </c>
      <c s="34" t="s">
        <v>527</v>
      </c>
      <c s="34" t="s">
        <v>6162</v>
      </c>
      <c s="35" t="s">
        <v>5</v>
      </c>
      <c s="6" t="s">
        <v>6163</v>
      </c>
      <c s="36" t="s">
        <v>5389</v>
      </c>
      <c s="37">
        <v>4</v>
      </c>
      <c s="36">
        <v>0</v>
      </c>
      <c s="36">
        <f>ROUND(G765*H765,6)</f>
      </c>
      <c r="L765" s="38">
        <v>0</v>
      </c>
      <c s="32">
        <f>ROUND(ROUND(L765,2)*ROUND(G765,3),2)</f>
      </c>
      <c s="36" t="s">
        <v>62</v>
      </c>
      <c>
        <f>(M765*21)/100</f>
      </c>
      <c t="s">
        <v>28</v>
      </c>
    </row>
    <row r="766" spans="1:5" ht="25.5">
      <c r="A766" s="35" t="s">
        <v>56</v>
      </c>
      <c r="E766" s="39" t="s">
        <v>6163</v>
      </c>
    </row>
    <row r="767" spans="1:5" ht="12.75">
      <c r="A767" s="35" t="s">
        <v>57</v>
      </c>
      <c r="E767" s="40" t="s">
        <v>5</v>
      </c>
    </row>
    <row r="768" spans="1:5" ht="12.75">
      <c r="A768" t="s">
        <v>58</v>
      </c>
      <c r="E768" s="39" t="s">
        <v>5</v>
      </c>
    </row>
    <row r="769" spans="1:16" ht="25.5">
      <c r="A769" t="s">
        <v>50</v>
      </c>
      <c s="34" t="s">
        <v>530</v>
      </c>
      <c s="34" t="s">
        <v>6164</v>
      </c>
      <c s="35" t="s">
        <v>5</v>
      </c>
      <c s="6" t="s">
        <v>6165</v>
      </c>
      <c s="36" t="s">
        <v>5389</v>
      </c>
      <c s="37">
        <v>12</v>
      </c>
      <c s="36">
        <v>0</v>
      </c>
      <c s="36">
        <f>ROUND(G769*H769,6)</f>
      </c>
      <c r="L769" s="38">
        <v>0</v>
      </c>
      <c s="32">
        <f>ROUND(ROUND(L769,2)*ROUND(G769,3),2)</f>
      </c>
      <c s="36" t="s">
        <v>62</v>
      </c>
      <c>
        <f>(M769*21)/100</f>
      </c>
      <c t="s">
        <v>28</v>
      </c>
    </row>
    <row r="770" spans="1:5" ht="25.5">
      <c r="A770" s="35" t="s">
        <v>56</v>
      </c>
      <c r="E770" s="39" t="s">
        <v>6165</v>
      </c>
    </row>
    <row r="771" spans="1:5" ht="12.75">
      <c r="A771" s="35" t="s">
        <v>57</v>
      </c>
      <c r="E771" s="40" t="s">
        <v>5</v>
      </c>
    </row>
    <row r="772" spans="1:5" ht="12.75">
      <c r="A772" t="s">
        <v>58</v>
      </c>
      <c r="E772" s="39" t="s">
        <v>5</v>
      </c>
    </row>
    <row r="773" spans="1:16" ht="25.5">
      <c r="A773" t="s">
        <v>50</v>
      </c>
      <c s="34" t="s">
        <v>533</v>
      </c>
      <c s="34" t="s">
        <v>6166</v>
      </c>
      <c s="35" t="s">
        <v>5</v>
      </c>
      <c s="6" t="s">
        <v>6167</v>
      </c>
      <c s="36" t="s">
        <v>5389</v>
      </c>
      <c s="37">
        <v>20</v>
      </c>
      <c s="36">
        <v>0</v>
      </c>
      <c s="36">
        <f>ROUND(G773*H773,6)</f>
      </c>
      <c r="L773" s="38">
        <v>0</v>
      </c>
      <c s="32">
        <f>ROUND(ROUND(L773,2)*ROUND(G773,3),2)</f>
      </c>
      <c s="36" t="s">
        <v>62</v>
      </c>
      <c>
        <f>(M773*21)/100</f>
      </c>
      <c t="s">
        <v>28</v>
      </c>
    </row>
    <row r="774" spans="1:5" ht="25.5">
      <c r="A774" s="35" t="s">
        <v>56</v>
      </c>
      <c r="E774" s="39" t="s">
        <v>6167</v>
      </c>
    </row>
    <row r="775" spans="1:5" ht="12.75">
      <c r="A775" s="35" t="s">
        <v>57</v>
      </c>
      <c r="E775" s="40" t="s">
        <v>5</v>
      </c>
    </row>
    <row r="776" spans="1:5" ht="12.75">
      <c r="A776" t="s">
        <v>58</v>
      </c>
      <c r="E776" s="39" t="s">
        <v>5</v>
      </c>
    </row>
    <row r="777" spans="1:13" ht="12.75">
      <c r="A777" t="s">
        <v>47</v>
      </c>
      <c r="C777" s="31" t="s">
        <v>6168</v>
      </c>
      <c r="E777" s="33" t="s">
        <v>6169</v>
      </c>
      <c r="J777" s="32">
        <f>0</f>
      </c>
      <c s="32">
        <f>0</f>
      </c>
      <c s="32">
        <f>0+L778+L782</f>
      </c>
      <c s="32">
        <f>0+M778+M782</f>
      </c>
    </row>
    <row r="778" spans="1:16" ht="12.75">
      <c r="A778" t="s">
        <v>50</v>
      </c>
      <c s="34" t="s">
        <v>544</v>
      </c>
      <c s="34" t="s">
        <v>6170</v>
      </c>
      <c s="35" t="s">
        <v>5</v>
      </c>
      <c s="6" t="s">
        <v>6171</v>
      </c>
      <c s="36" t="s">
        <v>54</v>
      </c>
      <c s="37">
        <v>1</v>
      </c>
      <c s="36">
        <v>0</v>
      </c>
      <c s="36">
        <f>ROUND(G778*H778,6)</f>
      </c>
      <c r="L778" s="38">
        <v>0</v>
      </c>
      <c s="32">
        <f>ROUND(ROUND(L778,2)*ROUND(G778,3),2)</f>
      </c>
      <c s="36" t="s">
        <v>62</v>
      </c>
      <c>
        <f>(M778*21)/100</f>
      </c>
      <c t="s">
        <v>28</v>
      </c>
    </row>
    <row r="779" spans="1:5" ht="12.75">
      <c r="A779" s="35" t="s">
        <v>56</v>
      </c>
      <c r="E779" s="39" t="s">
        <v>6171</v>
      </c>
    </row>
    <row r="780" spans="1:5" ht="12.75">
      <c r="A780" s="35" t="s">
        <v>57</v>
      </c>
      <c r="E780" s="40" t="s">
        <v>5</v>
      </c>
    </row>
    <row r="781" spans="1:5" ht="12.75">
      <c r="A781" t="s">
        <v>58</v>
      </c>
      <c r="E781" s="39" t="s">
        <v>5</v>
      </c>
    </row>
    <row r="782" spans="1:16" ht="12.75">
      <c r="A782" t="s">
        <v>50</v>
      </c>
      <c s="34" t="s">
        <v>547</v>
      </c>
      <c s="34" t="s">
        <v>6172</v>
      </c>
      <c s="35" t="s">
        <v>5</v>
      </c>
      <c s="6" t="s">
        <v>6173</v>
      </c>
      <c s="36" t="s">
        <v>54</v>
      </c>
      <c s="37">
        <v>10</v>
      </c>
      <c s="36">
        <v>0</v>
      </c>
      <c s="36">
        <f>ROUND(G782*H782,6)</f>
      </c>
      <c r="L782" s="38">
        <v>0</v>
      </c>
      <c s="32">
        <f>ROUND(ROUND(L782,2)*ROUND(G782,3),2)</f>
      </c>
      <c s="36" t="s">
        <v>62</v>
      </c>
      <c>
        <f>(M782*21)/100</f>
      </c>
      <c t="s">
        <v>28</v>
      </c>
    </row>
    <row r="783" spans="1:5" ht="12.75">
      <c r="A783" s="35" t="s">
        <v>56</v>
      </c>
      <c r="E783" s="39" t="s">
        <v>6173</v>
      </c>
    </row>
    <row r="784" spans="1:5" ht="12.75">
      <c r="A784" s="35" t="s">
        <v>57</v>
      </c>
      <c r="E784" s="40" t="s">
        <v>5</v>
      </c>
    </row>
    <row r="785" spans="1:5" ht="12.75">
      <c r="A785" t="s">
        <v>58</v>
      </c>
      <c r="E785" s="39" t="s">
        <v>5</v>
      </c>
    </row>
    <row r="786" spans="1:13" ht="12.75">
      <c r="A786" t="s">
        <v>47</v>
      </c>
      <c r="C786" s="31" t="s">
        <v>6174</v>
      </c>
      <c r="E786" s="33" t="s">
        <v>6169</v>
      </c>
      <c r="J786" s="32">
        <f>0</f>
      </c>
      <c s="32">
        <f>0</f>
      </c>
      <c s="32">
        <f>0+L787</f>
      </c>
      <c s="32">
        <f>0+M787</f>
      </c>
    </row>
    <row r="787" spans="1:16" ht="12.75">
      <c r="A787" t="s">
        <v>50</v>
      </c>
      <c s="34" t="s">
        <v>992</v>
      </c>
      <c s="34" t="s">
        <v>6172</v>
      </c>
      <c s="35" t="s">
        <v>5</v>
      </c>
      <c s="6" t="s">
        <v>6173</v>
      </c>
      <c s="36" t="s">
        <v>54</v>
      </c>
      <c s="37">
        <v>10</v>
      </c>
      <c s="36">
        <v>0</v>
      </c>
      <c s="36">
        <f>ROUND(G787*H787,6)</f>
      </c>
      <c r="L787" s="38">
        <v>0</v>
      </c>
      <c s="32">
        <f>ROUND(ROUND(L787,2)*ROUND(G787,3),2)</f>
      </c>
      <c s="36" t="s">
        <v>62</v>
      </c>
      <c>
        <f>(M787*21)/100</f>
      </c>
      <c t="s">
        <v>28</v>
      </c>
    </row>
    <row r="788" spans="1:5" ht="12.75">
      <c r="A788" s="35" t="s">
        <v>56</v>
      </c>
      <c r="E788" s="39" t="s">
        <v>6173</v>
      </c>
    </row>
    <row r="789" spans="1:5" ht="12.75">
      <c r="A789" s="35" t="s">
        <v>57</v>
      </c>
      <c r="E789" s="40" t="s">
        <v>5</v>
      </c>
    </row>
    <row r="790" spans="1:5" ht="12.75">
      <c r="A790" t="s">
        <v>58</v>
      </c>
      <c r="E790" s="39" t="s">
        <v>5</v>
      </c>
    </row>
    <row r="791" spans="1:13" ht="25.5">
      <c r="A791" t="s">
        <v>47</v>
      </c>
      <c r="C791" s="31" t="s">
        <v>6175</v>
      </c>
      <c r="E791" s="33" t="s">
        <v>6176</v>
      </c>
      <c r="J791" s="32">
        <f>0</f>
      </c>
      <c s="32">
        <f>0</f>
      </c>
      <c s="32">
        <f>0+L792+L796+L800+L804+L808+L812</f>
      </c>
      <c s="32">
        <f>0+M792+M796+M800+M804+M808+M812</f>
      </c>
    </row>
    <row r="792" spans="1:16" ht="25.5">
      <c r="A792" t="s">
        <v>50</v>
      </c>
      <c s="34" t="s">
        <v>999</v>
      </c>
      <c s="34" t="s">
        <v>6177</v>
      </c>
      <c s="35" t="s">
        <v>5</v>
      </c>
      <c s="6" t="s">
        <v>6178</v>
      </c>
      <c s="36" t="s">
        <v>61</v>
      </c>
      <c s="37">
        <v>1</v>
      </c>
      <c s="36">
        <v>0</v>
      </c>
      <c s="36">
        <f>ROUND(G792*H792,6)</f>
      </c>
      <c r="L792" s="38">
        <v>0</v>
      </c>
      <c s="32">
        <f>ROUND(ROUND(L792,2)*ROUND(G792,3),2)</f>
      </c>
      <c s="36" t="s">
        <v>62</v>
      </c>
      <c>
        <f>(M792*21)/100</f>
      </c>
      <c t="s">
        <v>28</v>
      </c>
    </row>
    <row r="793" spans="1:5" ht="38.25">
      <c r="A793" s="35" t="s">
        <v>56</v>
      </c>
      <c r="E793" s="39" t="s">
        <v>6179</v>
      </c>
    </row>
    <row r="794" spans="1:5" ht="12.75">
      <c r="A794" s="35" t="s">
        <v>57</v>
      </c>
      <c r="E794" s="40" t="s">
        <v>5</v>
      </c>
    </row>
    <row r="795" spans="1:5" ht="12.75">
      <c r="A795" t="s">
        <v>58</v>
      </c>
      <c r="E795" s="39" t="s">
        <v>5</v>
      </c>
    </row>
    <row r="796" spans="1:16" ht="12.75">
      <c r="A796" t="s">
        <v>50</v>
      </c>
      <c s="34" t="s">
        <v>1000</v>
      </c>
      <c s="34" t="s">
        <v>394</v>
      </c>
      <c s="35" t="s">
        <v>5</v>
      </c>
      <c s="6" t="s">
        <v>6180</v>
      </c>
      <c s="36" t="s">
        <v>61</v>
      </c>
      <c s="37">
        <v>1</v>
      </c>
      <c s="36">
        <v>0</v>
      </c>
      <c s="36">
        <f>ROUND(G796*H796,6)</f>
      </c>
      <c r="L796" s="38">
        <v>0</v>
      </c>
      <c s="32">
        <f>ROUND(ROUND(L796,2)*ROUND(G796,3),2)</f>
      </c>
      <c s="36" t="s">
        <v>62</v>
      </c>
      <c>
        <f>(M796*21)/100</f>
      </c>
      <c t="s">
        <v>28</v>
      </c>
    </row>
    <row r="797" spans="1:5" ht="12.75">
      <c r="A797" s="35" t="s">
        <v>56</v>
      </c>
      <c r="E797" s="39" t="s">
        <v>6180</v>
      </c>
    </row>
    <row r="798" spans="1:5" ht="12.75">
      <c r="A798" s="35" t="s">
        <v>57</v>
      </c>
      <c r="E798" s="40" t="s">
        <v>5</v>
      </c>
    </row>
    <row r="799" spans="1:5" ht="12.75">
      <c r="A799" t="s">
        <v>58</v>
      </c>
      <c r="E799" s="39" t="s">
        <v>5</v>
      </c>
    </row>
    <row r="800" spans="1:16" ht="12.75">
      <c r="A800" t="s">
        <v>50</v>
      </c>
      <c s="34" t="s">
        <v>1003</v>
      </c>
      <c s="34" t="s">
        <v>750</v>
      </c>
      <c s="35" t="s">
        <v>5</v>
      </c>
      <c s="6" t="s">
        <v>6181</v>
      </c>
      <c s="36" t="s">
        <v>61</v>
      </c>
      <c s="37">
        <v>1</v>
      </c>
      <c s="36">
        <v>0</v>
      </c>
      <c s="36">
        <f>ROUND(G800*H800,6)</f>
      </c>
      <c r="L800" s="38">
        <v>0</v>
      </c>
      <c s="32">
        <f>ROUND(ROUND(L800,2)*ROUND(G800,3),2)</f>
      </c>
      <c s="36" t="s">
        <v>62</v>
      </c>
      <c>
        <f>(M800*21)/100</f>
      </c>
      <c t="s">
        <v>28</v>
      </c>
    </row>
    <row r="801" spans="1:5" ht="12.75">
      <c r="A801" s="35" t="s">
        <v>56</v>
      </c>
      <c r="E801" s="39" t="s">
        <v>6181</v>
      </c>
    </row>
    <row r="802" spans="1:5" ht="12.75">
      <c r="A802" s="35" t="s">
        <v>57</v>
      </c>
      <c r="E802" s="40" t="s">
        <v>5</v>
      </c>
    </row>
    <row r="803" spans="1:5" ht="12.75">
      <c r="A803" t="s">
        <v>58</v>
      </c>
      <c r="E803" s="39" t="s">
        <v>5</v>
      </c>
    </row>
    <row r="804" spans="1:16" ht="12.75">
      <c r="A804" t="s">
        <v>50</v>
      </c>
      <c s="34" t="s">
        <v>1006</v>
      </c>
      <c s="34" t="s">
        <v>1024</v>
      </c>
      <c s="35" t="s">
        <v>5</v>
      </c>
      <c s="6" t="s">
        <v>6182</v>
      </c>
      <c s="36" t="s">
        <v>61</v>
      </c>
      <c s="37">
        <v>1</v>
      </c>
      <c s="36">
        <v>0</v>
      </c>
      <c s="36">
        <f>ROUND(G804*H804,6)</f>
      </c>
      <c r="L804" s="38">
        <v>0</v>
      </c>
      <c s="32">
        <f>ROUND(ROUND(L804,2)*ROUND(G804,3),2)</f>
      </c>
      <c s="36" t="s">
        <v>62</v>
      </c>
      <c>
        <f>(M804*21)/100</f>
      </c>
      <c t="s">
        <v>28</v>
      </c>
    </row>
    <row r="805" spans="1:5" ht="12.75">
      <c r="A805" s="35" t="s">
        <v>56</v>
      </c>
      <c r="E805" s="39" t="s">
        <v>6182</v>
      </c>
    </row>
    <row r="806" spans="1:5" ht="12.75">
      <c r="A806" s="35" t="s">
        <v>57</v>
      </c>
      <c r="E806" s="40" t="s">
        <v>5</v>
      </c>
    </row>
    <row r="807" spans="1:5" ht="12.75">
      <c r="A807" t="s">
        <v>58</v>
      </c>
      <c r="E807" s="39" t="s">
        <v>5</v>
      </c>
    </row>
    <row r="808" spans="1:16" ht="12.75">
      <c r="A808" t="s">
        <v>50</v>
      </c>
      <c s="34" t="s">
        <v>1007</v>
      </c>
      <c s="34" t="s">
        <v>766</v>
      </c>
      <c s="35" t="s">
        <v>5</v>
      </c>
      <c s="6" t="s">
        <v>6183</v>
      </c>
      <c s="36" t="s">
        <v>61</v>
      </c>
      <c s="37">
        <v>1</v>
      </c>
      <c s="36">
        <v>0</v>
      </c>
      <c s="36">
        <f>ROUND(G808*H808,6)</f>
      </c>
      <c r="L808" s="38">
        <v>0</v>
      </c>
      <c s="32">
        <f>ROUND(ROUND(L808,2)*ROUND(G808,3),2)</f>
      </c>
      <c s="36" t="s">
        <v>62</v>
      </c>
      <c>
        <f>(M808*21)/100</f>
      </c>
      <c t="s">
        <v>28</v>
      </c>
    </row>
    <row r="809" spans="1:5" ht="12.75">
      <c r="A809" s="35" t="s">
        <v>56</v>
      </c>
      <c r="E809" s="39" t="s">
        <v>6183</v>
      </c>
    </row>
    <row r="810" spans="1:5" ht="12.75">
      <c r="A810" s="35" t="s">
        <v>57</v>
      </c>
      <c r="E810" s="40" t="s">
        <v>5</v>
      </c>
    </row>
    <row r="811" spans="1:5" ht="12.75">
      <c r="A811" t="s">
        <v>58</v>
      </c>
      <c r="E811" s="39" t="s">
        <v>5</v>
      </c>
    </row>
    <row r="812" spans="1:16" ht="12.75">
      <c r="A812" t="s">
        <v>50</v>
      </c>
      <c s="34" t="s">
        <v>1010</v>
      </c>
      <c s="34" t="s">
        <v>762</v>
      </c>
      <c s="35" t="s">
        <v>5</v>
      </c>
      <c s="6" t="s">
        <v>6039</v>
      </c>
      <c s="36" t="s">
        <v>61</v>
      </c>
      <c s="37">
        <v>1</v>
      </c>
      <c s="36">
        <v>0</v>
      </c>
      <c s="36">
        <f>ROUND(G812*H812,6)</f>
      </c>
      <c r="L812" s="38">
        <v>0</v>
      </c>
      <c s="32">
        <f>ROUND(ROUND(L812,2)*ROUND(G812,3),2)</f>
      </c>
      <c s="36" t="s">
        <v>62</v>
      </c>
      <c>
        <f>(M812*21)/100</f>
      </c>
      <c t="s">
        <v>28</v>
      </c>
    </row>
    <row r="813" spans="1:5" ht="12.75">
      <c r="A813" s="35" t="s">
        <v>56</v>
      </c>
      <c r="E813" s="39" t="s">
        <v>6039</v>
      </c>
    </row>
    <row r="814" spans="1:5" ht="12.75">
      <c r="A814" s="35" t="s">
        <v>57</v>
      </c>
      <c r="E814" s="40" t="s">
        <v>5</v>
      </c>
    </row>
    <row r="815" spans="1:5" ht="12.75">
      <c r="A815" t="s">
        <v>58</v>
      </c>
      <c r="E815" s="39" t="s">
        <v>5</v>
      </c>
    </row>
    <row r="816" spans="1:13" ht="25.5">
      <c r="A816" t="s">
        <v>47</v>
      </c>
      <c r="C816" s="31" t="s">
        <v>6184</v>
      </c>
      <c r="E816" s="33" t="s">
        <v>6176</v>
      </c>
      <c r="J816" s="32">
        <f>0</f>
      </c>
      <c s="32">
        <f>0</f>
      </c>
      <c s="32">
        <f>0+L817+L821+L825+L829+L833+L837</f>
      </c>
      <c s="32">
        <f>0+M817+M821+M825+M829+M833+M837</f>
      </c>
    </row>
    <row r="817" spans="1:16" ht="25.5">
      <c r="A817" t="s">
        <v>50</v>
      </c>
      <c s="34" t="s">
        <v>4704</v>
      </c>
      <c s="34" t="s">
        <v>6185</v>
      </c>
      <c s="35" t="s">
        <v>5</v>
      </c>
      <c s="6" t="s">
        <v>6186</v>
      </c>
      <c s="36" t="s">
        <v>61</v>
      </c>
      <c s="37">
        <v>1</v>
      </c>
      <c s="36">
        <v>0</v>
      </c>
      <c s="36">
        <f>ROUND(G817*H817,6)</f>
      </c>
      <c r="L817" s="38">
        <v>0</v>
      </c>
      <c s="32">
        <f>ROUND(ROUND(L817,2)*ROUND(G817,3),2)</f>
      </c>
      <c s="36" t="s">
        <v>62</v>
      </c>
      <c>
        <f>(M817*21)/100</f>
      </c>
      <c t="s">
        <v>28</v>
      </c>
    </row>
    <row r="818" spans="1:5" ht="38.25">
      <c r="A818" s="35" t="s">
        <v>56</v>
      </c>
      <c r="E818" s="39" t="s">
        <v>6187</v>
      </c>
    </row>
    <row r="819" spans="1:5" ht="12.75">
      <c r="A819" s="35" t="s">
        <v>57</v>
      </c>
      <c r="E819" s="40" t="s">
        <v>5</v>
      </c>
    </row>
    <row r="820" spans="1:5" ht="12.75">
      <c r="A820" t="s">
        <v>58</v>
      </c>
      <c r="E820" s="39" t="s">
        <v>5</v>
      </c>
    </row>
    <row r="821" spans="1:16" ht="12.75">
      <c r="A821" t="s">
        <v>50</v>
      </c>
      <c s="34" t="s">
        <v>4707</v>
      </c>
      <c s="34" t="s">
        <v>394</v>
      </c>
      <c s="35" t="s">
        <v>5</v>
      </c>
      <c s="6" t="s">
        <v>6180</v>
      </c>
      <c s="36" t="s">
        <v>61</v>
      </c>
      <c s="37">
        <v>1</v>
      </c>
      <c s="36">
        <v>0</v>
      </c>
      <c s="36">
        <f>ROUND(G821*H821,6)</f>
      </c>
      <c r="L821" s="38">
        <v>0</v>
      </c>
      <c s="32">
        <f>ROUND(ROUND(L821,2)*ROUND(G821,3),2)</f>
      </c>
      <c s="36" t="s">
        <v>62</v>
      </c>
      <c>
        <f>(M821*21)/100</f>
      </c>
      <c t="s">
        <v>28</v>
      </c>
    </row>
    <row r="822" spans="1:5" ht="12.75">
      <c r="A822" s="35" t="s">
        <v>56</v>
      </c>
      <c r="E822" s="39" t="s">
        <v>6180</v>
      </c>
    </row>
    <row r="823" spans="1:5" ht="12.75">
      <c r="A823" s="35" t="s">
        <v>57</v>
      </c>
      <c r="E823" s="40" t="s">
        <v>5</v>
      </c>
    </row>
    <row r="824" spans="1:5" ht="12.75">
      <c r="A824" t="s">
        <v>58</v>
      </c>
      <c r="E824" s="39" t="s">
        <v>5</v>
      </c>
    </row>
    <row r="825" spans="1:16" ht="12.75">
      <c r="A825" t="s">
        <v>50</v>
      </c>
      <c s="34" t="s">
        <v>4712</v>
      </c>
      <c s="34" t="s">
        <v>750</v>
      </c>
      <c s="35" t="s">
        <v>5</v>
      </c>
      <c s="6" t="s">
        <v>6181</v>
      </c>
      <c s="36" t="s">
        <v>61</v>
      </c>
      <c s="37">
        <v>1</v>
      </c>
      <c s="36">
        <v>0</v>
      </c>
      <c s="36">
        <f>ROUND(G825*H825,6)</f>
      </c>
      <c r="L825" s="38">
        <v>0</v>
      </c>
      <c s="32">
        <f>ROUND(ROUND(L825,2)*ROUND(G825,3),2)</f>
      </c>
      <c s="36" t="s">
        <v>62</v>
      </c>
      <c>
        <f>(M825*21)/100</f>
      </c>
      <c t="s">
        <v>28</v>
      </c>
    </row>
    <row r="826" spans="1:5" ht="12.75">
      <c r="A826" s="35" t="s">
        <v>56</v>
      </c>
      <c r="E826" s="39" t="s">
        <v>6181</v>
      </c>
    </row>
    <row r="827" spans="1:5" ht="12.75">
      <c r="A827" s="35" t="s">
        <v>57</v>
      </c>
      <c r="E827" s="40" t="s">
        <v>5</v>
      </c>
    </row>
    <row r="828" spans="1:5" ht="12.75">
      <c r="A828" t="s">
        <v>58</v>
      </c>
      <c r="E828" s="39" t="s">
        <v>5</v>
      </c>
    </row>
    <row r="829" spans="1:16" ht="12.75">
      <c r="A829" t="s">
        <v>50</v>
      </c>
      <c s="34" t="s">
        <v>4716</v>
      </c>
      <c s="34" t="s">
        <v>1024</v>
      </c>
      <c s="35" t="s">
        <v>5</v>
      </c>
      <c s="6" t="s">
        <v>6182</v>
      </c>
      <c s="36" t="s">
        <v>61</v>
      </c>
      <c s="37">
        <v>1</v>
      </c>
      <c s="36">
        <v>0</v>
      </c>
      <c s="36">
        <f>ROUND(G829*H829,6)</f>
      </c>
      <c r="L829" s="38">
        <v>0</v>
      </c>
      <c s="32">
        <f>ROUND(ROUND(L829,2)*ROUND(G829,3),2)</f>
      </c>
      <c s="36" t="s">
        <v>62</v>
      </c>
      <c>
        <f>(M829*21)/100</f>
      </c>
      <c t="s">
        <v>28</v>
      </c>
    </row>
    <row r="830" spans="1:5" ht="12.75">
      <c r="A830" s="35" t="s">
        <v>56</v>
      </c>
      <c r="E830" s="39" t="s">
        <v>6182</v>
      </c>
    </row>
    <row r="831" spans="1:5" ht="12.75">
      <c r="A831" s="35" t="s">
        <v>57</v>
      </c>
      <c r="E831" s="40" t="s">
        <v>5</v>
      </c>
    </row>
    <row r="832" spans="1:5" ht="12.75">
      <c r="A832" t="s">
        <v>58</v>
      </c>
      <c r="E832" s="39" t="s">
        <v>5</v>
      </c>
    </row>
    <row r="833" spans="1:16" ht="12.75">
      <c r="A833" t="s">
        <v>50</v>
      </c>
      <c s="34" t="s">
        <v>4719</v>
      </c>
      <c s="34" t="s">
        <v>766</v>
      </c>
      <c s="35" t="s">
        <v>5</v>
      </c>
      <c s="6" t="s">
        <v>6183</v>
      </c>
      <c s="36" t="s">
        <v>61</v>
      </c>
      <c s="37">
        <v>1</v>
      </c>
      <c s="36">
        <v>0</v>
      </c>
      <c s="36">
        <f>ROUND(G833*H833,6)</f>
      </c>
      <c r="L833" s="38">
        <v>0</v>
      </c>
      <c s="32">
        <f>ROUND(ROUND(L833,2)*ROUND(G833,3),2)</f>
      </c>
      <c s="36" t="s">
        <v>62</v>
      </c>
      <c>
        <f>(M833*21)/100</f>
      </c>
      <c t="s">
        <v>28</v>
      </c>
    </row>
    <row r="834" spans="1:5" ht="12.75">
      <c r="A834" s="35" t="s">
        <v>56</v>
      </c>
      <c r="E834" s="39" t="s">
        <v>6183</v>
      </c>
    </row>
    <row r="835" spans="1:5" ht="12.75">
      <c r="A835" s="35" t="s">
        <v>57</v>
      </c>
      <c r="E835" s="40" t="s">
        <v>5</v>
      </c>
    </row>
    <row r="836" spans="1:5" ht="12.75">
      <c r="A836" t="s">
        <v>58</v>
      </c>
      <c r="E836" s="39" t="s">
        <v>5</v>
      </c>
    </row>
    <row r="837" spans="1:16" ht="12.75">
      <c r="A837" t="s">
        <v>50</v>
      </c>
      <c s="34" t="s">
        <v>4723</v>
      </c>
      <c s="34" t="s">
        <v>762</v>
      </c>
      <c s="35" t="s">
        <v>5</v>
      </c>
      <c s="6" t="s">
        <v>6039</v>
      </c>
      <c s="36" t="s">
        <v>61</v>
      </c>
      <c s="37">
        <v>1</v>
      </c>
      <c s="36">
        <v>0</v>
      </c>
      <c s="36">
        <f>ROUND(G837*H837,6)</f>
      </c>
      <c r="L837" s="38">
        <v>0</v>
      </c>
      <c s="32">
        <f>ROUND(ROUND(L837,2)*ROUND(G837,3),2)</f>
      </c>
      <c s="36" t="s">
        <v>62</v>
      </c>
      <c>
        <f>(M837*21)/100</f>
      </c>
      <c t="s">
        <v>28</v>
      </c>
    </row>
    <row r="838" spans="1:5" ht="12.75">
      <c r="A838" s="35" t="s">
        <v>56</v>
      </c>
      <c r="E838" s="39" t="s">
        <v>6039</v>
      </c>
    </row>
    <row r="839" spans="1:5" ht="12.75">
      <c r="A839" s="35" t="s">
        <v>57</v>
      </c>
      <c r="E839" s="40" t="s">
        <v>5</v>
      </c>
    </row>
    <row r="840" spans="1:5" ht="12.75">
      <c r="A840" t="s">
        <v>58</v>
      </c>
      <c r="E840" s="39" t="s">
        <v>5</v>
      </c>
    </row>
    <row r="841" spans="1:13" ht="12.75">
      <c r="A841" t="s">
        <v>47</v>
      </c>
      <c r="C841" s="31" t="s">
        <v>6188</v>
      </c>
      <c r="E841" s="33" t="s">
        <v>6189</v>
      </c>
      <c r="J841" s="32">
        <f>0</f>
      </c>
      <c s="32">
        <f>0</f>
      </c>
      <c s="32">
        <f>0+L842</f>
      </c>
      <c s="32">
        <f>0+M842</f>
      </c>
    </row>
    <row r="842" spans="1:16" ht="25.5">
      <c r="A842" t="s">
        <v>50</v>
      </c>
      <c s="34" t="s">
        <v>1013</v>
      </c>
      <c s="34" t="s">
        <v>6190</v>
      </c>
      <c s="35" t="s">
        <v>5</v>
      </c>
      <c s="6" t="s">
        <v>6191</v>
      </c>
      <c s="36" t="s">
        <v>61</v>
      </c>
      <c s="37">
        <v>4</v>
      </c>
      <c s="36">
        <v>0</v>
      </c>
      <c s="36">
        <f>ROUND(G842*H842,6)</f>
      </c>
      <c r="L842" s="38">
        <v>0</v>
      </c>
      <c s="32">
        <f>ROUND(ROUND(L842,2)*ROUND(G842,3),2)</f>
      </c>
      <c s="36" t="s">
        <v>62</v>
      </c>
      <c>
        <f>(M842*21)/100</f>
      </c>
      <c t="s">
        <v>28</v>
      </c>
    </row>
    <row r="843" spans="1:5" ht="25.5">
      <c r="A843" s="35" t="s">
        <v>56</v>
      </c>
      <c r="E843" s="39" t="s">
        <v>6191</v>
      </c>
    </row>
    <row r="844" spans="1:5" ht="12.75">
      <c r="A844" s="35" t="s">
        <v>57</v>
      </c>
      <c r="E844" s="40" t="s">
        <v>5</v>
      </c>
    </row>
    <row r="845" spans="1:5" ht="12.75">
      <c r="A845" t="s">
        <v>58</v>
      </c>
      <c r="E845" s="39" t="s">
        <v>5</v>
      </c>
    </row>
    <row r="846" spans="1:13" ht="12.75">
      <c r="A846" t="s">
        <v>47</v>
      </c>
      <c r="C846" s="31" t="s">
        <v>6192</v>
      </c>
      <c r="E846" s="33" t="s">
        <v>6189</v>
      </c>
      <c r="J846" s="32">
        <f>0</f>
      </c>
      <c s="32">
        <f>0</f>
      </c>
      <c s="32">
        <f>0+L847</f>
      </c>
      <c s="32">
        <f>0+M847</f>
      </c>
    </row>
    <row r="847" spans="1:16" ht="25.5">
      <c r="A847" t="s">
        <v>50</v>
      </c>
      <c s="34" t="s">
        <v>4728</v>
      </c>
      <c s="34" t="s">
        <v>6193</v>
      </c>
      <c s="35" t="s">
        <v>5</v>
      </c>
      <c s="6" t="s">
        <v>6191</v>
      </c>
      <c s="36" t="s">
        <v>61</v>
      </c>
      <c s="37">
        <v>4</v>
      </c>
      <c s="36">
        <v>0</v>
      </c>
      <c s="36">
        <f>ROUND(G847*H847,6)</f>
      </c>
      <c r="L847" s="38">
        <v>0</v>
      </c>
      <c s="32">
        <f>ROUND(ROUND(L847,2)*ROUND(G847,3),2)</f>
      </c>
      <c s="36" t="s">
        <v>62</v>
      </c>
      <c>
        <f>(M847*21)/100</f>
      </c>
      <c t="s">
        <v>28</v>
      </c>
    </row>
    <row r="848" spans="1:5" ht="25.5">
      <c r="A848" s="35" t="s">
        <v>56</v>
      </c>
      <c r="E848" s="39" t="s">
        <v>6191</v>
      </c>
    </row>
    <row r="849" spans="1:5" ht="12.75">
      <c r="A849" s="35" t="s">
        <v>57</v>
      </c>
      <c r="E849" s="40" t="s">
        <v>5</v>
      </c>
    </row>
    <row r="850" spans="1:5" ht="12.75">
      <c r="A850" t="s">
        <v>58</v>
      </c>
      <c r="E850" s="39" t="s">
        <v>5</v>
      </c>
    </row>
    <row r="851" spans="1:13" ht="12.75">
      <c r="A851" t="s">
        <v>47</v>
      </c>
      <c r="C851" s="31" t="s">
        <v>6194</v>
      </c>
      <c r="E851" s="33" t="s">
        <v>6195</v>
      </c>
      <c r="J851" s="32">
        <f>0</f>
      </c>
      <c s="32">
        <f>0</f>
      </c>
      <c s="32">
        <f>0+L852</f>
      </c>
      <c s="32">
        <f>0+M852</f>
      </c>
    </row>
    <row r="852" spans="1:16" ht="12.75">
      <c r="A852" t="s">
        <v>50</v>
      </c>
      <c s="34" t="s">
        <v>1018</v>
      </c>
      <c s="34" t="s">
        <v>6196</v>
      </c>
      <c s="35" t="s">
        <v>5</v>
      </c>
      <c s="6" t="s">
        <v>6197</v>
      </c>
      <c s="36" t="s">
        <v>61</v>
      </c>
      <c s="37">
        <v>1</v>
      </c>
      <c s="36">
        <v>0</v>
      </c>
      <c s="36">
        <f>ROUND(G852*H852,6)</f>
      </c>
      <c r="L852" s="38">
        <v>0</v>
      </c>
      <c s="32">
        <f>ROUND(ROUND(L852,2)*ROUND(G852,3),2)</f>
      </c>
      <c s="36" t="s">
        <v>62</v>
      </c>
      <c>
        <f>(M852*21)/100</f>
      </c>
      <c t="s">
        <v>28</v>
      </c>
    </row>
    <row r="853" spans="1:5" ht="12.75">
      <c r="A853" s="35" t="s">
        <v>56</v>
      </c>
      <c r="E853" s="39" t="s">
        <v>6197</v>
      </c>
    </row>
    <row r="854" spans="1:5" ht="12.75">
      <c r="A854" s="35" t="s">
        <v>57</v>
      </c>
      <c r="E854" s="40" t="s">
        <v>5</v>
      </c>
    </row>
    <row r="855" spans="1:5" ht="12.75">
      <c r="A855" t="s">
        <v>58</v>
      </c>
      <c r="E855" s="39" t="s">
        <v>5</v>
      </c>
    </row>
    <row r="856" spans="1:13" ht="12.75">
      <c r="A856" t="s">
        <v>47</v>
      </c>
      <c r="C856" s="31" t="s">
        <v>6198</v>
      </c>
      <c r="E856" s="33" t="s">
        <v>6199</v>
      </c>
      <c r="J856" s="32">
        <f>0</f>
      </c>
      <c s="32">
        <f>0</f>
      </c>
      <c s="32">
        <f>0+L857+L861</f>
      </c>
      <c s="32">
        <f>0+M857+M861</f>
      </c>
    </row>
    <row r="857" spans="1:16" ht="12.75">
      <c r="A857" t="s">
        <v>50</v>
      </c>
      <c s="34" t="s">
        <v>99</v>
      </c>
      <c s="34" t="s">
        <v>382</v>
      </c>
      <c s="35" t="s">
        <v>5</v>
      </c>
      <c s="6" t="s">
        <v>6200</v>
      </c>
      <c s="36" t="s">
        <v>1436</v>
      </c>
      <c s="37">
        <v>5</v>
      </c>
      <c s="36">
        <v>0</v>
      </c>
      <c s="36">
        <f>ROUND(G857*H857,6)</f>
      </c>
      <c r="L857" s="38">
        <v>0</v>
      </c>
      <c s="32">
        <f>ROUND(ROUND(L857,2)*ROUND(G857,3),2)</f>
      </c>
      <c s="36" t="s">
        <v>62</v>
      </c>
      <c>
        <f>(M857*21)/100</f>
      </c>
      <c t="s">
        <v>28</v>
      </c>
    </row>
    <row r="858" spans="1:5" ht="12.75">
      <c r="A858" s="35" t="s">
        <v>56</v>
      </c>
      <c r="E858" s="39" t="s">
        <v>6200</v>
      </c>
    </row>
    <row r="859" spans="1:5" ht="12.75">
      <c r="A859" s="35" t="s">
        <v>57</v>
      </c>
      <c r="E859" s="40" t="s">
        <v>5</v>
      </c>
    </row>
    <row r="860" spans="1:5" ht="12.75">
      <c r="A860" t="s">
        <v>58</v>
      </c>
      <c r="E860" s="39" t="s">
        <v>5</v>
      </c>
    </row>
    <row r="861" spans="1:16" ht="12.75">
      <c r="A861" t="s">
        <v>50</v>
      </c>
      <c s="34" t="s">
        <v>105</v>
      </c>
      <c s="34" t="s">
        <v>385</v>
      </c>
      <c s="35" t="s">
        <v>5</v>
      </c>
      <c s="6" t="s">
        <v>6016</v>
      </c>
      <c s="36" t="s">
        <v>1436</v>
      </c>
      <c s="37">
        <v>5</v>
      </c>
      <c s="36">
        <v>0</v>
      </c>
      <c s="36">
        <f>ROUND(G861*H861,6)</f>
      </c>
      <c r="L861" s="38">
        <v>0</v>
      </c>
      <c s="32">
        <f>ROUND(ROUND(L861,2)*ROUND(G861,3),2)</f>
      </c>
      <c s="36" t="s">
        <v>62</v>
      </c>
      <c>
        <f>(M861*21)/100</f>
      </c>
      <c t="s">
        <v>28</v>
      </c>
    </row>
    <row r="862" spans="1:5" ht="12.75">
      <c r="A862" s="35" t="s">
        <v>56</v>
      </c>
      <c r="E862" s="39" t="s">
        <v>6016</v>
      </c>
    </row>
    <row r="863" spans="1:5" ht="12.75">
      <c r="A863" s="35" t="s">
        <v>57</v>
      </c>
      <c r="E863" s="40" t="s">
        <v>5</v>
      </c>
    </row>
    <row r="864" spans="1:5" ht="12.75">
      <c r="A864" t="s">
        <v>58</v>
      </c>
      <c r="E864" s="39" t="s">
        <v>5</v>
      </c>
    </row>
    <row r="865" spans="1:13" ht="12.75">
      <c r="A865" t="s">
        <v>47</v>
      </c>
      <c r="C865" s="31" t="s">
        <v>6201</v>
      </c>
      <c r="E865" s="33" t="s">
        <v>6199</v>
      </c>
      <c r="J865" s="32">
        <f>0</f>
      </c>
      <c s="32">
        <f>0</f>
      </c>
      <c s="32">
        <f>0+L866</f>
      </c>
      <c s="32">
        <f>0+M866</f>
      </c>
    </row>
    <row r="866" spans="1:16" ht="12.75">
      <c r="A866" t="s">
        <v>50</v>
      </c>
      <c s="34" t="s">
        <v>4695</v>
      </c>
      <c s="34" t="s">
        <v>6202</v>
      </c>
      <c s="35" t="s">
        <v>5</v>
      </c>
      <c s="6" t="s">
        <v>6200</v>
      </c>
      <c s="36" t="s">
        <v>1436</v>
      </c>
      <c s="37">
        <v>80</v>
      </c>
      <c s="36">
        <v>0</v>
      </c>
      <c s="36">
        <f>ROUND(G866*H866,6)</f>
      </c>
      <c r="L866" s="38">
        <v>0</v>
      </c>
      <c s="32">
        <f>ROUND(ROUND(L866,2)*ROUND(G866,3),2)</f>
      </c>
      <c s="36" t="s">
        <v>62</v>
      </c>
      <c>
        <f>(M866*21)/100</f>
      </c>
      <c t="s">
        <v>28</v>
      </c>
    </row>
    <row r="867" spans="1:5" ht="12.75">
      <c r="A867" s="35" t="s">
        <v>56</v>
      </c>
      <c r="E867" s="39" t="s">
        <v>6200</v>
      </c>
    </row>
    <row r="868" spans="1:5" ht="12.75">
      <c r="A868" s="35" t="s">
        <v>57</v>
      </c>
      <c r="E868" s="40" t="s">
        <v>5</v>
      </c>
    </row>
    <row r="869" spans="1:5" ht="12.75">
      <c r="A869" t="s">
        <v>58</v>
      </c>
      <c r="E869" s="39" t="s">
        <v>5</v>
      </c>
    </row>
    <row r="870" spans="1:13" ht="12.75">
      <c r="A870" t="s">
        <v>47</v>
      </c>
      <c r="C870" s="31" t="s">
        <v>6203</v>
      </c>
      <c r="E870" s="33" t="s">
        <v>6199</v>
      </c>
      <c r="J870" s="32">
        <f>0</f>
      </c>
      <c s="32">
        <f>0</f>
      </c>
      <c s="32">
        <f>0+L871</f>
      </c>
      <c s="32">
        <f>0+M871</f>
      </c>
    </row>
    <row r="871" spans="1:16" ht="12.75">
      <c r="A871" t="s">
        <v>50</v>
      </c>
      <c s="34" t="s">
        <v>4788</v>
      </c>
      <c s="34" t="s">
        <v>6202</v>
      </c>
      <c s="35" t="s">
        <v>5</v>
      </c>
      <c s="6" t="s">
        <v>6200</v>
      </c>
      <c s="36" t="s">
        <v>1436</v>
      </c>
      <c s="37">
        <v>30</v>
      </c>
      <c s="36">
        <v>0</v>
      </c>
      <c s="36">
        <f>ROUND(G871*H871,6)</f>
      </c>
      <c r="L871" s="38">
        <v>0</v>
      </c>
      <c s="32">
        <f>ROUND(ROUND(L871,2)*ROUND(G871,3),2)</f>
      </c>
      <c s="36" t="s">
        <v>62</v>
      </c>
      <c>
        <f>(M871*21)/100</f>
      </c>
      <c t="s">
        <v>28</v>
      </c>
    </row>
    <row r="872" spans="1:5" ht="12.75">
      <c r="A872" s="35" t="s">
        <v>56</v>
      </c>
      <c r="E872" s="39" t="s">
        <v>6200</v>
      </c>
    </row>
    <row r="873" spans="1:5" ht="12.75">
      <c r="A873" s="35" t="s">
        <v>57</v>
      </c>
      <c r="E873" s="40" t="s">
        <v>5</v>
      </c>
    </row>
    <row r="874" spans="1:5" ht="12.75">
      <c r="A874" t="s">
        <v>58</v>
      </c>
      <c r="E874" s="39" t="s">
        <v>5</v>
      </c>
    </row>
    <row r="875" spans="1:13" ht="12.75">
      <c r="A875" t="s">
        <v>47</v>
      </c>
      <c r="C875" s="31" t="s">
        <v>6204</v>
      </c>
      <c r="E875" s="33" t="s">
        <v>6199</v>
      </c>
      <c r="J875" s="32">
        <f>0</f>
      </c>
      <c s="32">
        <f>0</f>
      </c>
      <c s="32">
        <f>0+L876</f>
      </c>
      <c s="32">
        <f>0+M876</f>
      </c>
    </row>
    <row r="876" spans="1:16" ht="12.75">
      <c r="A876" t="s">
        <v>50</v>
      </c>
      <c s="34" t="s">
        <v>402</v>
      </c>
      <c s="34" t="s">
        <v>457</v>
      </c>
      <c s="35" t="s">
        <v>5</v>
      </c>
      <c s="6" t="s">
        <v>6200</v>
      </c>
      <c s="36" t="s">
        <v>1436</v>
      </c>
      <c s="37">
        <v>30</v>
      </c>
      <c s="36">
        <v>0</v>
      </c>
      <c s="36">
        <f>ROUND(G876*H876,6)</f>
      </c>
      <c r="L876" s="38">
        <v>0</v>
      </c>
      <c s="32">
        <f>ROUND(ROUND(L876,2)*ROUND(G876,3),2)</f>
      </c>
      <c s="36" t="s">
        <v>62</v>
      </c>
      <c>
        <f>(M876*21)/100</f>
      </c>
      <c t="s">
        <v>28</v>
      </c>
    </row>
    <row r="877" spans="1:5" ht="12.75">
      <c r="A877" s="35" t="s">
        <v>56</v>
      </c>
      <c r="E877" s="39" t="s">
        <v>6200</v>
      </c>
    </row>
    <row r="878" spans="1:5" ht="12.75">
      <c r="A878" s="35" t="s">
        <v>57</v>
      </c>
      <c r="E878" s="40" t="s">
        <v>5</v>
      </c>
    </row>
    <row r="879" spans="1:5" ht="12.75">
      <c r="A879" t="s">
        <v>58</v>
      </c>
      <c r="E879" s="39" t="s">
        <v>5</v>
      </c>
    </row>
    <row r="880" spans="1:13" ht="12.75">
      <c r="A880" t="s">
        <v>47</v>
      </c>
      <c r="C880" s="31" t="s">
        <v>6205</v>
      </c>
      <c r="E880" s="33" t="s">
        <v>6199</v>
      </c>
      <c r="J880" s="32">
        <f>0</f>
      </c>
      <c s="32">
        <f>0</f>
      </c>
      <c s="32">
        <f>0+L881</f>
      </c>
      <c s="32">
        <f>0+M881</f>
      </c>
    </row>
    <row r="881" spans="1:16" ht="12.75">
      <c r="A881" t="s">
        <v>50</v>
      </c>
      <c s="34" t="s">
        <v>550</v>
      </c>
      <c s="34" t="s">
        <v>6202</v>
      </c>
      <c s="35" t="s">
        <v>5</v>
      </c>
      <c s="6" t="s">
        <v>6200</v>
      </c>
      <c s="36" t="s">
        <v>1436</v>
      </c>
      <c s="37">
        <v>80</v>
      </c>
      <c s="36">
        <v>0</v>
      </c>
      <c s="36">
        <f>ROUND(G881*H881,6)</f>
      </c>
      <c r="L881" s="38">
        <v>0</v>
      </c>
      <c s="32">
        <f>ROUND(ROUND(L881,2)*ROUND(G881,3),2)</f>
      </c>
      <c s="36" t="s">
        <v>62</v>
      </c>
      <c>
        <f>(M881*21)/100</f>
      </c>
      <c t="s">
        <v>28</v>
      </c>
    </row>
    <row r="882" spans="1:5" ht="12.75">
      <c r="A882" s="35" t="s">
        <v>56</v>
      </c>
      <c r="E882" s="39" t="s">
        <v>6200</v>
      </c>
    </row>
    <row r="883" spans="1:5" ht="12.75">
      <c r="A883" s="35" t="s">
        <v>57</v>
      </c>
      <c r="E883" s="40" t="s">
        <v>5</v>
      </c>
    </row>
    <row r="884" spans="1:5" ht="12.75">
      <c r="A884" t="s">
        <v>58</v>
      </c>
      <c r="E884" s="39" t="s">
        <v>5</v>
      </c>
    </row>
    <row r="885" spans="1:13" ht="12.75">
      <c r="A885" t="s">
        <v>47</v>
      </c>
      <c r="C885" s="31" t="s">
        <v>6206</v>
      </c>
      <c r="E885" s="33" t="s">
        <v>6199</v>
      </c>
      <c r="J885" s="32">
        <f>0</f>
      </c>
      <c s="32">
        <f>0</f>
      </c>
      <c s="32">
        <f>0+L886</f>
      </c>
      <c s="32">
        <f>0+M886</f>
      </c>
    </row>
    <row r="886" spans="1:16" ht="12.75">
      <c r="A886" t="s">
        <v>50</v>
      </c>
      <c s="34" t="s">
        <v>995</v>
      </c>
      <c s="34" t="s">
        <v>6202</v>
      </c>
      <c s="35" t="s">
        <v>5</v>
      </c>
      <c s="6" t="s">
        <v>6200</v>
      </c>
      <c s="36" t="s">
        <v>1436</v>
      </c>
      <c s="37">
        <v>50</v>
      </c>
      <c s="36">
        <v>0</v>
      </c>
      <c s="36">
        <f>ROUND(G886*H886,6)</f>
      </c>
      <c r="L886" s="38">
        <v>0</v>
      </c>
      <c s="32">
        <f>ROUND(ROUND(L886,2)*ROUND(G886,3),2)</f>
      </c>
      <c s="36" t="s">
        <v>62</v>
      </c>
      <c>
        <f>(M886*21)/100</f>
      </c>
      <c t="s">
        <v>28</v>
      </c>
    </row>
    <row r="887" spans="1:5" ht="12.75">
      <c r="A887" s="35" t="s">
        <v>56</v>
      </c>
      <c r="E887" s="39" t="s">
        <v>6200</v>
      </c>
    </row>
    <row r="888" spans="1:5" ht="12.75">
      <c r="A888" s="35" t="s">
        <v>57</v>
      </c>
      <c r="E888" s="40" t="s">
        <v>5</v>
      </c>
    </row>
    <row r="889" spans="1:5" ht="12.75">
      <c r="A889" t="s">
        <v>58</v>
      </c>
      <c r="E889" s="39" t="s">
        <v>5</v>
      </c>
    </row>
    <row r="890" spans="1:13" ht="12.75">
      <c r="A890" t="s">
        <v>47</v>
      </c>
      <c r="C890" s="31" t="s">
        <v>6207</v>
      </c>
      <c r="E890" s="33" t="s">
        <v>6199</v>
      </c>
      <c r="J890" s="32">
        <f>0</f>
      </c>
      <c s="32">
        <f>0</f>
      </c>
      <c s="32">
        <f>0+L891</f>
      </c>
      <c s="32">
        <f>0+M891</f>
      </c>
    </row>
    <row r="891" spans="1:16" ht="12.75">
      <c r="A891" t="s">
        <v>50</v>
      </c>
      <c s="34" t="s">
        <v>1057</v>
      </c>
      <c s="34" t="s">
        <v>6202</v>
      </c>
      <c s="35" t="s">
        <v>5</v>
      </c>
      <c s="6" t="s">
        <v>6200</v>
      </c>
      <c s="36" t="s">
        <v>1436</v>
      </c>
      <c s="37">
        <v>30</v>
      </c>
      <c s="36">
        <v>0</v>
      </c>
      <c s="36">
        <f>ROUND(G891*H891,6)</f>
      </c>
      <c r="L891" s="38">
        <v>0</v>
      </c>
      <c s="32">
        <f>ROUND(ROUND(L891,2)*ROUND(G891,3),2)</f>
      </c>
      <c s="36" t="s">
        <v>62</v>
      </c>
      <c>
        <f>(M891*21)/100</f>
      </c>
      <c t="s">
        <v>28</v>
      </c>
    </row>
    <row r="892" spans="1:5" ht="12.75">
      <c r="A892" s="35" t="s">
        <v>56</v>
      </c>
      <c r="E892" s="39" t="s">
        <v>6200</v>
      </c>
    </row>
    <row r="893" spans="1:5" ht="12.75">
      <c r="A893" s="35" t="s">
        <v>57</v>
      </c>
      <c r="E893" s="40" t="s">
        <v>5</v>
      </c>
    </row>
    <row r="894" spans="1:5" ht="12.75">
      <c r="A894" t="s">
        <v>58</v>
      </c>
      <c r="E894" s="39" t="s">
        <v>5</v>
      </c>
    </row>
    <row r="895" spans="1:13" ht="12.75">
      <c r="A895" t="s">
        <v>47</v>
      </c>
      <c r="C895" s="31" t="s">
        <v>6208</v>
      </c>
      <c r="E895" s="33" t="s">
        <v>6199</v>
      </c>
      <c r="J895" s="32">
        <f>0</f>
      </c>
      <c s="32">
        <f>0</f>
      </c>
      <c s="32">
        <f>0+L896</f>
      </c>
      <c s="32">
        <f>0+M896</f>
      </c>
    </row>
    <row r="896" spans="1:16" ht="12.75">
      <c r="A896" t="s">
        <v>50</v>
      </c>
      <c s="34" t="s">
        <v>1089</v>
      </c>
      <c s="34" t="s">
        <v>6202</v>
      </c>
      <c s="35" t="s">
        <v>5</v>
      </c>
      <c s="6" t="s">
        <v>6200</v>
      </c>
      <c s="36" t="s">
        <v>1436</v>
      </c>
      <c s="37">
        <v>50</v>
      </c>
      <c s="36">
        <v>0</v>
      </c>
      <c s="36">
        <f>ROUND(G896*H896,6)</f>
      </c>
      <c r="L896" s="38">
        <v>0</v>
      </c>
      <c s="32">
        <f>ROUND(ROUND(L896,2)*ROUND(G896,3),2)</f>
      </c>
      <c s="36" t="s">
        <v>62</v>
      </c>
      <c>
        <f>(M896*21)/100</f>
      </c>
      <c t="s">
        <v>28</v>
      </c>
    </row>
    <row r="897" spans="1:5" ht="12.75">
      <c r="A897" s="35" t="s">
        <v>56</v>
      </c>
      <c r="E897" s="39" t="s">
        <v>6200</v>
      </c>
    </row>
    <row r="898" spans="1:5" ht="12.75">
      <c r="A898" s="35" t="s">
        <v>57</v>
      </c>
      <c r="E898" s="40" t="s">
        <v>5</v>
      </c>
    </row>
    <row r="899" spans="1:5" ht="12.75">
      <c r="A899" t="s">
        <v>58</v>
      </c>
      <c r="E899" s="39" t="s">
        <v>5</v>
      </c>
    </row>
    <row r="900" spans="1:13" ht="12.75">
      <c r="A900" t="s">
        <v>47</v>
      </c>
      <c r="C900" s="31" t="s">
        <v>6209</v>
      </c>
      <c r="E900" s="33" t="s">
        <v>6199</v>
      </c>
      <c r="J900" s="32">
        <f>0</f>
      </c>
      <c s="32">
        <f>0</f>
      </c>
      <c s="32">
        <f>0+L901</f>
      </c>
      <c s="32">
        <f>0+M901</f>
      </c>
    </row>
    <row r="901" spans="1:16" ht="12.75">
      <c r="A901" t="s">
        <v>50</v>
      </c>
      <c s="34" t="s">
        <v>2378</v>
      </c>
      <c s="34" t="s">
        <v>6202</v>
      </c>
      <c s="35" t="s">
        <v>5</v>
      </c>
      <c s="6" t="s">
        <v>6200</v>
      </c>
      <c s="36" t="s">
        <v>1436</v>
      </c>
      <c s="37">
        <v>80</v>
      </c>
      <c s="36">
        <v>0</v>
      </c>
      <c s="36">
        <f>ROUND(G901*H901,6)</f>
      </c>
      <c r="L901" s="38">
        <v>0</v>
      </c>
      <c s="32">
        <f>ROUND(ROUND(L901,2)*ROUND(G901,3),2)</f>
      </c>
      <c s="36" t="s">
        <v>62</v>
      </c>
      <c>
        <f>(M901*21)/100</f>
      </c>
      <c t="s">
        <v>28</v>
      </c>
    </row>
    <row r="902" spans="1:5" ht="12.75">
      <c r="A902" s="35" t="s">
        <v>56</v>
      </c>
      <c r="E902" s="39" t="s">
        <v>6200</v>
      </c>
    </row>
    <row r="903" spans="1:5" ht="12.75">
      <c r="A903" s="35" t="s">
        <v>57</v>
      </c>
      <c r="E903" s="40" t="s">
        <v>5</v>
      </c>
    </row>
    <row r="904" spans="1:5" ht="12.75">
      <c r="A904" t="s">
        <v>58</v>
      </c>
      <c r="E904" s="39" t="s">
        <v>5</v>
      </c>
    </row>
    <row r="905" spans="1:13" ht="12.75">
      <c r="A905" t="s">
        <v>47</v>
      </c>
      <c r="C905" s="31" t="s">
        <v>6210</v>
      </c>
      <c r="E905" s="33" t="s">
        <v>6199</v>
      </c>
      <c r="J905" s="32">
        <f>0</f>
      </c>
      <c s="32">
        <f>0</f>
      </c>
      <c s="32">
        <f>0+L906</f>
      </c>
      <c s="32">
        <f>0+M906</f>
      </c>
    </row>
    <row r="906" spans="1:16" ht="12.75">
      <c r="A906" t="s">
        <v>50</v>
      </c>
      <c s="34" t="s">
        <v>4337</v>
      </c>
      <c s="34" t="s">
        <v>457</v>
      </c>
      <c s="35" t="s">
        <v>5</v>
      </c>
      <c s="6" t="s">
        <v>6200</v>
      </c>
      <c s="36" t="s">
        <v>1436</v>
      </c>
      <c s="37">
        <v>50</v>
      </c>
      <c s="36">
        <v>0</v>
      </c>
      <c s="36">
        <f>ROUND(G906*H906,6)</f>
      </c>
      <c r="L906" s="38">
        <v>0</v>
      </c>
      <c s="32">
        <f>ROUND(ROUND(L906,2)*ROUND(G906,3),2)</f>
      </c>
      <c s="36" t="s">
        <v>62</v>
      </c>
      <c>
        <f>(M906*21)/100</f>
      </c>
      <c t="s">
        <v>28</v>
      </c>
    </row>
    <row r="907" spans="1:5" ht="12.75">
      <c r="A907" s="35" t="s">
        <v>56</v>
      </c>
      <c r="E907" s="39" t="s">
        <v>6200</v>
      </c>
    </row>
    <row r="908" spans="1:5" ht="12.75">
      <c r="A908" s="35" t="s">
        <v>57</v>
      </c>
      <c r="E908" s="40" t="s">
        <v>5</v>
      </c>
    </row>
    <row r="909" spans="1:5" ht="12.75">
      <c r="A909" t="s">
        <v>58</v>
      </c>
      <c r="E909" s="39" t="s">
        <v>5</v>
      </c>
    </row>
    <row r="910" spans="1:13" ht="12.75">
      <c r="A910" t="s">
        <v>47</v>
      </c>
      <c r="C910" s="31" t="s">
        <v>6211</v>
      </c>
      <c r="E910" s="33" t="s">
        <v>6199</v>
      </c>
      <c r="J910" s="32">
        <f>0</f>
      </c>
      <c s="32">
        <f>0</f>
      </c>
      <c s="32">
        <f>0+L911</f>
      </c>
      <c s="32">
        <f>0+M911</f>
      </c>
    </row>
    <row r="911" spans="1:16" ht="12.75">
      <c r="A911" t="s">
        <v>50</v>
      </c>
      <c s="34" t="s">
        <v>4476</v>
      </c>
      <c s="34" t="s">
        <v>457</v>
      </c>
      <c s="35" t="s">
        <v>5</v>
      </c>
      <c s="6" t="s">
        <v>6200</v>
      </c>
      <c s="36" t="s">
        <v>1436</v>
      </c>
      <c s="37">
        <v>50</v>
      </c>
      <c s="36">
        <v>0</v>
      </c>
      <c s="36">
        <f>ROUND(G911*H911,6)</f>
      </c>
      <c r="L911" s="38">
        <v>0</v>
      </c>
      <c s="32">
        <f>ROUND(ROUND(L911,2)*ROUND(G911,3),2)</f>
      </c>
      <c s="36" t="s">
        <v>62</v>
      </c>
      <c>
        <f>(M911*21)/100</f>
      </c>
      <c t="s">
        <v>28</v>
      </c>
    </row>
    <row r="912" spans="1:5" ht="12.75">
      <c r="A912" s="35" t="s">
        <v>56</v>
      </c>
      <c r="E912" s="39" t="s">
        <v>6200</v>
      </c>
    </row>
    <row r="913" spans="1:5" ht="12.75">
      <c r="A913" s="35" t="s">
        <v>57</v>
      </c>
      <c r="E913" s="40" t="s">
        <v>5</v>
      </c>
    </row>
    <row r="914" spans="1:5" ht="12.75">
      <c r="A914" t="s">
        <v>58</v>
      </c>
      <c r="E914" s="39" t="s">
        <v>5</v>
      </c>
    </row>
    <row r="915" spans="1:13" ht="12.75">
      <c r="A915" t="s">
        <v>47</v>
      </c>
      <c r="C915" s="31" t="s">
        <v>6212</v>
      </c>
      <c r="E915" s="33" t="s">
        <v>6213</v>
      </c>
      <c r="J915" s="32">
        <f>0</f>
      </c>
      <c s="32">
        <f>0</f>
      </c>
      <c s="32">
        <f>0+L916</f>
      </c>
      <c s="32">
        <f>0+M916</f>
      </c>
    </row>
    <row r="916" spans="1:16" ht="25.5">
      <c r="A916" t="s">
        <v>50</v>
      </c>
      <c s="34" t="s">
        <v>1029</v>
      </c>
      <c s="34" t="s">
        <v>6214</v>
      </c>
      <c s="35" t="s">
        <v>5</v>
      </c>
      <c s="6" t="s">
        <v>6215</v>
      </c>
      <c s="36" t="s">
        <v>61</v>
      </c>
      <c s="37">
        <v>2</v>
      </c>
      <c s="36">
        <v>0</v>
      </c>
      <c s="36">
        <f>ROUND(G916*H916,6)</f>
      </c>
      <c r="L916" s="38">
        <v>0</v>
      </c>
      <c s="32">
        <f>ROUND(ROUND(L916,2)*ROUND(G916,3),2)</f>
      </c>
      <c s="36" t="s">
        <v>62</v>
      </c>
      <c>
        <f>(M916*21)/100</f>
      </c>
      <c t="s">
        <v>28</v>
      </c>
    </row>
    <row r="917" spans="1:5" ht="25.5">
      <c r="A917" s="35" t="s">
        <v>56</v>
      </c>
      <c r="E917" s="39" t="s">
        <v>6215</v>
      </c>
    </row>
    <row r="918" spans="1:5" ht="12.75">
      <c r="A918" s="35" t="s">
        <v>57</v>
      </c>
      <c r="E918" s="40" t="s">
        <v>5</v>
      </c>
    </row>
    <row r="919" spans="1:5" ht="12.75">
      <c r="A919" t="s">
        <v>58</v>
      </c>
      <c r="E919" s="39" t="s">
        <v>5</v>
      </c>
    </row>
    <row r="920" spans="1:13" ht="12.75">
      <c r="A920" t="s">
        <v>47</v>
      </c>
      <c r="C920" s="31" t="s">
        <v>6216</v>
      </c>
      <c r="E920" s="33" t="s">
        <v>6213</v>
      </c>
      <c r="J920" s="32">
        <f>0</f>
      </c>
      <c s="32">
        <f>0</f>
      </c>
      <c s="32">
        <f>0+L921+L925+L929+L933</f>
      </c>
      <c s="32">
        <f>0+M921+M925+M929+M933</f>
      </c>
    </row>
    <row r="921" spans="1:16" ht="25.5">
      <c r="A921" t="s">
        <v>50</v>
      </c>
      <c s="34" t="s">
        <v>4738</v>
      </c>
      <c s="34" t="s">
        <v>6217</v>
      </c>
      <c s="35" t="s">
        <v>5</v>
      </c>
      <c s="6" t="s">
        <v>6215</v>
      </c>
      <c s="36" t="s">
        <v>61</v>
      </c>
      <c s="37">
        <v>1</v>
      </c>
      <c s="36">
        <v>0</v>
      </c>
      <c s="36">
        <f>ROUND(G921*H921,6)</f>
      </c>
      <c r="L921" s="38">
        <v>0</v>
      </c>
      <c s="32">
        <f>ROUND(ROUND(L921,2)*ROUND(G921,3),2)</f>
      </c>
      <c s="36" t="s">
        <v>62</v>
      </c>
      <c>
        <f>(M921*21)/100</f>
      </c>
      <c t="s">
        <v>28</v>
      </c>
    </row>
    <row r="922" spans="1:5" ht="25.5">
      <c r="A922" s="35" t="s">
        <v>56</v>
      </c>
      <c r="E922" s="39" t="s">
        <v>6215</v>
      </c>
    </row>
    <row r="923" spans="1:5" ht="12.75">
      <c r="A923" s="35" t="s">
        <v>57</v>
      </c>
      <c r="E923" s="40" t="s">
        <v>5</v>
      </c>
    </row>
    <row r="924" spans="1:5" ht="12.75">
      <c r="A924" t="s">
        <v>58</v>
      </c>
      <c r="E924" s="39" t="s">
        <v>5</v>
      </c>
    </row>
    <row r="925" spans="1:16" ht="25.5">
      <c r="A925" t="s">
        <v>50</v>
      </c>
      <c s="34" t="s">
        <v>4742</v>
      </c>
      <c s="34" t="s">
        <v>6218</v>
      </c>
      <c s="35" t="s">
        <v>5</v>
      </c>
      <c s="6" t="s">
        <v>6219</v>
      </c>
      <c s="36" t="s">
        <v>61</v>
      </c>
      <c s="37">
        <v>1</v>
      </c>
      <c s="36">
        <v>0</v>
      </c>
      <c s="36">
        <f>ROUND(G925*H925,6)</f>
      </c>
      <c r="L925" s="38">
        <v>0</v>
      </c>
      <c s="32">
        <f>ROUND(ROUND(L925,2)*ROUND(G925,3),2)</f>
      </c>
      <c s="36" t="s">
        <v>62</v>
      </c>
      <c>
        <f>(M925*21)/100</f>
      </c>
      <c t="s">
        <v>28</v>
      </c>
    </row>
    <row r="926" spans="1:5" ht="25.5">
      <c r="A926" s="35" t="s">
        <v>56</v>
      </c>
      <c r="E926" s="39" t="s">
        <v>6219</v>
      </c>
    </row>
    <row r="927" spans="1:5" ht="12.75">
      <c r="A927" s="35" t="s">
        <v>57</v>
      </c>
      <c r="E927" s="40" t="s">
        <v>5</v>
      </c>
    </row>
    <row r="928" spans="1:5" ht="12.75">
      <c r="A928" t="s">
        <v>58</v>
      </c>
      <c r="E928" s="39" t="s">
        <v>5</v>
      </c>
    </row>
    <row r="929" spans="1:16" ht="25.5">
      <c r="A929" t="s">
        <v>50</v>
      </c>
      <c s="34" t="s">
        <v>4745</v>
      </c>
      <c s="34" t="s">
        <v>6220</v>
      </c>
      <c s="35" t="s">
        <v>5</v>
      </c>
      <c s="6" t="s">
        <v>6219</v>
      </c>
      <c s="36" t="s">
        <v>61</v>
      </c>
      <c s="37">
        <v>2</v>
      </c>
      <c s="36">
        <v>0</v>
      </c>
      <c s="36">
        <f>ROUND(G929*H929,6)</f>
      </c>
      <c r="L929" s="38">
        <v>0</v>
      </c>
      <c s="32">
        <f>ROUND(ROUND(L929,2)*ROUND(G929,3),2)</f>
      </c>
      <c s="36" t="s">
        <v>62</v>
      </c>
      <c>
        <f>(M929*21)/100</f>
      </c>
      <c t="s">
        <v>28</v>
      </c>
    </row>
    <row r="930" spans="1:5" ht="25.5">
      <c r="A930" s="35" t="s">
        <v>56</v>
      </c>
      <c r="E930" s="39" t="s">
        <v>6219</v>
      </c>
    </row>
    <row r="931" spans="1:5" ht="12.75">
      <c r="A931" s="35" t="s">
        <v>57</v>
      </c>
      <c r="E931" s="40" t="s">
        <v>5</v>
      </c>
    </row>
    <row r="932" spans="1:5" ht="12.75">
      <c r="A932" t="s">
        <v>58</v>
      </c>
      <c r="E932" s="39" t="s">
        <v>5</v>
      </c>
    </row>
    <row r="933" spans="1:16" ht="25.5">
      <c r="A933" t="s">
        <v>50</v>
      </c>
      <c s="34" t="s">
        <v>4749</v>
      </c>
      <c s="34" t="s">
        <v>6221</v>
      </c>
      <c s="35" t="s">
        <v>5</v>
      </c>
      <c s="6" t="s">
        <v>6215</v>
      </c>
      <c s="36" t="s">
        <v>61</v>
      </c>
      <c s="37">
        <v>1</v>
      </c>
      <c s="36">
        <v>0</v>
      </c>
      <c s="36">
        <f>ROUND(G933*H933,6)</f>
      </c>
      <c r="L933" s="38">
        <v>0</v>
      </c>
      <c s="32">
        <f>ROUND(ROUND(L933,2)*ROUND(G933,3),2)</f>
      </c>
      <c s="36" t="s">
        <v>62</v>
      </c>
      <c>
        <f>(M933*21)/100</f>
      </c>
      <c t="s">
        <v>28</v>
      </c>
    </row>
    <row r="934" spans="1:5" ht="25.5">
      <c r="A934" s="35" t="s">
        <v>56</v>
      </c>
      <c r="E934" s="39" t="s">
        <v>6215</v>
      </c>
    </row>
    <row r="935" spans="1:5" ht="12.75">
      <c r="A935" s="35" t="s">
        <v>57</v>
      </c>
      <c r="E935" s="40" t="s">
        <v>5</v>
      </c>
    </row>
    <row r="936" spans="1:5" ht="12.75">
      <c r="A936" t="s">
        <v>58</v>
      </c>
      <c r="E936" s="39" t="s">
        <v>5</v>
      </c>
    </row>
    <row r="937" spans="1:13" ht="12.75">
      <c r="A937" t="s">
        <v>47</v>
      </c>
      <c r="C937" s="31" t="s">
        <v>6222</v>
      </c>
      <c r="E937" s="33" t="s">
        <v>6223</v>
      </c>
      <c r="J937" s="32">
        <f>0</f>
      </c>
      <c s="32">
        <f>0</f>
      </c>
      <c s="32">
        <f>0+L938</f>
      </c>
      <c s="32">
        <f>0+M938</f>
      </c>
    </row>
    <row r="938" spans="1:16" ht="25.5">
      <c r="A938" t="s">
        <v>50</v>
      </c>
      <c s="34" t="s">
        <v>1032</v>
      </c>
      <c s="34" t="s">
        <v>6224</v>
      </c>
      <c s="35" t="s">
        <v>5</v>
      </c>
      <c s="6" t="s">
        <v>6225</v>
      </c>
      <c s="36" t="s">
        <v>61</v>
      </c>
      <c s="37">
        <v>1</v>
      </c>
      <c s="36">
        <v>0</v>
      </c>
      <c s="36">
        <f>ROUND(G938*H938,6)</f>
      </c>
      <c r="L938" s="38">
        <v>0</v>
      </c>
      <c s="32">
        <f>ROUND(ROUND(L938,2)*ROUND(G938,3),2)</f>
      </c>
      <c s="36" t="s">
        <v>62</v>
      </c>
      <c>
        <f>(M938*21)/100</f>
      </c>
      <c t="s">
        <v>28</v>
      </c>
    </row>
    <row r="939" spans="1:5" ht="25.5">
      <c r="A939" s="35" t="s">
        <v>56</v>
      </c>
      <c r="E939" s="39" t="s">
        <v>6225</v>
      </c>
    </row>
    <row r="940" spans="1:5" ht="12.75">
      <c r="A940" s="35" t="s">
        <v>57</v>
      </c>
      <c r="E940" s="40" t="s">
        <v>5</v>
      </c>
    </row>
    <row r="941" spans="1:5" ht="12.75">
      <c r="A941" t="s">
        <v>58</v>
      </c>
      <c r="E941" s="39" t="s">
        <v>5</v>
      </c>
    </row>
    <row r="942" spans="1:13" ht="12.75">
      <c r="A942" t="s">
        <v>47</v>
      </c>
      <c r="C942" s="31" t="s">
        <v>6226</v>
      </c>
      <c r="E942" s="33" t="s">
        <v>6223</v>
      </c>
      <c r="J942" s="32">
        <f>0</f>
      </c>
      <c s="32">
        <f>0</f>
      </c>
      <c s="32">
        <f>0+L943+L947</f>
      </c>
      <c s="32">
        <f>0+M943+M947</f>
      </c>
    </row>
    <row r="943" spans="1:16" ht="25.5">
      <c r="A943" t="s">
        <v>50</v>
      </c>
      <c s="34" t="s">
        <v>4753</v>
      </c>
      <c s="34" t="s">
        <v>6227</v>
      </c>
      <c s="35" t="s">
        <v>5</v>
      </c>
      <c s="6" t="s">
        <v>6228</v>
      </c>
      <c s="36" t="s">
        <v>61</v>
      </c>
      <c s="37">
        <v>3</v>
      </c>
      <c s="36">
        <v>0</v>
      </c>
      <c s="36">
        <f>ROUND(G943*H943,6)</f>
      </c>
      <c r="L943" s="38">
        <v>0</v>
      </c>
      <c s="32">
        <f>ROUND(ROUND(L943,2)*ROUND(G943,3),2)</f>
      </c>
      <c s="36" t="s">
        <v>62</v>
      </c>
      <c>
        <f>(M943*21)/100</f>
      </c>
      <c t="s">
        <v>28</v>
      </c>
    </row>
    <row r="944" spans="1:5" ht="25.5">
      <c r="A944" s="35" t="s">
        <v>56</v>
      </c>
      <c r="E944" s="39" t="s">
        <v>6228</v>
      </c>
    </row>
    <row r="945" spans="1:5" ht="12.75">
      <c r="A945" s="35" t="s">
        <v>57</v>
      </c>
      <c r="E945" s="40" t="s">
        <v>5</v>
      </c>
    </row>
    <row r="946" spans="1:5" ht="12.75">
      <c r="A946" t="s">
        <v>58</v>
      </c>
      <c r="E946" s="39" t="s">
        <v>5</v>
      </c>
    </row>
    <row r="947" spans="1:16" ht="25.5">
      <c r="A947" t="s">
        <v>50</v>
      </c>
      <c s="34" t="s">
        <v>4756</v>
      </c>
      <c s="34" t="s">
        <v>6229</v>
      </c>
      <c s="35" t="s">
        <v>5</v>
      </c>
      <c s="6" t="s">
        <v>6230</v>
      </c>
      <c s="36" t="s">
        <v>61</v>
      </c>
      <c s="37">
        <v>1</v>
      </c>
      <c s="36">
        <v>0</v>
      </c>
      <c s="36">
        <f>ROUND(G947*H947,6)</f>
      </c>
      <c r="L947" s="38">
        <v>0</v>
      </c>
      <c s="32">
        <f>ROUND(ROUND(L947,2)*ROUND(G947,3),2)</f>
      </c>
      <c s="36" t="s">
        <v>62</v>
      </c>
      <c>
        <f>(M947*21)/100</f>
      </c>
      <c t="s">
        <v>28</v>
      </c>
    </row>
    <row r="948" spans="1:5" ht="25.5">
      <c r="A948" s="35" t="s">
        <v>56</v>
      </c>
      <c r="E948" s="39" t="s">
        <v>6230</v>
      </c>
    </row>
    <row r="949" spans="1:5" ht="12.75">
      <c r="A949" s="35" t="s">
        <v>57</v>
      </c>
      <c r="E949" s="40" t="s">
        <v>5</v>
      </c>
    </row>
    <row r="950" spans="1:5" ht="12.75">
      <c r="A950" t="s">
        <v>58</v>
      </c>
      <c r="E950" s="39" t="s">
        <v>5</v>
      </c>
    </row>
    <row r="951" spans="1:13" ht="12.75">
      <c r="A951" t="s">
        <v>47</v>
      </c>
      <c r="C951" s="31" t="s">
        <v>6231</v>
      </c>
      <c r="E951" s="33" t="s">
        <v>6232</v>
      </c>
      <c r="J951" s="32">
        <f>0</f>
      </c>
      <c s="32">
        <f>0</f>
      </c>
      <c s="32">
        <f>0+L952</f>
      </c>
      <c s="32">
        <f>0+M952</f>
      </c>
    </row>
    <row r="952" spans="1:16" ht="12.75">
      <c r="A952" t="s">
        <v>50</v>
      </c>
      <c s="34" t="s">
        <v>1035</v>
      </c>
      <c s="34" t="s">
        <v>6233</v>
      </c>
      <c s="35" t="s">
        <v>5</v>
      </c>
      <c s="6" t="s">
        <v>6234</v>
      </c>
      <c s="36" t="s">
        <v>61</v>
      </c>
      <c s="37">
        <v>1</v>
      </c>
      <c s="36">
        <v>0</v>
      </c>
      <c s="36">
        <f>ROUND(G952*H952,6)</f>
      </c>
      <c r="L952" s="38">
        <v>0</v>
      </c>
      <c s="32">
        <f>ROUND(ROUND(L952,2)*ROUND(G952,3),2)</f>
      </c>
      <c s="36" t="s">
        <v>62</v>
      </c>
      <c>
        <f>(M952*21)/100</f>
      </c>
      <c t="s">
        <v>28</v>
      </c>
    </row>
    <row r="953" spans="1:5" ht="12.75">
      <c r="A953" s="35" t="s">
        <v>56</v>
      </c>
      <c r="E953" s="39" t="s">
        <v>6234</v>
      </c>
    </row>
    <row r="954" spans="1:5" ht="12.75">
      <c r="A954" s="35" t="s">
        <v>57</v>
      </c>
      <c r="E954" s="40" t="s">
        <v>5</v>
      </c>
    </row>
    <row r="955" spans="1:5" ht="12.75">
      <c r="A955" t="s">
        <v>58</v>
      </c>
      <c r="E955" s="39" t="s">
        <v>5</v>
      </c>
    </row>
    <row r="956" spans="1:13" ht="25.5">
      <c r="A956" t="s">
        <v>47</v>
      </c>
      <c r="C956" s="31" t="s">
        <v>6235</v>
      </c>
      <c r="E956" s="33" t="s">
        <v>6236</v>
      </c>
      <c r="J956" s="32">
        <f>0</f>
      </c>
      <c s="32">
        <f>0</f>
      </c>
      <c s="32">
        <f>0+L957</f>
      </c>
      <c s="32">
        <f>0+M957</f>
      </c>
    </row>
    <row r="957" spans="1:16" ht="25.5">
      <c r="A957" t="s">
        <v>50</v>
      </c>
      <c s="34" t="s">
        <v>1061</v>
      </c>
      <c s="34" t="s">
        <v>6237</v>
      </c>
      <c s="35" t="s">
        <v>5</v>
      </c>
      <c s="6" t="s">
        <v>6238</v>
      </c>
      <c s="36" t="s">
        <v>61</v>
      </c>
      <c s="37">
        <v>1</v>
      </c>
      <c s="36">
        <v>0</v>
      </c>
      <c s="36">
        <f>ROUND(G957*H957,6)</f>
      </c>
      <c r="L957" s="38">
        <v>0</v>
      </c>
      <c s="32">
        <f>ROUND(ROUND(L957,2)*ROUND(G957,3),2)</f>
      </c>
      <c s="36" t="s">
        <v>62</v>
      </c>
      <c>
        <f>(M957*21)/100</f>
      </c>
      <c t="s">
        <v>28</v>
      </c>
    </row>
    <row r="958" spans="1:5" ht="25.5">
      <c r="A958" s="35" t="s">
        <v>56</v>
      </c>
      <c r="E958" s="39" t="s">
        <v>6238</v>
      </c>
    </row>
    <row r="959" spans="1:5" ht="12.75">
      <c r="A959" s="35" t="s">
        <v>57</v>
      </c>
      <c r="E959" s="40" t="s">
        <v>5</v>
      </c>
    </row>
    <row r="960" spans="1:5" ht="12.75">
      <c r="A960" t="s">
        <v>58</v>
      </c>
      <c r="E960" s="39" t="s">
        <v>5</v>
      </c>
    </row>
    <row r="961" spans="1:13" ht="25.5">
      <c r="A961" t="s">
        <v>47</v>
      </c>
      <c r="C961" s="31" t="s">
        <v>6239</v>
      </c>
      <c r="E961" s="33" t="s">
        <v>6236</v>
      </c>
      <c r="J961" s="32">
        <f>0</f>
      </c>
      <c s="32">
        <f>0</f>
      </c>
      <c s="32">
        <f>0+L962</f>
      </c>
      <c s="32">
        <f>0+M962</f>
      </c>
    </row>
    <row r="962" spans="1:16" ht="25.5">
      <c r="A962" t="s">
        <v>50</v>
      </c>
      <c s="34" t="s">
        <v>1095</v>
      </c>
      <c s="34" t="s">
        <v>6240</v>
      </c>
      <c s="35" t="s">
        <v>5</v>
      </c>
      <c s="6" t="s">
        <v>6238</v>
      </c>
      <c s="36" t="s">
        <v>61</v>
      </c>
      <c s="37">
        <v>1</v>
      </c>
      <c s="36">
        <v>0</v>
      </c>
      <c s="36">
        <f>ROUND(G962*H962,6)</f>
      </c>
      <c r="L962" s="38">
        <v>0</v>
      </c>
      <c s="32">
        <f>ROUND(ROUND(L962,2)*ROUND(G962,3),2)</f>
      </c>
      <c s="36" t="s">
        <v>62</v>
      </c>
      <c>
        <f>(M962*21)/100</f>
      </c>
      <c t="s">
        <v>28</v>
      </c>
    </row>
    <row r="963" spans="1:5" ht="25.5">
      <c r="A963" s="35" t="s">
        <v>56</v>
      </c>
      <c r="E963" s="39" t="s">
        <v>6238</v>
      </c>
    </row>
    <row r="964" spans="1:5" ht="12.75">
      <c r="A964" s="35" t="s">
        <v>57</v>
      </c>
      <c r="E964" s="40" t="s">
        <v>5</v>
      </c>
    </row>
    <row r="965" spans="1:5" ht="12.75">
      <c r="A965" t="s">
        <v>58</v>
      </c>
      <c r="E965" s="39" t="s">
        <v>5</v>
      </c>
    </row>
    <row r="966" spans="1:13" ht="25.5">
      <c r="A966" t="s">
        <v>47</v>
      </c>
      <c r="C966" s="31" t="s">
        <v>6241</v>
      </c>
      <c r="E966" s="33" t="s">
        <v>6236</v>
      </c>
      <c r="J966" s="32">
        <f>0</f>
      </c>
      <c s="32">
        <f>0</f>
      </c>
      <c s="32">
        <f>0+L967</f>
      </c>
      <c s="32">
        <f>0+M967</f>
      </c>
    </row>
    <row r="967" spans="1:16" ht="25.5">
      <c r="A967" t="s">
        <v>50</v>
      </c>
      <c s="34" t="s">
        <v>2314</v>
      </c>
      <c s="34" t="s">
        <v>6242</v>
      </c>
      <c s="35" t="s">
        <v>5</v>
      </c>
      <c s="6" t="s">
        <v>6243</v>
      </c>
      <c s="36" t="s">
        <v>61</v>
      </c>
      <c s="37">
        <v>1</v>
      </c>
      <c s="36">
        <v>0</v>
      </c>
      <c s="36">
        <f>ROUND(G967*H967,6)</f>
      </c>
      <c r="L967" s="38">
        <v>0</v>
      </c>
      <c s="32">
        <f>ROUND(ROUND(L967,2)*ROUND(G967,3),2)</f>
      </c>
      <c s="36" t="s">
        <v>62</v>
      </c>
      <c>
        <f>(M967*21)/100</f>
      </c>
      <c t="s">
        <v>28</v>
      </c>
    </row>
    <row r="968" spans="1:5" ht="25.5">
      <c r="A968" s="35" t="s">
        <v>56</v>
      </c>
      <c r="E968" s="39" t="s">
        <v>6243</v>
      </c>
    </row>
    <row r="969" spans="1:5" ht="12.75">
      <c r="A969" s="35" t="s">
        <v>57</v>
      </c>
      <c r="E969" s="40" t="s">
        <v>5</v>
      </c>
    </row>
    <row r="970" spans="1:5" ht="12.75">
      <c r="A970" t="s">
        <v>58</v>
      </c>
      <c r="E970" s="39" t="s">
        <v>5</v>
      </c>
    </row>
    <row r="971" spans="1:13" ht="12.75">
      <c r="A971" t="s">
        <v>47</v>
      </c>
      <c r="C971" s="31" t="s">
        <v>6244</v>
      </c>
      <c r="E971" s="33" t="s">
        <v>6245</v>
      </c>
      <c r="J971" s="32">
        <f>0</f>
      </c>
      <c s="32">
        <f>0</f>
      </c>
      <c s="32">
        <f>0+L972+L976+L980+L984+L988+L992+L996+L1000+L1004+L1008+L1012+L1016+L1020+L1024</f>
      </c>
      <c s="32">
        <f>0+M972+M976+M980+M984+M988+M992+M996+M1000+M1004+M1008+M1012+M1016+M1020+M1024</f>
      </c>
    </row>
    <row r="972" spans="1:16" ht="25.5">
      <c r="A972" t="s">
        <v>50</v>
      </c>
      <c s="34" t="s">
        <v>1064</v>
      </c>
      <c s="34" t="s">
        <v>6246</v>
      </c>
      <c s="35" t="s">
        <v>5</v>
      </c>
      <c s="6" t="s">
        <v>6247</v>
      </c>
      <c s="36" t="s">
        <v>61</v>
      </c>
      <c s="37">
        <v>10</v>
      </c>
      <c s="36">
        <v>0</v>
      </c>
      <c s="36">
        <f>ROUND(G972*H972,6)</f>
      </c>
      <c r="L972" s="38">
        <v>0</v>
      </c>
      <c s="32">
        <f>ROUND(ROUND(L972,2)*ROUND(G972,3),2)</f>
      </c>
      <c s="36" t="s">
        <v>62</v>
      </c>
      <c>
        <f>(M972*21)/100</f>
      </c>
      <c t="s">
        <v>28</v>
      </c>
    </row>
    <row r="973" spans="1:5" ht="25.5">
      <c r="A973" s="35" t="s">
        <v>56</v>
      </c>
      <c r="E973" s="39" t="s">
        <v>6247</v>
      </c>
    </row>
    <row r="974" spans="1:5" ht="12.75">
      <c r="A974" s="35" t="s">
        <v>57</v>
      </c>
      <c r="E974" s="40" t="s">
        <v>5</v>
      </c>
    </row>
    <row r="975" spans="1:5" ht="12.75">
      <c r="A975" t="s">
        <v>58</v>
      </c>
      <c r="E975" s="39" t="s">
        <v>5</v>
      </c>
    </row>
    <row r="976" spans="1:16" ht="25.5">
      <c r="A976" t="s">
        <v>50</v>
      </c>
      <c s="34" t="s">
        <v>1067</v>
      </c>
      <c s="34" t="s">
        <v>6248</v>
      </c>
      <c s="35" t="s">
        <v>5</v>
      </c>
      <c s="6" t="s">
        <v>6249</v>
      </c>
      <c s="36" t="s">
        <v>61</v>
      </c>
      <c s="37">
        <v>2</v>
      </c>
      <c s="36">
        <v>0</v>
      </c>
      <c s="36">
        <f>ROUND(G976*H976,6)</f>
      </c>
      <c r="L976" s="38">
        <v>0</v>
      </c>
      <c s="32">
        <f>ROUND(ROUND(L976,2)*ROUND(G976,3),2)</f>
      </c>
      <c s="36" t="s">
        <v>62</v>
      </c>
      <c>
        <f>(M976*21)/100</f>
      </c>
      <c t="s">
        <v>28</v>
      </c>
    </row>
    <row r="977" spans="1:5" ht="25.5">
      <c r="A977" s="35" t="s">
        <v>56</v>
      </c>
      <c r="E977" s="39" t="s">
        <v>6249</v>
      </c>
    </row>
    <row r="978" spans="1:5" ht="12.75">
      <c r="A978" s="35" t="s">
        <v>57</v>
      </c>
      <c r="E978" s="40" t="s">
        <v>5</v>
      </c>
    </row>
    <row r="979" spans="1:5" ht="12.75">
      <c r="A979" t="s">
        <v>58</v>
      </c>
      <c r="E979" s="39" t="s">
        <v>5</v>
      </c>
    </row>
    <row r="980" spans="1:16" ht="25.5">
      <c r="A980" t="s">
        <v>50</v>
      </c>
      <c s="34" t="s">
        <v>1070</v>
      </c>
      <c s="34" t="s">
        <v>6250</v>
      </c>
      <c s="35" t="s">
        <v>5</v>
      </c>
      <c s="6" t="s">
        <v>6251</v>
      </c>
      <c s="36" t="s">
        <v>61</v>
      </c>
      <c s="37">
        <v>2</v>
      </c>
      <c s="36">
        <v>0</v>
      </c>
      <c s="36">
        <f>ROUND(G980*H980,6)</f>
      </c>
      <c r="L980" s="38">
        <v>0</v>
      </c>
      <c s="32">
        <f>ROUND(ROUND(L980,2)*ROUND(G980,3),2)</f>
      </c>
      <c s="36" t="s">
        <v>62</v>
      </c>
      <c>
        <f>(M980*21)/100</f>
      </c>
      <c t="s">
        <v>28</v>
      </c>
    </row>
    <row r="981" spans="1:5" ht="25.5">
      <c r="A981" s="35" t="s">
        <v>56</v>
      </c>
      <c r="E981" s="39" t="s">
        <v>6251</v>
      </c>
    </row>
    <row r="982" spans="1:5" ht="12.75">
      <c r="A982" s="35" t="s">
        <v>57</v>
      </c>
      <c r="E982" s="40" t="s">
        <v>5</v>
      </c>
    </row>
    <row r="983" spans="1:5" ht="12.75">
      <c r="A983" t="s">
        <v>58</v>
      </c>
      <c r="E983" s="39" t="s">
        <v>5</v>
      </c>
    </row>
    <row r="984" spans="1:16" ht="25.5">
      <c r="A984" t="s">
        <v>50</v>
      </c>
      <c s="34" t="s">
        <v>1073</v>
      </c>
      <c s="34" t="s">
        <v>6252</v>
      </c>
      <c s="35" t="s">
        <v>5</v>
      </c>
      <c s="6" t="s">
        <v>6253</v>
      </c>
      <c s="36" t="s">
        <v>61</v>
      </c>
      <c s="37">
        <v>2</v>
      </c>
      <c s="36">
        <v>0</v>
      </c>
      <c s="36">
        <f>ROUND(G984*H984,6)</f>
      </c>
      <c r="L984" s="38">
        <v>0</v>
      </c>
      <c s="32">
        <f>ROUND(ROUND(L984,2)*ROUND(G984,3),2)</f>
      </c>
      <c s="36" t="s">
        <v>62</v>
      </c>
      <c>
        <f>(M984*21)/100</f>
      </c>
      <c t="s">
        <v>28</v>
      </c>
    </row>
    <row r="985" spans="1:5" ht="25.5">
      <c r="A985" s="35" t="s">
        <v>56</v>
      </c>
      <c r="E985" s="39" t="s">
        <v>6253</v>
      </c>
    </row>
    <row r="986" spans="1:5" ht="12.75">
      <c r="A986" s="35" t="s">
        <v>57</v>
      </c>
      <c r="E986" s="40" t="s">
        <v>5</v>
      </c>
    </row>
    <row r="987" spans="1:5" ht="12.75">
      <c r="A987" t="s">
        <v>58</v>
      </c>
      <c r="E987" s="39" t="s">
        <v>5</v>
      </c>
    </row>
    <row r="988" spans="1:16" ht="12.75">
      <c r="A988" t="s">
        <v>50</v>
      </c>
      <c s="34" t="s">
        <v>1074</v>
      </c>
      <c s="34" t="s">
        <v>323</v>
      </c>
      <c s="35" t="s">
        <v>5</v>
      </c>
      <c s="6" t="s">
        <v>6254</v>
      </c>
      <c s="36" t="s">
        <v>61</v>
      </c>
      <c s="37">
        <v>16</v>
      </c>
      <c s="36">
        <v>0</v>
      </c>
      <c s="36">
        <f>ROUND(G988*H988,6)</f>
      </c>
      <c r="L988" s="38">
        <v>0</v>
      </c>
      <c s="32">
        <f>ROUND(ROUND(L988,2)*ROUND(G988,3),2)</f>
      </c>
      <c s="36" t="s">
        <v>62</v>
      </c>
      <c>
        <f>(M988*21)/100</f>
      </c>
      <c t="s">
        <v>28</v>
      </c>
    </row>
    <row r="989" spans="1:5" ht="12.75">
      <c r="A989" s="35" t="s">
        <v>56</v>
      </c>
      <c r="E989" s="39" t="s">
        <v>6254</v>
      </c>
    </row>
    <row r="990" spans="1:5" ht="12.75">
      <c r="A990" s="35" t="s">
        <v>57</v>
      </c>
      <c r="E990" s="40" t="s">
        <v>5</v>
      </c>
    </row>
    <row r="991" spans="1:5" ht="12.75">
      <c r="A991" t="s">
        <v>58</v>
      </c>
      <c r="E991" s="39" t="s">
        <v>5</v>
      </c>
    </row>
    <row r="992" spans="1:16" ht="12.75">
      <c r="A992" t="s">
        <v>50</v>
      </c>
      <c s="34" t="s">
        <v>1077</v>
      </c>
      <c s="34" t="s">
        <v>6255</v>
      </c>
      <c s="35" t="s">
        <v>5</v>
      </c>
      <c s="6" t="s">
        <v>6256</v>
      </c>
      <c s="36" t="s">
        <v>61</v>
      </c>
      <c s="37">
        <v>4</v>
      </c>
      <c s="36">
        <v>0</v>
      </c>
      <c s="36">
        <f>ROUND(G992*H992,6)</f>
      </c>
      <c r="L992" s="38">
        <v>0</v>
      </c>
      <c s="32">
        <f>ROUND(ROUND(L992,2)*ROUND(G992,3),2)</f>
      </c>
      <c s="36" t="s">
        <v>62</v>
      </c>
      <c>
        <f>(M992*21)/100</f>
      </c>
      <c t="s">
        <v>28</v>
      </c>
    </row>
    <row r="993" spans="1:5" ht="12.75">
      <c r="A993" s="35" t="s">
        <v>56</v>
      </c>
      <c r="E993" s="39" t="s">
        <v>6256</v>
      </c>
    </row>
    <row r="994" spans="1:5" ht="12.75">
      <c r="A994" s="35" t="s">
        <v>57</v>
      </c>
      <c r="E994" s="40" t="s">
        <v>5</v>
      </c>
    </row>
    <row r="995" spans="1:5" ht="12.75">
      <c r="A995" t="s">
        <v>58</v>
      </c>
      <c r="E995" s="39" t="s">
        <v>5</v>
      </c>
    </row>
    <row r="996" spans="1:16" ht="12.75">
      <c r="A996" t="s">
        <v>50</v>
      </c>
      <c s="34" t="s">
        <v>1079</v>
      </c>
      <c s="34" t="s">
        <v>6257</v>
      </c>
      <c s="35" t="s">
        <v>5</v>
      </c>
      <c s="6" t="s">
        <v>6258</v>
      </c>
      <c s="36" t="s">
        <v>61</v>
      </c>
      <c s="37">
        <v>10</v>
      </c>
      <c s="36">
        <v>0</v>
      </c>
      <c s="36">
        <f>ROUND(G996*H996,6)</f>
      </c>
      <c r="L996" s="38">
        <v>0</v>
      </c>
      <c s="32">
        <f>ROUND(ROUND(L996,2)*ROUND(G996,3),2)</f>
      </c>
      <c s="36" t="s">
        <v>62</v>
      </c>
      <c>
        <f>(M996*21)/100</f>
      </c>
      <c t="s">
        <v>28</v>
      </c>
    </row>
    <row r="997" spans="1:5" ht="12.75">
      <c r="A997" s="35" t="s">
        <v>56</v>
      </c>
      <c r="E997" s="39" t="s">
        <v>6258</v>
      </c>
    </row>
    <row r="998" spans="1:5" ht="12.75">
      <c r="A998" s="35" t="s">
        <v>57</v>
      </c>
      <c r="E998" s="40" t="s">
        <v>5</v>
      </c>
    </row>
    <row r="999" spans="1:5" ht="12.75">
      <c r="A999" t="s">
        <v>58</v>
      </c>
      <c r="E999" s="39" t="s">
        <v>5</v>
      </c>
    </row>
    <row r="1000" spans="1:16" ht="12.75">
      <c r="A1000" t="s">
        <v>50</v>
      </c>
      <c s="34" t="s">
        <v>1080</v>
      </c>
      <c s="34" t="s">
        <v>6259</v>
      </c>
      <c s="35" t="s">
        <v>5</v>
      </c>
      <c s="6" t="s">
        <v>6260</v>
      </c>
      <c s="36" t="s">
        <v>61</v>
      </c>
      <c s="37">
        <v>16</v>
      </c>
      <c s="36">
        <v>0</v>
      </c>
      <c s="36">
        <f>ROUND(G1000*H1000,6)</f>
      </c>
      <c r="L1000" s="38">
        <v>0</v>
      </c>
      <c s="32">
        <f>ROUND(ROUND(L1000,2)*ROUND(G1000,3),2)</f>
      </c>
      <c s="36" t="s">
        <v>62</v>
      </c>
      <c>
        <f>(M1000*21)/100</f>
      </c>
      <c t="s">
        <v>28</v>
      </c>
    </row>
    <row r="1001" spans="1:5" ht="12.75">
      <c r="A1001" s="35" t="s">
        <v>56</v>
      </c>
      <c r="E1001" s="39" t="s">
        <v>6260</v>
      </c>
    </row>
    <row r="1002" spans="1:5" ht="12.75">
      <c r="A1002" s="35" t="s">
        <v>57</v>
      </c>
      <c r="E1002" s="40" t="s">
        <v>5</v>
      </c>
    </row>
    <row r="1003" spans="1:5" ht="12.75">
      <c r="A1003" t="s">
        <v>58</v>
      </c>
      <c r="E1003" s="39" t="s">
        <v>5</v>
      </c>
    </row>
    <row r="1004" spans="1:16" ht="12.75">
      <c r="A1004" t="s">
        <v>50</v>
      </c>
      <c s="34" t="s">
        <v>1082</v>
      </c>
      <c s="34" t="s">
        <v>6261</v>
      </c>
      <c s="35" t="s">
        <v>5</v>
      </c>
      <c s="6" t="s">
        <v>6262</v>
      </c>
      <c s="36" t="s">
        <v>61</v>
      </c>
      <c s="37">
        <v>16</v>
      </c>
      <c s="36">
        <v>0</v>
      </c>
      <c s="36">
        <f>ROUND(G1004*H1004,6)</f>
      </c>
      <c r="L1004" s="38">
        <v>0</v>
      </c>
      <c s="32">
        <f>ROUND(ROUND(L1004,2)*ROUND(G1004,3),2)</f>
      </c>
      <c s="36" t="s">
        <v>62</v>
      </c>
      <c>
        <f>(M1004*21)/100</f>
      </c>
      <c t="s">
        <v>28</v>
      </c>
    </row>
    <row r="1005" spans="1:5" ht="12.75">
      <c r="A1005" s="35" t="s">
        <v>56</v>
      </c>
      <c r="E1005" s="39" t="s">
        <v>6262</v>
      </c>
    </row>
    <row r="1006" spans="1:5" ht="12.75">
      <c r="A1006" s="35" t="s">
        <v>57</v>
      </c>
      <c r="E1006" s="40" t="s">
        <v>5</v>
      </c>
    </row>
    <row r="1007" spans="1:5" ht="12.75">
      <c r="A1007" t="s">
        <v>58</v>
      </c>
      <c r="E1007" s="39" t="s">
        <v>5</v>
      </c>
    </row>
    <row r="1008" spans="1:16" ht="12.75">
      <c r="A1008" t="s">
        <v>50</v>
      </c>
      <c s="34" t="s">
        <v>1103</v>
      </c>
      <c s="34" t="s">
        <v>6263</v>
      </c>
      <c s="35" t="s">
        <v>5</v>
      </c>
      <c s="6" t="s">
        <v>6264</v>
      </c>
      <c s="36" t="s">
        <v>61</v>
      </c>
      <c s="37">
        <v>1</v>
      </c>
      <c s="36">
        <v>0</v>
      </c>
      <c s="36">
        <f>ROUND(G1008*H1008,6)</f>
      </c>
      <c r="L1008" s="38">
        <v>0</v>
      </c>
      <c s="32">
        <f>ROUND(ROUND(L1008,2)*ROUND(G1008,3),2)</f>
      </c>
      <c s="36" t="s">
        <v>62</v>
      </c>
      <c>
        <f>(M1008*21)/100</f>
      </c>
      <c t="s">
        <v>28</v>
      </c>
    </row>
    <row r="1009" spans="1:5" ht="12.75">
      <c r="A1009" s="35" t="s">
        <v>56</v>
      </c>
      <c r="E1009" s="39" t="s">
        <v>6264</v>
      </c>
    </row>
    <row r="1010" spans="1:5" ht="12.75">
      <c r="A1010" s="35" t="s">
        <v>57</v>
      </c>
      <c r="E1010" s="40" t="s">
        <v>5</v>
      </c>
    </row>
    <row r="1011" spans="1:5" ht="12.75">
      <c r="A1011" t="s">
        <v>58</v>
      </c>
      <c r="E1011" s="39" t="s">
        <v>5</v>
      </c>
    </row>
    <row r="1012" spans="1:16" ht="12.75">
      <c r="A1012" t="s">
        <v>50</v>
      </c>
      <c s="34" t="s">
        <v>1106</v>
      </c>
      <c s="34" t="s">
        <v>6265</v>
      </c>
      <c s="35" t="s">
        <v>5</v>
      </c>
      <c s="6" t="s">
        <v>6266</v>
      </c>
      <c s="36" t="s">
        <v>5389</v>
      </c>
      <c s="37">
        <v>150</v>
      </c>
      <c s="36">
        <v>0</v>
      </c>
      <c s="36">
        <f>ROUND(G1012*H1012,6)</f>
      </c>
      <c r="L1012" s="38">
        <v>0</v>
      </c>
      <c s="32">
        <f>ROUND(ROUND(L1012,2)*ROUND(G1012,3),2)</f>
      </c>
      <c s="36" t="s">
        <v>62</v>
      </c>
      <c>
        <f>(M1012*21)/100</f>
      </c>
      <c t="s">
        <v>28</v>
      </c>
    </row>
    <row r="1013" spans="1:5" ht="12.75">
      <c r="A1013" s="35" t="s">
        <v>56</v>
      </c>
      <c r="E1013" s="39" t="s">
        <v>6266</v>
      </c>
    </row>
    <row r="1014" spans="1:5" ht="12.75">
      <c r="A1014" s="35" t="s">
        <v>57</v>
      </c>
      <c r="E1014" s="40" t="s">
        <v>5</v>
      </c>
    </row>
    <row r="1015" spans="1:5" ht="12.75">
      <c r="A1015" t="s">
        <v>58</v>
      </c>
      <c r="E1015" s="39" t="s">
        <v>5</v>
      </c>
    </row>
    <row r="1016" spans="1:16" ht="12.75">
      <c r="A1016" t="s">
        <v>50</v>
      </c>
      <c s="34" t="s">
        <v>1107</v>
      </c>
      <c s="34" t="s">
        <v>368</v>
      </c>
      <c s="35" t="s">
        <v>5</v>
      </c>
      <c s="6" t="s">
        <v>6127</v>
      </c>
      <c s="36" t="s">
        <v>1436</v>
      </c>
      <c s="37">
        <v>10</v>
      </c>
      <c s="36">
        <v>0</v>
      </c>
      <c s="36">
        <f>ROUND(G1016*H1016,6)</f>
      </c>
      <c r="L1016" s="38">
        <v>0</v>
      </c>
      <c s="32">
        <f>ROUND(ROUND(L1016,2)*ROUND(G1016,3),2)</f>
      </c>
      <c s="36" t="s">
        <v>62</v>
      </c>
      <c>
        <f>(M1016*21)/100</f>
      </c>
      <c t="s">
        <v>28</v>
      </c>
    </row>
    <row r="1017" spans="1:5" ht="12.75">
      <c r="A1017" s="35" t="s">
        <v>56</v>
      </c>
      <c r="E1017" s="39" t="s">
        <v>6127</v>
      </c>
    </row>
    <row r="1018" spans="1:5" ht="12.75">
      <c r="A1018" s="35" t="s">
        <v>57</v>
      </c>
      <c r="E1018" s="40" t="s">
        <v>5</v>
      </c>
    </row>
    <row r="1019" spans="1:5" ht="12.75">
      <c r="A1019" t="s">
        <v>58</v>
      </c>
      <c r="E1019" s="39" t="s">
        <v>5</v>
      </c>
    </row>
    <row r="1020" spans="1:16" ht="12.75">
      <c r="A1020" t="s">
        <v>50</v>
      </c>
      <c s="34" t="s">
        <v>1108</v>
      </c>
      <c s="34" t="s">
        <v>6089</v>
      </c>
      <c s="35" t="s">
        <v>5</v>
      </c>
      <c s="6" t="s">
        <v>6090</v>
      </c>
      <c s="36" t="s">
        <v>61</v>
      </c>
      <c s="37">
        <v>1</v>
      </c>
      <c s="36">
        <v>0</v>
      </c>
      <c s="36">
        <f>ROUND(G1020*H1020,6)</f>
      </c>
      <c r="L1020" s="38">
        <v>0</v>
      </c>
      <c s="32">
        <f>ROUND(ROUND(L1020,2)*ROUND(G1020,3),2)</f>
      </c>
      <c s="36" t="s">
        <v>62</v>
      </c>
      <c>
        <f>(M1020*21)/100</f>
      </c>
      <c t="s">
        <v>28</v>
      </c>
    </row>
    <row r="1021" spans="1:5" ht="12.75">
      <c r="A1021" s="35" t="s">
        <v>56</v>
      </c>
      <c r="E1021" s="39" t="s">
        <v>6090</v>
      </c>
    </row>
    <row r="1022" spans="1:5" ht="12.75">
      <c r="A1022" s="35" t="s">
        <v>57</v>
      </c>
      <c r="E1022" s="40" t="s">
        <v>5</v>
      </c>
    </row>
    <row r="1023" spans="1:5" ht="12.75">
      <c r="A1023" t="s">
        <v>58</v>
      </c>
      <c r="E1023" s="39" t="s">
        <v>5</v>
      </c>
    </row>
    <row r="1024" spans="1:16" ht="12.75">
      <c r="A1024" t="s">
        <v>50</v>
      </c>
      <c s="34" t="s">
        <v>1085</v>
      </c>
      <c s="34" t="s">
        <v>6267</v>
      </c>
      <c s="35" t="s">
        <v>5</v>
      </c>
      <c s="6" t="s">
        <v>201</v>
      </c>
      <c s="36" t="s">
        <v>61</v>
      </c>
      <c s="37">
        <v>1</v>
      </c>
      <c s="36">
        <v>0</v>
      </c>
      <c s="36">
        <f>ROUND(G1024*H1024,6)</f>
      </c>
      <c r="L1024" s="38">
        <v>0</v>
      </c>
      <c s="32">
        <f>ROUND(ROUND(L1024,2)*ROUND(G1024,3),2)</f>
      </c>
      <c s="36" t="s">
        <v>62</v>
      </c>
      <c>
        <f>(M1024*21)/100</f>
      </c>
      <c t="s">
        <v>28</v>
      </c>
    </row>
    <row r="1025" spans="1:5" ht="12.75">
      <c r="A1025" s="35" t="s">
        <v>56</v>
      </c>
      <c r="E1025" s="39" t="s">
        <v>201</v>
      </c>
    </row>
    <row r="1026" spans="1:5" ht="12.75">
      <c r="A1026" s="35" t="s">
        <v>57</v>
      </c>
      <c r="E1026" s="40" t="s">
        <v>5</v>
      </c>
    </row>
    <row r="1027" spans="1:5" ht="12.75">
      <c r="A1027" t="s">
        <v>58</v>
      </c>
      <c r="E1027" s="39" t="s">
        <v>5</v>
      </c>
    </row>
    <row r="1028" spans="1:13" ht="12.75">
      <c r="A1028" t="s">
        <v>47</v>
      </c>
      <c r="C1028" s="31" t="s">
        <v>6268</v>
      </c>
      <c r="E1028" s="33" t="s">
        <v>6245</v>
      </c>
      <c r="J1028" s="32">
        <f>0</f>
      </c>
      <c s="32">
        <f>0</f>
      </c>
      <c s="32">
        <f>0+L1029+L1033+L1037+L1041+L1045+L1049+L1053+L1057+L1061+L1065+L1069+L1073</f>
      </c>
      <c s="32">
        <f>0+M1029+M1033+M1037+M1041+M1045+M1049+M1053+M1057+M1061+M1065+M1069+M1073</f>
      </c>
    </row>
    <row r="1029" spans="1:16" ht="25.5">
      <c r="A1029" t="s">
        <v>50</v>
      </c>
      <c s="34" t="s">
        <v>1098</v>
      </c>
      <c s="34" t="s">
        <v>6269</v>
      </c>
      <c s="35" t="s">
        <v>5</v>
      </c>
      <c s="6" t="s">
        <v>6247</v>
      </c>
      <c s="36" t="s">
        <v>61</v>
      </c>
      <c s="37">
        <v>3</v>
      </c>
      <c s="36">
        <v>0</v>
      </c>
      <c s="36">
        <f>ROUND(G1029*H1029,6)</f>
      </c>
      <c r="L1029" s="38">
        <v>0</v>
      </c>
      <c s="32">
        <f>ROUND(ROUND(L1029,2)*ROUND(G1029,3),2)</f>
      </c>
      <c s="36" t="s">
        <v>62</v>
      </c>
      <c>
        <f>(M1029*21)/100</f>
      </c>
      <c t="s">
        <v>28</v>
      </c>
    </row>
    <row r="1030" spans="1:5" ht="25.5">
      <c r="A1030" s="35" t="s">
        <v>56</v>
      </c>
      <c r="E1030" s="39" t="s">
        <v>6247</v>
      </c>
    </row>
    <row r="1031" spans="1:5" ht="12.75">
      <c r="A1031" s="35" t="s">
        <v>57</v>
      </c>
      <c r="E1031" s="40" t="s">
        <v>5</v>
      </c>
    </row>
    <row r="1032" spans="1:5" ht="12.75">
      <c r="A1032" t="s">
        <v>58</v>
      </c>
      <c r="E1032" s="39" t="s">
        <v>5</v>
      </c>
    </row>
    <row r="1033" spans="1:16" ht="25.5">
      <c r="A1033" t="s">
        <v>50</v>
      </c>
      <c s="34" t="s">
        <v>1110</v>
      </c>
      <c s="34" t="s">
        <v>6270</v>
      </c>
      <c s="35" t="s">
        <v>5</v>
      </c>
      <c s="6" t="s">
        <v>6251</v>
      </c>
      <c s="36" t="s">
        <v>61</v>
      </c>
      <c s="37">
        <v>3</v>
      </c>
      <c s="36">
        <v>0</v>
      </c>
      <c s="36">
        <f>ROUND(G1033*H1033,6)</f>
      </c>
      <c r="L1033" s="38">
        <v>0</v>
      </c>
      <c s="32">
        <f>ROUND(ROUND(L1033,2)*ROUND(G1033,3),2)</f>
      </c>
      <c s="36" t="s">
        <v>62</v>
      </c>
      <c>
        <f>(M1033*21)/100</f>
      </c>
      <c t="s">
        <v>28</v>
      </c>
    </row>
    <row r="1034" spans="1:5" ht="25.5">
      <c r="A1034" s="35" t="s">
        <v>56</v>
      </c>
      <c r="E1034" s="39" t="s">
        <v>6251</v>
      </c>
    </row>
    <row r="1035" spans="1:5" ht="12.75">
      <c r="A1035" s="35" t="s">
        <v>57</v>
      </c>
      <c r="E1035" s="40" t="s">
        <v>5</v>
      </c>
    </row>
    <row r="1036" spans="1:5" ht="12.75">
      <c r="A1036" t="s">
        <v>58</v>
      </c>
      <c r="E1036" s="39" t="s">
        <v>5</v>
      </c>
    </row>
    <row r="1037" spans="1:16" ht="25.5">
      <c r="A1037" t="s">
        <v>50</v>
      </c>
      <c s="34" t="s">
        <v>1113</v>
      </c>
      <c s="34" t="s">
        <v>6271</v>
      </c>
      <c s="35" t="s">
        <v>5</v>
      </c>
      <c s="6" t="s">
        <v>6272</v>
      </c>
      <c s="36" t="s">
        <v>61</v>
      </c>
      <c s="37">
        <v>2</v>
      </c>
      <c s="36">
        <v>0</v>
      </c>
      <c s="36">
        <f>ROUND(G1037*H1037,6)</f>
      </c>
      <c r="L1037" s="38">
        <v>0</v>
      </c>
      <c s="32">
        <f>ROUND(ROUND(L1037,2)*ROUND(G1037,3),2)</f>
      </c>
      <c s="36" t="s">
        <v>62</v>
      </c>
      <c>
        <f>(M1037*21)/100</f>
      </c>
      <c t="s">
        <v>28</v>
      </c>
    </row>
    <row r="1038" spans="1:5" ht="25.5">
      <c r="A1038" s="35" t="s">
        <v>56</v>
      </c>
      <c r="E1038" s="39" t="s">
        <v>6272</v>
      </c>
    </row>
    <row r="1039" spans="1:5" ht="12.75">
      <c r="A1039" s="35" t="s">
        <v>57</v>
      </c>
      <c r="E1039" s="40" t="s">
        <v>5</v>
      </c>
    </row>
    <row r="1040" spans="1:5" ht="12.75">
      <c r="A1040" t="s">
        <v>58</v>
      </c>
      <c r="E1040" s="39" t="s">
        <v>5</v>
      </c>
    </row>
    <row r="1041" spans="1:16" ht="12.75">
      <c r="A1041" t="s">
        <v>50</v>
      </c>
      <c s="34" t="s">
        <v>1115</v>
      </c>
      <c s="34" t="s">
        <v>323</v>
      </c>
      <c s="35" t="s">
        <v>5</v>
      </c>
      <c s="6" t="s">
        <v>6254</v>
      </c>
      <c s="36" t="s">
        <v>61</v>
      </c>
      <c s="37">
        <v>8</v>
      </c>
      <c s="36">
        <v>0</v>
      </c>
      <c s="36">
        <f>ROUND(G1041*H1041,6)</f>
      </c>
      <c r="L1041" s="38">
        <v>0</v>
      </c>
      <c s="32">
        <f>ROUND(ROUND(L1041,2)*ROUND(G1041,3),2)</f>
      </c>
      <c s="36" t="s">
        <v>62</v>
      </c>
      <c>
        <f>(M1041*21)/100</f>
      </c>
      <c t="s">
        <v>28</v>
      </c>
    </row>
    <row r="1042" spans="1:5" ht="12.75">
      <c r="A1042" s="35" t="s">
        <v>56</v>
      </c>
      <c r="E1042" s="39" t="s">
        <v>6254</v>
      </c>
    </row>
    <row r="1043" spans="1:5" ht="12.75">
      <c r="A1043" s="35" t="s">
        <v>57</v>
      </c>
      <c r="E1043" s="40" t="s">
        <v>5</v>
      </c>
    </row>
    <row r="1044" spans="1:5" ht="12.75">
      <c r="A1044" t="s">
        <v>58</v>
      </c>
      <c r="E1044" s="39" t="s">
        <v>5</v>
      </c>
    </row>
    <row r="1045" spans="1:16" ht="12.75">
      <c r="A1045" t="s">
        <v>50</v>
      </c>
      <c s="34" t="s">
        <v>1116</v>
      </c>
      <c s="34" t="s">
        <v>6255</v>
      </c>
      <c s="35" t="s">
        <v>5</v>
      </c>
      <c s="6" t="s">
        <v>6256</v>
      </c>
      <c s="36" t="s">
        <v>61</v>
      </c>
      <c s="37">
        <v>4</v>
      </c>
      <c s="36">
        <v>0</v>
      </c>
      <c s="36">
        <f>ROUND(G1045*H1045,6)</f>
      </c>
      <c r="L1045" s="38">
        <v>0</v>
      </c>
      <c s="32">
        <f>ROUND(ROUND(L1045,2)*ROUND(G1045,3),2)</f>
      </c>
      <c s="36" t="s">
        <v>62</v>
      </c>
      <c>
        <f>(M1045*21)/100</f>
      </c>
      <c t="s">
        <v>28</v>
      </c>
    </row>
    <row r="1046" spans="1:5" ht="12.75">
      <c r="A1046" s="35" t="s">
        <v>56</v>
      </c>
      <c r="E1046" s="39" t="s">
        <v>6256</v>
      </c>
    </row>
    <row r="1047" spans="1:5" ht="12.75">
      <c r="A1047" s="35" t="s">
        <v>57</v>
      </c>
      <c r="E1047" s="40" t="s">
        <v>5</v>
      </c>
    </row>
    <row r="1048" spans="1:5" ht="12.75">
      <c r="A1048" t="s">
        <v>58</v>
      </c>
      <c r="E1048" s="39" t="s">
        <v>5</v>
      </c>
    </row>
    <row r="1049" spans="1:16" ht="12.75">
      <c r="A1049" t="s">
        <v>50</v>
      </c>
      <c s="34" t="s">
        <v>2285</v>
      </c>
      <c s="34" t="s">
        <v>6257</v>
      </c>
      <c s="35" t="s">
        <v>5</v>
      </c>
      <c s="6" t="s">
        <v>6258</v>
      </c>
      <c s="36" t="s">
        <v>61</v>
      </c>
      <c s="37">
        <v>4</v>
      </c>
      <c s="36">
        <v>0</v>
      </c>
      <c s="36">
        <f>ROUND(G1049*H1049,6)</f>
      </c>
      <c r="L1049" s="38">
        <v>0</v>
      </c>
      <c s="32">
        <f>ROUND(ROUND(L1049,2)*ROUND(G1049,3),2)</f>
      </c>
      <c s="36" t="s">
        <v>62</v>
      </c>
      <c>
        <f>(M1049*21)/100</f>
      </c>
      <c t="s">
        <v>28</v>
      </c>
    </row>
    <row r="1050" spans="1:5" ht="12.75">
      <c r="A1050" s="35" t="s">
        <v>56</v>
      </c>
      <c r="E1050" s="39" t="s">
        <v>6258</v>
      </c>
    </row>
    <row r="1051" spans="1:5" ht="12.75">
      <c r="A1051" s="35" t="s">
        <v>57</v>
      </c>
      <c r="E1051" s="40" t="s">
        <v>5</v>
      </c>
    </row>
    <row r="1052" spans="1:5" ht="12.75">
      <c r="A1052" t="s">
        <v>58</v>
      </c>
      <c r="E1052" s="39" t="s">
        <v>5</v>
      </c>
    </row>
    <row r="1053" spans="1:16" ht="12.75">
      <c r="A1053" t="s">
        <v>50</v>
      </c>
      <c s="34" t="s">
        <v>2288</v>
      </c>
      <c s="34" t="s">
        <v>6259</v>
      </c>
      <c s="35" t="s">
        <v>5</v>
      </c>
      <c s="6" t="s">
        <v>6260</v>
      </c>
      <c s="36" t="s">
        <v>61</v>
      </c>
      <c s="37">
        <v>8</v>
      </c>
      <c s="36">
        <v>0</v>
      </c>
      <c s="36">
        <f>ROUND(G1053*H1053,6)</f>
      </c>
      <c r="L1053" s="38">
        <v>0</v>
      </c>
      <c s="32">
        <f>ROUND(ROUND(L1053,2)*ROUND(G1053,3),2)</f>
      </c>
      <c s="36" t="s">
        <v>62</v>
      </c>
      <c>
        <f>(M1053*21)/100</f>
      </c>
      <c t="s">
        <v>28</v>
      </c>
    </row>
    <row r="1054" spans="1:5" ht="12.75">
      <c r="A1054" s="35" t="s">
        <v>56</v>
      </c>
      <c r="E1054" s="39" t="s">
        <v>6260</v>
      </c>
    </row>
    <row r="1055" spans="1:5" ht="12.75">
      <c r="A1055" s="35" t="s">
        <v>57</v>
      </c>
      <c r="E1055" s="40" t="s">
        <v>5</v>
      </c>
    </row>
    <row r="1056" spans="1:5" ht="12.75">
      <c r="A1056" t="s">
        <v>58</v>
      </c>
      <c r="E1056" s="39" t="s">
        <v>5</v>
      </c>
    </row>
    <row r="1057" spans="1:16" ht="12.75">
      <c r="A1057" t="s">
        <v>50</v>
      </c>
      <c s="34" t="s">
        <v>2293</v>
      </c>
      <c s="34" t="s">
        <v>6261</v>
      </c>
      <c s="35" t="s">
        <v>5</v>
      </c>
      <c s="6" t="s">
        <v>6262</v>
      </c>
      <c s="36" t="s">
        <v>61</v>
      </c>
      <c s="37">
        <v>8</v>
      </c>
      <c s="36">
        <v>0</v>
      </c>
      <c s="36">
        <f>ROUND(G1057*H1057,6)</f>
      </c>
      <c r="L1057" s="38">
        <v>0</v>
      </c>
      <c s="32">
        <f>ROUND(ROUND(L1057,2)*ROUND(G1057,3),2)</f>
      </c>
      <c s="36" t="s">
        <v>62</v>
      </c>
      <c>
        <f>(M1057*21)/100</f>
      </c>
      <c t="s">
        <v>28</v>
      </c>
    </row>
    <row r="1058" spans="1:5" ht="12.75">
      <c r="A1058" s="35" t="s">
        <v>56</v>
      </c>
      <c r="E1058" s="39" t="s">
        <v>6262</v>
      </c>
    </row>
    <row r="1059" spans="1:5" ht="12.75">
      <c r="A1059" s="35" t="s">
        <v>57</v>
      </c>
      <c r="E1059" s="40" t="s">
        <v>5</v>
      </c>
    </row>
    <row r="1060" spans="1:5" ht="12.75">
      <c r="A1060" t="s">
        <v>58</v>
      </c>
      <c r="E1060" s="39" t="s">
        <v>5</v>
      </c>
    </row>
    <row r="1061" spans="1:16" ht="12.75">
      <c r="A1061" t="s">
        <v>50</v>
      </c>
      <c s="34" t="s">
        <v>2296</v>
      </c>
      <c s="34" t="s">
        <v>6265</v>
      </c>
      <c s="35" t="s">
        <v>5</v>
      </c>
      <c s="6" t="s">
        <v>6266</v>
      </c>
      <c s="36" t="s">
        <v>5389</v>
      </c>
      <c s="37">
        <v>85</v>
      </c>
      <c s="36">
        <v>0</v>
      </c>
      <c s="36">
        <f>ROUND(G1061*H1061,6)</f>
      </c>
      <c r="L1061" s="38">
        <v>0</v>
      </c>
      <c s="32">
        <f>ROUND(ROUND(L1061,2)*ROUND(G1061,3),2)</f>
      </c>
      <c s="36" t="s">
        <v>62</v>
      </c>
      <c>
        <f>(M1061*21)/100</f>
      </c>
      <c t="s">
        <v>28</v>
      </c>
    </row>
    <row r="1062" spans="1:5" ht="12.75">
      <c r="A1062" s="35" t="s">
        <v>56</v>
      </c>
      <c r="E1062" s="39" t="s">
        <v>6266</v>
      </c>
    </row>
    <row r="1063" spans="1:5" ht="12.75">
      <c r="A1063" s="35" t="s">
        <v>57</v>
      </c>
      <c r="E1063" s="40" t="s">
        <v>5</v>
      </c>
    </row>
    <row r="1064" spans="1:5" ht="12.75">
      <c r="A1064" t="s">
        <v>58</v>
      </c>
      <c r="E1064" s="39" t="s">
        <v>5</v>
      </c>
    </row>
    <row r="1065" spans="1:16" ht="12.75">
      <c r="A1065" t="s">
        <v>50</v>
      </c>
      <c s="34" t="s">
        <v>2301</v>
      </c>
      <c s="34" t="s">
        <v>368</v>
      </c>
      <c s="35" t="s">
        <v>5</v>
      </c>
      <c s="6" t="s">
        <v>6127</v>
      </c>
      <c s="36" t="s">
        <v>1436</v>
      </c>
      <c s="37">
        <v>6</v>
      </c>
      <c s="36">
        <v>0</v>
      </c>
      <c s="36">
        <f>ROUND(G1065*H1065,6)</f>
      </c>
      <c r="L1065" s="38">
        <v>0</v>
      </c>
      <c s="32">
        <f>ROUND(ROUND(L1065,2)*ROUND(G1065,3),2)</f>
      </c>
      <c s="36" t="s">
        <v>62</v>
      </c>
      <c>
        <f>(M1065*21)/100</f>
      </c>
      <c t="s">
        <v>28</v>
      </c>
    </row>
    <row r="1066" spans="1:5" ht="12.75">
      <c r="A1066" s="35" t="s">
        <v>56</v>
      </c>
      <c r="E1066" s="39" t="s">
        <v>6127</v>
      </c>
    </row>
    <row r="1067" spans="1:5" ht="12.75">
      <c r="A1067" s="35" t="s">
        <v>57</v>
      </c>
      <c r="E1067" s="40" t="s">
        <v>5</v>
      </c>
    </row>
    <row r="1068" spans="1:5" ht="12.75">
      <c r="A1068" t="s">
        <v>58</v>
      </c>
      <c r="E1068" s="39" t="s">
        <v>5</v>
      </c>
    </row>
    <row r="1069" spans="1:16" ht="12.75">
      <c r="A1069" t="s">
        <v>50</v>
      </c>
      <c s="34" t="s">
        <v>2306</v>
      </c>
      <c s="34" t="s">
        <v>6089</v>
      </c>
      <c s="35" t="s">
        <v>5</v>
      </c>
      <c s="6" t="s">
        <v>6090</v>
      </c>
      <c s="36" t="s">
        <v>61</v>
      </c>
      <c s="37">
        <v>1</v>
      </c>
      <c s="36">
        <v>0</v>
      </c>
      <c s="36">
        <f>ROUND(G1069*H1069,6)</f>
      </c>
      <c r="L1069" s="38">
        <v>0</v>
      </c>
      <c s="32">
        <f>ROUND(ROUND(L1069,2)*ROUND(G1069,3),2)</f>
      </c>
      <c s="36" t="s">
        <v>62</v>
      </c>
      <c>
        <f>(M1069*21)/100</f>
      </c>
      <c t="s">
        <v>28</v>
      </c>
    </row>
    <row r="1070" spans="1:5" ht="12.75">
      <c r="A1070" s="35" t="s">
        <v>56</v>
      </c>
      <c r="E1070" s="39" t="s">
        <v>6090</v>
      </c>
    </row>
    <row r="1071" spans="1:5" ht="12.75">
      <c r="A1071" s="35" t="s">
        <v>57</v>
      </c>
      <c r="E1071" s="40" t="s">
        <v>5</v>
      </c>
    </row>
    <row r="1072" spans="1:5" ht="12.75">
      <c r="A1072" t="s">
        <v>58</v>
      </c>
      <c r="E1072" s="39" t="s">
        <v>5</v>
      </c>
    </row>
    <row r="1073" spans="1:16" ht="12.75">
      <c r="A1073" t="s">
        <v>50</v>
      </c>
      <c s="34" t="s">
        <v>2311</v>
      </c>
      <c s="34" t="s">
        <v>6267</v>
      </c>
      <c s="35" t="s">
        <v>5</v>
      </c>
      <c s="6" t="s">
        <v>201</v>
      </c>
      <c s="36" t="s">
        <v>61</v>
      </c>
      <c s="37">
        <v>1</v>
      </c>
      <c s="36">
        <v>0</v>
      </c>
      <c s="36">
        <f>ROUND(G1073*H1073,6)</f>
      </c>
      <c r="L1073" s="38">
        <v>0</v>
      </c>
      <c s="32">
        <f>ROUND(ROUND(L1073,2)*ROUND(G1073,3),2)</f>
      </c>
      <c s="36" t="s">
        <v>62</v>
      </c>
      <c>
        <f>(M1073*21)/100</f>
      </c>
      <c t="s">
        <v>28</v>
      </c>
    </row>
    <row r="1074" spans="1:5" ht="12.75">
      <c r="A1074" s="35" t="s">
        <v>56</v>
      </c>
      <c r="E1074" s="39" t="s">
        <v>201</v>
      </c>
    </row>
    <row r="1075" spans="1:5" ht="12.75">
      <c r="A1075" s="35" t="s">
        <v>57</v>
      </c>
      <c r="E1075" s="40" t="s">
        <v>5</v>
      </c>
    </row>
    <row r="1076" spans="1:5" ht="12.75">
      <c r="A1076" t="s">
        <v>58</v>
      </c>
      <c r="E1076" s="39" t="s">
        <v>5</v>
      </c>
    </row>
    <row r="1077" spans="1:13" ht="12.75">
      <c r="A1077" t="s">
        <v>47</v>
      </c>
      <c r="C1077" s="31" t="s">
        <v>6273</v>
      </c>
      <c r="E1077" s="33" t="s">
        <v>6245</v>
      </c>
      <c r="J1077" s="32">
        <f>0</f>
      </c>
      <c s="32">
        <f>0</f>
      </c>
      <c s="32">
        <f>0+L1078+L1082+L1086+L1090+L1094+L1098+L1102+L1106+L1110+L1114+L1118+L1122+L1126</f>
      </c>
      <c s="32">
        <f>0+M1078+M1082+M1086+M1090+M1094+M1098+M1102+M1106+M1110+M1114+M1118+M1122+M1126</f>
      </c>
    </row>
    <row r="1078" spans="1:16" ht="25.5">
      <c r="A1078" t="s">
        <v>50</v>
      </c>
      <c s="34" t="s">
        <v>2317</v>
      </c>
      <c s="34" t="s">
        <v>6274</v>
      </c>
      <c s="35" t="s">
        <v>5</v>
      </c>
      <c s="6" t="s">
        <v>6247</v>
      </c>
      <c s="36" t="s">
        <v>61</v>
      </c>
      <c s="37">
        <v>15</v>
      </c>
      <c s="36">
        <v>0</v>
      </c>
      <c s="36">
        <f>ROUND(G1078*H1078,6)</f>
      </c>
      <c r="L1078" s="38">
        <v>0</v>
      </c>
      <c s="32">
        <f>ROUND(ROUND(L1078,2)*ROUND(G1078,3),2)</f>
      </c>
      <c s="36" t="s">
        <v>62</v>
      </c>
      <c>
        <f>(M1078*21)/100</f>
      </c>
      <c t="s">
        <v>28</v>
      </c>
    </row>
    <row r="1079" spans="1:5" ht="25.5">
      <c r="A1079" s="35" t="s">
        <v>56</v>
      </c>
      <c r="E1079" s="39" t="s">
        <v>6247</v>
      </c>
    </row>
    <row r="1080" spans="1:5" ht="12.75">
      <c r="A1080" s="35" t="s">
        <v>57</v>
      </c>
      <c r="E1080" s="40" t="s">
        <v>5</v>
      </c>
    </row>
    <row r="1081" spans="1:5" ht="12.75">
      <c r="A1081" t="s">
        <v>58</v>
      </c>
      <c r="E1081" s="39" t="s">
        <v>5</v>
      </c>
    </row>
    <row r="1082" spans="1:16" ht="25.5">
      <c r="A1082" t="s">
        <v>50</v>
      </c>
      <c s="34" t="s">
        <v>2320</v>
      </c>
      <c s="34" t="s">
        <v>6275</v>
      </c>
      <c s="35" t="s">
        <v>5</v>
      </c>
      <c s="6" t="s">
        <v>6249</v>
      </c>
      <c s="36" t="s">
        <v>61</v>
      </c>
      <c s="37">
        <v>3</v>
      </c>
      <c s="36">
        <v>0</v>
      </c>
      <c s="36">
        <f>ROUND(G1082*H1082,6)</f>
      </c>
      <c r="L1082" s="38">
        <v>0</v>
      </c>
      <c s="32">
        <f>ROUND(ROUND(L1082,2)*ROUND(G1082,3),2)</f>
      </c>
      <c s="36" t="s">
        <v>62</v>
      </c>
      <c>
        <f>(M1082*21)/100</f>
      </c>
      <c t="s">
        <v>28</v>
      </c>
    </row>
    <row r="1083" spans="1:5" ht="25.5">
      <c r="A1083" s="35" t="s">
        <v>56</v>
      </c>
      <c r="E1083" s="39" t="s">
        <v>6249</v>
      </c>
    </row>
    <row r="1084" spans="1:5" ht="12.75">
      <c r="A1084" s="35" t="s">
        <v>57</v>
      </c>
      <c r="E1084" s="40" t="s">
        <v>5</v>
      </c>
    </row>
    <row r="1085" spans="1:5" ht="12.75">
      <c r="A1085" t="s">
        <v>58</v>
      </c>
      <c r="E1085" s="39" t="s">
        <v>5</v>
      </c>
    </row>
    <row r="1086" spans="1:16" ht="25.5">
      <c r="A1086" t="s">
        <v>50</v>
      </c>
      <c s="34" t="s">
        <v>2325</v>
      </c>
      <c s="34" t="s">
        <v>6276</v>
      </c>
      <c s="35" t="s">
        <v>5</v>
      </c>
      <c s="6" t="s">
        <v>6251</v>
      </c>
      <c s="36" t="s">
        <v>61</v>
      </c>
      <c s="37">
        <v>2</v>
      </c>
      <c s="36">
        <v>0</v>
      </c>
      <c s="36">
        <f>ROUND(G1086*H1086,6)</f>
      </c>
      <c r="L1086" s="38">
        <v>0</v>
      </c>
      <c s="32">
        <f>ROUND(ROUND(L1086,2)*ROUND(G1086,3),2)</f>
      </c>
      <c s="36" t="s">
        <v>62</v>
      </c>
      <c>
        <f>(M1086*21)/100</f>
      </c>
      <c t="s">
        <v>28</v>
      </c>
    </row>
    <row r="1087" spans="1:5" ht="25.5">
      <c r="A1087" s="35" t="s">
        <v>56</v>
      </c>
      <c r="E1087" s="39" t="s">
        <v>6251</v>
      </c>
    </row>
    <row r="1088" spans="1:5" ht="12.75">
      <c r="A1088" s="35" t="s">
        <v>57</v>
      </c>
      <c r="E1088" s="40" t="s">
        <v>5</v>
      </c>
    </row>
    <row r="1089" spans="1:5" ht="12.75">
      <c r="A1089" t="s">
        <v>58</v>
      </c>
      <c r="E1089" s="39" t="s">
        <v>5</v>
      </c>
    </row>
    <row r="1090" spans="1:16" ht="25.5">
      <c r="A1090" t="s">
        <v>50</v>
      </c>
      <c s="34" t="s">
        <v>2330</v>
      </c>
      <c s="34" t="s">
        <v>6277</v>
      </c>
      <c s="35" t="s">
        <v>5</v>
      </c>
      <c s="6" t="s">
        <v>6253</v>
      </c>
      <c s="36" t="s">
        <v>61</v>
      </c>
      <c s="37">
        <v>1</v>
      </c>
      <c s="36">
        <v>0</v>
      </c>
      <c s="36">
        <f>ROUND(G1090*H1090,6)</f>
      </c>
      <c r="L1090" s="38">
        <v>0</v>
      </c>
      <c s="32">
        <f>ROUND(ROUND(L1090,2)*ROUND(G1090,3),2)</f>
      </c>
      <c s="36" t="s">
        <v>62</v>
      </c>
      <c>
        <f>(M1090*21)/100</f>
      </c>
      <c t="s">
        <v>28</v>
      </c>
    </row>
    <row r="1091" spans="1:5" ht="25.5">
      <c r="A1091" s="35" t="s">
        <v>56</v>
      </c>
      <c r="E1091" s="39" t="s">
        <v>6253</v>
      </c>
    </row>
    <row r="1092" spans="1:5" ht="12.75">
      <c r="A1092" s="35" t="s">
        <v>57</v>
      </c>
      <c r="E1092" s="40" t="s">
        <v>5</v>
      </c>
    </row>
    <row r="1093" spans="1:5" ht="12.75">
      <c r="A1093" t="s">
        <v>58</v>
      </c>
      <c r="E1093" s="39" t="s">
        <v>5</v>
      </c>
    </row>
    <row r="1094" spans="1:16" ht="12.75">
      <c r="A1094" t="s">
        <v>50</v>
      </c>
      <c s="34" t="s">
        <v>2334</v>
      </c>
      <c s="34" t="s">
        <v>323</v>
      </c>
      <c s="35" t="s">
        <v>5</v>
      </c>
      <c s="6" t="s">
        <v>6254</v>
      </c>
      <c s="36" t="s">
        <v>61</v>
      </c>
      <c s="37">
        <v>21</v>
      </c>
      <c s="36">
        <v>0</v>
      </c>
      <c s="36">
        <f>ROUND(G1094*H1094,6)</f>
      </c>
      <c r="L1094" s="38">
        <v>0</v>
      </c>
      <c s="32">
        <f>ROUND(ROUND(L1094,2)*ROUND(G1094,3),2)</f>
      </c>
      <c s="36" t="s">
        <v>62</v>
      </c>
      <c>
        <f>(M1094*21)/100</f>
      </c>
      <c t="s">
        <v>28</v>
      </c>
    </row>
    <row r="1095" spans="1:5" ht="12.75">
      <c r="A1095" s="35" t="s">
        <v>56</v>
      </c>
      <c r="E1095" s="39" t="s">
        <v>6254</v>
      </c>
    </row>
    <row r="1096" spans="1:5" ht="12.75">
      <c r="A1096" s="35" t="s">
        <v>57</v>
      </c>
      <c r="E1096" s="40" t="s">
        <v>5</v>
      </c>
    </row>
    <row r="1097" spans="1:5" ht="12.75">
      <c r="A1097" t="s">
        <v>58</v>
      </c>
      <c r="E1097" s="39" t="s">
        <v>5</v>
      </c>
    </row>
    <row r="1098" spans="1:16" ht="12.75">
      <c r="A1098" t="s">
        <v>50</v>
      </c>
      <c s="34" t="s">
        <v>2339</v>
      </c>
      <c s="34" t="s">
        <v>6255</v>
      </c>
      <c s="35" t="s">
        <v>5</v>
      </c>
      <c s="6" t="s">
        <v>6256</v>
      </c>
      <c s="36" t="s">
        <v>61</v>
      </c>
      <c s="37">
        <v>9</v>
      </c>
      <c s="36">
        <v>0</v>
      </c>
      <c s="36">
        <f>ROUND(G1098*H1098,6)</f>
      </c>
      <c r="L1098" s="38">
        <v>0</v>
      </c>
      <c s="32">
        <f>ROUND(ROUND(L1098,2)*ROUND(G1098,3),2)</f>
      </c>
      <c s="36" t="s">
        <v>62</v>
      </c>
      <c>
        <f>(M1098*21)/100</f>
      </c>
      <c t="s">
        <v>28</v>
      </c>
    </row>
    <row r="1099" spans="1:5" ht="12.75">
      <c r="A1099" s="35" t="s">
        <v>56</v>
      </c>
      <c r="E1099" s="39" t="s">
        <v>6256</v>
      </c>
    </row>
    <row r="1100" spans="1:5" ht="12.75">
      <c r="A1100" s="35" t="s">
        <v>57</v>
      </c>
      <c r="E1100" s="40" t="s">
        <v>5</v>
      </c>
    </row>
    <row r="1101" spans="1:5" ht="12.75">
      <c r="A1101" t="s">
        <v>58</v>
      </c>
      <c r="E1101" s="39" t="s">
        <v>5</v>
      </c>
    </row>
    <row r="1102" spans="1:16" ht="12.75">
      <c r="A1102" t="s">
        <v>50</v>
      </c>
      <c s="34" t="s">
        <v>2344</v>
      </c>
      <c s="34" t="s">
        <v>6257</v>
      </c>
      <c s="35" t="s">
        <v>5</v>
      </c>
      <c s="6" t="s">
        <v>6258</v>
      </c>
      <c s="36" t="s">
        <v>61</v>
      </c>
      <c s="37">
        <v>11</v>
      </c>
      <c s="36">
        <v>0</v>
      </c>
      <c s="36">
        <f>ROUND(G1102*H1102,6)</f>
      </c>
      <c r="L1102" s="38">
        <v>0</v>
      </c>
      <c s="32">
        <f>ROUND(ROUND(L1102,2)*ROUND(G1102,3),2)</f>
      </c>
      <c s="36" t="s">
        <v>62</v>
      </c>
      <c>
        <f>(M1102*21)/100</f>
      </c>
      <c t="s">
        <v>28</v>
      </c>
    </row>
    <row r="1103" spans="1:5" ht="12.75">
      <c r="A1103" s="35" t="s">
        <v>56</v>
      </c>
      <c r="E1103" s="39" t="s">
        <v>6258</v>
      </c>
    </row>
    <row r="1104" spans="1:5" ht="12.75">
      <c r="A1104" s="35" t="s">
        <v>57</v>
      </c>
      <c r="E1104" s="40" t="s">
        <v>5</v>
      </c>
    </row>
    <row r="1105" spans="1:5" ht="12.75">
      <c r="A1105" t="s">
        <v>58</v>
      </c>
      <c r="E1105" s="39" t="s">
        <v>5</v>
      </c>
    </row>
    <row r="1106" spans="1:16" ht="12.75">
      <c r="A1106" t="s">
        <v>50</v>
      </c>
      <c s="34" t="s">
        <v>2349</v>
      </c>
      <c s="34" t="s">
        <v>6259</v>
      </c>
      <c s="35" t="s">
        <v>5</v>
      </c>
      <c s="6" t="s">
        <v>6260</v>
      </c>
      <c s="36" t="s">
        <v>61</v>
      </c>
      <c s="37">
        <v>21</v>
      </c>
      <c s="36">
        <v>0</v>
      </c>
      <c s="36">
        <f>ROUND(G1106*H1106,6)</f>
      </c>
      <c r="L1106" s="38">
        <v>0</v>
      </c>
      <c s="32">
        <f>ROUND(ROUND(L1106,2)*ROUND(G1106,3),2)</f>
      </c>
      <c s="36" t="s">
        <v>62</v>
      </c>
      <c>
        <f>(M1106*21)/100</f>
      </c>
      <c t="s">
        <v>28</v>
      </c>
    </row>
    <row r="1107" spans="1:5" ht="12.75">
      <c r="A1107" s="35" t="s">
        <v>56</v>
      </c>
      <c r="E1107" s="39" t="s">
        <v>6260</v>
      </c>
    </row>
    <row r="1108" spans="1:5" ht="12.75">
      <c r="A1108" s="35" t="s">
        <v>57</v>
      </c>
      <c r="E1108" s="40" t="s">
        <v>5</v>
      </c>
    </row>
    <row r="1109" spans="1:5" ht="12.75">
      <c r="A1109" t="s">
        <v>58</v>
      </c>
      <c r="E1109" s="39" t="s">
        <v>5</v>
      </c>
    </row>
    <row r="1110" spans="1:16" ht="12.75">
      <c r="A1110" t="s">
        <v>50</v>
      </c>
      <c s="34" t="s">
        <v>2354</v>
      </c>
      <c s="34" t="s">
        <v>6261</v>
      </c>
      <c s="35" t="s">
        <v>5</v>
      </c>
      <c s="6" t="s">
        <v>6262</v>
      </c>
      <c s="36" t="s">
        <v>61</v>
      </c>
      <c s="37">
        <v>21</v>
      </c>
      <c s="36">
        <v>0</v>
      </c>
      <c s="36">
        <f>ROUND(G1110*H1110,6)</f>
      </c>
      <c r="L1110" s="38">
        <v>0</v>
      </c>
      <c s="32">
        <f>ROUND(ROUND(L1110,2)*ROUND(G1110,3),2)</f>
      </c>
      <c s="36" t="s">
        <v>62</v>
      </c>
      <c>
        <f>(M1110*21)/100</f>
      </c>
      <c t="s">
        <v>28</v>
      </c>
    </row>
    <row r="1111" spans="1:5" ht="12.75">
      <c r="A1111" s="35" t="s">
        <v>56</v>
      </c>
      <c r="E1111" s="39" t="s">
        <v>6262</v>
      </c>
    </row>
    <row r="1112" spans="1:5" ht="12.75">
      <c r="A1112" s="35" t="s">
        <v>57</v>
      </c>
      <c r="E1112" s="40" t="s">
        <v>5</v>
      </c>
    </row>
    <row r="1113" spans="1:5" ht="12.75">
      <c r="A1113" t="s">
        <v>58</v>
      </c>
      <c r="E1113" s="39" t="s">
        <v>5</v>
      </c>
    </row>
    <row r="1114" spans="1:16" ht="12.75">
      <c r="A1114" t="s">
        <v>50</v>
      </c>
      <c s="34" t="s">
        <v>2358</v>
      </c>
      <c s="34" t="s">
        <v>6265</v>
      </c>
      <c s="35" t="s">
        <v>5</v>
      </c>
      <c s="6" t="s">
        <v>6266</v>
      </c>
      <c s="36" t="s">
        <v>5389</v>
      </c>
      <c s="37">
        <v>160</v>
      </c>
      <c s="36">
        <v>0</v>
      </c>
      <c s="36">
        <f>ROUND(G1114*H1114,6)</f>
      </c>
      <c r="L1114" s="38">
        <v>0</v>
      </c>
      <c s="32">
        <f>ROUND(ROUND(L1114,2)*ROUND(G1114,3),2)</f>
      </c>
      <c s="36" t="s">
        <v>62</v>
      </c>
      <c>
        <f>(M1114*21)/100</f>
      </c>
      <c t="s">
        <v>28</v>
      </c>
    </row>
    <row r="1115" spans="1:5" ht="12.75">
      <c r="A1115" s="35" t="s">
        <v>56</v>
      </c>
      <c r="E1115" s="39" t="s">
        <v>6266</v>
      </c>
    </row>
    <row r="1116" spans="1:5" ht="12.75">
      <c r="A1116" s="35" t="s">
        <v>57</v>
      </c>
      <c r="E1116" s="40" t="s">
        <v>5</v>
      </c>
    </row>
    <row r="1117" spans="1:5" ht="12.75">
      <c r="A1117" t="s">
        <v>58</v>
      </c>
      <c r="E1117" s="39" t="s">
        <v>5</v>
      </c>
    </row>
    <row r="1118" spans="1:16" ht="12.75">
      <c r="A1118" t="s">
        <v>50</v>
      </c>
      <c s="34" t="s">
        <v>2363</v>
      </c>
      <c s="34" t="s">
        <v>368</v>
      </c>
      <c s="35" t="s">
        <v>5</v>
      </c>
      <c s="6" t="s">
        <v>6127</v>
      </c>
      <c s="36" t="s">
        <v>1436</v>
      </c>
      <c s="37">
        <v>11</v>
      </c>
      <c s="36">
        <v>0</v>
      </c>
      <c s="36">
        <f>ROUND(G1118*H1118,6)</f>
      </c>
      <c r="L1118" s="38">
        <v>0</v>
      </c>
      <c s="32">
        <f>ROUND(ROUND(L1118,2)*ROUND(G1118,3),2)</f>
      </c>
      <c s="36" t="s">
        <v>62</v>
      </c>
      <c>
        <f>(M1118*21)/100</f>
      </c>
      <c t="s">
        <v>28</v>
      </c>
    </row>
    <row r="1119" spans="1:5" ht="12.75">
      <c r="A1119" s="35" t="s">
        <v>56</v>
      </c>
      <c r="E1119" s="39" t="s">
        <v>6127</v>
      </c>
    </row>
    <row r="1120" spans="1:5" ht="12.75">
      <c r="A1120" s="35" t="s">
        <v>57</v>
      </c>
      <c r="E1120" s="40" t="s">
        <v>5</v>
      </c>
    </row>
    <row r="1121" spans="1:5" ht="12.75">
      <c r="A1121" t="s">
        <v>58</v>
      </c>
      <c r="E1121" s="39" t="s">
        <v>5</v>
      </c>
    </row>
    <row r="1122" spans="1:16" ht="12.75">
      <c r="A1122" t="s">
        <v>50</v>
      </c>
      <c s="34" t="s">
        <v>2368</v>
      </c>
      <c s="34" t="s">
        <v>6089</v>
      </c>
      <c s="35" t="s">
        <v>5</v>
      </c>
      <c s="6" t="s">
        <v>6090</v>
      </c>
      <c s="36" t="s">
        <v>61</v>
      </c>
      <c s="37">
        <v>1</v>
      </c>
      <c s="36">
        <v>0</v>
      </c>
      <c s="36">
        <f>ROUND(G1122*H1122,6)</f>
      </c>
      <c r="L1122" s="38">
        <v>0</v>
      </c>
      <c s="32">
        <f>ROUND(ROUND(L1122,2)*ROUND(G1122,3),2)</f>
      </c>
      <c s="36" t="s">
        <v>62</v>
      </c>
      <c>
        <f>(M1122*21)/100</f>
      </c>
      <c t="s">
        <v>28</v>
      </c>
    </row>
    <row r="1123" spans="1:5" ht="12.75">
      <c r="A1123" s="35" t="s">
        <v>56</v>
      </c>
      <c r="E1123" s="39" t="s">
        <v>6090</v>
      </c>
    </row>
    <row r="1124" spans="1:5" ht="12.75">
      <c r="A1124" s="35" t="s">
        <v>57</v>
      </c>
      <c r="E1124" s="40" t="s">
        <v>5</v>
      </c>
    </row>
    <row r="1125" spans="1:5" ht="12.75">
      <c r="A1125" t="s">
        <v>58</v>
      </c>
      <c r="E1125" s="39" t="s">
        <v>5</v>
      </c>
    </row>
    <row r="1126" spans="1:16" ht="12.75">
      <c r="A1126" t="s">
        <v>50</v>
      </c>
      <c s="34" t="s">
        <v>2373</v>
      </c>
      <c s="34" t="s">
        <v>6267</v>
      </c>
      <c s="35" t="s">
        <v>5</v>
      </c>
      <c s="6" t="s">
        <v>201</v>
      </c>
      <c s="36" t="s">
        <v>61</v>
      </c>
      <c s="37">
        <v>1</v>
      </c>
      <c s="36">
        <v>0</v>
      </c>
      <c s="36">
        <f>ROUND(G1126*H1126,6)</f>
      </c>
      <c r="L1126" s="38">
        <v>0</v>
      </c>
      <c s="32">
        <f>ROUND(ROUND(L1126,2)*ROUND(G1126,3),2)</f>
      </c>
      <c s="36" t="s">
        <v>62</v>
      </c>
      <c>
        <f>(M1126*21)/100</f>
      </c>
      <c t="s">
        <v>28</v>
      </c>
    </row>
    <row r="1127" spans="1:5" ht="12.75">
      <c r="A1127" s="35" t="s">
        <v>56</v>
      </c>
      <c r="E1127" s="39" t="s">
        <v>201</v>
      </c>
    </row>
    <row r="1128" spans="1:5" ht="12.75">
      <c r="A1128" s="35" t="s">
        <v>57</v>
      </c>
      <c r="E1128" s="40" t="s">
        <v>5</v>
      </c>
    </row>
    <row r="1129" spans="1:5" ht="12.75">
      <c r="A1129" t="s">
        <v>58</v>
      </c>
      <c r="E1129" s="39" t="s">
        <v>5</v>
      </c>
    </row>
    <row r="1130" spans="1:13" ht="25.5">
      <c r="A1130" t="s">
        <v>47</v>
      </c>
      <c r="C1130" s="31" t="s">
        <v>6278</v>
      </c>
      <c r="E1130" s="33" t="s">
        <v>6279</v>
      </c>
      <c r="J1130" s="32">
        <f>0</f>
      </c>
      <c s="32">
        <f>0</f>
      </c>
      <c s="32">
        <f>0+L1131+L1135+L1139</f>
      </c>
      <c s="32">
        <f>0+M1131+M1135+M1139</f>
      </c>
    </row>
    <row r="1131" spans="1:16" ht="38.25">
      <c r="A1131" t="s">
        <v>50</v>
      </c>
      <c s="34" t="s">
        <v>2387</v>
      </c>
      <c s="34" t="s">
        <v>6280</v>
      </c>
      <c s="35" t="s">
        <v>5</v>
      </c>
      <c s="6" t="s">
        <v>6281</v>
      </c>
      <c s="36" t="s">
        <v>61</v>
      </c>
      <c s="37">
        <v>1</v>
      </c>
      <c s="36">
        <v>0</v>
      </c>
      <c s="36">
        <f>ROUND(G1131*H1131,6)</f>
      </c>
      <c r="L1131" s="38">
        <v>0</v>
      </c>
      <c s="32">
        <f>ROUND(ROUND(L1131,2)*ROUND(G1131,3),2)</f>
      </c>
      <c s="36" t="s">
        <v>62</v>
      </c>
      <c>
        <f>(M1131*21)/100</f>
      </c>
      <c t="s">
        <v>28</v>
      </c>
    </row>
    <row r="1132" spans="1:5" ht="38.25">
      <c r="A1132" s="35" t="s">
        <v>56</v>
      </c>
      <c r="E1132" s="39" t="s">
        <v>6282</v>
      </c>
    </row>
    <row r="1133" spans="1:5" ht="12.75">
      <c r="A1133" s="35" t="s">
        <v>57</v>
      </c>
      <c r="E1133" s="40" t="s">
        <v>5</v>
      </c>
    </row>
    <row r="1134" spans="1:5" ht="12.75">
      <c r="A1134" t="s">
        <v>58</v>
      </c>
      <c r="E1134" s="39" t="s">
        <v>5</v>
      </c>
    </row>
    <row r="1135" spans="1:16" ht="12.75">
      <c r="A1135" t="s">
        <v>50</v>
      </c>
      <c s="34" t="s">
        <v>2393</v>
      </c>
      <c s="34" t="s">
        <v>394</v>
      </c>
      <c s="35" t="s">
        <v>5</v>
      </c>
      <c s="6" t="s">
        <v>6180</v>
      </c>
      <c s="36" t="s">
        <v>61</v>
      </c>
      <c s="37">
        <v>1</v>
      </c>
      <c s="36">
        <v>0</v>
      </c>
      <c s="36">
        <f>ROUND(G1135*H1135,6)</f>
      </c>
      <c r="L1135" s="38">
        <v>0</v>
      </c>
      <c s="32">
        <f>ROUND(ROUND(L1135,2)*ROUND(G1135,3),2)</f>
      </c>
      <c s="36" t="s">
        <v>62</v>
      </c>
      <c>
        <f>(M1135*21)/100</f>
      </c>
      <c t="s">
        <v>28</v>
      </c>
    </row>
    <row r="1136" spans="1:5" ht="12.75">
      <c r="A1136" s="35" t="s">
        <v>56</v>
      </c>
      <c r="E1136" s="39" t="s">
        <v>6180</v>
      </c>
    </row>
    <row r="1137" spans="1:5" ht="12.75">
      <c r="A1137" s="35" t="s">
        <v>57</v>
      </c>
      <c r="E1137" s="40" t="s">
        <v>5</v>
      </c>
    </row>
    <row r="1138" spans="1:5" ht="12.75">
      <c r="A1138" t="s">
        <v>58</v>
      </c>
      <c r="E1138" s="39" t="s">
        <v>5</v>
      </c>
    </row>
    <row r="1139" spans="1:16" ht="12.75">
      <c r="A1139" t="s">
        <v>50</v>
      </c>
      <c s="34" t="s">
        <v>2398</v>
      </c>
      <c s="34" t="s">
        <v>400</v>
      </c>
      <c s="35" t="s">
        <v>5</v>
      </c>
      <c s="6" t="s">
        <v>6283</v>
      </c>
      <c s="36" t="s">
        <v>61</v>
      </c>
      <c s="37">
        <v>1</v>
      </c>
      <c s="36">
        <v>0</v>
      </c>
      <c s="36">
        <f>ROUND(G1139*H1139,6)</f>
      </c>
      <c r="L1139" s="38">
        <v>0</v>
      </c>
      <c s="32">
        <f>ROUND(ROUND(L1139,2)*ROUND(G1139,3),2)</f>
      </c>
      <c s="36" t="s">
        <v>62</v>
      </c>
      <c>
        <f>(M1139*21)/100</f>
      </c>
      <c t="s">
        <v>28</v>
      </c>
    </row>
    <row r="1140" spans="1:5" ht="12.75">
      <c r="A1140" s="35" t="s">
        <v>56</v>
      </c>
      <c r="E1140" s="39" t="s">
        <v>6283</v>
      </c>
    </row>
    <row r="1141" spans="1:5" ht="12.75">
      <c r="A1141" s="35" t="s">
        <v>57</v>
      </c>
      <c r="E1141" s="40" t="s">
        <v>5</v>
      </c>
    </row>
    <row r="1142" spans="1:5" ht="12.75">
      <c r="A1142" t="s">
        <v>58</v>
      </c>
      <c r="E1142" s="39" t="s">
        <v>5</v>
      </c>
    </row>
    <row r="1143" spans="1:13" ht="25.5">
      <c r="A1143" t="s">
        <v>47</v>
      </c>
      <c r="C1143" s="31" t="s">
        <v>6284</v>
      </c>
      <c r="E1143" s="33" t="s">
        <v>6279</v>
      </c>
      <c r="J1143" s="32">
        <f>0</f>
      </c>
      <c s="32">
        <f>0</f>
      </c>
      <c s="32">
        <f>0+L1144+L1148+L1152</f>
      </c>
      <c s="32">
        <f>0+M1144+M1148+M1152</f>
      </c>
    </row>
    <row r="1144" spans="1:16" ht="38.25">
      <c r="A1144" t="s">
        <v>50</v>
      </c>
      <c s="34" t="s">
        <v>2401</v>
      </c>
      <c s="34" t="s">
        <v>6285</v>
      </c>
      <c s="35" t="s">
        <v>5</v>
      </c>
      <c s="6" t="s">
        <v>6286</v>
      </c>
      <c s="36" t="s">
        <v>61</v>
      </c>
      <c s="37">
        <v>1</v>
      </c>
      <c s="36">
        <v>0</v>
      </c>
      <c s="36">
        <f>ROUND(G1144*H1144,6)</f>
      </c>
      <c r="L1144" s="38">
        <v>0</v>
      </c>
      <c s="32">
        <f>ROUND(ROUND(L1144,2)*ROUND(G1144,3),2)</f>
      </c>
      <c s="36" t="s">
        <v>62</v>
      </c>
      <c>
        <f>(M1144*21)/100</f>
      </c>
      <c t="s">
        <v>28</v>
      </c>
    </row>
    <row r="1145" spans="1:5" ht="38.25">
      <c r="A1145" s="35" t="s">
        <v>56</v>
      </c>
      <c r="E1145" s="39" t="s">
        <v>6287</v>
      </c>
    </row>
    <row r="1146" spans="1:5" ht="12.75">
      <c r="A1146" s="35" t="s">
        <v>57</v>
      </c>
      <c r="E1146" s="40" t="s">
        <v>5</v>
      </c>
    </row>
    <row r="1147" spans="1:5" ht="12.75">
      <c r="A1147" t="s">
        <v>58</v>
      </c>
      <c r="E1147" s="39" t="s">
        <v>5</v>
      </c>
    </row>
    <row r="1148" spans="1:16" ht="12.75">
      <c r="A1148" t="s">
        <v>50</v>
      </c>
      <c s="34" t="s">
        <v>2404</v>
      </c>
      <c s="34" t="s">
        <v>394</v>
      </c>
      <c s="35" t="s">
        <v>5</v>
      </c>
      <c s="6" t="s">
        <v>6180</v>
      </c>
      <c s="36" t="s">
        <v>61</v>
      </c>
      <c s="37">
        <v>1</v>
      </c>
      <c s="36">
        <v>0</v>
      </c>
      <c s="36">
        <f>ROUND(G1148*H1148,6)</f>
      </c>
      <c r="L1148" s="38">
        <v>0</v>
      </c>
      <c s="32">
        <f>ROUND(ROUND(L1148,2)*ROUND(G1148,3),2)</f>
      </c>
      <c s="36" t="s">
        <v>62</v>
      </c>
      <c>
        <f>(M1148*21)/100</f>
      </c>
      <c t="s">
        <v>28</v>
      </c>
    </row>
    <row r="1149" spans="1:5" ht="12.75">
      <c r="A1149" s="35" t="s">
        <v>56</v>
      </c>
      <c r="E1149" s="39" t="s">
        <v>6180</v>
      </c>
    </row>
    <row r="1150" spans="1:5" ht="12.75">
      <c r="A1150" s="35" t="s">
        <v>57</v>
      </c>
      <c r="E1150" s="40" t="s">
        <v>5</v>
      </c>
    </row>
    <row r="1151" spans="1:5" ht="12.75">
      <c r="A1151" t="s">
        <v>58</v>
      </c>
      <c r="E1151" s="39" t="s">
        <v>5</v>
      </c>
    </row>
    <row r="1152" spans="1:16" ht="12.75">
      <c r="A1152" t="s">
        <v>50</v>
      </c>
      <c s="34" t="s">
        <v>2407</v>
      </c>
      <c s="34" t="s">
        <v>400</v>
      </c>
      <c s="35" t="s">
        <v>5</v>
      </c>
      <c s="6" t="s">
        <v>6283</v>
      </c>
      <c s="36" t="s">
        <v>61</v>
      </c>
      <c s="37">
        <v>1</v>
      </c>
      <c s="36">
        <v>0</v>
      </c>
      <c s="36">
        <f>ROUND(G1152*H1152,6)</f>
      </c>
      <c r="L1152" s="38">
        <v>0</v>
      </c>
      <c s="32">
        <f>ROUND(ROUND(L1152,2)*ROUND(G1152,3),2)</f>
      </c>
      <c s="36" t="s">
        <v>62</v>
      </c>
      <c>
        <f>(M1152*21)/100</f>
      </c>
      <c t="s">
        <v>28</v>
      </c>
    </row>
    <row r="1153" spans="1:5" ht="12.75">
      <c r="A1153" s="35" t="s">
        <v>56</v>
      </c>
      <c r="E1153" s="39" t="s">
        <v>6283</v>
      </c>
    </row>
    <row r="1154" spans="1:5" ht="12.75">
      <c r="A1154" s="35" t="s">
        <v>57</v>
      </c>
      <c r="E1154" s="40" t="s">
        <v>5</v>
      </c>
    </row>
    <row r="1155" spans="1:5" ht="12.75">
      <c r="A1155" t="s">
        <v>58</v>
      </c>
      <c r="E1155" s="39" t="s">
        <v>5</v>
      </c>
    </row>
    <row r="1156" spans="1:13" ht="25.5">
      <c r="A1156" t="s">
        <v>47</v>
      </c>
      <c r="C1156" s="31" t="s">
        <v>6288</v>
      </c>
      <c r="E1156" s="33" t="s">
        <v>6279</v>
      </c>
      <c r="J1156" s="32">
        <f>0</f>
      </c>
      <c s="32">
        <f>0</f>
      </c>
      <c s="32">
        <f>0+L1157+L1161+L1165</f>
      </c>
      <c s="32">
        <f>0+M1157+M1161+M1165</f>
      </c>
    </row>
    <row r="1157" spans="1:16" ht="38.25">
      <c r="A1157" t="s">
        <v>50</v>
      </c>
      <c s="34" t="s">
        <v>2412</v>
      </c>
      <c s="34" t="s">
        <v>6289</v>
      </c>
      <c s="35" t="s">
        <v>5</v>
      </c>
      <c s="6" t="s">
        <v>6290</v>
      </c>
      <c s="36" t="s">
        <v>61</v>
      </c>
      <c s="37">
        <v>1</v>
      </c>
      <c s="36">
        <v>0</v>
      </c>
      <c s="36">
        <f>ROUND(G1157*H1157,6)</f>
      </c>
      <c r="L1157" s="38">
        <v>0</v>
      </c>
      <c s="32">
        <f>ROUND(ROUND(L1157,2)*ROUND(G1157,3),2)</f>
      </c>
      <c s="36" t="s">
        <v>62</v>
      </c>
      <c>
        <f>(M1157*21)/100</f>
      </c>
      <c t="s">
        <v>28</v>
      </c>
    </row>
    <row r="1158" spans="1:5" ht="38.25">
      <c r="A1158" s="35" t="s">
        <v>56</v>
      </c>
      <c r="E1158" s="39" t="s">
        <v>6291</v>
      </c>
    </row>
    <row r="1159" spans="1:5" ht="12.75">
      <c r="A1159" s="35" t="s">
        <v>57</v>
      </c>
      <c r="E1159" s="40" t="s">
        <v>5</v>
      </c>
    </row>
    <row r="1160" spans="1:5" ht="12.75">
      <c r="A1160" t="s">
        <v>58</v>
      </c>
      <c r="E1160" s="39" t="s">
        <v>5</v>
      </c>
    </row>
    <row r="1161" spans="1:16" ht="12.75">
      <c r="A1161" t="s">
        <v>50</v>
      </c>
      <c s="34" t="s">
        <v>2417</v>
      </c>
      <c s="34" t="s">
        <v>394</v>
      </c>
      <c s="35" t="s">
        <v>5</v>
      </c>
      <c s="6" t="s">
        <v>6180</v>
      </c>
      <c s="36" t="s">
        <v>61</v>
      </c>
      <c s="37">
        <v>1</v>
      </c>
      <c s="36">
        <v>0</v>
      </c>
      <c s="36">
        <f>ROUND(G1161*H1161,6)</f>
      </c>
      <c r="L1161" s="38">
        <v>0</v>
      </c>
      <c s="32">
        <f>ROUND(ROUND(L1161,2)*ROUND(G1161,3),2)</f>
      </c>
      <c s="36" t="s">
        <v>62</v>
      </c>
      <c>
        <f>(M1161*21)/100</f>
      </c>
      <c t="s">
        <v>28</v>
      </c>
    </row>
    <row r="1162" spans="1:5" ht="12.75">
      <c r="A1162" s="35" t="s">
        <v>56</v>
      </c>
      <c r="E1162" s="39" t="s">
        <v>6180</v>
      </c>
    </row>
    <row r="1163" spans="1:5" ht="12.75">
      <c r="A1163" s="35" t="s">
        <v>57</v>
      </c>
      <c r="E1163" s="40" t="s">
        <v>5</v>
      </c>
    </row>
    <row r="1164" spans="1:5" ht="12.75">
      <c r="A1164" t="s">
        <v>58</v>
      </c>
      <c r="E1164" s="39" t="s">
        <v>5</v>
      </c>
    </row>
    <row r="1165" spans="1:16" ht="12.75">
      <c r="A1165" t="s">
        <v>50</v>
      </c>
      <c s="34" t="s">
        <v>2422</v>
      </c>
      <c s="34" t="s">
        <v>400</v>
      </c>
      <c s="35" t="s">
        <v>5</v>
      </c>
      <c s="6" t="s">
        <v>6283</v>
      </c>
      <c s="36" t="s">
        <v>61</v>
      </c>
      <c s="37">
        <v>1</v>
      </c>
      <c s="36">
        <v>0</v>
      </c>
      <c s="36">
        <f>ROUND(G1165*H1165,6)</f>
      </c>
      <c r="L1165" s="38">
        <v>0</v>
      </c>
      <c s="32">
        <f>ROUND(ROUND(L1165,2)*ROUND(G1165,3),2)</f>
      </c>
      <c s="36" t="s">
        <v>62</v>
      </c>
      <c>
        <f>(M1165*21)/100</f>
      </c>
      <c t="s">
        <v>28</v>
      </c>
    </row>
    <row r="1166" spans="1:5" ht="12.75">
      <c r="A1166" s="35" t="s">
        <v>56</v>
      </c>
      <c r="E1166" s="39" t="s">
        <v>6283</v>
      </c>
    </row>
    <row r="1167" spans="1:5" ht="12.75">
      <c r="A1167" s="35" t="s">
        <v>57</v>
      </c>
      <c r="E1167" s="40" t="s">
        <v>5</v>
      </c>
    </row>
    <row r="1168" spans="1:5" ht="12.75">
      <c r="A1168" t="s">
        <v>58</v>
      </c>
      <c r="E1168" s="39" t="s">
        <v>5</v>
      </c>
    </row>
    <row r="1169" spans="1:13" ht="25.5">
      <c r="A1169" t="s">
        <v>47</v>
      </c>
      <c r="C1169" s="31" t="s">
        <v>6292</v>
      </c>
      <c r="E1169" s="33" t="s">
        <v>6279</v>
      </c>
      <c r="J1169" s="32">
        <f>0</f>
      </c>
      <c s="32">
        <f>0</f>
      </c>
      <c s="32">
        <f>0+L1170+L1174+L1178</f>
      </c>
      <c s="32">
        <f>0+M1170+M1174+M1178</f>
      </c>
    </row>
    <row r="1170" spans="1:16" ht="38.25">
      <c r="A1170" t="s">
        <v>50</v>
      </c>
      <c s="34" t="s">
        <v>2427</v>
      </c>
      <c s="34" t="s">
        <v>6293</v>
      </c>
      <c s="35" t="s">
        <v>5</v>
      </c>
      <c s="6" t="s">
        <v>6294</v>
      </c>
      <c s="36" t="s">
        <v>61</v>
      </c>
      <c s="37">
        <v>1</v>
      </c>
      <c s="36">
        <v>0</v>
      </c>
      <c s="36">
        <f>ROUND(G1170*H1170,6)</f>
      </c>
      <c r="L1170" s="38">
        <v>0</v>
      </c>
      <c s="32">
        <f>ROUND(ROUND(L1170,2)*ROUND(G1170,3),2)</f>
      </c>
      <c s="36" t="s">
        <v>62</v>
      </c>
      <c>
        <f>(M1170*21)/100</f>
      </c>
      <c t="s">
        <v>28</v>
      </c>
    </row>
    <row r="1171" spans="1:5" ht="38.25">
      <c r="A1171" s="35" t="s">
        <v>56</v>
      </c>
      <c r="E1171" s="39" t="s">
        <v>6295</v>
      </c>
    </row>
    <row r="1172" spans="1:5" ht="12.75">
      <c r="A1172" s="35" t="s">
        <v>57</v>
      </c>
      <c r="E1172" s="40" t="s">
        <v>5</v>
      </c>
    </row>
    <row r="1173" spans="1:5" ht="12.75">
      <c r="A1173" t="s">
        <v>58</v>
      </c>
      <c r="E1173" s="39" t="s">
        <v>5</v>
      </c>
    </row>
    <row r="1174" spans="1:16" ht="12.75">
      <c r="A1174" t="s">
        <v>50</v>
      </c>
      <c s="34" t="s">
        <v>2432</v>
      </c>
      <c s="34" t="s">
        <v>394</v>
      </c>
      <c s="35" t="s">
        <v>5</v>
      </c>
      <c s="6" t="s">
        <v>6180</v>
      </c>
      <c s="36" t="s">
        <v>61</v>
      </c>
      <c s="37">
        <v>1</v>
      </c>
      <c s="36">
        <v>0</v>
      </c>
      <c s="36">
        <f>ROUND(G1174*H1174,6)</f>
      </c>
      <c r="L1174" s="38">
        <v>0</v>
      </c>
      <c s="32">
        <f>ROUND(ROUND(L1174,2)*ROUND(G1174,3),2)</f>
      </c>
      <c s="36" t="s">
        <v>62</v>
      </c>
      <c>
        <f>(M1174*21)/100</f>
      </c>
      <c t="s">
        <v>28</v>
      </c>
    </row>
    <row r="1175" spans="1:5" ht="12.75">
      <c r="A1175" s="35" t="s">
        <v>56</v>
      </c>
      <c r="E1175" s="39" t="s">
        <v>6180</v>
      </c>
    </row>
    <row r="1176" spans="1:5" ht="12.75">
      <c r="A1176" s="35" t="s">
        <v>57</v>
      </c>
      <c r="E1176" s="40" t="s">
        <v>5</v>
      </c>
    </row>
    <row r="1177" spans="1:5" ht="12.75">
      <c r="A1177" t="s">
        <v>58</v>
      </c>
      <c r="E1177" s="39" t="s">
        <v>5</v>
      </c>
    </row>
    <row r="1178" spans="1:16" ht="12.75">
      <c r="A1178" t="s">
        <v>50</v>
      </c>
      <c s="34" t="s">
        <v>2435</v>
      </c>
      <c s="34" t="s">
        <v>400</v>
      </c>
      <c s="35" t="s">
        <v>5</v>
      </c>
      <c s="6" t="s">
        <v>6283</v>
      </c>
      <c s="36" t="s">
        <v>61</v>
      </c>
      <c s="37">
        <v>1</v>
      </c>
      <c s="36">
        <v>0</v>
      </c>
      <c s="36">
        <f>ROUND(G1178*H1178,6)</f>
      </c>
      <c r="L1178" s="38">
        <v>0</v>
      </c>
      <c s="32">
        <f>ROUND(ROUND(L1178,2)*ROUND(G1178,3),2)</f>
      </c>
      <c s="36" t="s">
        <v>62</v>
      </c>
      <c>
        <f>(M1178*21)/100</f>
      </c>
      <c t="s">
        <v>28</v>
      </c>
    </row>
    <row r="1179" spans="1:5" ht="12.75">
      <c r="A1179" s="35" t="s">
        <v>56</v>
      </c>
      <c r="E1179" s="39" t="s">
        <v>6283</v>
      </c>
    </row>
    <row r="1180" spans="1:5" ht="12.75">
      <c r="A1180" s="35" t="s">
        <v>57</v>
      </c>
      <c r="E1180" s="40" t="s">
        <v>5</v>
      </c>
    </row>
    <row r="1181" spans="1:5" ht="12.75">
      <c r="A1181" t="s">
        <v>58</v>
      </c>
      <c r="E1181" s="39" t="s">
        <v>5</v>
      </c>
    </row>
    <row r="1182" spans="1:13" ht="12.75">
      <c r="A1182" t="s">
        <v>47</v>
      </c>
      <c r="C1182" s="31" t="s">
        <v>6296</v>
      </c>
      <c r="E1182" s="33" t="s">
        <v>6297</v>
      </c>
      <c r="J1182" s="32">
        <f>0</f>
      </c>
      <c s="32">
        <f>0</f>
      </c>
      <c s="32">
        <f>0+L1183+L1187+L1191</f>
      </c>
      <c s="32">
        <f>0+M1183+M1187+M1191</f>
      </c>
    </row>
    <row r="1183" spans="1:16" ht="25.5">
      <c r="A1183" t="s">
        <v>50</v>
      </c>
      <c s="34" t="s">
        <v>2438</v>
      </c>
      <c s="34" t="s">
        <v>6298</v>
      </c>
      <c s="35" t="s">
        <v>5</v>
      </c>
      <c s="6" t="s">
        <v>6299</v>
      </c>
      <c s="36" t="s">
        <v>61</v>
      </c>
      <c s="37">
        <v>1</v>
      </c>
      <c s="36">
        <v>0</v>
      </c>
      <c s="36">
        <f>ROUND(G1183*H1183,6)</f>
      </c>
      <c r="L1183" s="38">
        <v>0</v>
      </c>
      <c s="32">
        <f>ROUND(ROUND(L1183,2)*ROUND(G1183,3),2)</f>
      </c>
      <c s="36" t="s">
        <v>62</v>
      </c>
      <c>
        <f>(M1183*21)/100</f>
      </c>
      <c t="s">
        <v>28</v>
      </c>
    </row>
    <row r="1184" spans="1:5" ht="25.5">
      <c r="A1184" s="35" t="s">
        <v>56</v>
      </c>
      <c r="E1184" s="39" t="s">
        <v>6299</v>
      </c>
    </row>
    <row r="1185" spans="1:5" ht="12.75">
      <c r="A1185" s="35" t="s">
        <v>57</v>
      </c>
      <c r="E1185" s="40" t="s">
        <v>5</v>
      </c>
    </row>
    <row r="1186" spans="1:5" ht="12.75">
      <c r="A1186" t="s">
        <v>58</v>
      </c>
      <c r="E1186" s="39" t="s">
        <v>5</v>
      </c>
    </row>
    <row r="1187" spans="1:16" ht="25.5">
      <c r="A1187" t="s">
        <v>50</v>
      </c>
      <c s="34" t="s">
        <v>2443</v>
      </c>
      <c s="34" t="s">
        <v>6300</v>
      </c>
      <c s="35" t="s">
        <v>5</v>
      </c>
      <c s="6" t="s">
        <v>6299</v>
      </c>
      <c s="36" t="s">
        <v>61</v>
      </c>
      <c s="37">
        <v>1</v>
      </c>
      <c s="36">
        <v>0</v>
      </c>
      <c s="36">
        <f>ROUND(G1187*H1187,6)</f>
      </c>
      <c r="L1187" s="38">
        <v>0</v>
      </c>
      <c s="32">
        <f>ROUND(ROUND(L1187,2)*ROUND(G1187,3),2)</f>
      </c>
      <c s="36" t="s">
        <v>62</v>
      </c>
      <c>
        <f>(M1187*21)/100</f>
      </c>
      <c t="s">
        <v>28</v>
      </c>
    </row>
    <row r="1188" spans="1:5" ht="25.5">
      <c r="A1188" s="35" t="s">
        <v>56</v>
      </c>
      <c r="E1188" s="39" t="s">
        <v>6299</v>
      </c>
    </row>
    <row r="1189" spans="1:5" ht="12.75">
      <c r="A1189" s="35" t="s">
        <v>57</v>
      </c>
      <c r="E1189" s="40" t="s">
        <v>5</v>
      </c>
    </row>
    <row r="1190" spans="1:5" ht="12.75">
      <c r="A1190" t="s">
        <v>58</v>
      </c>
      <c r="E1190" s="39" t="s">
        <v>5</v>
      </c>
    </row>
    <row r="1191" spans="1:16" ht="25.5">
      <c r="A1191" t="s">
        <v>50</v>
      </c>
      <c s="34" t="s">
        <v>2448</v>
      </c>
      <c s="34" t="s">
        <v>6301</v>
      </c>
      <c s="35" t="s">
        <v>5</v>
      </c>
      <c s="6" t="s">
        <v>6299</v>
      </c>
      <c s="36" t="s">
        <v>61</v>
      </c>
      <c s="37">
        <v>1</v>
      </c>
      <c s="36">
        <v>0</v>
      </c>
      <c s="36">
        <f>ROUND(G1191*H1191,6)</f>
      </c>
      <c r="L1191" s="38">
        <v>0</v>
      </c>
      <c s="32">
        <f>ROUND(ROUND(L1191,2)*ROUND(G1191,3),2)</f>
      </c>
      <c s="36" t="s">
        <v>62</v>
      </c>
      <c>
        <f>(M1191*21)/100</f>
      </c>
      <c t="s">
        <v>28</v>
      </c>
    </row>
    <row r="1192" spans="1:5" ht="25.5">
      <c r="A1192" s="35" t="s">
        <v>56</v>
      </c>
      <c r="E1192" s="39" t="s">
        <v>6299</v>
      </c>
    </row>
    <row r="1193" spans="1:5" ht="12.75">
      <c r="A1193" s="35" t="s">
        <v>57</v>
      </c>
      <c r="E1193" s="40" t="s">
        <v>5</v>
      </c>
    </row>
    <row r="1194" spans="1:5" ht="12.75">
      <c r="A1194" t="s">
        <v>58</v>
      </c>
      <c r="E1194" s="39" t="s">
        <v>5</v>
      </c>
    </row>
    <row r="1195" spans="1:13" ht="12.75">
      <c r="A1195" t="s">
        <v>47</v>
      </c>
      <c r="C1195" s="31" t="s">
        <v>6302</v>
      </c>
      <c r="E1195" s="33" t="s">
        <v>6303</v>
      </c>
      <c r="J1195" s="32">
        <f>0</f>
      </c>
      <c s="32">
        <f>0</f>
      </c>
      <c s="32">
        <f>0+L1196+L1200</f>
      </c>
      <c s="32">
        <f>0+M1196+M1200</f>
      </c>
    </row>
    <row r="1196" spans="1:16" ht="12.75">
      <c r="A1196" t="s">
        <v>50</v>
      </c>
      <c s="34" t="s">
        <v>2451</v>
      </c>
      <c s="34" t="s">
        <v>6304</v>
      </c>
      <c s="35" t="s">
        <v>5</v>
      </c>
      <c s="6" t="s">
        <v>6305</v>
      </c>
      <c s="36" t="s">
        <v>61</v>
      </c>
      <c s="37">
        <v>1</v>
      </c>
      <c s="36">
        <v>0</v>
      </c>
      <c s="36">
        <f>ROUND(G1196*H1196,6)</f>
      </c>
      <c r="L1196" s="38">
        <v>0</v>
      </c>
      <c s="32">
        <f>ROUND(ROUND(L1196,2)*ROUND(G1196,3),2)</f>
      </c>
      <c s="36" t="s">
        <v>62</v>
      </c>
      <c>
        <f>(M1196*21)/100</f>
      </c>
      <c t="s">
        <v>28</v>
      </c>
    </row>
    <row r="1197" spans="1:5" ht="12.75">
      <c r="A1197" s="35" t="s">
        <v>56</v>
      </c>
      <c r="E1197" s="39" t="s">
        <v>6305</v>
      </c>
    </row>
    <row r="1198" spans="1:5" ht="12.75">
      <c r="A1198" s="35" t="s">
        <v>57</v>
      </c>
      <c r="E1198" s="40" t="s">
        <v>5</v>
      </c>
    </row>
    <row r="1199" spans="1:5" ht="12.75">
      <c r="A1199" t="s">
        <v>58</v>
      </c>
      <c r="E1199" s="39" t="s">
        <v>5</v>
      </c>
    </row>
    <row r="1200" spans="1:16" ht="12.75">
      <c r="A1200" t="s">
        <v>50</v>
      </c>
      <c s="34" t="s">
        <v>2454</v>
      </c>
      <c s="34" t="s">
        <v>6306</v>
      </c>
      <c s="35" t="s">
        <v>5</v>
      </c>
      <c s="6" t="s">
        <v>6305</v>
      </c>
      <c s="36" t="s">
        <v>61</v>
      </c>
      <c s="37">
        <v>1</v>
      </c>
      <c s="36">
        <v>0</v>
      </c>
      <c s="36">
        <f>ROUND(G1200*H1200,6)</f>
      </c>
      <c r="L1200" s="38">
        <v>0</v>
      </c>
      <c s="32">
        <f>ROUND(ROUND(L1200,2)*ROUND(G1200,3),2)</f>
      </c>
      <c s="36" t="s">
        <v>62</v>
      </c>
      <c>
        <f>(M1200*21)/100</f>
      </c>
      <c t="s">
        <v>28</v>
      </c>
    </row>
    <row r="1201" spans="1:5" ht="12.75">
      <c r="A1201" s="35" t="s">
        <v>56</v>
      </c>
      <c r="E1201" s="39" t="s">
        <v>6305</v>
      </c>
    </row>
    <row r="1202" spans="1:5" ht="12.75">
      <c r="A1202" s="35" t="s">
        <v>57</v>
      </c>
      <c r="E1202" s="40" t="s">
        <v>5</v>
      </c>
    </row>
    <row r="1203" spans="1:5" ht="12.75">
      <c r="A1203" t="s">
        <v>58</v>
      </c>
      <c r="E1203" s="39" t="s">
        <v>5</v>
      </c>
    </row>
    <row r="1204" spans="1:13" ht="12.75">
      <c r="A1204" t="s">
        <v>47</v>
      </c>
      <c r="C1204" s="31" t="s">
        <v>6307</v>
      </c>
      <c r="E1204" s="33" t="s">
        <v>6303</v>
      </c>
      <c r="J1204" s="32">
        <f>0</f>
      </c>
      <c s="32">
        <f>0</f>
      </c>
      <c s="32">
        <f>0+L1205</f>
      </c>
      <c s="32">
        <f>0+M1205</f>
      </c>
    </row>
    <row r="1205" spans="1:16" ht="12.75">
      <c r="A1205" t="s">
        <v>50</v>
      </c>
      <c s="34" t="s">
        <v>4389</v>
      </c>
      <c s="34" t="s">
        <v>6308</v>
      </c>
      <c s="35" t="s">
        <v>5</v>
      </c>
      <c s="6" t="s">
        <v>6305</v>
      </c>
      <c s="36" t="s">
        <v>61</v>
      </c>
      <c s="37">
        <v>1</v>
      </c>
      <c s="36">
        <v>0</v>
      </c>
      <c s="36">
        <f>ROUND(G1205*H1205,6)</f>
      </c>
      <c r="L1205" s="38">
        <v>0</v>
      </c>
      <c s="32">
        <f>ROUND(ROUND(L1205,2)*ROUND(G1205,3),2)</f>
      </c>
      <c s="36" t="s">
        <v>62</v>
      </c>
      <c>
        <f>(M1205*21)/100</f>
      </c>
      <c t="s">
        <v>28</v>
      </c>
    </row>
    <row r="1206" spans="1:5" ht="12.75">
      <c r="A1206" s="35" t="s">
        <v>56</v>
      </c>
      <c r="E1206" s="39" t="s">
        <v>6305</v>
      </c>
    </row>
    <row r="1207" spans="1:5" ht="12.75">
      <c r="A1207" s="35" t="s">
        <v>57</v>
      </c>
      <c r="E1207" s="40" t="s">
        <v>5</v>
      </c>
    </row>
    <row r="1208" spans="1:5" ht="12.75">
      <c r="A1208" t="s">
        <v>58</v>
      </c>
      <c r="E1208" s="39" t="s">
        <v>5</v>
      </c>
    </row>
    <row r="1209" spans="1:13" ht="12.75">
      <c r="A1209" t="s">
        <v>47</v>
      </c>
      <c r="C1209" s="31" t="s">
        <v>6309</v>
      </c>
      <c r="E1209" s="33" t="s">
        <v>6303</v>
      </c>
      <c r="J1209" s="32">
        <f>0</f>
      </c>
      <c s="32">
        <f>0</f>
      </c>
      <c s="32">
        <f>0+L1210</f>
      </c>
      <c s="32">
        <f>0+M1210</f>
      </c>
    </row>
    <row r="1210" spans="1:16" ht="12.75">
      <c r="A1210" t="s">
        <v>50</v>
      </c>
      <c s="34" t="s">
        <v>4417</v>
      </c>
      <c s="34" t="s">
        <v>6310</v>
      </c>
      <c s="35" t="s">
        <v>5</v>
      </c>
      <c s="6" t="s">
        <v>6305</v>
      </c>
      <c s="36" t="s">
        <v>61</v>
      </c>
      <c s="37">
        <v>1</v>
      </c>
      <c s="36">
        <v>0</v>
      </c>
      <c s="36">
        <f>ROUND(G1210*H1210,6)</f>
      </c>
      <c r="L1210" s="38">
        <v>0</v>
      </c>
      <c s="32">
        <f>ROUND(ROUND(L1210,2)*ROUND(G1210,3),2)</f>
      </c>
      <c s="36" t="s">
        <v>62</v>
      </c>
      <c>
        <f>(M1210*21)/100</f>
      </c>
      <c t="s">
        <v>28</v>
      </c>
    </row>
    <row r="1211" spans="1:5" ht="12.75">
      <c r="A1211" s="35" t="s">
        <v>56</v>
      </c>
      <c r="E1211" s="39" t="s">
        <v>6305</v>
      </c>
    </row>
    <row r="1212" spans="1:5" ht="12.75">
      <c r="A1212" s="35" t="s">
        <v>57</v>
      </c>
      <c r="E1212" s="40" t="s">
        <v>5</v>
      </c>
    </row>
    <row r="1213" spans="1:5" ht="12.75">
      <c r="A1213" t="s">
        <v>58</v>
      </c>
      <c r="E1213" s="39" t="s">
        <v>5</v>
      </c>
    </row>
    <row r="1214" spans="1:13" ht="12.75">
      <c r="A1214" t="s">
        <v>47</v>
      </c>
      <c r="C1214" s="31" t="s">
        <v>6311</v>
      </c>
      <c r="E1214" s="33" t="s">
        <v>6312</v>
      </c>
      <c r="J1214" s="32">
        <f>0</f>
      </c>
      <c s="32">
        <f>0</f>
      </c>
      <c s="32">
        <f>0+L1215</f>
      </c>
      <c s="32">
        <f>0+M1215</f>
      </c>
    </row>
    <row r="1215" spans="1:16" ht="12.75">
      <c r="A1215" t="s">
        <v>50</v>
      </c>
      <c s="34" t="s">
        <v>2457</v>
      </c>
      <c s="34" t="s">
        <v>6313</v>
      </c>
      <c s="35" t="s">
        <v>5</v>
      </c>
      <c s="6" t="s">
        <v>6314</v>
      </c>
      <c s="36" t="s">
        <v>61</v>
      </c>
      <c s="37">
        <v>2</v>
      </c>
      <c s="36">
        <v>0</v>
      </c>
      <c s="36">
        <f>ROUND(G1215*H1215,6)</f>
      </c>
      <c r="L1215" s="38">
        <v>0</v>
      </c>
      <c s="32">
        <f>ROUND(ROUND(L1215,2)*ROUND(G1215,3),2)</f>
      </c>
      <c s="36" t="s">
        <v>62</v>
      </c>
      <c>
        <f>(M1215*21)/100</f>
      </c>
      <c t="s">
        <v>28</v>
      </c>
    </row>
    <row r="1216" spans="1:5" ht="12.75">
      <c r="A1216" s="35" t="s">
        <v>56</v>
      </c>
      <c r="E1216" s="39" t="s">
        <v>6314</v>
      </c>
    </row>
    <row r="1217" spans="1:5" ht="12.75">
      <c r="A1217" s="35" t="s">
        <v>57</v>
      </c>
      <c r="E1217" s="40" t="s">
        <v>5</v>
      </c>
    </row>
    <row r="1218" spans="1:5" ht="12.75">
      <c r="A1218" t="s">
        <v>58</v>
      </c>
      <c r="E1218" s="39" t="s">
        <v>5</v>
      </c>
    </row>
    <row r="1219" spans="1:13" ht="12.75">
      <c r="A1219" t="s">
        <v>47</v>
      </c>
      <c r="C1219" s="31" t="s">
        <v>6315</v>
      </c>
      <c r="E1219" s="33" t="s">
        <v>6316</v>
      </c>
      <c r="J1219" s="32">
        <f>0</f>
      </c>
      <c s="32">
        <f>0</f>
      </c>
      <c s="32">
        <f>0+L1220+L1224</f>
      </c>
      <c s="32">
        <f>0+M1220+M1224</f>
      </c>
    </row>
    <row r="1220" spans="1:16" ht="25.5">
      <c r="A1220" t="s">
        <v>50</v>
      </c>
      <c s="34" t="s">
        <v>2472</v>
      </c>
      <c s="34" t="s">
        <v>6317</v>
      </c>
      <c s="35" t="s">
        <v>5</v>
      </c>
      <c s="6" t="s">
        <v>6318</v>
      </c>
      <c s="36" t="s">
        <v>61</v>
      </c>
      <c s="37">
        <v>2</v>
      </c>
      <c s="36">
        <v>0</v>
      </c>
      <c s="36">
        <f>ROUND(G1220*H1220,6)</f>
      </c>
      <c r="L1220" s="38">
        <v>0</v>
      </c>
      <c s="32">
        <f>ROUND(ROUND(L1220,2)*ROUND(G1220,3),2)</f>
      </c>
      <c s="36" t="s">
        <v>62</v>
      </c>
      <c>
        <f>(M1220*21)/100</f>
      </c>
      <c t="s">
        <v>28</v>
      </c>
    </row>
    <row r="1221" spans="1:5" ht="25.5">
      <c r="A1221" s="35" t="s">
        <v>56</v>
      </c>
      <c r="E1221" s="39" t="s">
        <v>6318</v>
      </c>
    </row>
    <row r="1222" spans="1:5" ht="12.75">
      <c r="A1222" s="35" t="s">
        <v>57</v>
      </c>
      <c r="E1222" s="40" t="s">
        <v>5</v>
      </c>
    </row>
    <row r="1223" spans="1:5" ht="12.75">
      <c r="A1223" t="s">
        <v>58</v>
      </c>
      <c r="E1223" s="39" t="s">
        <v>5</v>
      </c>
    </row>
    <row r="1224" spans="1:16" ht="25.5">
      <c r="A1224" t="s">
        <v>50</v>
      </c>
      <c s="34" t="s">
        <v>2477</v>
      </c>
      <c s="34" t="s">
        <v>6319</v>
      </c>
      <c s="35" t="s">
        <v>5</v>
      </c>
      <c s="6" t="s">
        <v>6320</v>
      </c>
      <c s="36" t="s">
        <v>61</v>
      </c>
      <c s="37">
        <v>4</v>
      </c>
      <c s="36">
        <v>0</v>
      </c>
      <c s="36">
        <f>ROUND(G1224*H1224,6)</f>
      </c>
      <c r="L1224" s="38">
        <v>0</v>
      </c>
      <c s="32">
        <f>ROUND(ROUND(L1224,2)*ROUND(G1224,3),2)</f>
      </c>
      <c s="36" t="s">
        <v>62</v>
      </c>
      <c>
        <f>(M1224*21)/100</f>
      </c>
      <c t="s">
        <v>28</v>
      </c>
    </row>
    <row r="1225" spans="1:5" ht="25.5">
      <c r="A1225" s="35" t="s">
        <v>56</v>
      </c>
      <c r="E1225" s="39" t="s">
        <v>6320</v>
      </c>
    </row>
    <row r="1226" spans="1:5" ht="12.75">
      <c r="A1226" s="35" t="s">
        <v>57</v>
      </c>
      <c r="E1226" s="40" t="s">
        <v>5</v>
      </c>
    </row>
    <row r="1227" spans="1:5" ht="12.75">
      <c r="A1227" t="s">
        <v>58</v>
      </c>
      <c r="E1227" s="39" t="s">
        <v>5</v>
      </c>
    </row>
    <row r="1228" spans="1:13" ht="12.75">
      <c r="A1228" t="s">
        <v>47</v>
      </c>
      <c r="C1228" s="31" t="s">
        <v>6321</v>
      </c>
      <c r="E1228" s="33" t="s">
        <v>6213</v>
      </c>
      <c r="J1228" s="32">
        <f>0</f>
      </c>
      <c s="32">
        <f>0</f>
      </c>
      <c s="32">
        <f>0+L1229+L1233+L1237</f>
      </c>
      <c s="32">
        <f>0+M1229+M1233+M1237</f>
      </c>
    </row>
    <row r="1229" spans="1:16" ht="25.5">
      <c r="A1229" t="s">
        <v>50</v>
      </c>
      <c s="34" t="s">
        <v>2480</v>
      </c>
      <c s="34" t="s">
        <v>6322</v>
      </c>
      <c s="35" t="s">
        <v>5</v>
      </c>
      <c s="6" t="s">
        <v>6323</v>
      </c>
      <c s="36" t="s">
        <v>61</v>
      </c>
      <c s="37">
        <v>1</v>
      </c>
      <c s="36">
        <v>0</v>
      </c>
      <c s="36">
        <f>ROUND(G1229*H1229,6)</f>
      </c>
      <c r="L1229" s="38">
        <v>0</v>
      </c>
      <c s="32">
        <f>ROUND(ROUND(L1229,2)*ROUND(G1229,3),2)</f>
      </c>
      <c s="36" t="s">
        <v>62</v>
      </c>
      <c>
        <f>(M1229*21)/100</f>
      </c>
      <c t="s">
        <v>28</v>
      </c>
    </row>
    <row r="1230" spans="1:5" ht="25.5">
      <c r="A1230" s="35" t="s">
        <v>56</v>
      </c>
      <c r="E1230" s="39" t="s">
        <v>6323</v>
      </c>
    </row>
    <row r="1231" spans="1:5" ht="12.75">
      <c r="A1231" s="35" t="s">
        <v>57</v>
      </c>
      <c r="E1231" s="40" t="s">
        <v>5</v>
      </c>
    </row>
    <row r="1232" spans="1:5" ht="12.75">
      <c r="A1232" t="s">
        <v>58</v>
      </c>
      <c r="E1232" s="39" t="s">
        <v>5</v>
      </c>
    </row>
    <row r="1233" spans="1:16" ht="25.5">
      <c r="A1233" t="s">
        <v>50</v>
      </c>
      <c s="34" t="s">
        <v>2483</v>
      </c>
      <c s="34" t="s">
        <v>6324</v>
      </c>
      <c s="35" t="s">
        <v>5</v>
      </c>
      <c s="6" t="s">
        <v>6219</v>
      </c>
      <c s="36" t="s">
        <v>61</v>
      </c>
      <c s="37">
        <v>1</v>
      </c>
      <c s="36">
        <v>0</v>
      </c>
      <c s="36">
        <f>ROUND(G1233*H1233,6)</f>
      </c>
      <c r="L1233" s="38">
        <v>0</v>
      </c>
      <c s="32">
        <f>ROUND(ROUND(L1233,2)*ROUND(G1233,3),2)</f>
      </c>
      <c s="36" t="s">
        <v>62</v>
      </c>
      <c>
        <f>(M1233*21)/100</f>
      </c>
      <c t="s">
        <v>28</v>
      </c>
    </row>
    <row r="1234" spans="1:5" ht="25.5">
      <c r="A1234" s="35" t="s">
        <v>56</v>
      </c>
      <c r="E1234" s="39" t="s">
        <v>6219</v>
      </c>
    </row>
    <row r="1235" spans="1:5" ht="12.75">
      <c r="A1235" s="35" t="s">
        <v>57</v>
      </c>
      <c r="E1235" s="40" t="s">
        <v>5</v>
      </c>
    </row>
    <row r="1236" spans="1:5" ht="12.75">
      <c r="A1236" t="s">
        <v>58</v>
      </c>
      <c r="E1236" s="39" t="s">
        <v>5</v>
      </c>
    </row>
    <row r="1237" spans="1:16" ht="25.5">
      <c r="A1237" t="s">
        <v>50</v>
      </c>
      <c s="34" t="s">
        <v>2488</v>
      </c>
      <c s="34" t="s">
        <v>6325</v>
      </c>
      <c s="35" t="s">
        <v>5</v>
      </c>
      <c s="6" t="s">
        <v>6215</v>
      </c>
      <c s="36" t="s">
        <v>61</v>
      </c>
      <c s="37">
        <v>1</v>
      </c>
      <c s="36">
        <v>0</v>
      </c>
      <c s="36">
        <f>ROUND(G1237*H1237,6)</f>
      </c>
      <c r="L1237" s="38">
        <v>0</v>
      </c>
      <c s="32">
        <f>ROUND(ROUND(L1237,2)*ROUND(G1237,3),2)</f>
      </c>
      <c s="36" t="s">
        <v>62</v>
      </c>
      <c>
        <f>(M1237*21)/100</f>
      </c>
      <c t="s">
        <v>28</v>
      </c>
    </row>
    <row r="1238" spans="1:5" ht="25.5">
      <c r="A1238" s="35" t="s">
        <v>56</v>
      </c>
      <c r="E1238" s="39" t="s">
        <v>6215</v>
      </c>
    </row>
    <row r="1239" spans="1:5" ht="12.75">
      <c r="A1239" s="35" t="s">
        <v>57</v>
      </c>
      <c r="E1239" s="40" t="s">
        <v>5</v>
      </c>
    </row>
    <row r="1240" spans="1:5" ht="12.75">
      <c r="A1240" t="s">
        <v>58</v>
      </c>
      <c r="E1240" s="39" t="s">
        <v>5</v>
      </c>
    </row>
    <row r="1241" spans="1:13" ht="12.75">
      <c r="A1241" t="s">
        <v>47</v>
      </c>
      <c r="C1241" s="31" t="s">
        <v>6326</v>
      </c>
      <c r="E1241" s="33" t="s">
        <v>6213</v>
      </c>
      <c r="J1241" s="32">
        <f>0</f>
      </c>
      <c s="32">
        <f>0</f>
      </c>
      <c s="32">
        <f>0+L1242+L1246</f>
      </c>
      <c s="32">
        <f>0+M1242+M1246</f>
      </c>
    </row>
    <row r="1242" spans="1:16" ht="25.5">
      <c r="A1242" t="s">
        <v>50</v>
      </c>
      <c s="34" t="s">
        <v>4451</v>
      </c>
      <c s="34" t="s">
        <v>6327</v>
      </c>
      <c s="35" t="s">
        <v>5</v>
      </c>
      <c s="6" t="s">
        <v>6323</v>
      </c>
      <c s="36" t="s">
        <v>61</v>
      </c>
      <c s="37">
        <v>1</v>
      </c>
      <c s="36">
        <v>0</v>
      </c>
      <c s="36">
        <f>ROUND(G1242*H1242,6)</f>
      </c>
      <c r="L1242" s="38">
        <v>0</v>
      </c>
      <c s="32">
        <f>ROUND(ROUND(L1242,2)*ROUND(G1242,3),2)</f>
      </c>
      <c s="36" t="s">
        <v>62</v>
      </c>
      <c>
        <f>(M1242*21)/100</f>
      </c>
      <c t="s">
        <v>28</v>
      </c>
    </row>
    <row r="1243" spans="1:5" ht="25.5">
      <c r="A1243" s="35" t="s">
        <v>56</v>
      </c>
      <c r="E1243" s="39" t="s">
        <v>6323</v>
      </c>
    </row>
    <row r="1244" spans="1:5" ht="12.75">
      <c r="A1244" s="35" t="s">
        <v>57</v>
      </c>
      <c r="E1244" s="40" t="s">
        <v>5</v>
      </c>
    </row>
    <row r="1245" spans="1:5" ht="12.75">
      <c r="A1245" t="s">
        <v>58</v>
      </c>
      <c r="E1245" s="39" t="s">
        <v>5</v>
      </c>
    </row>
    <row r="1246" spans="1:16" ht="25.5">
      <c r="A1246" t="s">
        <v>50</v>
      </c>
      <c s="34" t="s">
        <v>4454</v>
      </c>
      <c s="34" t="s">
        <v>6328</v>
      </c>
      <c s="35" t="s">
        <v>5</v>
      </c>
      <c s="6" t="s">
        <v>6215</v>
      </c>
      <c s="36" t="s">
        <v>61</v>
      </c>
      <c s="37">
        <v>1</v>
      </c>
      <c s="36">
        <v>0</v>
      </c>
      <c s="36">
        <f>ROUND(G1246*H1246,6)</f>
      </c>
      <c r="L1246" s="38">
        <v>0</v>
      </c>
      <c s="32">
        <f>ROUND(ROUND(L1246,2)*ROUND(G1246,3),2)</f>
      </c>
      <c s="36" t="s">
        <v>62</v>
      </c>
      <c>
        <f>(M1246*21)/100</f>
      </c>
      <c t="s">
        <v>28</v>
      </c>
    </row>
    <row r="1247" spans="1:5" ht="25.5">
      <c r="A1247" s="35" t="s">
        <v>56</v>
      </c>
      <c r="E1247" s="39" t="s">
        <v>6215</v>
      </c>
    </row>
    <row r="1248" spans="1:5" ht="12.75">
      <c r="A1248" s="35" t="s">
        <v>57</v>
      </c>
      <c r="E1248" s="40" t="s">
        <v>5</v>
      </c>
    </row>
    <row r="1249" spans="1:5" ht="12.75">
      <c r="A1249" t="s">
        <v>58</v>
      </c>
      <c r="E1249" s="39" t="s">
        <v>5</v>
      </c>
    </row>
    <row r="1250" spans="1:13" ht="12.75">
      <c r="A1250" t="s">
        <v>47</v>
      </c>
      <c r="C1250" s="31" t="s">
        <v>6329</v>
      </c>
      <c r="E1250" s="33" t="s">
        <v>6105</v>
      </c>
      <c r="J1250" s="32">
        <f>0</f>
      </c>
      <c s="32">
        <f>0</f>
      </c>
      <c s="32">
        <f>0+L1251+L1255+L1259</f>
      </c>
      <c s="32">
        <f>0+M1251+M1255+M1259</f>
      </c>
    </row>
    <row r="1251" spans="1:16" ht="12.75">
      <c r="A1251" t="s">
        <v>50</v>
      </c>
      <c s="34" t="s">
        <v>2494</v>
      </c>
      <c s="34" t="s">
        <v>6330</v>
      </c>
      <c s="35" t="s">
        <v>5</v>
      </c>
      <c s="6" t="s">
        <v>6331</v>
      </c>
      <c s="36" t="s">
        <v>61</v>
      </c>
      <c s="37">
        <v>3</v>
      </c>
      <c s="36">
        <v>0</v>
      </c>
      <c s="36">
        <f>ROUND(G1251*H1251,6)</f>
      </c>
      <c r="L1251" s="38">
        <v>0</v>
      </c>
      <c s="32">
        <f>ROUND(ROUND(L1251,2)*ROUND(G1251,3),2)</f>
      </c>
      <c s="36" t="s">
        <v>62</v>
      </c>
      <c>
        <f>(M1251*21)/100</f>
      </c>
      <c t="s">
        <v>28</v>
      </c>
    </row>
    <row r="1252" spans="1:5" ht="12.75">
      <c r="A1252" s="35" t="s">
        <v>56</v>
      </c>
      <c r="E1252" s="39" t="s">
        <v>6331</v>
      </c>
    </row>
    <row r="1253" spans="1:5" ht="12.75">
      <c r="A1253" s="35" t="s">
        <v>57</v>
      </c>
      <c r="E1253" s="40" t="s">
        <v>5</v>
      </c>
    </row>
    <row r="1254" spans="1:5" ht="12.75">
      <c r="A1254" t="s">
        <v>58</v>
      </c>
      <c r="E1254" s="39" t="s">
        <v>5</v>
      </c>
    </row>
    <row r="1255" spans="1:16" ht="12.75">
      <c r="A1255" t="s">
        <v>50</v>
      </c>
      <c s="34" t="s">
        <v>2497</v>
      </c>
      <c s="34" t="s">
        <v>6332</v>
      </c>
      <c s="35" t="s">
        <v>5</v>
      </c>
      <c s="6" t="s">
        <v>6333</v>
      </c>
      <c s="36" t="s">
        <v>61</v>
      </c>
      <c s="37">
        <v>1</v>
      </c>
      <c s="36">
        <v>0</v>
      </c>
      <c s="36">
        <f>ROUND(G1255*H1255,6)</f>
      </c>
      <c r="L1255" s="38">
        <v>0</v>
      </c>
      <c s="32">
        <f>ROUND(ROUND(L1255,2)*ROUND(G1255,3),2)</f>
      </c>
      <c s="36" t="s">
        <v>62</v>
      </c>
      <c>
        <f>(M1255*21)/100</f>
      </c>
      <c t="s">
        <v>28</v>
      </c>
    </row>
    <row r="1256" spans="1:5" ht="12.75">
      <c r="A1256" s="35" t="s">
        <v>56</v>
      </c>
      <c r="E1256" s="39" t="s">
        <v>6333</v>
      </c>
    </row>
    <row r="1257" spans="1:5" ht="12.75">
      <c r="A1257" s="35" t="s">
        <v>57</v>
      </c>
      <c r="E1257" s="40" t="s">
        <v>5</v>
      </c>
    </row>
    <row r="1258" spans="1:5" ht="12.75">
      <c r="A1258" t="s">
        <v>58</v>
      </c>
      <c r="E1258" s="39" t="s">
        <v>5</v>
      </c>
    </row>
    <row r="1259" spans="1:16" ht="12.75">
      <c r="A1259" t="s">
        <v>50</v>
      </c>
      <c s="34" t="s">
        <v>2500</v>
      </c>
      <c s="34" t="s">
        <v>6334</v>
      </c>
      <c s="35" t="s">
        <v>5</v>
      </c>
      <c s="6" t="s">
        <v>6335</v>
      </c>
      <c s="36" t="s">
        <v>61</v>
      </c>
      <c s="37">
        <v>3</v>
      </c>
      <c s="36">
        <v>0</v>
      </c>
      <c s="36">
        <f>ROUND(G1259*H1259,6)</f>
      </c>
      <c r="L1259" s="38">
        <v>0</v>
      </c>
      <c s="32">
        <f>ROUND(ROUND(L1259,2)*ROUND(G1259,3),2)</f>
      </c>
      <c s="36" t="s">
        <v>62</v>
      </c>
      <c>
        <f>(M1259*21)/100</f>
      </c>
      <c t="s">
        <v>28</v>
      </c>
    </row>
    <row r="1260" spans="1:5" ht="12.75">
      <c r="A1260" s="35" t="s">
        <v>56</v>
      </c>
      <c r="E1260" s="39" t="s">
        <v>6335</v>
      </c>
    </row>
    <row r="1261" spans="1:5" ht="12.75">
      <c r="A1261" s="35" t="s">
        <v>57</v>
      </c>
      <c r="E1261" s="40" t="s">
        <v>5</v>
      </c>
    </row>
    <row r="1262" spans="1:5" ht="12.75">
      <c r="A1262" t="s">
        <v>58</v>
      </c>
      <c r="E1262" s="39" t="s">
        <v>5</v>
      </c>
    </row>
    <row r="1263" spans="1:13" ht="12.75">
      <c r="A1263" t="s">
        <v>47</v>
      </c>
      <c r="C1263" s="31" t="s">
        <v>6336</v>
      </c>
      <c r="E1263" s="33" t="s">
        <v>6105</v>
      </c>
      <c r="J1263" s="32">
        <f>0</f>
      </c>
      <c s="32">
        <f>0</f>
      </c>
      <c s="32">
        <f>0+L1264+L1268</f>
      </c>
      <c s="32">
        <f>0+M1264+M1268</f>
      </c>
    </row>
    <row r="1264" spans="1:16" ht="12.75">
      <c r="A1264" t="s">
        <v>50</v>
      </c>
      <c s="34" t="s">
        <v>2508</v>
      </c>
      <c s="34" t="s">
        <v>6337</v>
      </c>
      <c s="35" t="s">
        <v>5</v>
      </c>
      <c s="6" t="s">
        <v>6338</v>
      </c>
      <c s="36" t="s">
        <v>61</v>
      </c>
      <c s="37">
        <v>1</v>
      </c>
      <c s="36">
        <v>0</v>
      </c>
      <c s="36">
        <f>ROUND(G1264*H1264,6)</f>
      </c>
      <c r="L1264" s="38">
        <v>0</v>
      </c>
      <c s="32">
        <f>ROUND(ROUND(L1264,2)*ROUND(G1264,3),2)</f>
      </c>
      <c s="36" t="s">
        <v>62</v>
      </c>
      <c>
        <f>(M1264*21)/100</f>
      </c>
      <c t="s">
        <v>28</v>
      </c>
    </row>
    <row r="1265" spans="1:5" ht="12.75">
      <c r="A1265" s="35" t="s">
        <v>56</v>
      </c>
      <c r="E1265" s="39" t="s">
        <v>6338</v>
      </c>
    </row>
    <row r="1266" spans="1:5" ht="12.75">
      <c r="A1266" s="35" t="s">
        <v>57</v>
      </c>
      <c r="E1266" s="40" t="s">
        <v>5</v>
      </c>
    </row>
    <row r="1267" spans="1:5" ht="12.75">
      <c r="A1267" t="s">
        <v>58</v>
      </c>
      <c r="E1267" s="39" t="s">
        <v>5</v>
      </c>
    </row>
    <row r="1268" spans="1:16" ht="12.75">
      <c r="A1268" t="s">
        <v>50</v>
      </c>
      <c s="34" t="s">
        <v>2513</v>
      </c>
      <c s="34" t="s">
        <v>6339</v>
      </c>
      <c s="35" t="s">
        <v>5</v>
      </c>
      <c s="6" t="s">
        <v>6340</v>
      </c>
      <c s="36" t="s">
        <v>61</v>
      </c>
      <c s="37">
        <v>2</v>
      </c>
      <c s="36">
        <v>0</v>
      </c>
      <c s="36">
        <f>ROUND(G1268*H1268,6)</f>
      </c>
      <c r="L1268" s="38">
        <v>0</v>
      </c>
      <c s="32">
        <f>ROUND(ROUND(L1268,2)*ROUND(G1268,3),2)</f>
      </c>
      <c s="36" t="s">
        <v>62</v>
      </c>
      <c>
        <f>(M1268*21)/100</f>
      </c>
      <c t="s">
        <v>28</v>
      </c>
    </row>
    <row r="1269" spans="1:5" ht="12.75">
      <c r="A1269" s="35" t="s">
        <v>56</v>
      </c>
      <c r="E1269" s="39" t="s">
        <v>6340</v>
      </c>
    </row>
    <row r="1270" spans="1:5" ht="12.75">
      <c r="A1270" s="35" t="s">
        <v>57</v>
      </c>
      <c r="E1270" s="40" t="s">
        <v>5</v>
      </c>
    </row>
    <row r="1271" spans="1:5" ht="12.75">
      <c r="A1271" t="s">
        <v>58</v>
      </c>
      <c r="E1271" s="39" t="s">
        <v>5</v>
      </c>
    </row>
    <row r="1272" spans="1:13" ht="25.5">
      <c r="A1272" t="s">
        <v>47</v>
      </c>
      <c r="C1272" s="31" t="s">
        <v>6341</v>
      </c>
      <c r="E1272" s="33" t="s">
        <v>6342</v>
      </c>
      <c r="J1272" s="32">
        <f>0</f>
      </c>
      <c s="32">
        <f>0</f>
      </c>
      <c s="32">
        <f>0+L1273+L1277</f>
      </c>
      <c s="32">
        <f>0+M1273+M1277</f>
      </c>
    </row>
    <row r="1273" spans="1:16" ht="12.75">
      <c r="A1273" t="s">
        <v>50</v>
      </c>
      <c s="34" t="s">
        <v>2529</v>
      </c>
      <c s="34" t="s">
        <v>6343</v>
      </c>
      <c s="35" t="s">
        <v>5</v>
      </c>
      <c s="6" t="s">
        <v>6344</v>
      </c>
      <c s="36" t="s">
        <v>61</v>
      </c>
      <c s="37">
        <v>3</v>
      </c>
      <c s="36">
        <v>0</v>
      </c>
      <c s="36">
        <f>ROUND(G1273*H1273,6)</f>
      </c>
      <c r="L1273" s="38">
        <v>0</v>
      </c>
      <c s="32">
        <f>ROUND(ROUND(L1273,2)*ROUND(G1273,3),2)</f>
      </c>
      <c s="36" t="s">
        <v>62</v>
      </c>
      <c>
        <f>(M1273*21)/100</f>
      </c>
      <c t="s">
        <v>28</v>
      </c>
    </row>
    <row r="1274" spans="1:5" ht="12.75">
      <c r="A1274" s="35" t="s">
        <v>56</v>
      </c>
      <c r="E1274" s="39" t="s">
        <v>6344</v>
      </c>
    </row>
    <row r="1275" spans="1:5" ht="12.75">
      <c r="A1275" s="35" t="s">
        <v>57</v>
      </c>
      <c r="E1275" s="40" t="s">
        <v>5</v>
      </c>
    </row>
    <row r="1276" spans="1:5" ht="12.75">
      <c r="A1276" t="s">
        <v>58</v>
      </c>
      <c r="E1276" s="39" t="s">
        <v>5</v>
      </c>
    </row>
    <row r="1277" spans="1:16" ht="12.75">
      <c r="A1277" t="s">
        <v>50</v>
      </c>
      <c s="34" t="s">
        <v>2534</v>
      </c>
      <c s="34" t="s">
        <v>6345</v>
      </c>
      <c s="35" t="s">
        <v>5</v>
      </c>
      <c s="6" t="s">
        <v>6346</v>
      </c>
      <c s="36" t="s">
        <v>61</v>
      </c>
      <c s="37">
        <v>2</v>
      </c>
      <c s="36">
        <v>0</v>
      </c>
      <c s="36">
        <f>ROUND(G1277*H1277,6)</f>
      </c>
      <c r="L1277" s="38">
        <v>0</v>
      </c>
      <c s="32">
        <f>ROUND(ROUND(L1277,2)*ROUND(G1277,3),2)</f>
      </c>
      <c s="36" t="s">
        <v>62</v>
      </c>
      <c>
        <f>(M1277*21)/100</f>
      </c>
      <c t="s">
        <v>28</v>
      </c>
    </row>
    <row r="1278" spans="1:5" ht="12.75">
      <c r="A1278" s="35" t="s">
        <v>56</v>
      </c>
      <c r="E1278" s="39" t="s">
        <v>6346</v>
      </c>
    </row>
    <row r="1279" spans="1:5" ht="12.75">
      <c r="A1279" s="35" t="s">
        <v>57</v>
      </c>
      <c r="E1279" s="40" t="s">
        <v>5</v>
      </c>
    </row>
    <row r="1280" spans="1:5" ht="12.75">
      <c r="A1280" t="s">
        <v>58</v>
      </c>
      <c r="E1280" s="39" t="s">
        <v>5</v>
      </c>
    </row>
    <row r="1281" spans="1:13" ht="25.5">
      <c r="A1281" t="s">
        <v>47</v>
      </c>
      <c r="C1281" s="31" t="s">
        <v>6347</v>
      </c>
      <c r="E1281" s="33" t="s">
        <v>6342</v>
      </c>
      <c r="J1281" s="32">
        <f>0</f>
      </c>
      <c s="32">
        <f>0</f>
      </c>
      <c s="32">
        <f>0+L1282+L1286+L1290</f>
      </c>
      <c s="32">
        <f>0+M1282+M1286+M1290</f>
      </c>
    </row>
    <row r="1282" spans="1:16" ht="12.75">
      <c r="A1282" t="s">
        <v>50</v>
      </c>
      <c s="34" t="s">
        <v>2540</v>
      </c>
      <c s="34" t="s">
        <v>6348</v>
      </c>
      <c s="35" t="s">
        <v>5</v>
      </c>
      <c s="6" t="s">
        <v>6349</v>
      </c>
      <c s="36" t="s">
        <v>61</v>
      </c>
      <c s="37">
        <v>6</v>
      </c>
      <c s="36">
        <v>0</v>
      </c>
      <c s="36">
        <f>ROUND(G1282*H1282,6)</f>
      </c>
      <c r="L1282" s="38">
        <v>0</v>
      </c>
      <c s="32">
        <f>ROUND(ROUND(L1282,2)*ROUND(G1282,3),2)</f>
      </c>
      <c s="36" t="s">
        <v>62</v>
      </c>
      <c>
        <f>(M1282*21)/100</f>
      </c>
      <c t="s">
        <v>28</v>
      </c>
    </row>
    <row r="1283" spans="1:5" ht="12.75">
      <c r="A1283" s="35" t="s">
        <v>56</v>
      </c>
      <c r="E1283" s="39" t="s">
        <v>6349</v>
      </c>
    </row>
    <row r="1284" spans="1:5" ht="12.75">
      <c r="A1284" s="35" t="s">
        <v>57</v>
      </c>
      <c r="E1284" s="40" t="s">
        <v>5</v>
      </c>
    </row>
    <row r="1285" spans="1:5" ht="12.75">
      <c r="A1285" t="s">
        <v>58</v>
      </c>
      <c r="E1285" s="39" t="s">
        <v>5</v>
      </c>
    </row>
    <row r="1286" spans="1:16" ht="12.75">
      <c r="A1286" t="s">
        <v>50</v>
      </c>
      <c s="34" t="s">
        <v>2545</v>
      </c>
      <c s="34" t="s">
        <v>6350</v>
      </c>
      <c s="35" t="s">
        <v>5</v>
      </c>
      <c s="6" t="s">
        <v>6351</v>
      </c>
      <c s="36" t="s">
        <v>61</v>
      </c>
      <c s="37">
        <v>1</v>
      </c>
      <c s="36">
        <v>0</v>
      </c>
      <c s="36">
        <f>ROUND(G1286*H1286,6)</f>
      </c>
      <c r="L1286" s="38">
        <v>0</v>
      </c>
      <c s="32">
        <f>ROUND(ROUND(L1286,2)*ROUND(G1286,3),2)</f>
      </c>
      <c s="36" t="s">
        <v>62</v>
      </c>
      <c>
        <f>(M1286*21)/100</f>
      </c>
      <c t="s">
        <v>28</v>
      </c>
    </row>
    <row r="1287" spans="1:5" ht="12.75">
      <c r="A1287" s="35" t="s">
        <v>56</v>
      </c>
      <c r="E1287" s="39" t="s">
        <v>6351</v>
      </c>
    </row>
    <row r="1288" spans="1:5" ht="12.75">
      <c r="A1288" s="35" t="s">
        <v>57</v>
      </c>
      <c r="E1288" s="40" t="s">
        <v>5</v>
      </c>
    </row>
    <row r="1289" spans="1:5" ht="12.75">
      <c r="A1289" t="s">
        <v>58</v>
      </c>
      <c r="E1289" s="39" t="s">
        <v>5</v>
      </c>
    </row>
    <row r="1290" spans="1:16" ht="12.75">
      <c r="A1290" t="s">
        <v>50</v>
      </c>
      <c s="34" t="s">
        <v>2548</v>
      </c>
      <c s="34" t="s">
        <v>6352</v>
      </c>
      <c s="35" t="s">
        <v>5</v>
      </c>
      <c s="6" t="s">
        <v>6353</v>
      </c>
      <c s="36" t="s">
        <v>61</v>
      </c>
      <c s="37">
        <v>2</v>
      </c>
      <c s="36">
        <v>0</v>
      </c>
      <c s="36">
        <f>ROUND(G1290*H1290,6)</f>
      </c>
      <c r="L1290" s="38">
        <v>0</v>
      </c>
      <c s="32">
        <f>ROUND(ROUND(L1290,2)*ROUND(G1290,3),2)</f>
      </c>
      <c s="36" t="s">
        <v>62</v>
      </c>
      <c>
        <f>(M1290*21)/100</f>
      </c>
      <c t="s">
        <v>28</v>
      </c>
    </row>
    <row r="1291" spans="1:5" ht="12.75">
      <c r="A1291" s="35" t="s">
        <v>56</v>
      </c>
      <c r="E1291" s="39" t="s">
        <v>6353</v>
      </c>
    </row>
    <row r="1292" spans="1:5" ht="12.75">
      <c r="A1292" s="35" t="s">
        <v>57</v>
      </c>
      <c r="E1292" s="40" t="s">
        <v>5</v>
      </c>
    </row>
    <row r="1293" spans="1:5" ht="12.75">
      <c r="A1293" t="s">
        <v>58</v>
      </c>
      <c r="E1293" s="39" t="s">
        <v>5</v>
      </c>
    </row>
    <row r="1294" spans="1:13" ht="12.75">
      <c r="A1294" t="s">
        <v>47</v>
      </c>
      <c r="C1294" s="31" t="s">
        <v>6354</v>
      </c>
      <c r="E1294" s="33" t="s">
        <v>6355</v>
      </c>
      <c r="J1294" s="32">
        <f>0</f>
      </c>
      <c s="32">
        <f>0</f>
      </c>
      <c s="32">
        <f>0+L1295</f>
      </c>
      <c s="32">
        <f>0+M1295</f>
      </c>
    </row>
    <row r="1295" spans="1:16" ht="12.75">
      <c r="A1295" t="s">
        <v>50</v>
      </c>
      <c s="34" t="s">
        <v>2537</v>
      </c>
      <c s="34" t="s">
        <v>6356</v>
      </c>
      <c s="35" t="s">
        <v>5</v>
      </c>
      <c s="6" t="s">
        <v>6357</v>
      </c>
      <c s="36" t="s">
        <v>61</v>
      </c>
      <c s="37">
        <v>3</v>
      </c>
      <c s="36">
        <v>0</v>
      </c>
      <c s="36">
        <f>ROUND(G1295*H1295,6)</f>
      </c>
      <c r="L1295" s="38">
        <v>0</v>
      </c>
      <c s="32">
        <f>ROUND(ROUND(L1295,2)*ROUND(G1295,3),2)</f>
      </c>
      <c s="36" t="s">
        <v>62</v>
      </c>
      <c>
        <f>(M1295*21)/100</f>
      </c>
      <c t="s">
        <v>28</v>
      </c>
    </row>
    <row r="1296" spans="1:5" ht="12.75">
      <c r="A1296" s="35" t="s">
        <v>56</v>
      </c>
      <c r="E1296" s="39" t="s">
        <v>6357</v>
      </c>
    </row>
    <row r="1297" spans="1:5" ht="12.75">
      <c r="A1297" s="35" t="s">
        <v>57</v>
      </c>
      <c r="E1297" s="40" t="s">
        <v>5</v>
      </c>
    </row>
    <row r="1298" spans="1:5" ht="12.75">
      <c r="A1298" t="s">
        <v>58</v>
      </c>
      <c r="E1298" s="39" t="s">
        <v>5</v>
      </c>
    </row>
    <row r="1299" spans="1:13" ht="25.5">
      <c r="A1299" t="s">
        <v>47</v>
      </c>
      <c r="C1299" s="31" t="s">
        <v>6358</v>
      </c>
      <c r="E1299" s="33" t="s">
        <v>6359</v>
      </c>
      <c r="J1299" s="32">
        <f>0</f>
      </c>
      <c s="32">
        <f>0</f>
      </c>
      <c s="32">
        <f>0+L1300+L1304</f>
      </c>
      <c s="32">
        <f>0+M1300+M1304</f>
      </c>
    </row>
    <row r="1300" spans="1:16" ht="12.75">
      <c r="A1300" t="s">
        <v>50</v>
      </c>
      <c s="34" t="s">
        <v>2553</v>
      </c>
      <c s="34" t="s">
        <v>6360</v>
      </c>
      <c s="35" t="s">
        <v>5</v>
      </c>
      <c s="6" t="s">
        <v>6361</v>
      </c>
      <c s="36" t="s">
        <v>61</v>
      </c>
      <c s="37">
        <v>2</v>
      </c>
      <c s="36">
        <v>0</v>
      </c>
      <c s="36">
        <f>ROUND(G1300*H1300,6)</f>
      </c>
      <c r="L1300" s="38">
        <v>0</v>
      </c>
      <c s="32">
        <f>ROUND(ROUND(L1300,2)*ROUND(G1300,3),2)</f>
      </c>
      <c s="36" t="s">
        <v>62</v>
      </c>
      <c>
        <f>(M1300*21)/100</f>
      </c>
      <c t="s">
        <v>28</v>
      </c>
    </row>
    <row r="1301" spans="1:5" ht="12.75">
      <c r="A1301" s="35" t="s">
        <v>56</v>
      </c>
      <c r="E1301" s="39" t="s">
        <v>6361</v>
      </c>
    </row>
    <row r="1302" spans="1:5" ht="12.75">
      <c r="A1302" s="35" t="s">
        <v>57</v>
      </c>
      <c r="E1302" s="40" t="s">
        <v>5</v>
      </c>
    </row>
    <row r="1303" spans="1:5" ht="12.75">
      <c r="A1303" t="s">
        <v>58</v>
      </c>
      <c r="E1303" s="39" t="s">
        <v>5</v>
      </c>
    </row>
    <row r="1304" spans="1:16" ht="12.75">
      <c r="A1304" t="s">
        <v>50</v>
      </c>
      <c s="34" t="s">
        <v>2558</v>
      </c>
      <c s="34" t="s">
        <v>6362</v>
      </c>
      <c s="35" t="s">
        <v>5</v>
      </c>
      <c s="6" t="s">
        <v>6363</v>
      </c>
      <c s="36" t="s">
        <v>61</v>
      </c>
      <c s="37">
        <v>2</v>
      </c>
      <c s="36">
        <v>0</v>
      </c>
      <c s="36">
        <f>ROUND(G1304*H1304,6)</f>
      </c>
      <c r="L1304" s="38">
        <v>0</v>
      </c>
      <c s="32">
        <f>ROUND(ROUND(L1304,2)*ROUND(G1304,3),2)</f>
      </c>
      <c s="36" t="s">
        <v>62</v>
      </c>
      <c>
        <f>(M1304*21)/100</f>
      </c>
      <c t="s">
        <v>28</v>
      </c>
    </row>
    <row r="1305" spans="1:5" ht="12.75">
      <c r="A1305" s="35" t="s">
        <v>56</v>
      </c>
      <c r="E1305" s="39" t="s">
        <v>6363</v>
      </c>
    </row>
    <row r="1306" spans="1:5" ht="12.75">
      <c r="A1306" s="35" t="s">
        <v>57</v>
      </c>
      <c r="E1306" s="40" t="s">
        <v>5</v>
      </c>
    </row>
    <row r="1307" spans="1:5" ht="12.75">
      <c r="A1307" t="s">
        <v>58</v>
      </c>
      <c r="E1307" s="39" t="s">
        <v>5</v>
      </c>
    </row>
    <row r="1308" spans="1:13" ht="25.5">
      <c r="A1308" t="s">
        <v>47</v>
      </c>
      <c r="C1308" s="31" t="s">
        <v>6364</v>
      </c>
      <c r="E1308" s="33" t="s">
        <v>6359</v>
      </c>
      <c r="J1308" s="32">
        <f>0</f>
      </c>
      <c s="32">
        <f>0</f>
      </c>
      <c s="32">
        <f>0+L1309+L1313</f>
      </c>
      <c s="32">
        <f>0+M1309+M1313</f>
      </c>
    </row>
    <row r="1309" spans="1:16" ht="12.75">
      <c r="A1309" t="s">
        <v>50</v>
      </c>
      <c s="34" t="s">
        <v>4293</v>
      </c>
      <c s="34" t="s">
        <v>6365</v>
      </c>
      <c s="35" t="s">
        <v>5</v>
      </c>
      <c s="6" t="s">
        <v>6366</v>
      </c>
      <c s="36" t="s">
        <v>61</v>
      </c>
      <c s="37">
        <v>4</v>
      </c>
      <c s="36">
        <v>0</v>
      </c>
      <c s="36">
        <f>ROUND(G1309*H1309,6)</f>
      </c>
      <c r="L1309" s="38">
        <v>0</v>
      </c>
      <c s="32">
        <f>ROUND(ROUND(L1309,2)*ROUND(G1309,3),2)</f>
      </c>
      <c s="36" t="s">
        <v>62</v>
      </c>
      <c>
        <f>(M1309*21)/100</f>
      </c>
      <c t="s">
        <v>28</v>
      </c>
    </row>
    <row r="1310" spans="1:5" ht="12.75">
      <c r="A1310" s="35" t="s">
        <v>56</v>
      </c>
      <c r="E1310" s="39" t="s">
        <v>6366</v>
      </c>
    </row>
    <row r="1311" spans="1:5" ht="12.75">
      <c r="A1311" s="35" t="s">
        <v>57</v>
      </c>
      <c r="E1311" s="40" t="s">
        <v>5</v>
      </c>
    </row>
    <row r="1312" spans="1:5" ht="12.75">
      <c r="A1312" t="s">
        <v>58</v>
      </c>
      <c r="E1312" s="39" t="s">
        <v>5</v>
      </c>
    </row>
    <row r="1313" spans="1:16" ht="12.75">
      <c r="A1313" t="s">
        <v>50</v>
      </c>
      <c s="34" t="s">
        <v>4297</v>
      </c>
      <c s="34" t="s">
        <v>6367</v>
      </c>
      <c s="35" t="s">
        <v>5</v>
      </c>
      <c s="6" t="s">
        <v>6368</v>
      </c>
      <c s="36" t="s">
        <v>61</v>
      </c>
      <c s="37">
        <v>5</v>
      </c>
      <c s="36">
        <v>0</v>
      </c>
      <c s="36">
        <f>ROUND(G1313*H1313,6)</f>
      </c>
      <c r="L1313" s="38">
        <v>0</v>
      </c>
      <c s="32">
        <f>ROUND(ROUND(L1313,2)*ROUND(G1313,3),2)</f>
      </c>
      <c s="36" t="s">
        <v>62</v>
      </c>
      <c>
        <f>(M1313*21)/100</f>
      </c>
      <c t="s">
        <v>28</v>
      </c>
    </row>
    <row r="1314" spans="1:5" ht="12.75">
      <c r="A1314" s="35" t="s">
        <v>56</v>
      </c>
      <c r="E1314" s="39" t="s">
        <v>6368</v>
      </c>
    </row>
    <row r="1315" spans="1:5" ht="12.75">
      <c r="A1315" s="35" t="s">
        <v>57</v>
      </c>
      <c r="E1315" s="40" t="s">
        <v>5</v>
      </c>
    </row>
    <row r="1316" spans="1:5" ht="12.75">
      <c r="A1316" t="s">
        <v>58</v>
      </c>
      <c r="E1316" s="39" t="s">
        <v>5</v>
      </c>
    </row>
    <row r="1317" spans="1:13" ht="12.75">
      <c r="A1317" t="s">
        <v>47</v>
      </c>
      <c r="C1317" s="31" t="s">
        <v>6369</v>
      </c>
      <c r="E1317" s="33" t="s">
        <v>6370</v>
      </c>
      <c r="J1317" s="32">
        <f>0</f>
      </c>
      <c s="32">
        <f>0</f>
      </c>
      <c s="32">
        <f>0+L1318</f>
      </c>
      <c s="32">
        <f>0+M1318</f>
      </c>
    </row>
    <row r="1318" spans="1:16" ht="12.75">
      <c r="A1318" t="s">
        <v>50</v>
      </c>
      <c s="34" t="s">
        <v>4288</v>
      </c>
      <c s="34" t="s">
        <v>6371</v>
      </c>
      <c s="35" t="s">
        <v>5</v>
      </c>
      <c s="6" t="s">
        <v>6372</v>
      </c>
      <c s="36" t="s">
        <v>61</v>
      </c>
      <c s="37">
        <v>2</v>
      </c>
      <c s="36">
        <v>0</v>
      </c>
      <c s="36">
        <f>ROUND(G1318*H1318,6)</f>
      </c>
      <c r="L1318" s="38">
        <v>0</v>
      </c>
      <c s="32">
        <f>ROUND(ROUND(L1318,2)*ROUND(G1318,3),2)</f>
      </c>
      <c s="36" t="s">
        <v>62</v>
      </c>
      <c>
        <f>(M1318*21)/100</f>
      </c>
      <c t="s">
        <v>28</v>
      </c>
    </row>
    <row r="1319" spans="1:5" ht="12.75">
      <c r="A1319" s="35" t="s">
        <v>56</v>
      </c>
      <c r="E1319" s="39" t="s">
        <v>6372</v>
      </c>
    </row>
    <row r="1320" spans="1:5" ht="12.75">
      <c r="A1320" s="35" t="s">
        <v>57</v>
      </c>
      <c r="E1320" s="40" t="s">
        <v>5</v>
      </c>
    </row>
    <row r="1321" spans="1:5" ht="12.75">
      <c r="A1321" t="s">
        <v>58</v>
      </c>
      <c r="E1321" s="39" t="s">
        <v>5</v>
      </c>
    </row>
    <row r="1322" spans="1:13" ht="12.75">
      <c r="A1322" t="s">
        <v>47</v>
      </c>
      <c r="C1322" s="31" t="s">
        <v>6373</v>
      </c>
      <c r="E1322" s="33" t="s">
        <v>6374</v>
      </c>
      <c r="J1322" s="32">
        <f>0</f>
      </c>
      <c s="32">
        <f>0</f>
      </c>
      <c s="32">
        <f>0+L1323</f>
      </c>
      <c s="32">
        <f>0+M1323</f>
      </c>
    </row>
    <row r="1323" spans="1:16" ht="12.75">
      <c r="A1323" t="s">
        <v>50</v>
      </c>
      <c s="34" t="s">
        <v>4301</v>
      </c>
      <c s="34" t="s">
        <v>6375</v>
      </c>
      <c s="35" t="s">
        <v>5</v>
      </c>
      <c s="6" t="s">
        <v>6376</v>
      </c>
      <c s="36" t="s">
        <v>61</v>
      </c>
      <c s="37">
        <v>7</v>
      </c>
      <c s="36">
        <v>0</v>
      </c>
      <c s="36">
        <f>ROUND(G1323*H1323,6)</f>
      </c>
      <c r="L1323" s="38">
        <v>0</v>
      </c>
      <c s="32">
        <f>ROUND(ROUND(L1323,2)*ROUND(G1323,3),2)</f>
      </c>
      <c s="36" t="s">
        <v>62</v>
      </c>
      <c>
        <f>(M1323*21)/100</f>
      </c>
      <c t="s">
        <v>28</v>
      </c>
    </row>
    <row r="1324" spans="1:5" ht="12.75">
      <c r="A1324" s="35" t="s">
        <v>56</v>
      </c>
      <c r="E1324" s="39" t="s">
        <v>6376</v>
      </c>
    </row>
    <row r="1325" spans="1:5" ht="12.75">
      <c r="A1325" s="35" t="s">
        <v>57</v>
      </c>
      <c r="E1325" s="40" t="s">
        <v>5</v>
      </c>
    </row>
    <row r="1326" spans="1:5" ht="12.75">
      <c r="A1326" t="s">
        <v>58</v>
      </c>
      <c r="E1326" s="39" t="s">
        <v>5</v>
      </c>
    </row>
    <row r="1327" spans="1:13" ht="25.5">
      <c r="A1327" t="s">
        <v>47</v>
      </c>
      <c r="C1327" s="31" t="s">
        <v>6377</v>
      </c>
      <c r="E1327" s="33" t="s">
        <v>6378</v>
      </c>
      <c r="J1327" s="32">
        <f>0</f>
      </c>
      <c s="32">
        <f>0</f>
      </c>
      <c s="32">
        <f>0+L1328+L1332+L1336</f>
      </c>
      <c s="32">
        <f>0+M1328+M1332+M1336</f>
      </c>
    </row>
    <row r="1328" spans="1:16" ht="38.25">
      <c r="A1328" t="s">
        <v>50</v>
      </c>
      <c s="34" t="s">
        <v>108</v>
      </c>
      <c s="34" t="s">
        <v>6379</v>
      </c>
      <c s="35" t="s">
        <v>5</v>
      </c>
      <c s="6" t="s">
        <v>6380</v>
      </c>
      <c s="36" t="s">
        <v>61</v>
      </c>
      <c s="37">
        <v>1</v>
      </c>
      <c s="36">
        <v>0</v>
      </c>
      <c s="36">
        <f>ROUND(G1328*H1328,6)</f>
      </c>
      <c r="L1328" s="38">
        <v>0</v>
      </c>
      <c s="32">
        <f>ROUND(ROUND(L1328,2)*ROUND(G1328,3),2)</f>
      </c>
      <c s="36" t="s">
        <v>62</v>
      </c>
      <c>
        <f>(M1328*21)/100</f>
      </c>
      <c t="s">
        <v>28</v>
      </c>
    </row>
    <row r="1329" spans="1:5" ht="51">
      <c r="A1329" s="35" t="s">
        <v>56</v>
      </c>
      <c r="E1329" s="39" t="s">
        <v>6381</v>
      </c>
    </row>
    <row r="1330" spans="1:5" ht="12.75">
      <c r="A1330" s="35" t="s">
        <v>57</v>
      </c>
      <c r="E1330" s="40" t="s">
        <v>5</v>
      </c>
    </row>
    <row r="1331" spans="1:5" ht="12.75">
      <c r="A1331" t="s">
        <v>58</v>
      </c>
      <c r="E1331" s="39" t="s">
        <v>5</v>
      </c>
    </row>
    <row r="1332" spans="1:16" ht="12.75">
      <c r="A1332" t="s">
        <v>50</v>
      </c>
      <c s="34" t="s">
        <v>128</v>
      </c>
      <c s="34" t="s">
        <v>394</v>
      </c>
      <c s="35" t="s">
        <v>5</v>
      </c>
      <c s="6" t="s">
        <v>6180</v>
      </c>
      <c s="36" t="s">
        <v>61</v>
      </c>
      <c s="37">
        <v>1</v>
      </c>
      <c s="36">
        <v>0</v>
      </c>
      <c s="36">
        <f>ROUND(G1332*H1332,6)</f>
      </c>
      <c r="L1332" s="38">
        <v>0</v>
      </c>
      <c s="32">
        <f>ROUND(ROUND(L1332,2)*ROUND(G1332,3),2)</f>
      </c>
      <c s="36" t="s">
        <v>62</v>
      </c>
      <c>
        <f>(M1332*21)/100</f>
      </c>
      <c t="s">
        <v>28</v>
      </c>
    </row>
    <row r="1333" spans="1:5" ht="12.75">
      <c r="A1333" s="35" t="s">
        <v>56</v>
      </c>
      <c r="E1333" s="39" t="s">
        <v>6180</v>
      </c>
    </row>
    <row r="1334" spans="1:5" ht="12.75">
      <c r="A1334" s="35" t="s">
        <v>57</v>
      </c>
      <c r="E1334" s="40" t="s">
        <v>5</v>
      </c>
    </row>
    <row r="1335" spans="1:5" ht="12.75">
      <c r="A1335" t="s">
        <v>58</v>
      </c>
      <c r="E1335" s="39" t="s">
        <v>5</v>
      </c>
    </row>
    <row r="1336" spans="1:16" ht="12.75">
      <c r="A1336" t="s">
        <v>50</v>
      </c>
      <c s="34" t="s">
        <v>130</v>
      </c>
      <c s="34" t="s">
        <v>400</v>
      </c>
      <c s="35" t="s">
        <v>5</v>
      </c>
      <c s="6" t="s">
        <v>6283</v>
      </c>
      <c s="36" t="s">
        <v>61</v>
      </c>
      <c s="37">
        <v>1</v>
      </c>
      <c s="36">
        <v>0</v>
      </c>
      <c s="36">
        <f>ROUND(G1336*H1336,6)</f>
      </c>
      <c r="L1336" s="38">
        <v>0</v>
      </c>
      <c s="32">
        <f>ROUND(ROUND(L1336,2)*ROUND(G1336,3),2)</f>
      </c>
      <c s="36" t="s">
        <v>62</v>
      </c>
      <c>
        <f>(M1336*21)/100</f>
      </c>
      <c t="s">
        <v>28</v>
      </c>
    </row>
    <row r="1337" spans="1:5" ht="12.75">
      <c r="A1337" s="35" t="s">
        <v>56</v>
      </c>
      <c r="E1337" s="39" t="s">
        <v>6283</v>
      </c>
    </row>
    <row r="1338" spans="1:5" ht="12.75">
      <c r="A1338" s="35" t="s">
        <v>57</v>
      </c>
      <c r="E1338" s="40" t="s">
        <v>5</v>
      </c>
    </row>
    <row r="1339" spans="1:5" ht="12.75">
      <c r="A1339" t="s">
        <v>58</v>
      </c>
      <c r="E1339" s="39" t="s">
        <v>5</v>
      </c>
    </row>
    <row r="1340" spans="1:13" ht="12.75">
      <c r="A1340" t="s">
        <v>47</v>
      </c>
      <c r="C1340" s="31" t="s">
        <v>6382</v>
      </c>
      <c r="E1340" s="33" t="s">
        <v>6383</v>
      </c>
      <c r="J1340" s="32">
        <f>0</f>
      </c>
      <c s="32">
        <f>0</f>
      </c>
      <c s="32">
        <f>0+L1341+L1345</f>
      </c>
      <c s="32">
        <f>0+M1341+M1345</f>
      </c>
    </row>
    <row r="1341" spans="1:16" ht="25.5">
      <c r="A1341" t="s">
        <v>50</v>
      </c>
      <c s="34" t="s">
        <v>4305</v>
      </c>
      <c s="34" t="s">
        <v>6384</v>
      </c>
      <c s="35" t="s">
        <v>5</v>
      </c>
      <c s="6" t="s">
        <v>6385</v>
      </c>
      <c s="36" t="s">
        <v>61</v>
      </c>
      <c s="37">
        <v>4</v>
      </c>
      <c s="36">
        <v>0</v>
      </c>
      <c s="36">
        <f>ROUND(G1341*H1341,6)</f>
      </c>
      <c r="L1341" s="38">
        <v>0</v>
      </c>
      <c s="32">
        <f>ROUND(ROUND(L1341,2)*ROUND(G1341,3),2)</f>
      </c>
      <c s="36" t="s">
        <v>62</v>
      </c>
      <c>
        <f>(M1341*21)/100</f>
      </c>
      <c t="s">
        <v>28</v>
      </c>
    </row>
    <row r="1342" spans="1:5" ht="25.5">
      <c r="A1342" s="35" t="s">
        <v>56</v>
      </c>
      <c r="E1342" s="39" t="s">
        <v>6385</v>
      </c>
    </row>
    <row r="1343" spans="1:5" ht="12.75">
      <c r="A1343" s="35" t="s">
        <v>57</v>
      </c>
      <c r="E1343" s="40" t="s">
        <v>5</v>
      </c>
    </row>
    <row r="1344" spans="1:5" ht="12.75">
      <c r="A1344" t="s">
        <v>58</v>
      </c>
      <c r="E1344" s="39" t="s">
        <v>5</v>
      </c>
    </row>
    <row r="1345" spans="1:16" ht="25.5">
      <c r="A1345" t="s">
        <v>50</v>
      </c>
      <c s="34" t="s">
        <v>4308</v>
      </c>
      <c s="34" t="s">
        <v>6386</v>
      </c>
      <c s="35" t="s">
        <v>5</v>
      </c>
      <c s="6" t="s">
        <v>6387</v>
      </c>
      <c s="36" t="s">
        <v>61</v>
      </c>
      <c s="37">
        <v>2</v>
      </c>
      <c s="36">
        <v>0</v>
      </c>
      <c s="36">
        <f>ROUND(G1345*H1345,6)</f>
      </c>
      <c r="L1345" s="38">
        <v>0</v>
      </c>
      <c s="32">
        <f>ROUND(ROUND(L1345,2)*ROUND(G1345,3),2)</f>
      </c>
      <c s="36" t="s">
        <v>62</v>
      </c>
      <c>
        <f>(M1345*21)/100</f>
      </c>
      <c t="s">
        <v>28</v>
      </c>
    </row>
    <row r="1346" spans="1:5" ht="25.5">
      <c r="A1346" s="35" t="s">
        <v>56</v>
      </c>
      <c r="E1346" s="39" t="s">
        <v>6387</v>
      </c>
    </row>
    <row r="1347" spans="1:5" ht="12.75">
      <c r="A1347" s="35" t="s">
        <v>57</v>
      </c>
      <c r="E1347" s="40" t="s">
        <v>5</v>
      </c>
    </row>
    <row r="1348" spans="1:5" ht="12.75">
      <c r="A1348" t="s">
        <v>58</v>
      </c>
      <c r="E1348" s="39" t="s">
        <v>5</v>
      </c>
    </row>
    <row r="1349" spans="1:13" ht="12.75">
      <c r="A1349" t="s">
        <v>47</v>
      </c>
      <c r="C1349" s="31" t="s">
        <v>6388</v>
      </c>
      <c r="E1349" s="33" t="s">
        <v>6389</v>
      </c>
      <c r="J1349" s="32">
        <f>0</f>
      </c>
      <c s="32">
        <f>0</f>
      </c>
      <c s="32">
        <f>0+L1350</f>
      </c>
      <c s="32">
        <f>0+M1350</f>
      </c>
    </row>
    <row r="1350" spans="1:16" ht="12.75">
      <c r="A1350" t="s">
        <v>50</v>
      </c>
      <c s="34" t="s">
        <v>4313</v>
      </c>
      <c s="34" t="s">
        <v>6390</v>
      </c>
      <c s="35" t="s">
        <v>5</v>
      </c>
      <c s="6" t="s">
        <v>6391</v>
      </c>
      <c s="36" t="s">
        <v>61</v>
      </c>
      <c s="37">
        <v>4</v>
      </c>
      <c s="36">
        <v>0</v>
      </c>
      <c s="36">
        <f>ROUND(G1350*H1350,6)</f>
      </c>
      <c r="L1350" s="38">
        <v>0</v>
      </c>
      <c s="32">
        <f>ROUND(ROUND(L1350,2)*ROUND(G1350,3),2)</f>
      </c>
      <c s="36" t="s">
        <v>62</v>
      </c>
      <c>
        <f>(M1350*21)/100</f>
      </c>
      <c t="s">
        <v>28</v>
      </c>
    </row>
    <row r="1351" spans="1:5" ht="12.75">
      <c r="A1351" s="35" t="s">
        <v>56</v>
      </c>
      <c r="E1351" s="39" t="s">
        <v>6391</v>
      </c>
    </row>
    <row r="1352" spans="1:5" ht="12.75">
      <c r="A1352" s="35" t="s">
        <v>57</v>
      </c>
      <c r="E1352" s="40" t="s">
        <v>5</v>
      </c>
    </row>
    <row r="1353" spans="1:5" ht="12.75">
      <c r="A1353" t="s">
        <v>58</v>
      </c>
      <c r="E1353" s="39" t="s">
        <v>5</v>
      </c>
    </row>
    <row r="1354" spans="1:13" ht="12.75">
      <c r="A1354" t="s">
        <v>47</v>
      </c>
      <c r="C1354" s="31" t="s">
        <v>6392</v>
      </c>
      <c r="E1354" s="33" t="s">
        <v>6393</v>
      </c>
      <c r="J1354" s="32">
        <f>0</f>
      </c>
      <c s="32">
        <f>0</f>
      </c>
      <c s="32">
        <f>0+L1355+L1359+L1363+L1367+L1371+L1375+L1379+L1383+L1387+L1391+L1395</f>
      </c>
      <c s="32">
        <f>0+M1355+M1359+M1363+M1367+M1371+M1375+M1379+M1383+M1387+M1391+M1395</f>
      </c>
    </row>
    <row r="1355" spans="1:16" ht="25.5">
      <c r="A1355" t="s">
        <v>50</v>
      </c>
      <c s="34" t="s">
        <v>4345</v>
      </c>
      <c s="34" t="s">
        <v>6394</v>
      </c>
      <c s="35" t="s">
        <v>5</v>
      </c>
      <c s="6" t="s">
        <v>6299</v>
      </c>
      <c s="36" t="s">
        <v>61</v>
      </c>
      <c s="37">
        <v>1</v>
      </c>
      <c s="36">
        <v>0</v>
      </c>
      <c s="36">
        <f>ROUND(G1355*H1355,6)</f>
      </c>
      <c r="L1355" s="38">
        <v>0</v>
      </c>
      <c s="32">
        <f>ROUND(ROUND(L1355,2)*ROUND(G1355,3),2)</f>
      </c>
      <c s="36" t="s">
        <v>62</v>
      </c>
      <c>
        <f>(M1355*21)/100</f>
      </c>
      <c t="s">
        <v>28</v>
      </c>
    </row>
    <row r="1356" spans="1:5" ht="25.5">
      <c r="A1356" s="35" t="s">
        <v>56</v>
      </c>
      <c r="E1356" s="39" t="s">
        <v>6299</v>
      </c>
    </row>
    <row r="1357" spans="1:5" ht="12.75">
      <c r="A1357" s="35" t="s">
        <v>57</v>
      </c>
      <c r="E1357" s="40" t="s">
        <v>5</v>
      </c>
    </row>
    <row r="1358" spans="1:5" ht="12.75">
      <c r="A1358" t="s">
        <v>58</v>
      </c>
      <c r="E1358" s="39" t="s">
        <v>5</v>
      </c>
    </row>
    <row r="1359" spans="1:16" ht="25.5">
      <c r="A1359" t="s">
        <v>50</v>
      </c>
      <c s="34" t="s">
        <v>4350</v>
      </c>
      <c s="34" t="s">
        <v>6395</v>
      </c>
      <c s="35" t="s">
        <v>5</v>
      </c>
      <c s="6" t="s">
        <v>6299</v>
      </c>
      <c s="36" t="s">
        <v>61</v>
      </c>
      <c s="37">
        <v>1</v>
      </c>
      <c s="36">
        <v>0</v>
      </c>
      <c s="36">
        <f>ROUND(G1359*H1359,6)</f>
      </c>
      <c r="L1359" s="38">
        <v>0</v>
      </c>
      <c s="32">
        <f>ROUND(ROUND(L1359,2)*ROUND(G1359,3),2)</f>
      </c>
      <c s="36" t="s">
        <v>62</v>
      </c>
      <c>
        <f>(M1359*21)/100</f>
      </c>
      <c t="s">
        <v>28</v>
      </c>
    </row>
    <row r="1360" spans="1:5" ht="25.5">
      <c r="A1360" s="35" t="s">
        <v>56</v>
      </c>
      <c r="E1360" s="39" t="s">
        <v>6299</v>
      </c>
    </row>
    <row r="1361" spans="1:5" ht="12.75">
      <c r="A1361" s="35" t="s">
        <v>57</v>
      </c>
      <c r="E1361" s="40" t="s">
        <v>5</v>
      </c>
    </row>
    <row r="1362" spans="1:5" ht="12.75">
      <c r="A1362" t="s">
        <v>58</v>
      </c>
      <c r="E1362" s="39" t="s">
        <v>5</v>
      </c>
    </row>
    <row r="1363" spans="1:16" ht="25.5">
      <c r="A1363" t="s">
        <v>50</v>
      </c>
      <c s="34" t="s">
        <v>4354</v>
      </c>
      <c s="34" t="s">
        <v>6396</v>
      </c>
      <c s="35" t="s">
        <v>5</v>
      </c>
      <c s="6" t="s">
        <v>6299</v>
      </c>
      <c s="36" t="s">
        <v>61</v>
      </c>
      <c s="37">
        <v>1</v>
      </c>
      <c s="36">
        <v>0</v>
      </c>
      <c s="36">
        <f>ROUND(G1363*H1363,6)</f>
      </c>
      <c r="L1363" s="38">
        <v>0</v>
      </c>
      <c s="32">
        <f>ROUND(ROUND(L1363,2)*ROUND(G1363,3),2)</f>
      </c>
      <c s="36" t="s">
        <v>62</v>
      </c>
      <c>
        <f>(M1363*21)/100</f>
      </c>
      <c t="s">
        <v>28</v>
      </c>
    </row>
    <row r="1364" spans="1:5" ht="25.5">
      <c r="A1364" s="35" t="s">
        <v>56</v>
      </c>
      <c r="E1364" s="39" t="s">
        <v>6299</v>
      </c>
    </row>
    <row r="1365" spans="1:5" ht="12.75">
      <c r="A1365" s="35" t="s">
        <v>57</v>
      </c>
      <c r="E1365" s="40" t="s">
        <v>5</v>
      </c>
    </row>
    <row r="1366" spans="1:5" ht="12.75">
      <c r="A1366" t="s">
        <v>58</v>
      </c>
      <c r="E1366" s="39" t="s">
        <v>5</v>
      </c>
    </row>
    <row r="1367" spans="1:16" ht="25.5">
      <c r="A1367" t="s">
        <v>50</v>
      </c>
      <c s="34" t="s">
        <v>4358</v>
      </c>
      <c s="34" t="s">
        <v>6397</v>
      </c>
      <c s="35" t="s">
        <v>5</v>
      </c>
      <c s="6" t="s">
        <v>6398</v>
      </c>
      <c s="36" t="s">
        <v>61</v>
      </c>
      <c s="37">
        <v>1</v>
      </c>
      <c s="36">
        <v>0</v>
      </c>
      <c s="36">
        <f>ROUND(G1367*H1367,6)</f>
      </c>
      <c r="L1367" s="38">
        <v>0</v>
      </c>
      <c s="32">
        <f>ROUND(ROUND(L1367,2)*ROUND(G1367,3),2)</f>
      </c>
      <c s="36" t="s">
        <v>62</v>
      </c>
      <c>
        <f>(M1367*21)/100</f>
      </c>
      <c t="s">
        <v>28</v>
      </c>
    </row>
    <row r="1368" spans="1:5" ht="25.5">
      <c r="A1368" s="35" t="s">
        <v>56</v>
      </c>
      <c r="E1368" s="39" t="s">
        <v>6398</v>
      </c>
    </row>
    <row r="1369" spans="1:5" ht="12.75">
      <c r="A1369" s="35" t="s">
        <v>57</v>
      </c>
      <c r="E1369" s="40" t="s">
        <v>5</v>
      </c>
    </row>
    <row r="1370" spans="1:5" ht="12.75">
      <c r="A1370" t="s">
        <v>58</v>
      </c>
      <c r="E1370" s="39" t="s">
        <v>5</v>
      </c>
    </row>
    <row r="1371" spans="1:16" ht="25.5">
      <c r="A1371" t="s">
        <v>50</v>
      </c>
      <c s="34" t="s">
        <v>4362</v>
      </c>
      <c s="34" t="s">
        <v>6399</v>
      </c>
      <c s="35" t="s">
        <v>5</v>
      </c>
      <c s="6" t="s">
        <v>6299</v>
      </c>
      <c s="36" t="s">
        <v>61</v>
      </c>
      <c s="37">
        <v>1</v>
      </c>
      <c s="36">
        <v>0</v>
      </c>
      <c s="36">
        <f>ROUND(G1371*H1371,6)</f>
      </c>
      <c r="L1371" s="38">
        <v>0</v>
      </c>
      <c s="32">
        <f>ROUND(ROUND(L1371,2)*ROUND(G1371,3),2)</f>
      </c>
      <c s="36" t="s">
        <v>62</v>
      </c>
      <c>
        <f>(M1371*21)/100</f>
      </c>
      <c t="s">
        <v>28</v>
      </c>
    </row>
    <row r="1372" spans="1:5" ht="25.5">
      <c r="A1372" s="35" t="s">
        <v>56</v>
      </c>
      <c r="E1372" s="39" t="s">
        <v>6299</v>
      </c>
    </row>
    <row r="1373" spans="1:5" ht="12.75">
      <c r="A1373" s="35" t="s">
        <v>57</v>
      </c>
      <c r="E1373" s="40" t="s">
        <v>5</v>
      </c>
    </row>
    <row r="1374" spans="1:5" ht="12.75">
      <c r="A1374" t="s">
        <v>58</v>
      </c>
      <c r="E1374" s="39" t="s">
        <v>5</v>
      </c>
    </row>
    <row r="1375" spans="1:16" ht="25.5">
      <c r="A1375" t="s">
        <v>50</v>
      </c>
      <c s="34" t="s">
        <v>4366</v>
      </c>
      <c s="34" t="s">
        <v>6400</v>
      </c>
      <c s="35" t="s">
        <v>5</v>
      </c>
      <c s="6" t="s">
        <v>6299</v>
      </c>
      <c s="36" t="s">
        <v>61</v>
      </c>
      <c s="37">
        <v>1</v>
      </c>
      <c s="36">
        <v>0</v>
      </c>
      <c s="36">
        <f>ROUND(G1375*H1375,6)</f>
      </c>
      <c r="L1375" s="38">
        <v>0</v>
      </c>
      <c s="32">
        <f>ROUND(ROUND(L1375,2)*ROUND(G1375,3),2)</f>
      </c>
      <c s="36" t="s">
        <v>62</v>
      </c>
      <c>
        <f>(M1375*21)/100</f>
      </c>
      <c t="s">
        <v>28</v>
      </c>
    </row>
    <row r="1376" spans="1:5" ht="25.5">
      <c r="A1376" s="35" t="s">
        <v>56</v>
      </c>
      <c r="E1376" s="39" t="s">
        <v>6299</v>
      </c>
    </row>
    <row r="1377" spans="1:5" ht="12.75">
      <c r="A1377" s="35" t="s">
        <v>57</v>
      </c>
      <c r="E1377" s="40" t="s">
        <v>5</v>
      </c>
    </row>
    <row r="1378" spans="1:5" ht="12.75">
      <c r="A1378" t="s">
        <v>58</v>
      </c>
      <c r="E1378" s="39" t="s">
        <v>5</v>
      </c>
    </row>
    <row r="1379" spans="1:16" ht="25.5">
      <c r="A1379" t="s">
        <v>50</v>
      </c>
      <c s="34" t="s">
        <v>4370</v>
      </c>
      <c s="34" t="s">
        <v>6401</v>
      </c>
      <c s="35" t="s">
        <v>5</v>
      </c>
      <c s="6" t="s">
        <v>6299</v>
      </c>
      <c s="36" t="s">
        <v>61</v>
      </c>
      <c s="37">
        <v>1</v>
      </c>
      <c s="36">
        <v>0</v>
      </c>
      <c s="36">
        <f>ROUND(G1379*H1379,6)</f>
      </c>
      <c r="L1379" s="38">
        <v>0</v>
      </c>
      <c s="32">
        <f>ROUND(ROUND(L1379,2)*ROUND(G1379,3),2)</f>
      </c>
      <c s="36" t="s">
        <v>62</v>
      </c>
      <c>
        <f>(M1379*21)/100</f>
      </c>
      <c t="s">
        <v>28</v>
      </c>
    </row>
    <row r="1380" spans="1:5" ht="25.5">
      <c r="A1380" s="35" t="s">
        <v>56</v>
      </c>
      <c r="E1380" s="39" t="s">
        <v>6299</v>
      </c>
    </row>
    <row r="1381" spans="1:5" ht="12.75">
      <c r="A1381" s="35" t="s">
        <v>57</v>
      </c>
      <c r="E1381" s="40" t="s">
        <v>5</v>
      </c>
    </row>
    <row r="1382" spans="1:5" ht="12.75">
      <c r="A1382" t="s">
        <v>58</v>
      </c>
      <c r="E1382" s="39" t="s">
        <v>5</v>
      </c>
    </row>
    <row r="1383" spans="1:16" ht="25.5">
      <c r="A1383" t="s">
        <v>50</v>
      </c>
      <c s="34" t="s">
        <v>4373</v>
      </c>
      <c s="34" t="s">
        <v>6402</v>
      </c>
      <c s="35" t="s">
        <v>5</v>
      </c>
      <c s="6" t="s">
        <v>6299</v>
      </c>
      <c s="36" t="s">
        <v>61</v>
      </c>
      <c s="37">
        <v>1</v>
      </c>
      <c s="36">
        <v>0</v>
      </c>
      <c s="36">
        <f>ROUND(G1383*H1383,6)</f>
      </c>
      <c r="L1383" s="38">
        <v>0</v>
      </c>
      <c s="32">
        <f>ROUND(ROUND(L1383,2)*ROUND(G1383,3),2)</f>
      </c>
      <c s="36" t="s">
        <v>62</v>
      </c>
      <c>
        <f>(M1383*21)/100</f>
      </c>
      <c t="s">
        <v>28</v>
      </c>
    </row>
    <row r="1384" spans="1:5" ht="25.5">
      <c r="A1384" s="35" t="s">
        <v>56</v>
      </c>
      <c r="E1384" s="39" t="s">
        <v>6299</v>
      </c>
    </row>
    <row r="1385" spans="1:5" ht="12.75">
      <c r="A1385" s="35" t="s">
        <v>57</v>
      </c>
      <c r="E1385" s="40" t="s">
        <v>5</v>
      </c>
    </row>
    <row r="1386" spans="1:5" ht="12.75">
      <c r="A1386" t="s">
        <v>58</v>
      </c>
      <c r="E1386" s="39" t="s">
        <v>5</v>
      </c>
    </row>
    <row r="1387" spans="1:16" ht="25.5">
      <c r="A1387" t="s">
        <v>50</v>
      </c>
      <c s="34" t="s">
        <v>4377</v>
      </c>
      <c s="34" t="s">
        <v>6403</v>
      </c>
      <c s="35" t="s">
        <v>5</v>
      </c>
      <c s="6" t="s">
        <v>6299</v>
      </c>
      <c s="36" t="s">
        <v>61</v>
      </c>
      <c s="37">
        <v>1</v>
      </c>
      <c s="36">
        <v>0</v>
      </c>
      <c s="36">
        <f>ROUND(G1387*H1387,6)</f>
      </c>
      <c r="L1387" s="38">
        <v>0</v>
      </c>
      <c s="32">
        <f>ROUND(ROUND(L1387,2)*ROUND(G1387,3),2)</f>
      </c>
      <c s="36" t="s">
        <v>62</v>
      </c>
      <c>
        <f>(M1387*21)/100</f>
      </c>
      <c t="s">
        <v>28</v>
      </c>
    </row>
    <row r="1388" spans="1:5" ht="25.5">
      <c r="A1388" s="35" t="s">
        <v>56</v>
      </c>
      <c r="E1388" s="39" t="s">
        <v>6299</v>
      </c>
    </row>
    <row r="1389" spans="1:5" ht="12.75">
      <c r="A1389" s="35" t="s">
        <v>57</v>
      </c>
      <c r="E1389" s="40" t="s">
        <v>5</v>
      </c>
    </row>
    <row r="1390" spans="1:5" ht="12.75">
      <c r="A1390" t="s">
        <v>58</v>
      </c>
      <c r="E1390" s="39" t="s">
        <v>5</v>
      </c>
    </row>
    <row r="1391" spans="1:16" ht="25.5">
      <c r="A1391" t="s">
        <v>50</v>
      </c>
      <c s="34" t="s">
        <v>4381</v>
      </c>
      <c s="34" t="s">
        <v>6404</v>
      </c>
      <c s="35" t="s">
        <v>5</v>
      </c>
      <c s="6" t="s">
        <v>6299</v>
      </c>
      <c s="36" t="s">
        <v>61</v>
      </c>
      <c s="37">
        <v>1</v>
      </c>
      <c s="36">
        <v>0</v>
      </c>
      <c s="36">
        <f>ROUND(G1391*H1391,6)</f>
      </c>
      <c r="L1391" s="38">
        <v>0</v>
      </c>
      <c s="32">
        <f>ROUND(ROUND(L1391,2)*ROUND(G1391,3),2)</f>
      </c>
      <c s="36" t="s">
        <v>62</v>
      </c>
      <c>
        <f>(M1391*21)/100</f>
      </c>
      <c t="s">
        <v>28</v>
      </c>
    </row>
    <row r="1392" spans="1:5" ht="25.5">
      <c r="A1392" s="35" t="s">
        <v>56</v>
      </c>
      <c r="E1392" s="39" t="s">
        <v>6299</v>
      </c>
    </row>
    <row r="1393" spans="1:5" ht="12.75">
      <c r="A1393" s="35" t="s">
        <v>57</v>
      </c>
      <c r="E1393" s="40" t="s">
        <v>5</v>
      </c>
    </row>
    <row r="1394" spans="1:5" ht="12.75">
      <c r="A1394" t="s">
        <v>58</v>
      </c>
      <c r="E1394" s="39" t="s">
        <v>5</v>
      </c>
    </row>
    <row r="1395" spans="1:16" ht="25.5">
      <c r="A1395" t="s">
        <v>50</v>
      </c>
      <c s="34" t="s">
        <v>4385</v>
      </c>
      <c s="34" t="s">
        <v>6405</v>
      </c>
      <c s="35" t="s">
        <v>5</v>
      </c>
      <c s="6" t="s">
        <v>6299</v>
      </c>
      <c s="36" t="s">
        <v>61</v>
      </c>
      <c s="37">
        <v>1</v>
      </c>
      <c s="36">
        <v>0</v>
      </c>
      <c s="36">
        <f>ROUND(G1395*H1395,6)</f>
      </c>
      <c r="L1395" s="38">
        <v>0</v>
      </c>
      <c s="32">
        <f>ROUND(ROUND(L1395,2)*ROUND(G1395,3),2)</f>
      </c>
      <c s="36" t="s">
        <v>62</v>
      </c>
      <c>
        <f>(M1395*21)/100</f>
      </c>
      <c t="s">
        <v>28</v>
      </c>
    </row>
    <row r="1396" spans="1:5" ht="25.5">
      <c r="A1396" s="35" t="s">
        <v>56</v>
      </c>
      <c r="E1396" s="39" t="s">
        <v>6299</v>
      </c>
    </row>
    <row r="1397" spans="1:5" ht="12.75">
      <c r="A1397" s="35" t="s">
        <v>57</v>
      </c>
      <c r="E1397" s="40" t="s">
        <v>5</v>
      </c>
    </row>
    <row r="1398" spans="1:5" ht="12.75">
      <c r="A1398" t="s">
        <v>58</v>
      </c>
      <c r="E1398" s="39" t="s">
        <v>5</v>
      </c>
    </row>
    <row r="1399" spans="1:13" ht="12.75">
      <c r="A1399" t="s">
        <v>47</v>
      </c>
      <c r="C1399" s="31" t="s">
        <v>6406</v>
      </c>
      <c r="E1399" s="33" t="s">
        <v>6393</v>
      </c>
      <c r="J1399" s="32">
        <f>0</f>
      </c>
      <c s="32">
        <f>0</f>
      </c>
      <c s="32">
        <f>0+L1400+L1404+L1408+L1412+L1416+L1420</f>
      </c>
      <c s="32">
        <f>0+M1400+M1404+M1408+M1412+M1416+M1420</f>
      </c>
    </row>
    <row r="1400" spans="1:16" ht="25.5">
      <c r="A1400" t="s">
        <v>50</v>
      </c>
      <c s="34" t="s">
        <v>4393</v>
      </c>
      <c s="34" t="s">
        <v>6407</v>
      </c>
      <c s="35" t="s">
        <v>5</v>
      </c>
      <c s="6" t="s">
        <v>6299</v>
      </c>
      <c s="36" t="s">
        <v>61</v>
      </c>
      <c s="37">
        <v>1</v>
      </c>
      <c s="36">
        <v>0</v>
      </c>
      <c s="36">
        <f>ROUND(G1400*H1400,6)</f>
      </c>
      <c r="L1400" s="38">
        <v>0</v>
      </c>
      <c s="32">
        <f>ROUND(ROUND(L1400,2)*ROUND(G1400,3),2)</f>
      </c>
      <c s="36" t="s">
        <v>62</v>
      </c>
      <c>
        <f>(M1400*21)/100</f>
      </c>
      <c t="s">
        <v>28</v>
      </c>
    </row>
    <row r="1401" spans="1:5" ht="25.5">
      <c r="A1401" s="35" t="s">
        <v>56</v>
      </c>
      <c r="E1401" s="39" t="s">
        <v>6299</v>
      </c>
    </row>
    <row r="1402" spans="1:5" ht="12.75">
      <c r="A1402" s="35" t="s">
        <v>57</v>
      </c>
      <c r="E1402" s="40" t="s">
        <v>5</v>
      </c>
    </row>
    <row r="1403" spans="1:5" ht="12.75">
      <c r="A1403" t="s">
        <v>58</v>
      </c>
      <c r="E1403" s="39" t="s">
        <v>5</v>
      </c>
    </row>
    <row r="1404" spans="1:16" ht="25.5">
      <c r="A1404" t="s">
        <v>50</v>
      </c>
      <c s="34" t="s">
        <v>4397</v>
      </c>
      <c s="34" t="s">
        <v>6408</v>
      </c>
      <c s="35" t="s">
        <v>5</v>
      </c>
      <c s="6" t="s">
        <v>6299</v>
      </c>
      <c s="36" t="s">
        <v>61</v>
      </c>
      <c s="37">
        <v>1</v>
      </c>
      <c s="36">
        <v>0</v>
      </c>
      <c s="36">
        <f>ROUND(G1404*H1404,6)</f>
      </c>
      <c r="L1404" s="38">
        <v>0</v>
      </c>
      <c s="32">
        <f>ROUND(ROUND(L1404,2)*ROUND(G1404,3),2)</f>
      </c>
      <c s="36" t="s">
        <v>62</v>
      </c>
      <c>
        <f>(M1404*21)/100</f>
      </c>
      <c t="s">
        <v>28</v>
      </c>
    </row>
    <row r="1405" spans="1:5" ht="25.5">
      <c r="A1405" s="35" t="s">
        <v>56</v>
      </c>
      <c r="E1405" s="39" t="s">
        <v>6299</v>
      </c>
    </row>
    <row r="1406" spans="1:5" ht="12.75">
      <c r="A1406" s="35" t="s">
        <v>57</v>
      </c>
      <c r="E1406" s="40" t="s">
        <v>5</v>
      </c>
    </row>
    <row r="1407" spans="1:5" ht="12.75">
      <c r="A1407" t="s">
        <v>58</v>
      </c>
      <c r="E1407" s="39" t="s">
        <v>5</v>
      </c>
    </row>
    <row r="1408" spans="1:16" ht="25.5">
      <c r="A1408" t="s">
        <v>50</v>
      </c>
      <c s="34" t="s">
        <v>4401</v>
      </c>
      <c s="34" t="s">
        <v>6409</v>
      </c>
      <c s="35" t="s">
        <v>5</v>
      </c>
      <c s="6" t="s">
        <v>6299</v>
      </c>
      <c s="36" t="s">
        <v>61</v>
      </c>
      <c s="37">
        <v>1</v>
      </c>
      <c s="36">
        <v>0</v>
      </c>
      <c s="36">
        <f>ROUND(G1408*H1408,6)</f>
      </c>
      <c r="L1408" s="38">
        <v>0</v>
      </c>
      <c s="32">
        <f>ROUND(ROUND(L1408,2)*ROUND(G1408,3),2)</f>
      </c>
      <c s="36" t="s">
        <v>62</v>
      </c>
      <c>
        <f>(M1408*21)/100</f>
      </c>
      <c t="s">
        <v>28</v>
      </c>
    </row>
    <row r="1409" spans="1:5" ht="25.5">
      <c r="A1409" s="35" t="s">
        <v>56</v>
      </c>
      <c r="E1409" s="39" t="s">
        <v>6299</v>
      </c>
    </row>
    <row r="1410" spans="1:5" ht="12.75">
      <c r="A1410" s="35" t="s">
        <v>57</v>
      </c>
      <c r="E1410" s="40" t="s">
        <v>5</v>
      </c>
    </row>
    <row r="1411" spans="1:5" ht="12.75">
      <c r="A1411" t="s">
        <v>58</v>
      </c>
      <c r="E1411" s="39" t="s">
        <v>5</v>
      </c>
    </row>
    <row r="1412" spans="1:16" ht="25.5">
      <c r="A1412" t="s">
        <v>50</v>
      </c>
      <c s="34" t="s">
        <v>4405</v>
      </c>
      <c s="34" t="s">
        <v>6410</v>
      </c>
      <c s="35" t="s">
        <v>5</v>
      </c>
      <c s="6" t="s">
        <v>6299</v>
      </c>
      <c s="36" t="s">
        <v>61</v>
      </c>
      <c s="37">
        <v>1</v>
      </c>
      <c s="36">
        <v>0</v>
      </c>
      <c s="36">
        <f>ROUND(G1412*H1412,6)</f>
      </c>
      <c r="L1412" s="38">
        <v>0</v>
      </c>
      <c s="32">
        <f>ROUND(ROUND(L1412,2)*ROUND(G1412,3),2)</f>
      </c>
      <c s="36" t="s">
        <v>62</v>
      </c>
      <c>
        <f>(M1412*21)/100</f>
      </c>
      <c t="s">
        <v>28</v>
      </c>
    </row>
    <row r="1413" spans="1:5" ht="25.5">
      <c r="A1413" s="35" t="s">
        <v>56</v>
      </c>
      <c r="E1413" s="39" t="s">
        <v>6299</v>
      </c>
    </row>
    <row r="1414" spans="1:5" ht="12.75">
      <c r="A1414" s="35" t="s">
        <v>57</v>
      </c>
      <c r="E1414" s="40" t="s">
        <v>5</v>
      </c>
    </row>
    <row r="1415" spans="1:5" ht="12.75">
      <c r="A1415" t="s">
        <v>58</v>
      </c>
      <c r="E1415" s="39" t="s">
        <v>5</v>
      </c>
    </row>
    <row r="1416" spans="1:16" ht="25.5">
      <c r="A1416" t="s">
        <v>50</v>
      </c>
      <c s="34" t="s">
        <v>4409</v>
      </c>
      <c s="34" t="s">
        <v>6411</v>
      </c>
      <c s="35" t="s">
        <v>5</v>
      </c>
      <c s="6" t="s">
        <v>6299</v>
      </c>
      <c s="36" t="s">
        <v>61</v>
      </c>
      <c s="37">
        <v>1</v>
      </c>
      <c s="36">
        <v>0</v>
      </c>
      <c s="36">
        <f>ROUND(G1416*H1416,6)</f>
      </c>
      <c r="L1416" s="38">
        <v>0</v>
      </c>
      <c s="32">
        <f>ROUND(ROUND(L1416,2)*ROUND(G1416,3),2)</f>
      </c>
      <c s="36" t="s">
        <v>62</v>
      </c>
      <c>
        <f>(M1416*21)/100</f>
      </c>
      <c t="s">
        <v>28</v>
      </c>
    </row>
    <row r="1417" spans="1:5" ht="25.5">
      <c r="A1417" s="35" t="s">
        <v>56</v>
      </c>
      <c r="E1417" s="39" t="s">
        <v>6299</v>
      </c>
    </row>
    <row r="1418" spans="1:5" ht="12.75">
      <c r="A1418" s="35" t="s">
        <v>57</v>
      </c>
      <c r="E1418" s="40" t="s">
        <v>5</v>
      </c>
    </row>
    <row r="1419" spans="1:5" ht="12.75">
      <c r="A1419" t="s">
        <v>58</v>
      </c>
      <c r="E1419" s="39" t="s">
        <v>5</v>
      </c>
    </row>
    <row r="1420" spans="1:16" ht="25.5">
      <c r="A1420" t="s">
        <v>50</v>
      </c>
      <c s="34" t="s">
        <v>4413</v>
      </c>
      <c s="34" t="s">
        <v>6412</v>
      </c>
      <c s="35" t="s">
        <v>5</v>
      </c>
      <c s="6" t="s">
        <v>6299</v>
      </c>
      <c s="36" t="s">
        <v>61</v>
      </c>
      <c s="37">
        <v>1</v>
      </c>
      <c s="36">
        <v>0</v>
      </c>
      <c s="36">
        <f>ROUND(G1420*H1420,6)</f>
      </c>
      <c r="L1420" s="38">
        <v>0</v>
      </c>
      <c s="32">
        <f>ROUND(ROUND(L1420,2)*ROUND(G1420,3),2)</f>
      </c>
      <c s="36" t="s">
        <v>62</v>
      </c>
      <c>
        <f>(M1420*21)/100</f>
      </c>
      <c t="s">
        <v>28</v>
      </c>
    </row>
    <row r="1421" spans="1:5" ht="25.5">
      <c r="A1421" s="35" t="s">
        <v>56</v>
      </c>
      <c r="E1421" s="39" t="s">
        <v>6299</v>
      </c>
    </row>
    <row r="1422" spans="1:5" ht="12.75">
      <c r="A1422" s="35" t="s">
        <v>57</v>
      </c>
      <c r="E1422" s="40" t="s">
        <v>5</v>
      </c>
    </row>
    <row r="1423" spans="1:5" ht="12.75">
      <c r="A1423" t="s">
        <v>58</v>
      </c>
      <c r="E1423" s="39" t="s">
        <v>5</v>
      </c>
    </row>
    <row r="1424" spans="1:13" ht="12.75">
      <c r="A1424" t="s">
        <v>47</v>
      </c>
      <c r="C1424" s="31" t="s">
        <v>6413</v>
      </c>
      <c r="E1424" s="33" t="s">
        <v>6414</v>
      </c>
      <c r="J1424" s="32">
        <f>0</f>
      </c>
      <c s="32">
        <f>0</f>
      </c>
      <c s="32">
        <f>0+L1425+L1429+L1433+L1437</f>
      </c>
      <c s="32">
        <f>0+M1425+M1429+M1433+M1437</f>
      </c>
    </row>
    <row r="1425" spans="1:16" ht="12.75">
      <c r="A1425" t="s">
        <v>50</v>
      </c>
      <c s="34" t="s">
        <v>4493</v>
      </c>
      <c s="34" t="s">
        <v>6415</v>
      </c>
      <c s="35" t="s">
        <v>5</v>
      </c>
      <c s="6" t="s">
        <v>6416</v>
      </c>
      <c s="36" t="s">
        <v>61</v>
      </c>
      <c s="37">
        <v>1</v>
      </c>
      <c s="36">
        <v>0</v>
      </c>
      <c s="36">
        <f>ROUND(G1425*H1425,6)</f>
      </c>
      <c r="L1425" s="38">
        <v>0</v>
      </c>
      <c s="32">
        <f>ROUND(ROUND(L1425,2)*ROUND(G1425,3),2)</f>
      </c>
      <c s="36" t="s">
        <v>62</v>
      </c>
      <c>
        <f>(M1425*21)/100</f>
      </c>
      <c t="s">
        <v>28</v>
      </c>
    </row>
    <row r="1426" spans="1:5" ht="12.75">
      <c r="A1426" s="35" t="s">
        <v>56</v>
      </c>
      <c r="E1426" s="39" t="s">
        <v>6416</v>
      </c>
    </row>
    <row r="1427" spans="1:5" ht="12.75">
      <c r="A1427" s="35" t="s">
        <v>57</v>
      </c>
      <c r="E1427" s="40" t="s">
        <v>5</v>
      </c>
    </row>
    <row r="1428" spans="1:5" ht="12.75">
      <c r="A1428" t="s">
        <v>58</v>
      </c>
      <c r="E1428" s="39" t="s">
        <v>5</v>
      </c>
    </row>
    <row r="1429" spans="1:16" ht="12.75">
      <c r="A1429" t="s">
        <v>50</v>
      </c>
      <c s="34" t="s">
        <v>4496</v>
      </c>
      <c s="34" t="s">
        <v>6417</v>
      </c>
      <c s="35" t="s">
        <v>5</v>
      </c>
      <c s="6" t="s">
        <v>6416</v>
      </c>
      <c s="36" t="s">
        <v>61</v>
      </c>
      <c s="37">
        <v>1</v>
      </c>
      <c s="36">
        <v>0</v>
      </c>
      <c s="36">
        <f>ROUND(G1429*H1429,6)</f>
      </c>
      <c r="L1429" s="38">
        <v>0</v>
      </c>
      <c s="32">
        <f>ROUND(ROUND(L1429,2)*ROUND(G1429,3),2)</f>
      </c>
      <c s="36" t="s">
        <v>62</v>
      </c>
      <c>
        <f>(M1429*21)/100</f>
      </c>
      <c t="s">
        <v>28</v>
      </c>
    </row>
    <row r="1430" spans="1:5" ht="12.75">
      <c r="A1430" s="35" t="s">
        <v>56</v>
      </c>
      <c r="E1430" s="39" t="s">
        <v>6416</v>
      </c>
    </row>
    <row r="1431" spans="1:5" ht="12.75">
      <c r="A1431" s="35" t="s">
        <v>57</v>
      </c>
      <c r="E1431" s="40" t="s">
        <v>5</v>
      </c>
    </row>
    <row r="1432" spans="1:5" ht="12.75">
      <c r="A1432" t="s">
        <v>58</v>
      </c>
      <c r="E1432" s="39" t="s">
        <v>5</v>
      </c>
    </row>
    <row r="1433" spans="1:16" ht="12.75">
      <c r="A1433" t="s">
        <v>50</v>
      </c>
      <c s="34" t="s">
        <v>4499</v>
      </c>
      <c s="34" t="s">
        <v>1027</v>
      </c>
      <c s="35" t="s">
        <v>5</v>
      </c>
      <c s="6" t="s">
        <v>6418</v>
      </c>
      <c s="36" t="s">
        <v>61</v>
      </c>
      <c s="37">
        <v>2</v>
      </c>
      <c s="36">
        <v>0</v>
      </c>
      <c s="36">
        <f>ROUND(G1433*H1433,6)</f>
      </c>
      <c r="L1433" s="38">
        <v>0</v>
      </c>
      <c s="32">
        <f>ROUND(ROUND(L1433,2)*ROUND(G1433,3),2)</f>
      </c>
      <c s="36" t="s">
        <v>62</v>
      </c>
      <c>
        <f>(M1433*21)/100</f>
      </c>
      <c t="s">
        <v>28</v>
      </c>
    </row>
    <row r="1434" spans="1:5" ht="12.75">
      <c r="A1434" s="35" t="s">
        <v>56</v>
      </c>
      <c r="E1434" s="39" t="s">
        <v>6418</v>
      </c>
    </row>
    <row r="1435" spans="1:5" ht="12.75">
      <c r="A1435" s="35" t="s">
        <v>57</v>
      </c>
      <c r="E1435" s="40" t="s">
        <v>5</v>
      </c>
    </row>
    <row r="1436" spans="1:5" ht="12.75">
      <c r="A1436" t="s">
        <v>58</v>
      </c>
      <c r="E1436" s="39" t="s">
        <v>5</v>
      </c>
    </row>
    <row r="1437" spans="1:16" ht="12.75">
      <c r="A1437" t="s">
        <v>50</v>
      </c>
      <c s="34" t="s">
        <v>4503</v>
      </c>
      <c s="34" t="s">
        <v>6259</v>
      </c>
      <c s="35" t="s">
        <v>5</v>
      </c>
      <c s="6" t="s">
        <v>6260</v>
      </c>
      <c s="36" t="s">
        <v>61</v>
      </c>
      <c s="37">
        <v>2</v>
      </c>
      <c s="36">
        <v>0</v>
      </c>
      <c s="36">
        <f>ROUND(G1437*H1437,6)</f>
      </c>
      <c r="L1437" s="38">
        <v>0</v>
      </c>
      <c s="32">
        <f>ROUND(ROUND(L1437,2)*ROUND(G1437,3),2)</f>
      </c>
      <c s="36" t="s">
        <v>62</v>
      </c>
      <c>
        <f>(M1437*21)/100</f>
      </c>
      <c t="s">
        <v>28</v>
      </c>
    </row>
    <row r="1438" spans="1:5" ht="12.75">
      <c r="A1438" s="35" t="s">
        <v>56</v>
      </c>
      <c r="E1438" s="39" t="s">
        <v>6260</v>
      </c>
    </row>
    <row r="1439" spans="1:5" ht="12.75">
      <c r="A1439" s="35" t="s">
        <v>57</v>
      </c>
      <c r="E1439" s="40" t="s">
        <v>5</v>
      </c>
    </row>
    <row r="1440" spans="1:5" ht="12.75">
      <c r="A1440" t="s">
        <v>58</v>
      </c>
      <c r="E1440" s="39" t="s">
        <v>5</v>
      </c>
    </row>
    <row r="1441" spans="1:13" ht="12.75">
      <c r="A1441" t="s">
        <v>47</v>
      </c>
      <c r="C1441" s="31" t="s">
        <v>6419</v>
      </c>
      <c r="E1441" s="33" t="s">
        <v>6414</v>
      </c>
      <c r="J1441" s="32">
        <f>0</f>
      </c>
      <c s="32">
        <f>0</f>
      </c>
      <c s="32">
        <f>0+L1442+L1446+L1450</f>
      </c>
      <c s="32">
        <f>0+M1442+M1446+M1450</f>
      </c>
    </row>
    <row r="1442" spans="1:16" ht="12.75">
      <c r="A1442" t="s">
        <v>50</v>
      </c>
      <c s="34" t="s">
        <v>4525</v>
      </c>
      <c s="34" t="s">
        <v>6420</v>
      </c>
      <c s="35" t="s">
        <v>5</v>
      </c>
      <c s="6" t="s">
        <v>6421</v>
      </c>
      <c s="36" t="s">
        <v>61</v>
      </c>
      <c s="37">
        <v>1</v>
      </c>
      <c s="36">
        <v>0</v>
      </c>
      <c s="36">
        <f>ROUND(G1442*H1442,6)</f>
      </c>
      <c r="L1442" s="38">
        <v>0</v>
      </c>
      <c s="32">
        <f>ROUND(ROUND(L1442,2)*ROUND(G1442,3),2)</f>
      </c>
      <c s="36" t="s">
        <v>62</v>
      </c>
      <c>
        <f>(M1442*21)/100</f>
      </c>
      <c t="s">
        <v>28</v>
      </c>
    </row>
    <row r="1443" spans="1:5" ht="12.75">
      <c r="A1443" s="35" t="s">
        <v>56</v>
      </c>
      <c r="E1443" s="39" t="s">
        <v>6421</v>
      </c>
    </row>
    <row r="1444" spans="1:5" ht="12.75">
      <c r="A1444" s="35" t="s">
        <v>57</v>
      </c>
      <c r="E1444" s="40" t="s">
        <v>5</v>
      </c>
    </row>
    <row r="1445" spans="1:5" ht="12.75">
      <c r="A1445" t="s">
        <v>58</v>
      </c>
      <c r="E1445" s="39" t="s">
        <v>5</v>
      </c>
    </row>
    <row r="1446" spans="1:16" ht="12.75">
      <c r="A1446" t="s">
        <v>50</v>
      </c>
      <c s="34" t="s">
        <v>4530</v>
      </c>
      <c s="34" t="s">
        <v>867</v>
      </c>
      <c s="35" t="s">
        <v>5</v>
      </c>
      <c s="6" t="s">
        <v>6128</v>
      </c>
      <c s="36" t="s">
        <v>61</v>
      </c>
      <c s="37">
        <v>1</v>
      </c>
      <c s="36">
        <v>0</v>
      </c>
      <c s="36">
        <f>ROUND(G1446*H1446,6)</f>
      </c>
      <c r="L1446" s="38">
        <v>0</v>
      </c>
      <c s="32">
        <f>ROUND(ROUND(L1446,2)*ROUND(G1446,3),2)</f>
      </c>
      <c s="36" t="s">
        <v>62</v>
      </c>
      <c>
        <f>(M1446*21)/100</f>
      </c>
      <c t="s">
        <v>28</v>
      </c>
    </row>
    <row r="1447" spans="1:5" ht="12.75">
      <c r="A1447" s="35" t="s">
        <v>56</v>
      </c>
      <c r="E1447" s="39" t="s">
        <v>6128</v>
      </c>
    </row>
    <row r="1448" spans="1:5" ht="12.75">
      <c r="A1448" s="35" t="s">
        <v>57</v>
      </c>
      <c r="E1448" s="40" t="s">
        <v>5</v>
      </c>
    </row>
    <row r="1449" spans="1:5" ht="12.75">
      <c r="A1449" t="s">
        <v>58</v>
      </c>
      <c r="E1449" s="39" t="s">
        <v>5</v>
      </c>
    </row>
    <row r="1450" spans="1:16" ht="12.75">
      <c r="A1450" t="s">
        <v>50</v>
      </c>
      <c s="34" t="s">
        <v>4534</v>
      </c>
      <c s="34" t="s">
        <v>6259</v>
      </c>
      <c s="35" t="s">
        <v>5</v>
      </c>
      <c s="6" t="s">
        <v>6260</v>
      </c>
      <c s="36" t="s">
        <v>61</v>
      </c>
      <c s="37">
        <v>1</v>
      </c>
      <c s="36">
        <v>0</v>
      </c>
      <c s="36">
        <f>ROUND(G1450*H1450,6)</f>
      </c>
      <c r="L1450" s="38">
        <v>0</v>
      </c>
      <c s="32">
        <f>ROUND(ROUND(L1450,2)*ROUND(G1450,3),2)</f>
      </c>
      <c s="36" t="s">
        <v>62</v>
      </c>
      <c>
        <f>(M1450*21)/100</f>
      </c>
      <c t="s">
        <v>28</v>
      </c>
    </row>
    <row r="1451" spans="1:5" ht="12.75">
      <c r="A1451" s="35" t="s">
        <v>56</v>
      </c>
      <c r="E1451" s="39" t="s">
        <v>6260</v>
      </c>
    </row>
    <row r="1452" spans="1:5" ht="12.75">
      <c r="A1452" s="35" t="s">
        <v>57</v>
      </c>
      <c r="E1452" s="40" t="s">
        <v>5</v>
      </c>
    </row>
    <row r="1453" spans="1:5" ht="12.75">
      <c r="A1453" t="s">
        <v>58</v>
      </c>
      <c r="E1453" s="39" t="s">
        <v>5</v>
      </c>
    </row>
    <row r="1454" spans="1:13" ht="12.75">
      <c r="A1454" t="s">
        <v>47</v>
      </c>
      <c r="C1454" s="31" t="s">
        <v>6422</v>
      </c>
      <c r="E1454" s="33" t="s">
        <v>6414</v>
      </c>
      <c r="J1454" s="32">
        <f>0</f>
      </c>
      <c s="32">
        <f>0</f>
      </c>
      <c s="32">
        <f>0+L1455+L1459+L1463</f>
      </c>
      <c s="32">
        <f>0+M1455+M1459+M1463</f>
      </c>
    </row>
    <row r="1455" spans="1:16" ht="12.75">
      <c r="A1455" t="s">
        <v>50</v>
      </c>
      <c s="34" t="s">
        <v>4558</v>
      </c>
      <c s="34" t="s">
        <v>6423</v>
      </c>
      <c s="35" t="s">
        <v>5</v>
      </c>
      <c s="6" t="s">
        <v>6416</v>
      </c>
      <c s="36" t="s">
        <v>61</v>
      </c>
      <c s="37">
        <v>1</v>
      </c>
      <c s="36">
        <v>0</v>
      </c>
      <c s="36">
        <f>ROUND(G1455*H1455,6)</f>
      </c>
      <c r="L1455" s="38">
        <v>0</v>
      </c>
      <c s="32">
        <f>ROUND(ROUND(L1455,2)*ROUND(G1455,3),2)</f>
      </c>
      <c s="36" t="s">
        <v>62</v>
      </c>
      <c>
        <f>(M1455*21)/100</f>
      </c>
      <c t="s">
        <v>28</v>
      </c>
    </row>
    <row r="1456" spans="1:5" ht="12.75">
      <c r="A1456" s="35" t="s">
        <v>56</v>
      </c>
      <c r="E1456" s="39" t="s">
        <v>6416</v>
      </c>
    </row>
    <row r="1457" spans="1:5" ht="12.75">
      <c r="A1457" s="35" t="s">
        <v>57</v>
      </c>
      <c r="E1457" s="40" t="s">
        <v>5</v>
      </c>
    </row>
    <row r="1458" spans="1:5" ht="12.75">
      <c r="A1458" t="s">
        <v>58</v>
      </c>
      <c r="E1458" s="39" t="s">
        <v>5</v>
      </c>
    </row>
    <row r="1459" spans="1:16" ht="12.75">
      <c r="A1459" t="s">
        <v>50</v>
      </c>
      <c s="34" t="s">
        <v>4561</v>
      </c>
      <c s="34" t="s">
        <v>867</v>
      </c>
      <c s="35" t="s">
        <v>5</v>
      </c>
      <c s="6" t="s">
        <v>6128</v>
      </c>
      <c s="36" t="s">
        <v>61</v>
      </c>
      <c s="37">
        <v>1</v>
      </c>
      <c s="36">
        <v>0</v>
      </c>
      <c s="36">
        <f>ROUND(G1459*H1459,6)</f>
      </c>
      <c r="L1459" s="38">
        <v>0</v>
      </c>
      <c s="32">
        <f>ROUND(ROUND(L1459,2)*ROUND(G1459,3),2)</f>
      </c>
      <c s="36" t="s">
        <v>62</v>
      </c>
      <c>
        <f>(M1459*21)/100</f>
      </c>
      <c t="s">
        <v>28</v>
      </c>
    </row>
    <row r="1460" spans="1:5" ht="12.75">
      <c r="A1460" s="35" t="s">
        <v>56</v>
      </c>
      <c r="E1460" s="39" t="s">
        <v>6128</v>
      </c>
    </row>
    <row r="1461" spans="1:5" ht="12.75">
      <c r="A1461" s="35" t="s">
        <v>57</v>
      </c>
      <c r="E1461" s="40" t="s">
        <v>5</v>
      </c>
    </row>
    <row r="1462" spans="1:5" ht="12.75">
      <c r="A1462" t="s">
        <v>58</v>
      </c>
      <c r="E1462" s="39" t="s">
        <v>5</v>
      </c>
    </row>
    <row r="1463" spans="1:16" ht="12.75">
      <c r="A1463" t="s">
        <v>50</v>
      </c>
      <c s="34" t="s">
        <v>4564</v>
      </c>
      <c s="34" t="s">
        <v>6259</v>
      </c>
      <c s="35" t="s">
        <v>5</v>
      </c>
      <c s="6" t="s">
        <v>6260</v>
      </c>
      <c s="36" t="s">
        <v>61</v>
      </c>
      <c s="37">
        <v>1</v>
      </c>
      <c s="36">
        <v>0</v>
      </c>
      <c s="36">
        <f>ROUND(G1463*H1463,6)</f>
      </c>
      <c r="L1463" s="38">
        <v>0</v>
      </c>
      <c s="32">
        <f>ROUND(ROUND(L1463,2)*ROUND(G1463,3),2)</f>
      </c>
      <c s="36" t="s">
        <v>62</v>
      </c>
      <c>
        <f>(M1463*21)/100</f>
      </c>
      <c t="s">
        <v>28</v>
      </c>
    </row>
    <row r="1464" spans="1:5" ht="12.75">
      <c r="A1464" s="35" t="s">
        <v>56</v>
      </c>
      <c r="E1464" s="39" t="s">
        <v>6260</v>
      </c>
    </row>
    <row r="1465" spans="1:5" ht="12.75">
      <c r="A1465" s="35" t="s">
        <v>57</v>
      </c>
      <c r="E1465" s="40" t="s">
        <v>5</v>
      </c>
    </row>
    <row r="1466" spans="1:5" ht="12.75">
      <c r="A1466" t="s">
        <v>58</v>
      </c>
      <c r="E1466" s="39" t="s">
        <v>5</v>
      </c>
    </row>
    <row r="1467" spans="1:13" ht="12.75">
      <c r="A1467" t="s">
        <v>47</v>
      </c>
      <c r="C1467" s="31" t="s">
        <v>6424</v>
      </c>
      <c r="E1467" s="33" t="s">
        <v>6414</v>
      </c>
      <c r="J1467" s="32">
        <f>0</f>
      </c>
      <c s="32">
        <f>0</f>
      </c>
      <c s="32">
        <f>0+L1468+L1472+L1476</f>
      </c>
      <c s="32">
        <f>0+M1468+M1472+M1476</f>
      </c>
    </row>
    <row r="1468" spans="1:16" ht="12.75">
      <c r="A1468" t="s">
        <v>50</v>
      </c>
      <c s="34" t="s">
        <v>4587</v>
      </c>
      <c s="34" t="s">
        <v>6425</v>
      </c>
      <c s="35" t="s">
        <v>5</v>
      </c>
      <c s="6" t="s">
        <v>6426</v>
      </c>
      <c s="36" t="s">
        <v>61</v>
      </c>
      <c s="37">
        <v>1</v>
      </c>
      <c s="36">
        <v>0</v>
      </c>
      <c s="36">
        <f>ROUND(G1468*H1468,6)</f>
      </c>
      <c r="L1468" s="38">
        <v>0</v>
      </c>
      <c s="32">
        <f>ROUND(ROUND(L1468,2)*ROUND(G1468,3),2)</f>
      </c>
      <c s="36" t="s">
        <v>62</v>
      </c>
      <c>
        <f>(M1468*21)/100</f>
      </c>
      <c t="s">
        <v>28</v>
      </c>
    </row>
    <row r="1469" spans="1:5" ht="12.75">
      <c r="A1469" s="35" t="s">
        <v>56</v>
      </c>
      <c r="E1469" s="39" t="s">
        <v>6426</v>
      </c>
    </row>
    <row r="1470" spans="1:5" ht="12.75">
      <c r="A1470" s="35" t="s">
        <v>57</v>
      </c>
      <c r="E1470" s="40" t="s">
        <v>5</v>
      </c>
    </row>
    <row r="1471" spans="1:5" ht="12.75">
      <c r="A1471" t="s">
        <v>58</v>
      </c>
      <c r="E1471" s="39" t="s">
        <v>5</v>
      </c>
    </row>
    <row r="1472" spans="1:16" ht="12.75">
      <c r="A1472" t="s">
        <v>50</v>
      </c>
      <c s="34" t="s">
        <v>4591</v>
      </c>
      <c s="34" t="s">
        <v>867</v>
      </c>
      <c s="35" t="s">
        <v>5</v>
      </c>
      <c s="6" t="s">
        <v>6128</v>
      </c>
      <c s="36" t="s">
        <v>61</v>
      </c>
      <c s="37">
        <v>1</v>
      </c>
      <c s="36">
        <v>0</v>
      </c>
      <c s="36">
        <f>ROUND(G1472*H1472,6)</f>
      </c>
      <c r="L1472" s="38">
        <v>0</v>
      </c>
      <c s="32">
        <f>ROUND(ROUND(L1472,2)*ROUND(G1472,3),2)</f>
      </c>
      <c s="36" t="s">
        <v>62</v>
      </c>
      <c>
        <f>(M1472*21)/100</f>
      </c>
      <c t="s">
        <v>28</v>
      </c>
    </row>
    <row r="1473" spans="1:5" ht="12.75">
      <c r="A1473" s="35" t="s">
        <v>56</v>
      </c>
      <c r="E1473" s="39" t="s">
        <v>6128</v>
      </c>
    </row>
    <row r="1474" spans="1:5" ht="12.75">
      <c r="A1474" s="35" t="s">
        <v>57</v>
      </c>
      <c r="E1474" s="40" t="s">
        <v>5</v>
      </c>
    </row>
    <row r="1475" spans="1:5" ht="12.75">
      <c r="A1475" t="s">
        <v>58</v>
      </c>
      <c r="E1475" s="39" t="s">
        <v>5</v>
      </c>
    </row>
    <row r="1476" spans="1:16" ht="12.75">
      <c r="A1476" t="s">
        <v>50</v>
      </c>
      <c s="34" t="s">
        <v>4595</v>
      </c>
      <c s="34" t="s">
        <v>6259</v>
      </c>
      <c s="35" t="s">
        <v>5</v>
      </c>
      <c s="6" t="s">
        <v>6260</v>
      </c>
      <c s="36" t="s">
        <v>61</v>
      </c>
      <c s="37">
        <v>1</v>
      </c>
      <c s="36">
        <v>0</v>
      </c>
      <c s="36">
        <f>ROUND(G1476*H1476,6)</f>
      </c>
      <c r="L1476" s="38">
        <v>0</v>
      </c>
      <c s="32">
        <f>ROUND(ROUND(L1476,2)*ROUND(G1476,3),2)</f>
      </c>
      <c s="36" t="s">
        <v>62</v>
      </c>
      <c>
        <f>(M1476*21)/100</f>
      </c>
      <c t="s">
        <v>28</v>
      </c>
    </row>
    <row r="1477" spans="1:5" ht="12.75">
      <c r="A1477" s="35" t="s">
        <v>56</v>
      </c>
      <c r="E1477" s="39" t="s">
        <v>6260</v>
      </c>
    </row>
    <row r="1478" spans="1:5" ht="12.75">
      <c r="A1478" s="35" t="s">
        <v>57</v>
      </c>
      <c r="E1478" s="40" t="s">
        <v>5</v>
      </c>
    </row>
    <row r="1479" spans="1:5" ht="12.75">
      <c r="A1479" t="s">
        <v>58</v>
      </c>
      <c r="E1479" s="39" t="s">
        <v>5</v>
      </c>
    </row>
    <row r="1480" spans="1:13" ht="12.75">
      <c r="A1480" t="s">
        <v>47</v>
      </c>
      <c r="C1480" s="31" t="s">
        <v>6427</v>
      </c>
      <c r="E1480" s="33" t="s">
        <v>6414</v>
      </c>
      <c r="J1480" s="32">
        <f>0</f>
      </c>
      <c s="32">
        <f>0</f>
      </c>
      <c s="32">
        <f>0+L1481+L1485+L1489+L1493</f>
      </c>
      <c s="32">
        <f>0+M1481+M1485+M1489+M1493</f>
      </c>
    </row>
    <row r="1481" spans="1:16" ht="12.75">
      <c r="A1481" t="s">
        <v>50</v>
      </c>
      <c s="34" t="s">
        <v>4623</v>
      </c>
      <c s="34" t="s">
        <v>6428</v>
      </c>
      <c s="35" t="s">
        <v>5</v>
      </c>
      <c s="6" t="s">
        <v>6416</v>
      </c>
      <c s="36" t="s">
        <v>61</v>
      </c>
      <c s="37">
        <v>1</v>
      </c>
      <c s="36">
        <v>0</v>
      </c>
      <c s="36">
        <f>ROUND(G1481*H1481,6)</f>
      </c>
      <c r="L1481" s="38">
        <v>0</v>
      </c>
      <c s="32">
        <f>ROUND(ROUND(L1481,2)*ROUND(G1481,3),2)</f>
      </c>
      <c s="36" t="s">
        <v>62</v>
      </c>
      <c>
        <f>(M1481*21)/100</f>
      </c>
      <c t="s">
        <v>28</v>
      </c>
    </row>
    <row r="1482" spans="1:5" ht="12.75">
      <c r="A1482" s="35" t="s">
        <v>56</v>
      </c>
      <c r="E1482" s="39" t="s">
        <v>6416</v>
      </c>
    </row>
    <row r="1483" spans="1:5" ht="12.75">
      <c r="A1483" s="35" t="s">
        <v>57</v>
      </c>
      <c r="E1483" s="40" t="s">
        <v>5</v>
      </c>
    </row>
    <row r="1484" spans="1:5" ht="12.75">
      <c r="A1484" t="s">
        <v>58</v>
      </c>
      <c r="E1484" s="39" t="s">
        <v>5</v>
      </c>
    </row>
    <row r="1485" spans="1:16" ht="12.75">
      <c r="A1485" t="s">
        <v>50</v>
      </c>
      <c s="34" t="s">
        <v>4627</v>
      </c>
      <c s="34" t="s">
        <v>6429</v>
      </c>
      <c s="35" t="s">
        <v>5</v>
      </c>
      <c s="6" t="s">
        <v>6416</v>
      </c>
      <c s="36" t="s">
        <v>61</v>
      </c>
      <c s="37">
        <v>1</v>
      </c>
      <c s="36">
        <v>0</v>
      </c>
      <c s="36">
        <f>ROUND(G1485*H1485,6)</f>
      </c>
      <c r="L1485" s="38">
        <v>0</v>
      </c>
      <c s="32">
        <f>ROUND(ROUND(L1485,2)*ROUND(G1485,3),2)</f>
      </c>
      <c s="36" t="s">
        <v>62</v>
      </c>
      <c>
        <f>(M1485*21)/100</f>
      </c>
      <c t="s">
        <v>28</v>
      </c>
    </row>
    <row r="1486" spans="1:5" ht="12.75">
      <c r="A1486" s="35" t="s">
        <v>56</v>
      </c>
      <c r="E1486" s="39" t="s">
        <v>6416</v>
      </c>
    </row>
    <row r="1487" spans="1:5" ht="12.75">
      <c r="A1487" s="35" t="s">
        <v>57</v>
      </c>
      <c r="E1487" s="40" t="s">
        <v>5</v>
      </c>
    </row>
    <row r="1488" spans="1:5" ht="12.75">
      <c r="A1488" t="s">
        <v>58</v>
      </c>
      <c r="E1488" s="39" t="s">
        <v>5</v>
      </c>
    </row>
    <row r="1489" spans="1:16" ht="12.75">
      <c r="A1489" t="s">
        <v>50</v>
      </c>
      <c s="34" t="s">
        <v>4630</v>
      </c>
      <c s="34" t="s">
        <v>1027</v>
      </c>
      <c s="35" t="s">
        <v>5</v>
      </c>
      <c s="6" t="s">
        <v>6418</v>
      </c>
      <c s="36" t="s">
        <v>61</v>
      </c>
      <c s="37">
        <v>2</v>
      </c>
      <c s="36">
        <v>0</v>
      </c>
      <c s="36">
        <f>ROUND(G1489*H1489,6)</f>
      </c>
      <c r="L1489" s="38">
        <v>0</v>
      </c>
      <c s="32">
        <f>ROUND(ROUND(L1489,2)*ROUND(G1489,3),2)</f>
      </c>
      <c s="36" t="s">
        <v>62</v>
      </c>
      <c>
        <f>(M1489*21)/100</f>
      </c>
      <c t="s">
        <v>28</v>
      </c>
    </row>
    <row r="1490" spans="1:5" ht="12.75">
      <c r="A1490" s="35" t="s">
        <v>56</v>
      </c>
      <c r="E1490" s="39" t="s">
        <v>6418</v>
      </c>
    </row>
    <row r="1491" spans="1:5" ht="12.75">
      <c r="A1491" s="35" t="s">
        <v>57</v>
      </c>
      <c r="E1491" s="40" t="s">
        <v>5</v>
      </c>
    </row>
    <row r="1492" spans="1:5" ht="12.75">
      <c r="A1492" t="s">
        <v>58</v>
      </c>
      <c r="E1492" s="39" t="s">
        <v>5</v>
      </c>
    </row>
    <row r="1493" spans="1:16" ht="12.75">
      <c r="A1493" t="s">
        <v>50</v>
      </c>
      <c s="34" t="s">
        <v>4634</v>
      </c>
      <c s="34" t="s">
        <v>6259</v>
      </c>
      <c s="35" t="s">
        <v>5</v>
      </c>
      <c s="6" t="s">
        <v>6260</v>
      </c>
      <c s="36" t="s">
        <v>61</v>
      </c>
      <c s="37">
        <v>2</v>
      </c>
      <c s="36">
        <v>0</v>
      </c>
      <c s="36">
        <f>ROUND(G1493*H1493,6)</f>
      </c>
      <c r="L1493" s="38">
        <v>0</v>
      </c>
      <c s="32">
        <f>ROUND(ROUND(L1493,2)*ROUND(G1493,3),2)</f>
      </c>
      <c s="36" t="s">
        <v>62</v>
      </c>
      <c>
        <f>(M1493*21)/100</f>
      </c>
      <c t="s">
        <v>28</v>
      </c>
    </row>
    <row r="1494" spans="1:5" ht="12.75">
      <c r="A1494" s="35" t="s">
        <v>56</v>
      </c>
      <c r="E1494" s="39" t="s">
        <v>6260</v>
      </c>
    </row>
    <row r="1495" spans="1:5" ht="12.75">
      <c r="A1495" s="35" t="s">
        <v>57</v>
      </c>
      <c r="E1495" s="40" t="s">
        <v>5</v>
      </c>
    </row>
    <row r="1496" spans="1:5" ht="12.75">
      <c r="A1496" t="s">
        <v>58</v>
      </c>
      <c r="E1496" s="39" t="s">
        <v>5</v>
      </c>
    </row>
    <row r="1497" spans="1:13" ht="12.75">
      <c r="A1497" t="s">
        <v>47</v>
      </c>
      <c r="C1497" s="31" t="s">
        <v>6430</v>
      </c>
      <c r="E1497" s="33" t="s">
        <v>6414</v>
      </c>
      <c r="J1497" s="32">
        <f>0</f>
      </c>
      <c s="32">
        <f>0</f>
      </c>
      <c s="32">
        <f>0+L1498+L1502+L1506+L1510</f>
      </c>
      <c s="32">
        <f>0+M1498+M1502+M1506+M1510</f>
      </c>
    </row>
    <row r="1498" spans="1:16" ht="12.75">
      <c r="A1498" t="s">
        <v>50</v>
      </c>
      <c s="34" t="s">
        <v>4663</v>
      </c>
      <c s="34" t="s">
        <v>6431</v>
      </c>
      <c s="35" t="s">
        <v>5</v>
      </c>
      <c s="6" t="s">
        <v>6426</v>
      </c>
      <c s="36" t="s">
        <v>61</v>
      </c>
      <c s="37">
        <v>1</v>
      </c>
      <c s="36">
        <v>0</v>
      </c>
      <c s="36">
        <f>ROUND(G1498*H1498,6)</f>
      </c>
      <c r="L1498" s="38">
        <v>0</v>
      </c>
      <c s="32">
        <f>ROUND(ROUND(L1498,2)*ROUND(G1498,3),2)</f>
      </c>
      <c s="36" t="s">
        <v>62</v>
      </c>
      <c>
        <f>(M1498*21)/100</f>
      </c>
      <c t="s">
        <v>28</v>
      </c>
    </row>
    <row r="1499" spans="1:5" ht="12.75">
      <c r="A1499" s="35" t="s">
        <v>56</v>
      </c>
      <c r="E1499" s="39" t="s">
        <v>6426</v>
      </c>
    </row>
    <row r="1500" spans="1:5" ht="12.75">
      <c r="A1500" s="35" t="s">
        <v>57</v>
      </c>
      <c r="E1500" s="40" t="s">
        <v>5</v>
      </c>
    </row>
    <row r="1501" spans="1:5" ht="12.75">
      <c r="A1501" t="s">
        <v>58</v>
      </c>
      <c r="E1501" s="39" t="s">
        <v>5</v>
      </c>
    </row>
    <row r="1502" spans="1:16" ht="12.75">
      <c r="A1502" t="s">
        <v>50</v>
      </c>
      <c s="34" t="s">
        <v>4667</v>
      </c>
      <c s="34" t="s">
        <v>6432</v>
      </c>
      <c s="35" t="s">
        <v>5</v>
      </c>
      <c s="6" t="s">
        <v>6426</v>
      </c>
      <c s="36" t="s">
        <v>61</v>
      </c>
      <c s="37">
        <v>1</v>
      </c>
      <c s="36">
        <v>0</v>
      </c>
      <c s="36">
        <f>ROUND(G1502*H1502,6)</f>
      </c>
      <c r="L1502" s="38">
        <v>0</v>
      </c>
      <c s="32">
        <f>ROUND(ROUND(L1502,2)*ROUND(G1502,3),2)</f>
      </c>
      <c s="36" t="s">
        <v>62</v>
      </c>
      <c>
        <f>(M1502*21)/100</f>
      </c>
      <c t="s">
        <v>28</v>
      </c>
    </row>
    <row r="1503" spans="1:5" ht="12.75">
      <c r="A1503" s="35" t="s">
        <v>56</v>
      </c>
      <c r="E1503" s="39" t="s">
        <v>6426</v>
      </c>
    </row>
    <row r="1504" spans="1:5" ht="12.75">
      <c r="A1504" s="35" t="s">
        <v>57</v>
      </c>
      <c r="E1504" s="40" t="s">
        <v>5</v>
      </c>
    </row>
    <row r="1505" spans="1:5" ht="12.75">
      <c r="A1505" t="s">
        <v>58</v>
      </c>
      <c r="E1505" s="39" t="s">
        <v>5</v>
      </c>
    </row>
    <row r="1506" spans="1:16" ht="12.75">
      <c r="A1506" t="s">
        <v>50</v>
      </c>
      <c s="34" t="s">
        <v>4671</v>
      </c>
      <c s="34" t="s">
        <v>1027</v>
      </c>
      <c s="35" t="s">
        <v>5</v>
      </c>
      <c s="6" t="s">
        <v>6418</v>
      </c>
      <c s="36" t="s">
        <v>61</v>
      </c>
      <c s="37">
        <v>2</v>
      </c>
      <c s="36">
        <v>0</v>
      </c>
      <c s="36">
        <f>ROUND(G1506*H1506,6)</f>
      </c>
      <c r="L1506" s="38">
        <v>0</v>
      </c>
      <c s="32">
        <f>ROUND(ROUND(L1506,2)*ROUND(G1506,3),2)</f>
      </c>
      <c s="36" t="s">
        <v>62</v>
      </c>
      <c>
        <f>(M1506*21)/100</f>
      </c>
      <c t="s">
        <v>28</v>
      </c>
    </row>
    <row r="1507" spans="1:5" ht="12.75">
      <c r="A1507" s="35" t="s">
        <v>56</v>
      </c>
      <c r="E1507" s="39" t="s">
        <v>6418</v>
      </c>
    </row>
    <row r="1508" spans="1:5" ht="12.75">
      <c r="A1508" s="35" t="s">
        <v>57</v>
      </c>
      <c r="E1508" s="40" t="s">
        <v>5</v>
      </c>
    </row>
    <row r="1509" spans="1:5" ht="12.75">
      <c r="A1509" t="s">
        <v>58</v>
      </c>
      <c r="E1509" s="39" t="s">
        <v>5</v>
      </c>
    </row>
    <row r="1510" spans="1:16" ht="12.75">
      <c r="A1510" t="s">
        <v>50</v>
      </c>
      <c s="34" t="s">
        <v>4675</v>
      </c>
      <c s="34" t="s">
        <v>6259</v>
      </c>
      <c s="35" t="s">
        <v>5</v>
      </c>
      <c s="6" t="s">
        <v>6260</v>
      </c>
      <c s="36" t="s">
        <v>61</v>
      </c>
      <c s="37">
        <v>2</v>
      </c>
      <c s="36">
        <v>0</v>
      </c>
      <c s="36">
        <f>ROUND(G1510*H1510,6)</f>
      </c>
      <c r="L1510" s="38">
        <v>0</v>
      </c>
      <c s="32">
        <f>ROUND(ROUND(L1510,2)*ROUND(G1510,3),2)</f>
      </c>
      <c s="36" t="s">
        <v>62</v>
      </c>
      <c>
        <f>(M1510*21)/100</f>
      </c>
      <c t="s">
        <v>28</v>
      </c>
    </row>
    <row r="1511" spans="1:5" ht="12.75">
      <c r="A1511" s="35" t="s">
        <v>56</v>
      </c>
      <c r="E1511" s="39" t="s">
        <v>6260</v>
      </c>
    </row>
    <row r="1512" spans="1:5" ht="12.75">
      <c r="A1512" s="35" t="s">
        <v>57</v>
      </c>
      <c r="E1512" s="40" t="s">
        <v>5</v>
      </c>
    </row>
    <row r="1513" spans="1:5" ht="12.75">
      <c r="A1513" t="s">
        <v>58</v>
      </c>
      <c r="E1513" s="39" t="s">
        <v>5</v>
      </c>
    </row>
    <row r="1514" spans="1:13" ht="12.75">
      <c r="A1514" t="s">
        <v>47</v>
      </c>
      <c r="C1514" s="31" t="s">
        <v>6433</v>
      </c>
      <c r="E1514" s="33" t="s">
        <v>6434</v>
      </c>
      <c r="J1514" s="32">
        <f>0</f>
      </c>
      <c s="32">
        <f>0</f>
      </c>
      <c s="32">
        <f>0+L1515</f>
      </c>
      <c s="32">
        <f>0+M1515</f>
      </c>
    </row>
    <row r="1515" spans="1:16" ht="12.75">
      <c r="A1515" t="s">
        <v>50</v>
      </c>
      <c s="34" t="s">
        <v>132</v>
      </c>
      <c s="34" t="s">
        <v>6435</v>
      </c>
      <c s="35" t="s">
        <v>5</v>
      </c>
      <c s="6" t="s">
        <v>6436</v>
      </c>
      <c s="36" t="s">
        <v>61</v>
      </c>
      <c s="37">
        <v>2</v>
      </c>
      <c s="36">
        <v>0</v>
      </c>
      <c s="36">
        <f>ROUND(G1515*H1515,6)</f>
      </c>
      <c r="L1515" s="38">
        <v>0</v>
      </c>
      <c s="32">
        <f>ROUND(ROUND(L1515,2)*ROUND(G1515,3),2)</f>
      </c>
      <c s="36" t="s">
        <v>62</v>
      </c>
      <c>
        <f>(M1515*21)/100</f>
      </c>
      <c t="s">
        <v>28</v>
      </c>
    </row>
    <row r="1516" spans="1:5" ht="12.75">
      <c r="A1516" s="35" t="s">
        <v>56</v>
      </c>
      <c r="E1516" s="39" t="s">
        <v>6436</v>
      </c>
    </row>
    <row r="1517" spans="1:5" ht="12.75">
      <c r="A1517" s="35" t="s">
        <v>57</v>
      </c>
      <c r="E1517" s="40" t="s">
        <v>5</v>
      </c>
    </row>
    <row r="1518" spans="1:5" ht="12.75">
      <c r="A1518" t="s">
        <v>58</v>
      </c>
      <c r="E1518" s="39" t="s">
        <v>5</v>
      </c>
    </row>
    <row r="1519" spans="1:13" ht="12.75">
      <c r="A1519" t="s">
        <v>47</v>
      </c>
      <c r="C1519" s="31" t="s">
        <v>6437</v>
      </c>
      <c r="E1519" s="33" t="s">
        <v>6434</v>
      </c>
      <c r="J1519" s="32">
        <f>0</f>
      </c>
      <c s="32">
        <f>0</f>
      </c>
      <c s="32">
        <f>0+L1520+L1524</f>
      </c>
      <c s="32">
        <f>0+M1520+M1524</f>
      </c>
    </row>
    <row r="1520" spans="1:16" ht="12.75">
      <c r="A1520" t="s">
        <v>50</v>
      </c>
      <c s="34" t="s">
        <v>465</v>
      </c>
      <c s="34" t="s">
        <v>6438</v>
      </c>
      <c s="35" t="s">
        <v>5</v>
      </c>
      <c s="6" t="s">
        <v>6439</v>
      </c>
      <c s="36" t="s">
        <v>61</v>
      </c>
      <c s="37">
        <v>3</v>
      </c>
      <c s="36">
        <v>0</v>
      </c>
      <c s="36">
        <f>ROUND(G1520*H1520,6)</f>
      </c>
      <c r="L1520" s="38">
        <v>0</v>
      </c>
      <c s="32">
        <f>ROUND(ROUND(L1520,2)*ROUND(G1520,3),2)</f>
      </c>
      <c s="36" t="s">
        <v>62</v>
      </c>
      <c>
        <f>(M1520*21)/100</f>
      </c>
      <c t="s">
        <v>28</v>
      </c>
    </row>
    <row r="1521" spans="1:5" ht="12.75">
      <c r="A1521" s="35" t="s">
        <v>56</v>
      </c>
      <c r="E1521" s="39" t="s">
        <v>6439</v>
      </c>
    </row>
    <row r="1522" spans="1:5" ht="12.75">
      <c r="A1522" s="35" t="s">
        <v>57</v>
      </c>
      <c r="E1522" s="40" t="s">
        <v>5</v>
      </c>
    </row>
    <row r="1523" spans="1:5" ht="12.75">
      <c r="A1523" t="s">
        <v>58</v>
      </c>
      <c r="E1523" s="39" t="s">
        <v>5</v>
      </c>
    </row>
    <row r="1524" spans="1:16" ht="12.75">
      <c r="A1524" t="s">
        <v>50</v>
      </c>
      <c s="34" t="s">
        <v>467</v>
      </c>
      <c s="34" t="s">
        <v>6440</v>
      </c>
      <c s="35" t="s">
        <v>5</v>
      </c>
      <c s="6" t="s">
        <v>6441</v>
      </c>
      <c s="36" t="s">
        <v>61</v>
      </c>
      <c s="37">
        <v>1</v>
      </c>
      <c s="36">
        <v>0</v>
      </c>
      <c s="36">
        <f>ROUND(G1524*H1524,6)</f>
      </c>
      <c r="L1524" s="38">
        <v>0</v>
      </c>
      <c s="32">
        <f>ROUND(ROUND(L1524,2)*ROUND(G1524,3),2)</f>
      </c>
      <c s="36" t="s">
        <v>62</v>
      </c>
      <c>
        <f>(M1524*21)/100</f>
      </c>
      <c t="s">
        <v>28</v>
      </c>
    </row>
    <row r="1525" spans="1:5" ht="12.75">
      <c r="A1525" s="35" t="s">
        <v>56</v>
      </c>
      <c r="E1525" s="39" t="s">
        <v>6441</v>
      </c>
    </row>
    <row r="1526" spans="1:5" ht="12.75">
      <c r="A1526" s="35" t="s">
        <v>57</v>
      </c>
      <c r="E1526" s="40" t="s">
        <v>5</v>
      </c>
    </row>
    <row r="1527" spans="1:5" ht="12.75">
      <c r="A1527" t="s">
        <v>58</v>
      </c>
      <c r="E1527" s="39" t="s">
        <v>5</v>
      </c>
    </row>
    <row r="1528" spans="1:13" ht="12.75">
      <c r="A1528" t="s">
        <v>47</v>
      </c>
      <c r="C1528" s="31" t="s">
        <v>6442</v>
      </c>
      <c r="E1528" s="33" t="s">
        <v>6434</v>
      </c>
      <c r="J1528" s="32">
        <f>0</f>
      </c>
      <c s="32">
        <f>0</f>
      </c>
      <c s="32">
        <f>0+L1529+L1533</f>
      </c>
      <c s="32">
        <f>0+M1529+M1533</f>
      </c>
    </row>
    <row r="1529" spans="1:16" ht="12.75">
      <c r="A1529" t="s">
        <v>50</v>
      </c>
      <c s="34" t="s">
        <v>977</v>
      </c>
      <c s="34" t="s">
        <v>6443</v>
      </c>
      <c s="35" t="s">
        <v>5</v>
      </c>
      <c s="6" t="s">
        <v>6444</v>
      </c>
      <c s="36" t="s">
        <v>61</v>
      </c>
      <c s="37">
        <v>1</v>
      </c>
      <c s="36">
        <v>0</v>
      </c>
      <c s="36">
        <f>ROUND(G1529*H1529,6)</f>
      </c>
      <c r="L1529" s="38">
        <v>0</v>
      </c>
      <c s="32">
        <f>ROUND(ROUND(L1529,2)*ROUND(G1529,3),2)</f>
      </c>
      <c s="36" t="s">
        <v>62</v>
      </c>
      <c>
        <f>(M1529*21)/100</f>
      </c>
      <c t="s">
        <v>28</v>
      </c>
    </row>
    <row r="1530" spans="1:5" ht="12.75">
      <c r="A1530" s="35" t="s">
        <v>56</v>
      </c>
      <c r="E1530" s="39" t="s">
        <v>6444</v>
      </c>
    </row>
    <row r="1531" spans="1:5" ht="12.75">
      <c r="A1531" s="35" t="s">
        <v>57</v>
      </c>
      <c r="E1531" s="40" t="s">
        <v>5</v>
      </c>
    </row>
    <row r="1532" spans="1:5" ht="12.75">
      <c r="A1532" t="s">
        <v>58</v>
      </c>
      <c r="E1532" s="39" t="s">
        <v>5</v>
      </c>
    </row>
    <row r="1533" spans="1:16" ht="12.75">
      <c r="A1533" t="s">
        <v>50</v>
      </c>
      <c s="34" t="s">
        <v>978</v>
      </c>
      <c s="34" t="s">
        <v>6445</v>
      </c>
      <c s="35" t="s">
        <v>5</v>
      </c>
      <c s="6" t="s">
        <v>6446</v>
      </c>
      <c s="36" t="s">
        <v>61</v>
      </c>
      <c s="37">
        <v>3</v>
      </c>
      <c s="36">
        <v>0</v>
      </c>
      <c s="36">
        <f>ROUND(G1533*H1533,6)</f>
      </c>
      <c r="L1533" s="38">
        <v>0</v>
      </c>
      <c s="32">
        <f>ROUND(ROUND(L1533,2)*ROUND(G1533,3),2)</f>
      </c>
      <c s="36" t="s">
        <v>62</v>
      </c>
      <c>
        <f>(M1533*21)/100</f>
      </c>
      <c t="s">
        <v>28</v>
      </c>
    </row>
    <row r="1534" spans="1:5" ht="12.75">
      <c r="A1534" s="35" t="s">
        <v>56</v>
      </c>
      <c r="E1534" s="39" t="s">
        <v>6446</v>
      </c>
    </row>
    <row r="1535" spans="1:5" ht="12.75">
      <c r="A1535" s="35" t="s">
        <v>57</v>
      </c>
      <c r="E1535" s="40" t="s">
        <v>5</v>
      </c>
    </row>
    <row r="1536" spans="1:5" ht="12.75">
      <c r="A1536" t="s">
        <v>58</v>
      </c>
      <c r="E1536" s="39" t="s">
        <v>5</v>
      </c>
    </row>
    <row r="1537" spans="1:13" ht="12.75">
      <c r="A1537" t="s">
        <v>47</v>
      </c>
      <c r="C1537" s="31" t="s">
        <v>6447</v>
      </c>
      <c r="E1537" s="33" t="s">
        <v>6448</v>
      </c>
      <c r="J1537" s="32">
        <f>0</f>
      </c>
      <c s="32">
        <f>0</f>
      </c>
      <c s="32">
        <f>0+L1538</f>
      </c>
      <c s="32">
        <f>0+M1538</f>
      </c>
    </row>
    <row r="1538" spans="1:16" ht="25.5">
      <c r="A1538" t="s">
        <v>50</v>
      </c>
      <c s="34" t="s">
        <v>4759</v>
      </c>
      <c s="34" t="s">
        <v>6449</v>
      </c>
      <c s="35" t="s">
        <v>5</v>
      </c>
      <c s="6" t="s">
        <v>6450</v>
      </c>
      <c s="36" t="s">
        <v>61</v>
      </c>
      <c s="37">
        <v>1</v>
      </c>
      <c s="36">
        <v>0</v>
      </c>
      <c s="36">
        <f>ROUND(G1538*H1538,6)</f>
      </c>
      <c r="L1538" s="38">
        <v>0</v>
      </c>
      <c s="32">
        <f>ROUND(ROUND(L1538,2)*ROUND(G1538,3),2)</f>
      </c>
      <c s="36" t="s">
        <v>62</v>
      </c>
      <c>
        <f>(M1538*21)/100</f>
      </c>
      <c t="s">
        <v>28</v>
      </c>
    </row>
    <row r="1539" spans="1:5" ht="25.5">
      <c r="A1539" s="35" t="s">
        <v>56</v>
      </c>
      <c r="E1539" s="39" t="s">
        <v>6450</v>
      </c>
    </row>
    <row r="1540" spans="1:5" ht="12.75">
      <c r="A1540" s="35" t="s">
        <v>57</v>
      </c>
      <c r="E1540" s="40" t="s">
        <v>5</v>
      </c>
    </row>
    <row r="1541" spans="1:5" ht="12.75">
      <c r="A1541" t="s">
        <v>58</v>
      </c>
      <c r="E1541" s="39" t="s">
        <v>5</v>
      </c>
    </row>
    <row r="1542" spans="1:13" ht="12.75">
      <c r="A1542" t="s">
        <v>47</v>
      </c>
      <c r="C1542" s="31" t="s">
        <v>6451</v>
      </c>
      <c r="E1542" s="33" t="s">
        <v>6452</v>
      </c>
      <c r="J1542" s="32">
        <f>0</f>
      </c>
      <c s="32">
        <f>0</f>
      </c>
      <c s="32">
        <f>0+L1543+L1547</f>
      </c>
      <c s="32">
        <f>0+M1543+M1547</f>
      </c>
    </row>
    <row r="1543" spans="1:16" ht="12.75">
      <c r="A1543" t="s">
        <v>50</v>
      </c>
      <c s="34" t="s">
        <v>4798</v>
      </c>
      <c s="34" t="s">
        <v>6453</v>
      </c>
      <c s="35" t="s">
        <v>5</v>
      </c>
      <c s="6" t="s">
        <v>6454</v>
      </c>
      <c s="36" t="s">
        <v>1203</v>
      </c>
      <c s="37">
        <v>100</v>
      </c>
      <c s="36">
        <v>0</v>
      </c>
      <c s="36">
        <f>ROUND(G1543*H1543,6)</f>
      </c>
      <c r="L1543" s="38">
        <v>0</v>
      </c>
      <c s="32">
        <f>ROUND(ROUND(L1543,2)*ROUND(G1543,3),2)</f>
      </c>
      <c s="36" t="s">
        <v>62</v>
      </c>
      <c>
        <f>(M1543*21)/100</f>
      </c>
      <c t="s">
        <v>28</v>
      </c>
    </row>
    <row r="1544" spans="1:5" ht="12.75">
      <c r="A1544" s="35" t="s">
        <v>56</v>
      </c>
      <c r="E1544" s="39" t="s">
        <v>6454</v>
      </c>
    </row>
    <row r="1545" spans="1:5" ht="12.75">
      <c r="A1545" s="35" t="s">
        <v>57</v>
      </c>
      <c r="E1545" s="40" t="s">
        <v>5</v>
      </c>
    </row>
    <row r="1546" spans="1:5" ht="12.75">
      <c r="A1546" t="s">
        <v>58</v>
      </c>
      <c r="E1546" s="39" t="s">
        <v>5</v>
      </c>
    </row>
    <row r="1547" spans="1:16" ht="12.75">
      <c r="A1547" t="s">
        <v>50</v>
      </c>
      <c s="34" t="s">
        <v>4801</v>
      </c>
      <c s="34" t="s">
        <v>6455</v>
      </c>
      <c s="35" t="s">
        <v>5</v>
      </c>
      <c s="6" t="s">
        <v>6456</v>
      </c>
      <c s="36" t="s">
        <v>1203</v>
      </c>
      <c s="37">
        <v>200</v>
      </c>
      <c s="36">
        <v>0</v>
      </c>
      <c s="36">
        <f>ROUND(G1547*H1547,6)</f>
      </c>
      <c r="L1547" s="38">
        <v>0</v>
      </c>
      <c s="32">
        <f>ROUND(ROUND(L1547,2)*ROUND(G1547,3),2)</f>
      </c>
      <c s="36" t="s">
        <v>62</v>
      </c>
      <c>
        <f>(M1547*21)/100</f>
      </c>
      <c t="s">
        <v>28</v>
      </c>
    </row>
    <row r="1548" spans="1:5" ht="12.75">
      <c r="A1548" s="35" t="s">
        <v>56</v>
      </c>
      <c r="E1548" s="39" t="s">
        <v>6456</v>
      </c>
    </row>
    <row r="1549" spans="1:5" ht="12.75">
      <c r="A1549" s="35" t="s">
        <v>57</v>
      </c>
      <c r="E1549" s="40" t="s">
        <v>5</v>
      </c>
    </row>
    <row r="1550" spans="1:5" ht="12.75">
      <c r="A1550" t="s">
        <v>58</v>
      </c>
      <c r="E1550" s="39" t="s">
        <v>5</v>
      </c>
    </row>
    <row r="1551" spans="1:13" ht="25.5">
      <c r="A1551" t="s">
        <v>47</v>
      </c>
      <c r="C1551" s="31" t="s">
        <v>6457</v>
      </c>
      <c r="E1551" s="33" t="s">
        <v>6458</v>
      </c>
      <c r="J1551" s="32">
        <f>0</f>
      </c>
      <c s="32">
        <f>0</f>
      </c>
      <c s="32">
        <f>0+L1552</f>
      </c>
      <c s="32">
        <f>0+M1552</f>
      </c>
    </row>
    <row r="1552" spans="1:16" ht="25.5">
      <c r="A1552" t="s">
        <v>50</v>
      </c>
      <c s="34" t="s">
        <v>4804</v>
      </c>
      <c s="34" t="s">
        <v>6459</v>
      </c>
      <c s="35" t="s">
        <v>5</v>
      </c>
      <c s="6" t="s">
        <v>6460</v>
      </c>
      <c s="36" t="s">
        <v>1203</v>
      </c>
      <c s="37">
        <v>200</v>
      </c>
      <c s="36">
        <v>0</v>
      </c>
      <c s="36">
        <f>ROUND(G1552*H1552,6)</f>
      </c>
      <c r="L1552" s="38">
        <v>0</v>
      </c>
      <c s="32">
        <f>ROUND(ROUND(L1552,2)*ROUND(G1552,3),2)</f>
      </c>
      <c s="36" t="s">
        <v>62</v>
      </c>
      <c>
        <f>(M1552*21)/100</f>
      </c>
      <c t="s">
        <v>28</v>
      </c>
    </row>
    <row r="1553" spans="1:5" ht="25.5">
      <c r="A1553" s="35" t="s">
        <v>56</v>
      </c>
      <c r="E1553" s="39" t="s">
        <v>6460</v>
      </c>
    </row>
    <row r="1554" spans="1:5" ht="12.75">
      <c r="A1554" s="35" t="s">
        <v>57</v>
      </c>
      <c r="E1554" s="40" t="s">
        <v>5</v>
      </c>
    </row>
    <row r="1555" spans="1:5" ht="12.75">
      <c r="A1555" t="s">
        <v>58</v>
      </c>
      <c r="E1555" s="39" t="s">
        <v>5</v>
      </c>
    </row>
    <row r="1556" spans="1:13" ht="12.75">
      <c r="A1556" t="s">
        <v>47</v>
      </c>
      <c r="C1556" s="31" t="s">
        <v>6461</v>
      </c>
      <c r="E1556" s="33" t="s">
        <v>6462</v>
      </c>
      <c r="J1556" s="32">
        <f>0</f>
      </c>
      <c s="32">
        <f>0</f>
      </c>
      <c s="32">
        <f>0+L1557</f>
      </c>
      <c s="32">
        <f>0+M1557</f>
      </c>
    </row>
    <row r="1557" spans="1:16" ht="12.75">
      <c r="A1557" t="s">
        <v>50</v>
      </c>
      <c s="34" t="s">
        <v>4809</v>
      </c>
      <c s="34" t="s">
        <v>1004</v>
      </c>
      <c s="35" t="s">
        <v>5</v>
      </c>
      <c s="6" t="s">
        <v>6463</v>
      </c>
      <c s="36" t="s">
        <v>1203</v>
      </c>
      <c s="37">
        <v>120</v>
      </c>
      <c s="36">
        <v>0</v>
      </c>
      <c s="36">
        <f>ROUND(G1557*H1557,6)</f>
      </c>
      <c r="L1557" s="38">
        <v>0</v>
      </c>
      <c s="32">
        <f>ROUND(ROUND(L1557,2)*ROUND(G1557,3),2)</f>
      </c>
      <c s="36" t="s">
        <v>62</v>
      </c>
      <c>
        <f>(M1557*21)/100</f>
      </c>
      <c t="s">
        <v>28</v>
      </c>
    </row>
    <row r="1558" spans="1:5" ht="12.75">
      <c r="A1558" s="35" t="s">
        <v>56</v>
      </c>
      <c r="E1558" s="39" t="s">
        <v>6463</v>
      </c>
    </row>
    <row r="1559" spans="1:5" ht="12.75">
      <c r="A1559" s="35" t="s">
        <v>57</v>
      </c>
      <c r="E1559" s="40" t="s">
        <v>5</v>
      </c>
    </row>
    <row r="1560" spans="1:5" ht="12.75">
      <c r="A1560" t="s">
        <v>58</v>
      </c>
      <c r="E1560" s="39" t="s">
        <v>5</v>
      </c>
    </row>
    <row r="1561" spans="1:13" ht="25.5">
      <c r="A1561" t="s">
        <v>47</v>
      </c>
      <c r="C1561" s="31" t="s">
        <v>5310</v>
      </c>
      <c r="E1561" s="33" t="s">
        <v>6464</v>
      </c>
      <c r="J1561" s="32">
        <f>0</f>
      </c>
      <c s="32">
        <f>0</f>
      </c>
      <c s="32">
        <f>0+L1562+L1566</f>
      </c>
      <c s="32">
        <f>0+M1562+M1566</f>
      </c>
    </row>
    <row r="1562" spans="1:16" ht="12.75">
      <c r="A1562" t="s">
        <v>50</v>
      </c>
      <c s="34" t="s">
        <v>134</v>
      </c>
      <c s="34" t="s">
        <v>6465</v>
      </c>
      <c s="35" t="s">
        <v>5</v>
      </c>
      <c s="6" t="s">
        <v>6466</v>
      </c>
      <c s="36" t="s">
        <v>61</v>
      </c>
      <c s="37">
        <v>1</v>
      </c>
      <c s="36">
        <v>0</v>
      </c>
      <c s="36">
        <f>ROUND(G1562*H1562,6)</f>
      </c>
      <c r="L1562" s="38">
        <v>0</v>
      </c>
      <c s="32">
        <f>ROUND(ROUND(L1562,2)*ROUND(G1562,3),2)</f>
      </c>
      <c s="36" t="s">
        <v>62</v>
      </c>
      <c>
        <f>(M1562*21)/100</f>
      </c>
      <c t="s">
        <v>28</v>
      </c>
    </row>
    <row r="1563" spans="1:5" ht="12.75">
      <c r="A1563" s="35" t="s">
        <v>56</v>
      </c>
      <c r="E1563" s="39" t="s">
        <v>6466</v>
      </c>
    </row>
    <row r="1564" spans="1:5" ht="12.75">
      <c r="A1564" s="35" t="s">
        <v>57</v>
      </c>
      <c r="E1564" s="40" t="s">
        <v>5</v>
      </c>
    </row>
    <row r="1565" spans="1:5" ht="12.75">
      <c r="A1565" t="s">
        <v>58</v>
      </c>
      <c r="E1565" s="39" t="s">
        <v>5</v>
      </c>
    </row>
    <row r="1566" spans="1:16" ht="12.75">
      <c r="A1566" t="s">
        <v>50</v>
      </c>
      <c s="34" t="s">
        <v>136</v>
      </c>
      <c s="34" t="s">
        <v>6467</v>
      </c>
      <c s="35" t="s">
        <v>5</v>
      </c>
      <c s="6" t="s">
        <v>6468</v>
      </c>
      <c s="36" t="s">
        <v>61</v>
      </c>
      <c s="37">
        <v>1</v>
      </c>
      <c s="36">
        <v>0</v>
      </c>
      <c s="36">
        <f>ROUND(G1566*H1566,6)</f>
      </c>
      <c r="L1566" s="38">
        <v>0</v>
      </c>
      <c s="32">
        <f>ROUND(ROUND(L1566,2)*ROUND(G1566,3),2)</f>
      </c>
      <c s="36" t="s">
        <v>62</v>
      </c>
      <c>
        <f>(M1566*21)/100</f>
      </c>
      <c t="s">
        <v>28</v>
      </c>
    </row>
    <row r="1567" spans="1:5" ht="12.75">
      <c r="A1567" s="35" t="s">
        <v>56</v>
      </c>
      <c r="E1567" s="39" t="s">
        <v>6468</v>
      </c>
    </row>
    <row r="1568" spans="1:5" ht="12.75">
      <c r="A1568" s="35" t="s">
        <v>57</v>
      </c>
      <c r="E1568" s="40" t="s">
        <v>5</v>
      </c>
    </row>
    <row r="1569" spans="1:5" ht="12.75">
      <c r="A1569" t="s">
        <v>58</v>
      </c>
      <c r="E1569" s="39" t="s">
        <v>5</v>
      </c>
    </row>
    <row r="1570" spans="1:13" ht="12.75">
      <c r="A1570" t="s">
        <v>47</v>
      </c>
      <c r="C1570" s="31" t="s">
        <v>6469</v>
      </c>
      <c r="E1570" s="33" t="s">
        <v>6470</v>
      </c>
      <c r="J1570" s="32">
        <f>0</f>
      </c>
      <c s="32">
        <f>0</f>
      </c>
      <c s="32">
        <f>0+L1571+L1575</f>
      </c>
      <c s="32">
        <f>0+M1571+M1575</f>
      </c>
    </row>
    <row r="1571" spans="1:16" ht="12.75">
      <c r="A1571" t="s">
        <v>50</v>
      </c>
      <c s="34" t="s">
        <v>4812</v>
      </c>
      <c s="34" t="s">
        <v>889</v>
      </c>
      <c s="35" t="s">
        <v>5</v>
      </c>
      <c s="6" t="s">
        <v>6471</v>
      </c>
      <c s="36" t="s">
        <v>61</v>
      </c>
      <c s="37">
        <v>1</v>
      </c>
      <c s="36">
        <v>0</v>
      </c>
      <c s="36">
        <f>ROUND(G1571*H1571,6)</f>
      </c>
      <c r="L1571" s="38">
        <v>0</v>
      </c>
      <c s="32">
        <f>ROUND(ROUND(L1571,2)*ROUND(G1571,3),2)</f>
      </c>
      <c s="36" t="s">
        <v>62</v>
      </c>
      <c>
        <f>(M1571*21)/100</f>
      </c>
      <c t="s">
        <v>28</v>
      </c>
    </row>
    <row r="1572" spans="1:5" ht="12.75">
      <c r="A1572" s="35" t="s">
        <v>56</v>
      </c>
      <c r="E1572" s="39" t="s">
        <v>6471</v>
      </c>
    </row>
    <row r="1573" spans="1:5" ht="12.75">
      <c r="A1573" s="35" t="s">
        <v>57</v>
      </c>
      <c r="E1573" s="40" t="s">
        <v>5</v>
      </c>
    </row>
    <row r="1574" spans="1:5" ht="12.75">
      <c r="A1574" t="s">
        <v>58</v>
      </c>
      <c r="E1574" s="39" t="s">
        <v>5</v>
      </c>
    </row>
    <row r="1575" spans="1:16" ht="12.75">
      <c r="A1575" t="s">
        <v>50</v>
      </c>
      <c s="34" t="s">
        <v>4817</v>
      </c>
      <c s="34" t="s">
        <v>893</v>
      </c>
      <c s="35" t="s">
        <v>5</v>
      </c>
      <c s="6" t="s">
        <v>6472</v>
      </c>
      <c s="36" t="s">
        <v>61</v>
      </c>
      <c s="37">
        <v>1</v>
      </c>
      <c s="36">
        <v>0</v>
      </c>
      <c s="36">
        <f>ROUND(G1575*H1575,6)</f>
      </c>
      <c r="L1575" s="38">
        <v>0</v>
      </c>
      <c s="32">
        <f>ROUND(ROUND(L1575,2)*ROUND(G1575,3),2)</f>
      </c>
      <c s="36" t="s">
        <v>62</v>
      </c>
      <c>
        <f>(M1575*21)/100</f>
      </c>
      <c t="s">
        <v>28</v>
      </c>
    </row>
    <row r="1576" spans="1:5" ht="12.75">
      <c r="A1576" s="35" t="s">
        <v>56</v>
      </c>
      <c r="E1576" s="39" t="s">
        <v>6472</v>
      </c>
    </row>
    <row r="1577" spans="1:5" ht="12.75">
      <c r="A1577" s="35" t="s">
        <v>57</v>
      </c>
      <c r="E1577" s="40" t="s">
        <v>5</v>
      </c>
    </row>
    <row r="1578" spans="1:5" ht="12.75">
      <c r="A1578" t="s">
        <v>58</v>
      </c>
      <c r="E1578" s="39" t="s">
        <v>5</v>
      </c>
    </row>
    <row r="1579" spans="1:13" ht="12.75">
      <c r="A1579" t="s">
        <v>47</v>
      </c>
      <c r="C1579" s="31" t="s">
        <v>6473</v>
      </c>
      <c r="E1579" s="33" t="s">
        <v>6474</v>
      </c>
      <c r="J1579" s="32">
        <f>0</f>
      </c>
      <c s="32">
        <f>0</f>
      </c>
      <c s="32">
        <f>0+L1580+L1584</f>
      </c>
      <c s="32">
        <f>0+M1580+M1584</f>
      </c>
    </row>
    <row r="1580" spans="1:16" ht="12.75">
      <c r="A1580" t="s">
        <v>50</v>
      </c>
      <c s="34" t="s">
        <v>4820</v>
      </c>
      <c s="34" t="s">
        <v>6475</v>
      </c>
      <c s="35" t="s">
        <v>5</v>
      </c>
      <c s="6" t="s">
        <v>6476</v>
      </c>
      <c s="36" t="s">
        <v>6477</v>
      </c>
      <c s="37">
        <v>300</v>
      </c>
      <c s="36">
        <v>0</v>
      </c>
      <c s="36">
        <f>ROUND(G1580*H1580,6)</f>
      </c>
      <c r="L1580" s="38">
        <v>0</v>
      </c>
      <c s="32">
        <f>ROUND(ROUND(L1580,2)*ROUND(G1580,3),2)</f>
      </c>
      <c s="36" t="s">
        <v>62</v>
      </c>
      <c>
        <f>(M1580*21)/100</f>
      </c>
      <c t="s">
        <v>28</v>
      </c>
    </row>
    <row r="1581" spans="1:5" ht="12.75">
      <c r="A1581" s="35" t="s">
        <v>56</v>
      </c>
      <c r="E1581" s="39" t="s">
        <v>6476</v>
      </c>
    </row>
    <row r="1582" spans="1:5" ht="12.75">
      <c r="A1582" s="35" t="s">
        <v>57</v>
      </c>
      <c r="E1582" s="40" t="s">
        <v>5</v>
      </c>
    </row>
    <row r="1583" spans="1:5" ht="12.75">
      <c r="A1583" t="s">
        <v>58</v>
      </c>
      <c r="E1583" s="39" t="s">
        <v>5</v>
      </c>
    </row>
    <row r="1584" spans="1:16" ht="12.75">
      <c r="A1584" t="s">
        <v>50</v>
      </c>
      <c s="34" t="s">
        <v>4823</v>
      </c>
      <c s="34" t="s">
        <v>6478</v>
      </c>
      <c s="35" t="s">
        <v>5</v>
      </c>
      <c s="6" t="s">
        <v>6479</v>
      </c>
      <c s="36" t="s">
        <v>6477</v>
      </c>
      <c s="37">
        <v>120</v>
      </c>
      <c s="36">
        <v>0</v>
      </c>
      <c s="36">
        <f>ROUND(G1584*H1584,6)</f>
      </c>
      <c r="L1584" s="38">
        <v>0</v>
      </c>
      <c s="32">
        <f>ROUND(ROUND(L1584,2)*ROUND(G1584,3),2)</f>
      </c>
      <c s="36" t="s">
        <v>62</v>
      </c>
      <c>
        <f>(M1584*21)/100</f>
      </c>
      <c t="s">
        <v>28</v>
      </c>
    </row>
    <row r="1585" spans="1:5" ht="12.75">
      <c r="A1585" s="35" t="s">
        <v>56</v>
      </c>
      <c r="E1585" s="39" t="s">
        <v>6479</v>
      </c>
    </row>
    <row r="1586" spans="1:5" ht="12.75">
      <c r="A1586" s="35" t="s">
        <v>57</v>
      </c>
      <c r="E1586" s="40" t="s">
        <v>5</v>
      </c>
    </row>
    <row r="1587" spans="1:5" ht="12.75">
      <c r="A1587" t="s">
        <v>58</v>
      </c>
      <c r="E1587" s="39" t="s">
        <v>5</v>
      </c>
    </row>
    <row r="1588" spans="1:13" ht="12.75">
      <c r="A1588" t="s">
        <v>47</v>
      </c>
      <c r="C1588" s="31" t="s">
        <v>6480</v>
      </c>
      <c r="E1588" s="33" t="s">
        <v>6481</v>
      </c>
      <c r="J1588" s="32">
        <f>0</f>
      </c>
      <c s="32">
        <f>0</f>
      </c>
      <c s="32">
        <f>0+L1589+L1593</f>
      </c>
      <c s="32">
        <f>0+M1589+M1593</f>
      </c>
    </row>
    <row r="1589" spans="1:16" ht="12.75">
      <c r="A1589" t="s">
        <v>50</v>
      </c>
      <c s="34" t="s">
        <v>137</v>
      </c>
      <c s="34" t="s">
        <v>6482</v>
      </c>
      <c s="35" t="s">
        <v>5</v>
      </c>
      <c s="6" t="s">
        <v>6483</v>
      </c>
      <c s="36" t="s">
        <v>61</v>
      </c>
      <c s="37">
        <v>5</v>
      </c>
      <c s="36">
        <v>0</v>
      </c>
      <c s="36">
        <f>ROUND(G1589*H1589,6)</f>
      </c>
      <c r="L1589" s="38">
        <v>0</v>
      </c>
      <c s="32">
        <f>ROUND(ROUND(L1589,2)*ROUND(G1589,3),2)</f>
      </c>
      <c s="36" t="s">
        <v>62</v>
      </c>
      <c>
        <f>(M1589*21)/100</f>
      </c>
      <c t="s">
        <v>28</v>
      </c>
    </row>
    <row r="1590" spans="1:5" ht="12.75">
      <c r="A1590" s="35" t="s">
        <v>56</v>
      </c>
      <c r="E1590" s="39" t="s">
        <v>6483</v>
      </c>
    </row>
    <row r="1591" spans="1:5" ht="12.75">
      <c r="A1591" s="35" t="s">
        <v>57</v>
      </c>
      <c r="E1591" s="40" t="s">
        <v>5</v>
      </c>
    </row>
    <row r="1592" spans="1:5" ht="12.75">
      <c r="A1592" t="s">
        <v>58</v>
      </c>
      <c r="E1592" s="39" t="s">
        <v>5</v>
      </c>
    </row>
    <row r="1593" spans="1:16" ht="12.75">
      <c r="A1593" t="s">
        <v>50</v>
      </c>
      <c s="34" t="s">
        <v>141</v>
      </c>
      <c s="34" t="s">
        <v>6484</v>
      </c>
      <c s="35" t="s">
        <v>5</v>
      </c>
      <c s="6" t="s">
        <v>6485</v>
      </c>
      <c s="36" t="s">
        <v>61</v>
      </c>
      <c s="37">
        <v>4</v>
      </c>
      <c s="36">
        <v>0</v>
      </c>
      <c s="36">
        <f>ROUND(G1593*H1593,6)</f>
      </c>
      <c r="L1593" s="38">
        <v>0</v>
      </c>
      <c s="32">
        <f>ROUND(ROUND(L1593,2)*ROUND(G1593,3),2)</f>
      </c>
      <c s="36" t="s">
        <v>62</v>
      </c>
      <c>
        <f>(M1593*21)/100</f>
      </c>
      <c t="s">
        <v>28</v>
      </c>
    </row>
    <row r="1594" spans="1:5" ht="12.75">
      <c r="A1594" s="35" t="s">
        <v>56</v>
      </c>
      <c r="E1594" s="39" t="s">
        <v>6485</v>
      </c>
    </row>
    <row r="1595" spans="1:5" ht="12.75">
      <c r="A1595" s="35" t="s">
        <v>57</v>
      </c>
      <c r="E1595" s="40" t="s">
        <v>5</v>
      </c>
    </row>
    <row r="1596" spans="1:5" ht="12.75">
      <c r="A1596" t="s">
        <v>58</v>
      </c>
      <c r="E1596" s="39" t="s">
        <v>5</v>
      </c>
    </row>
    <row r="1597" spans="1:13" ht="12.75">
      <c r="A1597" t="s">
        <v>47</v>
      </c>
      <c r="C1597" s="31" t="s">
        <v>6486</v>
      </c>
      <c r="E1597" s="33" t="s">
        <v>6481</v>
      </c>
      <c r="J1597" s="32">
        <f>0</f>
      </c>
      <c s="32">
        <f>0</f>
      </c>
      <c s="32">
        <f>0+L1598+L1602+L1606</f>
      </c>
      <c s="32">
        <f>0+M1598+M1602+M1606</f>
      </c>
    </row>
    <row r="1598" spans="1:16" ht="12.75">
      <c r="A1598" t="s">
        <v>50</v>
      </c>
      <c s="34" t="s">
        <v>482</v>
      </c>
      <c s="34" t="s">
        <v>6487</v>
      </c>
      <c s="35" t="s">
        <v>5</v>
      </c>
      <c s="6" t="s">
        <v>6488</v>
      </c>
      <c s="36" t="s">
        <v>61</v>
      </c>
      <c s="37">
        <v>1</v>
      </c>
      <c s="36">
        <v>0</v>
      </c>
      <c s="36">
        <f>ROUND(G1598*H1598,6)</f>
      </c>
      <c r="L1598" s="38">
        <v>0</v>
      </c>
      <c s="32">
        <f>ROUND(ROUND(L1598,2)*ROUND(G1598,3),2)</f>
      </c>
      <c s="36" t="s">
        <v>62</v>
      </c>
      <c>
        <f>(M1598*21)/100</f>
      </c>
      <c t="s">
        <v>28</v>
      </c>
    </row>
    <row r="1599" spans="1:5" ht="12.75">
      <c r="A1599" s="35" t="s">
        <v>56</v>
      </c>
      <c r="E1599" s="39" t="s">
        <v>6488</v>
      </c>
    </row>
    <row r="1600" spans="1:5" ht="12.75">
      <c r="A1600" s="35" t="s">
        <v>57</v>
      </c>
      <c r="E1600" s="40" t="s">
        <v>5</v>
      </c>
    </row>
    <row r="1601" spans="1:5" ht="12.75">
      <c r="A1601" t="s">
        <v>58</v>
      </c>
      <c r="E1601" s="39" t="s">
        <v>5</v>
      </c>
    </row>
    <row r="1602" spans="1:16" ht="12.75">
      <c r="A1602" t="s">
        <v>50</v>
      </c>
      <c s="34" t="s">
        <v>485</v>
      </c>
      <c s="34" t="s">
        <v>6489</v>
      </c>
      <c s="35" t="s">
        <v>5</v>
      </c>
      <c s="6" t="s">
        <v>6483</v>
      </c>
      <c s="36" t="s">
        <v>61</v>
      </c>
      <c s="37">
        <v>2</v>
      </c>
      <c s="36">
        <v>0</v>
      </c>
      <c s="36">
        <f>ROUND(G1602*H1602,6)</f>
      </c>
      <c r="L1602" s="38">
        <v>0</v>
      </c>
      <c s="32">
        <f>ROUND(ROUND(L1602,2)*ROUND(G1602,3),2)</f>
      </c>
      <c s="36" t="s">
        <v>62</v>
      </c>
      <c>
        <f>(M1602*21)/100</f>
      </c>
      <c t="s">
        <v>28</v>
      </c>
    </row>
    <row r="1603" spans="1:5" ht="12.75">
      <c r="A1603" s="35" t="s">
        <v>56</v>
      </c>
      <c r="E1603" s="39" t="s">
        <v>6483</v>
      </c>
    </row>
    <row r="1604" spans="1:5" ht="12.75">
      <c r="A1604" s="35" t="s">
        <v>57</v>
      </c>
      <c r="E1604" s="40" t="s">
        <v>5</v>
      </c>
    </row>
    <row r="1605" spans="1:5" ht="12.75">
      <c r="A1605" t="s">
        <v>58</v>
      </c>
      <c r="E1605" s="39" t="s">
        <v>5</v>
      </c>
    </row>
    <row r="1606" spans="1:16" ht="12.75">
      <c r="A1606" t="s">
        <v>50</v>
      </c>
      <c s="34" t="s">
        <v>488</v>
      </c>
      <c s="34" t="s">
        <v>6490</v>
      </c>
      <c s="35" t="s">
        <v>5</v>
      </c>
      <c s="6" t="s">
        <v>6491</v>
      </c>
      <c s="36" t="s">
        <v>61</v>
      </c>
      <c s="37">
        <v>2</v>
      </c>
      <c s="36">
        <v>0</v>
      </c>
      <c s="36">
        <f>ROUND(G1606*H1606,6)</f>
      </c>
      <c r="L1606" s="38">
        <v>0</v>
      </c>
      <c s="32">
        <f>ROUND(ROUND(L1606,2)*ROUND(G1606,3),2)</f>
      </c>
      <c s="36" t="s">
        <v>62</v>
      </c>
      <c>
        <f>(M1606*21)/100</f>
      </c>
      <c t="s">
        <v>28</v>
      </c>
    </row>
    <row r="1607" spans="1:5" ht="12.75">
      <c r="A1607" s="35" t="s">
        <v>56</v>
      </c>
      <c r="E1607" s="39" t="s">
        <v>6491</v>
      </c>
    </row>
    <row r="1608" spans="1:5" ht="12.75">
      <c r="A1608" s="35" t="s">
        <v>57</v>
      </c>
      <c r="E1608" s="40" t="s">
        <v>5</v>
      </c>
    </row>
    <row r="1609" spans="1:5" ht="12.75">
      <c r="A1609" t="s">
        <v>58</v>
      </c>
      <c r="E1609" s="39" t="s">
        <v>5</v>
      </c>
    </row>
    <row r="1610" spans="1:13" ht="12.75">
      <c r="A1610" t="s">
        <v>47</v>
      </c>
      <c r="C1610" s="31" t="s">
        <v>6492</v>
      </c>
      <c r="E1610" s="33" t="s">
        <v>6481</v>
      </c>
      <c r="J1610" s="32">
        <f>0</f>
      </c>
      <c s="32">
        <f>0</f>
      </c>
      <c s="32">
        <f>0+L1611</f>
      </c>
      <c s="32">
        <f>0+M1611</f>
      </c>
    </row>
    <row r="1611" spans="1:16" ht="12.75">
      <c r="A1611" t="s">
        <v>50</v>
      </c>
      <c s="34" t="s">
        <v>979</v>
      </c>
      <c s="34" t="s">
        <v>6493</v>
      </c>
      <c s="35" t="s">
        <v>5</v>
      </c>
      <c s="6" t="s">
        <v>6488</v>
      </c>
      <c s="36" t="s">
        <v>61</v>
      </c>
      <c s="37">
        <v>7</v>
      </c>
      <c s="36">
        <v>0</v>
      </c>
      <c s="36">
        <f>ROUND(G1611*H1611,6)</f>
      </c>
      <c r="L1611" s="38">
        <v>0</v>
      </c>
      <c s="32">
        <f>ROUND(ROUND(L1611,2)*ROUND(G1611,3),2)</f>
      </c>
      <c s="36" t="s">
        <v>62</v>
      </c>
      <c>
        <f>(M1611*21)/100</f>
      </c>
      <c t="s">
        <v>28</v>
      </c>
    </row>
    <row r="1612" spans="1:5" ht="12.75">
      <c r="A1612" s="35" t="s">
        <v>56</v>
      </c>
      <c r="E1612" s="39" t="s">
        <v>6488</v>
      </c>
    </row>
    <row r="1613" spans="1:5" ht="12.75">
      <c r="A1613" s="35" t="s">
        <v>57</v>
      </c>
      <c r="E1613" s="40" t="s">
        <v>5</v>
      </c>
    </row>
    <row r="1614" spans="1:5" ht="12.75">
      <c r="A1614" t="s">
        <v>58</v>
      </c>
      <c r="E1614" s="39" t="s">
        <v>5</v>
      </c>
    </row>
    <row r="1615" spans="1:13" ht="12.75">
      <c r="A1615" t="s">
        <v>47</v>
      </c>
      <c r="C1615" s="31" t="s">
        <v>6494</v>
      </c>
      <c r="E1615" s="33" t="s">
        <v>6481</v>
      </c>
      <c r="J1615" s="32">
        <f>0</f>
      </c>
      <c s="32">
        <f>0</f>
      </c>
      <c s="32">
        <f>0+L1616</f>
      </c>
      <c s="32">
        <f>0+M1616</f>
      </c>
    </row>
    <row r="1616" spans="1:16" ht="12.75">
      <c r="A1616" t="s">
        <v>50</v>
      </c>
      <c s="34" t="s">
        <v>1016</v>
      </c>
      <c s="34" t="s">
        <v>6495</v>
      </c>
      <c s="35" t="s">
        <v>5</v>
      </c>
      <c s="6" t="s">
        <v>6485</v>
      </c>
      <c s="36" t="s">
        <v>61</v>
      </c>
      <c s="37">
        <v>1</v>
      </c>
      <c s="36">
        <v>0</v>
      </c>
      <c s="36">
        <f>ROUND(G1616*H1616,6)</f>
      </c>
      <c r="L1616" s="38">
        <v>0</v>
      </c>
      <c s="32">
        <f>ROUND(ROUND(L1616,2)*ROUND(G1616,3),2)</f>
      </c>
      <c s="36" t="s">
        <v>62</v>
      </c>
      <c>
        <f>(M1616*21)/100</f>
      </c>
      <c t="s">
        <v>28</v>
      </c>
    </row>
    <row r="1617" spans="1:5" ht="12.75">
      <c r="A1617" s="35" t="s">
        <v>56</v>
      </c>
      <c r="E1617" s="39" t="s">
        <v>6485</v>
      </c>
    </row>
    <row r="1618" spans="1:5" ht="12.75">
      <c r="A1618" s="35" t="s">
        <v>57</v>
      </c>
      <c r="E1618" s="40" t="s">
        <v>5</v>
      </c>
    </row>
    <row r="1619" spans="1:5" ht="12.75">
      <c r="A1619" t="s">
        <v>58</v>
      </c>
      <c r="E1619" s="39" t="s">
        <v>5</v>
      </c>
    </row>
    <row r="1620" spans="1:13" ht="12.75">
      <c r="A1620" t="s">
        <v>47</v>
      </c>
      <c r="C1620" s="31" t="s">
        <v>6496</v>
      </c>
      <c r="E1620" s="33" t="s">
        <v>6481</v>
      </c>
      <c r="J1620" s="32">
        <f>0</f>
      </c>
      <c s="32">
        <f>0</f>
      </c>
      <c s="32">
        <f>0+L1621+L1625+L1629</f>
      </c>
      <c s="32">
        <f>0+M1621+M1625+M1629</f>
      </c>
    </row>
    <row r="1621" spans="1:16" ht="12.75">
      <c r="A1621" t="s">
        <v>50</v>
      </c>
      <c s="34" t="s">
        <v>1021</v>
      </c>
      <c s="34" t="s">
        <v>6497</v>
      </c>
      <c s="35" t="s">
        <v>5</v>
      </c>
      <c s="6" t="s">
        <v>6498</v>
      </c>
      <c s="36" t="s">
        <v>61</v>
      </c>
      <c s="37">
        <v>1</v>
      </c>
      <c s="36">
        <v>0</v>
      </c>
      <c s="36">
        <f>ROUND(G1621*H1621,6)</f>
      </c>
      <c r="L1621" s="38">
        <v>0</v>
      </c>
      <c s="32">
        <f>ROUND(ROUND(L1621,2)*ROUND(G1621,3),2)</f>
      </c>
      <c s="36" t="s">
        <v>62</v>
      </c>
      <c>
        <f>(M1621*21)/100</f>
      </c>
      <c t="s">
        <v>28</v>
      </c>
    </row>
    <row r="1622" spans="1:5" ht="12.75">
      <c r="A1622" s="35" t="s">
        <v>56</v>
      </c>
      <c r="E1622" s="39" t="s">
        <v>6498</v>
      </c>
    </row>
    <row r="1623" spans="1:5" ht="12.75">
      <c r="A1623" s="35" t="s">
        <v>57</v>
      </c>
      <c r="E1623" s="40" t="s">
        <v>5</v>
      </c>
    </row>
    <row r="1624" spans="1:5" ht="12.75">
      <c r="A1624" t="s">
        <v>58</v>
      </c>
      <c r="E1624" s="39" t="s">
        <v>5</v>
      </c>
    </row>
    <row r="1625" spans="1:16" ht="12.75">
      <c r="A1625" t="s">
        <v>50</v>
      </c>
      <c s="34" t="s">
        <v>1023</v>
      </c>
      <c s="34" t="s">
        <v>6499</v>
      </c>
      <c s="35" t="s">
        <v>5</v>
      </c>
      <c s="6" t="s">
        <v>6483</v>
      </c>
      <c s="36" t="s">
        <v>61</v>
      </c>
      <c s="37">
        <v>1</v>
      </c>
      <c s="36">
        <v>0</v>
      </c>
      <c s="36">
        <f>ROUND(G1625*H1625,6)</f>
      </c>
      <c r="L1625" s="38">
        <v>0</v>
      </c>
      <c s="32">
        <f>ROUND(ROUND(L1625,2)*ROUND(G1625,3),2)</f>
      </c>
      <c s="36" t="s">
        <v>62</v>
      </c>
      <c>
        <f>(M1625*21)/100</f>
      </c>
      <c t="s">
        <v>28</v>
      </c>
    </row>
    <row r="1626" spans="1:5" ht="12.75">
      <c r="A1626" s="35" t="s">
        <v>56</v>
      </c>
      <c r="E1626" s="39" t="s">
        <v>6483</v>
      </c>
    </row>
    <row r="1627" spans="1:5" ht="12.75">
      <c r="A1627" s="35" t="s">
        <v>57</v>
      </c>
      <c r="E1627" s="40" t="s">
        <v>5</v>
      </c>
    </row>
    <row r="1628" spans="1:5" ht="12.75">
      <c r="A1628" t="s">
        <v>58</v>
      </c>
      <c r="E1628" s="39" t="s">
        <v>5</v>
      </c>
    </row>
    <row r="1629" spans="1:16" ht="12.75">
      <c r="A1629" t="s">
        <v>50</v>
      </c>
      <c s="34" t="s">
        <v>1026</v>
      </c>
      <c s="34" t="s">
        <v>6500</v>
      </c>
      <c s="35" t="s">
        <v>5</v>
      </c>
      <c s="6" t="s">
        <v>6501</v>
      </c>
      <c s="36" t="s">
        <v>61</v>
      </c>
      <c s="37">
        <v>1</v>
      </c>
      <c s="36">
        <v>0</v>
      </c>
      <c s="36">
        <f>ROUND(G1629*H1629,6)</f>
      </c>
      <c r="L1629" s="38">
        <v>0</v>
      </c>
      <c s="32">
        <f>ROUND(ROUND(L1629,2)*ROUND(G1629,3),2)</f>
      </c>
      <c s="36" t="s">
        <v>62</v>
      </c>
      <c>
        <f>(M1629*21)/100</f>
      </c>
      <c t="s">
        <v>28</v>
      </c>
    </row>
    <row r="1630" spans="1:5" ht="12.75">
      <c r="A1630" s="35" t="s">
        <v>56</v>
      </c>
      <c r="E1630" s="39" t="s">
        <v>6501</v>
      </c>
    </row>
    <row r="1631" spans="1:5" ht="12.75">
      <c r="A1631" s="35" t="s">
        <v>57</v>
      </c>
      <c r="E1631" s="40" t="s">
        <v>5</v>
      </c>
    </row>
    <row r="1632" spans="1:5" ht="12.75">
      <c r="A1632" t="s">
        <v>58</v>
      </c>
      <c r="E1632" s="39" t="s">
        <v>5</v>
      </c>
    </row>
    <row r="1633" spans="1:13" ht="12.75">
      <c r="A1633" t="s">
        <v>47</v>
      </c>
      <c r="C1633" s="31" t="s">
        <v>6502</v>
      </c>
      <c r="E1633" s="33" t="s">
        <v>6481</v>
      </c>
      <c r="J1633" s="32">
        <f>0</f>
      </c>
      <c s="32">
        <f>0</f>
      </c>
      <c s="32">
        <f>0+L1634</f>
      </c>
      <c s="32">
        <f>0+M1634</f>
      </c>
    </row>
    <row r="1634" spans="1:16" ht="12.75">
      <c r="A1634" t="s">
        <v>50</v>
      </c>
      <c s="34" t="s">
        <v>2505</v>
      </c>
      <c s="34" t="s">
        <v>6503</v>
      </c>
      <c s="35" t="s">
        <v>5</v>
      </c>
      <c s="6" t="s">
        <v>6498</v>
      </c>
      <c s="36" t="s">
        <v>61</v>
      </c>
      <c s="37">
        <v>2</v>
      </c>
      <c s="36">
        <v>0</v>
      </c>
      <c s="36">
        <f>ROUND(G1634*H1634,6)</f>
      </c>
      <c r="L1634" s="38">
        <v>0</v>
      </c>
      <c s="32">
        <f>ROUND(ROUND(L1634,2)*ROUND(G1634,3),2)</f>
      </c>
      <c s="36" t="s">
        <v>62</v>
      </c>
      <c>
        <f>(M1634*21)/100</f>
      </c>
      <c t="s">
        <v>28</v>
      </c>
    </row>
    <row r="1635" spans="1:5" ht="12.75">
      <c r="A1635" s="35" t="s">
        <v>56</v>
      </c>
      <c r="E1635" s="39" t="s">
        <v>6498</v>
      </c>
    </row>
    <row r="1636" spans="1:5" ht="12.75">
      <c r="A1636" s="35" t="s">
        <v>57</v>
      </c>
      <c r="E1636" s="40" t="s">
        <v>5</v>
      </c>
    </row>
    <row r="1637" spans="1:5" ht="12.75">
      <c r="A1637" t="s">
        <v>58</v>
      </c>
      <c r="E1637" s="39" t="s">
        <v>5</v>
      </c>
    </row>
    <row r="1638" spans="1:13" ht="12.75">
      <c r="A1638" t="s">
        <v>47</v>
      </c>
      <c r="C1638" s="31" t="s">
        <v>6504</v>
      </c>
      <c r="E1638" s="33" t="s">
        <v>6481</v>
      </c>
      <c r="J1638" s="32">
        <f>0</f>
      </c>
      <c s="32">
        <f>0</f>
      </c>
      <c s="32">
        <f>0+L1639</f>
      </c>
      <c s="32">
        <f>0+M1639</f>
      </c>
    </row>
    <row r="1639" spans="1:16" ht="12.75">
      <c r="A1639" t="s">
        <v>50</v>
      </c>
      <c s="34" t="s">
        <v>2516</v>
      </c>
      <c s="34" t="s">
        <v>6505</v>
      </c>
      <c s="35" t="s">
        <v>5</v>
      </c>
      <c s="6" t="s">
        <v>6501</v>
      </c>
      <c s="36" t="s">
        <v>61</v>
      </c>
      <c s="37">
        <v>3</v>
      </c>
      <c s="36">
        <v>0</v>
      </c>
      <c s="36">
        <f>ROUND(G1639*H1639,6)</f>
      </c>
      <c r="L1639" s="38">
        <v>0</v>
      </c>
      <c s="32">
        <f>ROUND(ROUND(L1639,2)*ROUND(G1639,3),2)</f>
      </c>
      <c s="36" t="s">
        <v>62</v>
      </c>
      <c>
        <f>(M1639*21)/100</f>
      </c>
      <c t="s">
        <v>28</v>
      </c>
    </row>
    <row r="1640" spans="1:5" ht="12.75">
      <c r="A1640" s="35" t="s">
        <v>56</v>
      </c>
      <c r="E1640" s="39" t="s">
        <v>6501</v>
      </c>
    </row>
    <row r="1641" spans="1:5" ht="12.75">
      <c r="A1641" s="35" t="s">
        <v>57</v>
      </c>
      <c r="E1641" s="40" t="s">
        <v>5</v>
      </c>
    </row>
    <row r="1642" spans="1:5" ht="12.75">
      <c r="A1642" t="s">
        <v>58</v>
      </c>
      <c r="E1642" s="39" t="s">
        <v>5</v>
      </c>
    </row>
    <row r="1643" spans="1:13" ht="12.75">
      <c r="A1643" t="s">
        <v>47</v>
      </c>
      <c r="C1643" s="31" t="s">
        <v>6506</v>
      </c>
      <c r="E1643" s="33" t="s">
        <v>6481</v>
      </c>
      <c r="J1643" s="32">
        <f>0</f>
      </c>
      <c s="32">
        <f>0</f>
      </c>
      <c s="32">
        <f>0+L1644+L1648</f>
      </c>
      <c s="32">
        <f>0+M1644+M1648</f>
      </c>
    </row>
    <row r="1644" spans="1:16" ht="12.75">
      <c r="A1644" t="s">
        <v>50</v>
      </c>
      <c s="34" t="s">
        <v>4430</v>
      </c>
      <c s="34" t="s">
        <v>6507</v>
      </c>
      <c s="35" t="s">
        <v>5</v>
      </c>
      <c s="6" t="s">
        <v>6508</v>
      </c>
      <c s="36" t="s">
        <v>61</v>
      </c>
      <c s="37">
        <v>48</v>
      </c>
      <c s="36">
        <v>0</v>
      </c>
      <c s="36">
        <f>ROUND(G1644*H1644,6)</f>
      </c>
      <c r="L1644" s="38">
        <v>0</v>
      </c>
      <c s="32">
        <f>ROUND(ROUND(L1644,2)*ROUND(G1644,3),2)</f>
      </c>
      <c s="36" t="s">
        <v>62</v>
      </c>
      <c>
        <f>(M1644*21)/100</f>
      </c>
      <c t="s">
        <v>28</v>
      </c>
    </row>
    <row r="1645" spans="1:5" ht="12.75">
      <c r="A1645" s="35" t="s">
        <v>56</v>
      </c>
      <c r="E1645" s="39" t="s">
        <v>6508</v>
      </c>
    </row>
    <row r="1646" spans="1:5" ht="12.75">
      <c r="A1646" s="35" t="s">
        <v>57</v>
      </c>
      <c r="E1646" s="40" t="s">
        <v>5</v>
      </c>
    </row>
    <row r="1647" spans="1:5" ht="12.75">
      <c r="A1647" t="s">
        <v>58</v>
      </c>
      <c r="E1647" s="39" t="s">
        <v>5</v>
      </c>
    </row>
    <row r="1648" spans="1:16" ht="12.75">
      <c r="A1648" t="s">
        <v>50</v>
      </c>
      <c s="34" t="s">
        <v>4434</v>
      </c>
      <c s="34" t="s">
        <v>6509</v>
      </c>
      <c s="35" t="s">
        <v>5</v>
      </c>
      <c s="6" t="s">
        <v>6510</v>
      </c>
      <c s="36" t="s">
        <v>61</v>
      </c>
      <c s="37">
        <v>17</v>
      </c>
      <c s="36">
        <v>0</v>
      </c>
      <c s="36">
        <f>ROUND(G1648*H1648,6)</f>
      </c>
      <c r="L1648" s="38">
        <v>0</v>
      </c>
      <c s="32">
        <f>ROUND(ROUND(L1648,2)*ROUND(G1648,3),2)</f>
      </c>
      <c s="36" t="s">
        <v>62</v>
      </c>
      <c>
        <f>(M1648*21)/100</f>
      </c>
      <c t="s">
        <v>28</v>
      </c>
    </row>
    <row r="1649" spans="1:5" ht="12.75">
      <c r="A1649" s="35" t="s">
        <v>56</v>
      </c>
      <c r="E1649" s="39" t="s">
        <v>6510</v>
      </c>
    </row>
    <row r="1650" spans="1:5" ht="12.75">
      <c r="A1650" s="35" t="s">
        <v>57</v>
      </c>
      <c r="E1650" s="40" t="s">
        <v>5</v>
      </c>
    </row>
    <row r="1651" spans="1:5" ht="12.75">
      <c r="A1651" t="s">
        <v>58</v>
      </c>
      <c r="E1651" s="39" t="s">
        <v>5</v>
      </c>
    </row>
    <row r="1652" spans="1:13" ht="12.75">
      <c r="A1652" t="s">
        <v>47</v>
      </c>
      <c r="C1652" s="31" t="s">
        <v>6511</v>
      </c>
      <c r="E1652" s="33" t="s">
        <v>6481</v>
      </c>
      <c r="J1652" s="32">
        <f>0</f>
      </c>
      <c s="32">
        <f>0</f>
      </c>
      <c s="32">
        <f>0+L1653+L1657</f>
      </c>
      <c s="32">
        <f>0+M1653+M1657</f>
      </c>
    </row>
    <row r="1653" spans="1:16" ht="12.75">
      <c r="A1653" t="s">
        <v>50</v>
      </c>
      <c s="34" t="s">
        <v>4732</v>
      </c>
      <c s="34" t="s">
        <v>6512</v>
      </c>
      <c s="35" t="s">
        <v>5</v>
      </c>
      <c s="6" t="s">
        <v>6483</v>
      </c>
      <c s="36" t="s">
        <v>61</v>
      </c>
      <c s="37">
        <v>3</v>
      </c>
      <c s="36">
        <v>0</v>
      </c>
      <c s="36">
        <f>ROUND(G1653*H1653,6)</f>
      </c>
      <c r="L1653" s="38">
        <v>0</v>
      </c>
      <c s="32">
        <f>ROUND(ROUND(L1653,2)*ROUND(G1653,3),2)</f>
      </c>
      <c s="36" t="s">
        <v>62</v>
      </c>
      <c>
        <f>(M1653*21)/100</f>
      </c>
      <c t="s">
        <v>28</v>
      </c>
    </row>
    <row r="1654" spans="1:5" ht="12.75">
      <c r="A1654" s="35" t="s">
        <v>56</v>
      </c>
      <c r="E1654" s="39" t="s">
        <v>6483</v>
      </c>
    </row>
    <row r="1655" spans="1:5" ht="12.75">
      <c r="A1655" s="35" t="s">
        <v>57</v>
      </c>
      <c r="E1655" s="40" t="s">
        <v>5</v>
      </c>
    </row>
    <row r="1656" spans="1:5" ht="12.75">
      <c r="A1656" t="s">
        <v>58</v>
      </c>
      <c r="E1656" s="39" t="s">
        <v>5</v>
      </c>
    </row>
    <row r="1657" spans="1:16" ht="12.75">
      <c r="A1657" t="s">
        <v>50</v>
      </c>
      <c s="34" t="s">
        <v>4735</v>
      </c>
      <c s="34" t="s">
        <v>6513</v>
      </c>
      <c s="35" t="s">
        <v>5</v>
      </c>
      <c s="6" t="s">
        <v>6498</v>
      </c>
      <c s="36" t="s">
        <v>61</v>
      </c>
      <c s="37">
        <v>1</v>
      </c>
      <c s="36">
        <v>0</v>
      </c>
      <c s="36">
        <f>ROUND(G1657*H1657,6)</f>
      </c>
      <c r="L1657" s="38">
        <v>0</v>
      </c>
      <c s="32">
        <f>ROUND(ROUND(L1657,2)*ROUND(G1657,3),2)</f>
      </c>
      <c s="36" t="s">
        <v>62</v>
      </c>
      <c>
        <f>(M1657*21)/100</f>
      </c>
      <c t="s">
        <v>28</v>
      </c>
    </row>
    <row r="1658" spans="1:5" ht="12.75">
      <c r="A1658" s="35" t="s">
        <v>56</v>
      </c>
      <c r="E1658" s="39" t="s">
        <v>6498</v>
      </c>
    </row>
    <row r="1659" spans="1:5" ht="12.75">
      <c r="A1659" s="35" t="s">
        <v>57</v>
      </c>
      <c r="E1659" s="40" t="s">
        <v>5</v>
      </c>
    </row>
    <row r="1660" spans="1:5" ht="12.75">
      <c r="A1660" t="s">
        <v>58</v>
      </c>
      <c r="E1660" s="39" t="s">
        <v>5</v>
      </c>
    </row>
    <row r="1661" spans="1:13" ht="12.75">
      <c r="A1661" t="s">
        <v>47</v>
      </c>
      <c r="C1661" s="31" t="s">
        <v>103</v>
      </c>
      <c r="E1661" s="33" t="s">
        <v>104</v>
      </c>
      <c r="J1661" s="32">
        <f>0</f>
      </c>
      <c s="32">
        <f>0</f>
      </c>
      <c s="32">
        <f>0+L1662</f>
      </c>
      <c s="32">
        <f>0+M1662</f>
      </c>
    </row>
    <row r="1662" spans="1:16" ht="12.75">
      <c r="A1662" t="s">
        <v>50</v>
      </c>
      <c s="34" t="s">
        <v>4828</v>
      </c>
      <c s="34" t="s">
        <v>109</v>
      </c>
      <c s="35" t="s">
        <v>5</v>
      </c>
      <c s="6" t="s">
        <v>110</v>
      </c>
      <c s="36" t="s">
        <v>86</v>
      </c>
      <c s="37">
        <v>1</v>
      </c>
      <c s="36">
        <v>0</v>
      </c>
      <c s="36">
        <f>ROUND(G1662*H1662,6)</f>
      </c>
      <c r="L1662" s="38">
        <v>0</v>
      </c>
      <c s="32">
        <f>ROUND(ROUND(L1662,2)*ROUND(G1662,3),2)</f>
      </c>
      <c s="36" t="s">
        <v>62</v>
      </c>
      <c>
        <f>(M1662*21)/100</f>
      </c>
      <c t="s">
        <v>28</v>
      </c>
    </row>
    <row r="1663" spans="1:5" ht="12.75">
      <c r="A1663" s="35" t="s">
        <v>56</v>
      </c>
      <c r="E1663" s="39" t="s">
        <v>110</v>
      </c>
    </row>
    <row r="1664" spans="1:5" ht="12.75">
      <c r="A1664" s="35" t="s">
        <v>57</v>
      </c>
      <c r="E1664" s="40" t="s">
        <v>5</v>
      </c>
    </row>
    <row r="1665" spans="1:5" ht="12.75">
      <c r="A1665" t="s">
        <v>58</v>
      </c>
      <c r="E1665" s="39" t="s">
        <v>111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6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1697</v>
      </c>
      <c s="41">
        <f>Rekapitulace!C30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1697</v>
      </c>
      <c r="E4" s="26" t="s">
        <v>1698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COUNTIFS(L8:L611,"=0",A8:A611,"P")+COUNTIFS(L8:L611,"",A8:A611,"P")+SUM(Q8:Q611)</f>
      </c>
    </row>
    <row r="8" spans="1:13" ht="12.75">
      <c r="A8" t="s">
        <v>45</v>
      </c>
      <c r="C8" s="28" t="s">
        <v>6516</v>
      </c>
      <c r="E8" s="30" t="s">
        <v>6515</v>
      </c>
      <c r="J8" s="29">
        <f>0+J9+J14+J19+J52+J125+J194+J431+J536+J553+J586+J591+J600+J605+J610</f>
      </c>
      <c s="29">
        <f>0+K9+K14+K19+K52+K125+K194+K431+K536+K553+K586+K591+K600+K605+K610</f>
      </c>
      <c s="29">
        <f>0+L9+L14+L19+L52+L125+L194+L431+L536+L553+L586+L591+L600+L605+L610</f>
      </c>
      <c s="29">
        <f>0+M9+M14+M19+M52+M125+M194+M431+M536+M553+M586+M591+M600+M605+M610</f>
      </c>
    </row>
    <row r="9" spans="1:13" ht="12.75">
      <c r="A9" t="s">
        <v>47</v>
      </c>
      <c r="C9" s="31" t="s">
        <v>26</v>
      </c>
      <c r="E9" s="33" t="s">
        <v>1235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6517</v>
      </c>
      <c s="35" t="s">
        <v>5</v>
      </c>
      <c s="6" t="s">
        <v>6518</v>
      </c>
      <c s="36" t="s">
        <v>71</v>
      </c>
      <c s="37">
        <v>500</v>
      </c>
      <c s="36">
        <v>0.01262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6518</v>
      </c>
    </row>
    <row r="12" spans="1:5" ht="25.5">
      <c r="A12" s="35" t="s">
        <v>57</v>
      </c>
      <c r="E12" s="40" t="s">
        <v>6519</v>
      </c>
    </row>
    <row r="13" spans="1:5" ht="12.75">
      <c r="A13" t="s">
        <v>58</v>
      </c>
      <c r="E13" s="39" t="s">
        <v>5</v>
      </c>
    </row>
    <row r="14" spans="1:13" ht="12.75">
      <c r="A14" t="s">
        <v>47</v>
      </c>
      <c r="C14" s="31" t="s">
        <v>27</v>
      </c>
      <c r="E14" s="33" t="s">
        <v>2078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5454</v>
      </c>
      <c s="35" t="s">
        <v>5</v>
      </c>
      <c s="6" t="s">
        <v>5455</v>
      </c>
      <c s="36" t="s">
        <v>1203</v>
      </c>
      <c s="37">
        <v>20</v>
      </c>
      <c s="36">
        <v>0.056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28</v>
      </c>
    </row>
    <row r="16" spans="1:5" ht="12.75">
      <c r="A16" s="35" t="s">
        <v>56</v>
      </c>
      <c r="E16" s="39" t="s">
        <v>5455</v>
      </c>
    </row>
    <row r="17" spans="1:5" ht="25.5">
      <c r="A17" s="35" t="s">
        <v>57</v>
      </c>
      <c r="E17" s="40" t="s">
        <v>6520</v>
      </c>
    </row>
    <row r="18" spans="1:5" ht="12.75">
      <c r="A18" t="s">
        <v>58</v>
      </c>
      <c r="E18" s="39" t="s">
        <v>5</v>
      </c>
    </row>
    <row r="19" spans="1:13" ht="12.75">
      <c r="A19" t="s">
        <v>47</v>
      </c>
      <c r="C19" s="31" t="s">
        <v>1324</v>
      </c>
      <c r="E19" s="33" t="s">
        <v>1325</v>
      </c>
      <c r="J19" s="32">
        <f>0</f>
      </c>
      <c s="32">
        <f>0</f>
      </c>
      <c s="32">
        <f>0+L20+L24+L28+L32+L36+L40+L44+L48</f>
      </c>
      <c s="32">
        <f>0+M20+M24+M28+M32+M36+M40+M44+M48</f>
      </c>
    </row>
    <row r="20" spans="1:16" ht="25.5">
      <c r="A20" t="s">
        <v>50</v>
      </c>
      <c s="34" t="s">
        <v>77</v>
      </c>
      <c s="34" t="s">
        <v>1326</v>
      </c>
      <c s="35" t="s">
        <v>5</v>
      </c>
      <c s="6" t="s">
        <v>1327</v>
      </c>
      <c s="36" t="s">
        <v>54</v>
      </c>
      <c s="37">
        <v>1280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55</v>
      </c>
      <c>
        <f>(M20*21)/100</f>
      </c>
      <c t="s">
        <v>28</v>
      </c>
    </row>
    <row r="21" spans="1:5" ht="38.25">
      <c r="A21" s="35" t="s">
        <v>56</v>
      </c>
      <c r="E21" s="39" t="s">
        <v>1328</v>
      </c>
    </row>
    <row r="22" spans="1:5" ht="38.25">
      <c r="A22" s="35" t="s">
        <v>57</v>
      </c>
      <c r="E22" s="42" t="s">
        <v>6521</v>
      </c>
    </row>
    <row r="23" spans="1:5" ht="12.75">
      <c r="A23" t="s">
        <v>58</v>
      </c>
      <c r="E23" s="39" t="s">
        <v>5</v>
      </c>
    </row>
    <row r="24" spans="1:16" ht="12.75">
      <c r="A24" t="s">
        <v>50</v>
      </c>
      <c s="34" t="s">
        <v>80</v>
      </c>
      <c s="34" t="s">
        <v>6522</v>
      </c>
      <c s="35" t="s">
        <v>5</v>
      </c>
      <c s="6" t="s">
        <v>6523</v>
      </c>
      <c s="36" t="s">
        <v>54</v>
      </c>
      <c s="37">
        <v>200</v>
      </c>
      <c s="36">
        <v>0.00072</v>
      </c>
      <c s="36">
        <f>ROUND(G24*H24,6)</f>
      </c>
      <c r="L24" s="38">
        <v>0</v>
      </c>
      <c s="32">
        <f>ROUND(ROUND(L24,2)*ROUND(G24,3),2)</f>
      </c>
      <c s="36" t="s">
        <v>55</v>
      </c>
      <c>
        <f>(M24*21)/100</f>
      </c>
      <c t="s">
        <v>28</v>
      </c>
    </row>
    <row r="25" spans="1:5" ht="12.75">
      <c r="A25" s="35" t="s">
        <v>56</v>
      </c>
      <c r="E25" s="39" t="s">
        <v>6523</v>
      </c>
    </row>
    <row r="26" spans="1:5" ht="12.75">
      <c r="A26" s="35" t="s">
        <v>57</v>
      </c>
      <c r="E26" s="40" t="s">
        <v>5</v>
      </c>
    </row>
    <row r="27" spans="1:5" ht="12.75">
      <c r="A27" t="s">
        <v>58</v>
      </c>
      <c r="E27" s="39" t="s">
        <v>5</v>
      </c>
    </row>
    <row r="28" spans="1:16" ht="12.75">
      <c r="A28" t="s">
        <v>50</v>
      </c>
      <c s="34" t="s">
        <v>83</v>
      </c>
      <c s="34" t="s">
        <v>6524</v>
      </c>
      <c s="35" t="s">
        <v>5</v>
      </c>
      <c s="6" t="s">
        <v>6525</v>
      </c>
      <c s="36" t="s">
        <v>54</v>
      </c>
      <c s="37">
        <v>110</v>
      </c>
      <c s="36">
        <v>0.0031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28</v>
      </c>
    </row>
    <row r="29" spans="1:5" ht="12.75">
      <c r="A29" s="35" t="s">
        <v>56</v>
      </c>
      <c r="E29" s="39" t="s">
        <v>6525</v>
      </c>
    </row>
    <row r="30" spans="1:5" ht="12.75">
      <c r="A30" s="35" t="s">
        <v>57</v>
      </c>
      <c r="E30" s="40" t="s">
        <v>5</v>
      </c>
    </row>
    <row r="31" spans="1:5" ht="12.75">
      <c r="A31" t="s">
        <v>58</v>
      </c>
      <c r="E31" s="39" t="s">
        <v>5</v>
      </c>
    </row>
    <row r="32" spans="1:16" ht="12.75">
      <c r="A32" t="s">
        <v>50</v>
      </c>
      <c s="34" t="s">
        <v>87</v>
      </c>
      <c s="34" t="s">
        <v>6526</v>
      </c>
      <c s="35" t="s">
        <v>5</v>
      </c>
      <c s="6" t="s">
        <v>6527</v>
      </c>
      <c s="36" t="s">
        <v>54</v>
      </c>
      <c s="37">
        <v>120</v>
      </c>
      <c s="36">
        <v>0.0015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28</v>
      </c>
    </row>
    <row r="33" spans="1:5" ht="12.75">
      <c r="A33" s="35" t="s">
        <v>56</v>
      </c>
      <c r="E33" s="39" t="s">
        <v>6527</v>
      </c>
    </row>
    <row r="34" spans="1:5" ht="12.75">
      <c r="A34" s="35" t="s">
        <v>57</v>
      </c>
      <c r="E34" s="40" t="s">
        <v>5</v>
      </c>
    </row>
    <row r="35" spans="1:5" ht="12.75">
      <c r="A35" t="s">
        <v>58</v>
      </c>
      <c r="E35" s="39" t="s">
        <v>5</v>
      </c>
    </row>
    <row r="36" spans="1:16" ht="12.75">
      <c r="A36" t="s">
        <v>50</v>
      </c>
      <c s="34" t="s">
        <v>90</v>
      </c>
      <c s="34" t="s">
        <v>1330</v>
      </c>
      <c s="35" t="s">
        <v>5</v>
      </c>
      <c s="6" t="s">
        <v>1331</v>
      </c>
      <c s="36" t="s">
        <v>54</v>
      </c>
      <c s="37">
        <v>180</v>
      </c>
      <c s="36">
        <v>0.00118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28</v>
      </c>
    </row>
    <row r="37" spans="1:5" ht="12.75">
      <c r="A37" s="35" t="s">
        <v>56</v>
      </c>
      <c r="E37" s="39" t="s">
        <v>1331</v>
      </c>
    </row>
    <row r="38" spans="1:5" ht="12.75">
      <c r="A38" s="35" t="s">
        <v>57</v>
      </c>
      <c r="E38" s="40" t="s">
        <v>5</v>
      </c>
    </row>
    <row r="39" spans="1:5" ht="12.75">
      <c r="A39" t="s">
        <v>58</v>
      </c>
      <c r="E39" s="39" t="s">
        <v>5</v>
      </c>
    </row>
    <row r="40" spans="1:16" ht="12.75">
      <c r="A40" t="s">
        <v>50</v>
      </c>
      <c s="34" t="s">
        <v>93</v>
      </c>
      <c s="34" t="s">
        <v>6528</v>
      </c>
      <c s="35" t="s">
        <v>5</v>
      </c>
      <c s="6" t="s">
        <v>6529</v>
      </c>
      <c s="36" t="s">
        <v>54</v>
      </c>
      <c s="37">
        <v>670</v>
      </c>
      <c s="36">
        <v>0.00032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28</v>
      </c>
    </row>
    <row r="41" spans="1:5" ht="12.75">
      <c r="A41" s="35" t="s">
        <v>56</v>
      </c>
      <c r="E41" s="39" t="s">
        <v>6529</v>
      </c>
    </row>
    <row r="42" spans="1:5" ht="12.75">
      <c r="A42" s="35" t="s">
        <v>57</v>
      </c>
      <c r="E42" s="40" t="s">
        <v>5</v>
      </c>
    </row>
    <row r="43" spans="1:5" ht="12.75">
      <c r="A43" t="s">
        <v>58</v>
      </c>
      <c r="E43" s="39" t="s">
        <v>5</v>
      </c>
    </row>
    <row r="44" spans="1:16" ht="25.5">
      <c r="A44" t="s">
        <v>50</v>
      </c>
      <c s="34" t="s">
        <v>96</v>
      </c>
      <c s="34" t="s">
        <v>2666</v>
      </c>
      <c s="35" t="s">
        <v>5</v>
      </c>
      <c s="6" t="s">
        <v>2667</v>
      </c>
      <c s="36" t="s">
        <v>102</v>
      </c>
      <c s="37">
        <v>1.092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28</v>
      </c>
    </row>
    <row r="45" spans="1:5" ht="25.5">
      <c r="A45" s="35" t="s">
        <v>56</v>
      </c>
      <c r="E45" s="39" t="s">
        <v>2667</v>
      </c>
    </row>
    <row r="46" spans="1:5" ht="12.75">
      <c r="A46" s="35" t="s">
        <v>57</v>
      </c>
      <c r="E46" s="40" t="s">
        <v>5</v>
      </c>
    </row>
    <row r="47" spans="1:5" ht="12.75">
      <c r="A47" t="s">
        <v>58</v>
      </c>
      <c r="E47" s="39" t="s">
        <v>5</v>
      </c>
    </row>
    <row r="48" spans="1:16" ht="38.25">
      <c r="A48" t="s">
        <v>50</v>
      </c>
      <c s="34" t="s">
        <v>99</v>
      </c>
      <c s="34" t="s">
        <v>1337</v>
      </c>
      <c s="35" t="s">
        <v>5</v>
      </c>
      <c s="6" t="s">
        <v>1338</v>
      </c>
      <c s="36" t="s">
        <v>102</v>
      </c>
      <c s="37">
        <v>1.092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28</v>
      </c>
    </row>
    <row r="49" spans="1:5" ht="38.25">
      <c r="A49" s="35" t="s">
        <v>56</v>
      </c>
      <c r="E49" s="39" t="s">
        <v>1339</v>
      </c>
    </row>
    <row r="50" spans="1:5" ht="12.75">
      <c r="A50" s="35" t="s">
        <v>57</v>
      </c>
      <c r="E50" s="40" t="s">
        <v>5</v>
      </c>
    </row>
    <row r="51" spans="1:5" ht="12.75">
      <c r="A51" t="s">
        <v>58</v>
      </c>
      <c r="E51" s="39" t="s">
        <v>5</v>
      </c>
    </row>
    <row r="52" spans="1:13" ht="12.75">
      <c r="A52" t="s">
        <v>47</v>
      </c>
      <c r="C52" s="31" t="s">
        <v>3892</v>
      </c>
      <c r="E52" s="33" t="s">
        <v>5784</v>
      </c>
      <c r="J52" s="32">
        <f>0</f>
      </c>
      <c s="32">
        <f>0</f>
      </c>
      <c s="32">
        <f>0+L53+L57+L61+L65+L69+L73+L77+L81+L85+L89+L93+L97+L101+L105+L109+L113+L117+L121</f>
      </c>
      <c s="32">
        <f>0+M53+M57+M61+M65+M69+M73+M77+M81+M85+M89+M93+M97+M101+M105+M109+M113+M117+M121</f>
      </c>
    </row>
    <row r="53" spans="1:16" ht="25.5">
      <c r="A53" t="s">
        <v>50</v>
      </c>
      <c s="34" t="s">
        <v>105</v>
      </c>
      <c s="34" t="s">
        <v>5785</v>
      </c>
      <c s="35" t="s">
        <v>5</v>
      </c>
      <c s="6" t="s">
        <v>5786</v>
      </c>
      <c s="36" t="s">
        <v>71</v>
      </c>
      <c s="37">
        <v>2</v>
      </c>
      <c s="36">
        <v>0.06182</v>
      </c>
      <c s="36">
        <f>ROUND(G53*H53,6)</f>
      </c>
      <c r="L53" s="38">
        <v>0</v>
      </c>
      <c s="32">
        <f>ROUND(ROUND(L53,2)*ROUND(G53,3),2)</f>
      </c>
      <c s="36" t="s">
        <v>55</v>
      </c>
      <c>
        <f>(M53*21)/100</f>
      </c>
      <c t="s">
        <v>28</v>
      </c>
    </row>
    <row r="54" spans="1:5" ht="25.5">
      <c r="A54" s="35" t="s">
        <v>56</v>
      </c>
      <c r="E54" s="39" t="s">
        <v>5786</v>
      </c>
    </row>
    <row r="55" spans="1:5" ht="76.5">
      <c r="A55" s="35" t="s">
        <v>57</v>
      </c>
      <c r="E55" s="42" t="s">
        <v>6530</v>
      </c>
    </row>
    <row r="56" spans="1:5" ht="12.75">
      <c r="A56" t="s">
        <v>58</v>
      </c>
      <c r="E56" s="39" t="s">
        <v>5</v>
      </c>
    </row>
    <row r="57" spans="1:16" ht="25.5">
      <c r="A57" t="s">
        <v>50</v>
      </c>
      <c s="34" t="s">
        <v>108</v>
      </c>
      <c s="34" t="s">
        <v>5788</v>
      </c>
      <c s="35" t="s">
        <v>5</v>
      </c>
      <c s="6" t="s">
        <v>5789</v>
      </c>
      <c s="36" t="s">
        <v>71</v>
      </c>
      <c s="37">
        <v>14</v>
      </c>
      <c s="36">
        <v>0.01953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28</v>
      </c>
    </row>
    <row r="58" spans="1:5" ht="25.5">
      <c r="A58" s="35" t="s">
        <v>56</v>
      </c>
      <c r="E58" s="39" t="s">
        <v>5789</v>
      </c>
    </row>
    <row r="59" spans="1:5" ht="76.5">
      <c r="A59" s="35" t="s">
        <v>57</v>
      </c>
      <c r="E59" s="42" t="s">
        <v>6531</v>
      </c>
    </row>
    <row r="60" spans="1:5" ht="12.75">
      <c r="A60" t="s">
        <v>58</v>
      </c>
      <c r="E60" s="39" t="s">
        <v>5</v>
      </c>
    </row>
    <row r="61" spans="1:16" ht="12.75">
      <c r="A61" t="s">
        <v>50</v>
      </c>
      <c s="34" t="s">
        <v>128</v>
      </c>
      <c s="34" t="s">
        <v>5791</v>
      </c>
      <c s="35" t="s">
        <v>5</v>
      </c>
      <c s="6" t="s">
        <v>5792</v>
      </c>
      <c s="36" t="s">
        <v>71</v>
      </c>
      <c s="37">
        <v>8</v>
      </c>
      <c s="36">
        <v>0.00059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28</v>
      </c>
    </row>
    <row r="62" spans="1:5" ht="12.75">
      <c r="A62" s="35" t="s">
        <v>56</v>
      </c>
      <c r="E62" s="39" t="s">
        <v>5792</v>
      </c>
    </row>
    <row r="63" spans="1:5" ht="76.5">
      <c r="A63" s="35" t="s">
        <v>57</v>
      </c>
      <c r="E63" s="42" t="s">
        <v>6532</v>
      </c>
    </row>
    <row r="64" spans="1:5" ht="12.75">
      <c r="A64" t="s">
        <v>58</v>
      </c>
      <c r="E64" s="39" t="s">
        <v>5</v>
      </c>
    </row>
    <row r="65" spans="1:16" ht="12.75">
      <c r="A65" t="s">
        <v>50</v>
      </c>
      <c s="34" t="s">
        <v>130</v>
      </c>
      <c s="34" t="s">
        <v>5794</v>
      </c>
      <c s="35" t="s">
        <v>5</v>
      </c>
      <c s="6" t="s">
        <v>5795</v>
      </c>
      <c s="36" t="s">
        <v>71</v>
      </c>
      <c s="37">
        <v>4</v>
      </c>
      <c s="36">
        <v>0.00067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28</v>
      </c>
    </row>
    <row r="66" spans="1:5" ht="12.75">
      <c r="A66" s="35" t="s">
        <v>56</v>
      </c>
      <c r="E66" s="39" t="s">
        <v>5795</v>
      </c>
    </row>
    <row r="67" spans="1:5" ht="76.5">
      <c r="A67" s="35" t="s">
        <v>57</v>
      </c>
      <c r="E67" s="42" t="s">
        <v>6533</v>
      </c>
    </row>
    <row r="68" spans="1:5" ht="12.75">
      <c r="A68" t="s">
        <v>58</v>
      </c>
      <c r="E68" s="39" t="s">
        <v>5</v>
      </c>
    </row>
    <row r="69" spans="1:16" ht="12.75">
      <c r="A69" t="s">
        <v>50</v>
      </c>
      <c s="34" t="s">
        <v>132</v>
      </c>
      <c s="34" t="s">
        <v>5797</v>
      </c>
      <c s="35" t="s">
        <v>5</v>
      </c>
      <c s="6" t="s">
        <v>5798</v>
      </c>
      <c s="36" t="s">
        <v>71</v>
      </c>
      <c s="37">
        <v>8</v>
      </c>
      <c s="36">
        <v>0.00078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28</v>
      </c>
    </row>
    <row r="70" spans="1:5" ht="12.75">
      <c r="A70" s="35" t="s">
        <v>56</v>
      </c>
      <c r="E70" s="39" t="s">
        <v>5798</v>
      </c>
    </row>
    <row r="71" spans="1:5" ht="76.5">
      <c r="A71" s="35" t="s">
        <v>57</v>
      </c>
      <c r="E71" s="42" t="s">
        <v>6532</v>
      </c>
    </row>
    <row r="72" spans="1:5" ht="12.75">
      <c r="A72" t="s">
        <v>58</v>
      </c>
      <c r="E72" s="39" t="s">
        <v>5</v>
      </c>
    </row>
    <row r="73" spans="1:16" ht="12.75">
      <c r="A73" t="s">
        <v>50</v>
      </c>
      <c s="34" t="s">
        <v>134</v>
      </c>
      <c s="34" t="s">
        <v>5799</v>
      </c>
      <c s="35" t="s">
        <v>5</v>
      </c>
      <c s="6" t="s">
        <v>5800</v>
      </c>
      <c s="36" t="s">
        <v>71</v>
      </c>
      <c s="37">
        <v>2</v>
      </c>
      <c s="36">
        <v>0.00138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28</v>
      </c>
    </row>
    <row r="74" spans="1:5" ht="12.75">
      <c r="A74" s="35" t="s">
        <v>56</v>
      </c>
      <c r="E74" s="39" t="s">
        <v>5800</v>
      </c>
    </row>
    <row r="75" spans="1:5" ht="76.5">
      <c r="A75" s="35" t="s">
        <v>57</v>
      </c>
      <c r="E75" s="42" t="s">
        <v>6534</v>
      </c>
    </row>
    <row r="76" spans="1:5" ht="12.75">
      <c r="A76" t="s">
        <v>58</v>
      </c>
      <c r="E76" s="39" t="s">
        <v>5</v>
      </c>
    </row>
    <row r="77" spans="1:16" ht="12.75">
      <c r="A77" t="s">
        <v>50</v>
      </c>
      <c s="34" t="s">
        <v>136</v>
      </c>
      <c s="34" t="s">
        <v>6535</v>
      </c>
      <c s="35" t="s">
        <v>5</v>
      </c>
      <c s="6" t="s">
        <v>6536</v>
      </c>
      <c s="36" t="s">
        <v>71</v>
      </c>
      <c s="37">
        <v>4</v>
      </c>
      <c s="36">
        <v>0.0017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28</v>
      </c>
    </row>
    <row r="78" spans="1:5" ht="12.75">
      <c r="A78" s="35" t="s">
        <v>56</v>
      </c>
      <c r="E78" s="39" t="s">
        <v>6536</v>
      </c>
    </row>
    <row r="79" spans="1:5" ht="76.5">
      <c r="A79" s="35" t="s">
        <v>57</v>
      </c>
      <c r="E79" s="42" t="s">
        <v>6533</v>
      </c>
    </row>
    <row r="80" spans="1:5" ht="12.75">
      <c r="A80" t="s">
        <v>58</v>
      </c>
      <c r="E80" s="39" t="s">
        <v>5</v>
      </c>
    </row>
    <row r="81" spans="1:16" ht="12.75">
      <c r="A81" t="s">
        <v>50</v>
      </c>
      <c s="34" t="s">
        <v>137</v>
      </c>
      <c s="34" t="s">
        <v>6537</v>
      </c>
      <c s="35" t="s">
        <v>5</v>
      </c>
      <c s="6" t="s">
        <v>6538</v>
      </c>
      <c s="36" t="s">
        <v>71</v>
      </c>
      <c s="37">
        <v>2</v>
      </c>
      <c s="36">
        <v>0.0035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28</v>
      </c>
    </row>
    <row r="82" spans="1:5" ht="12.75">
      <c r="A82" s="35" t="s">
        <v>56</v>
      </c>
      <c r="E82" s="39" t="s">
        <v>6538</v>
      </c>
    </row>
    <row r="83" spans="1:5" ht="76.5">
      <c r="A83" s="35" t="s">
        <v>57</v>
      </c>
      <c r="E83" s="42" t="s">
        <v>6534</v>
      </c>
    </row>
    <row r="84" spans="1:5" ht="12.75">
      <c r="A84" t="s">
        <v>58</v>
      </c>
      <c r="E84" s="39" t="s">
        <v>5</v>
      </c>
    </row>
    <row r="85" spans="1:16" ht="12.75">
      <c r="A85" t="s">
        <v>50</v>
      </c>
      <c s="34" t="s">
        <v>141</v>
      </c>
      <c s="34" t="s">
        <v>6539</v>
      </c>
      <c s="35" t="s">
        <v>5</v>
      </c>
      <c s="6" t="s">
        <v>6540</v>
      </c>
      <c s="36" t="s">
        <v>1314</v>
      </c>
      <c s="37">
        <v>80</v>
      </c>
      <c s="36">
        <v>0.00112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28</v>
      </c>
    </row>
    <row r="86" spans="1:5" ht="12.75">
      <c r="A86" s="35" t="s">
        <v>56</v>
      </c>
      <c r="E86" s="39" t="s">
        <v>6540</v>
      </c>
    </row>
    <row r="87" spans="1:5" ht="12.75">
      <c r="A87" s="35" t="s">
        <v>57</v>
      </c>
      <c r="E87" s="40" t="s">
        <v>5</v>
      </c>
    </row>
    <row r="88" spans="1:5" ht="12.75">
      <c r="A88" t="s">
        <v>58</v>
      </c>
      <c r="E88" s="39" t="s">
        <v>5</v>
      </c>
    </row>
    <row r="89" spans="1:16" ht="12.75">
      <c r="A89" t="s">
        <v>50</v>
      </c>
      <c s="34" t="s">
        <v>143</v>
      </c>
      <c s="34" t="s">
        <v>6541</v>
      </c>
      <c s="35" t="s">
        <v>5</v>
      </c>
      <c s="6" t="s">
        <v>6542</v>
      </c>
      <c s="36" t="s">
        <v>71</v>
      </c>
      <c s="37">
        <v>80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62</v>
      </c>
      <c>
        <f>(M89*21)/100</f>
      </c>
      <c t="s">
        <v>28</v>
      </c>
    </row>
    <row r="90" spans="1:5" ht="12.75">
      <c r="A90" s="35" t="s">
        <v>56</v>
      </c>
      <c r="E90" s="39" t="s">
        <v>6542</v>
      </c>
    </row>
    <row r="91" spans="1:5" ht="12.75">
      <c r="A91" s="35" t="s">
        <v>57</v>
      </c>
      <c r="E91" s="40" t="s">
        <v>5</v>
      </c>
    </row>
    <row r="92" spans="1:5" ht="12.75">
      <c r="A92" t="s">
        <v>58</v>
      </c>
      <c r="E92" s="39" t="s">
        <v>5</v>
      </c>
    </row>
    <row r="93" spans="1:16" ht="25.5">
      <c r="A93" t="s">
        <v>50</v>
      </c>
      <c s="34" t="s">
        <v>144</v>
      </c>
      <c s="34" t="s">
        <v>5806</v>
      </c>
      <c s="35" t="s">
        <v>5</v>
      </c>
      <c s="6" t="s">
        <v>5807</v>
      </c>
      <c s="36" t="s">
        <v>102</v>
      </c>
      <c s="37">
        <v>0.598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28</v>
      </c>
    </row>
    <row r="94" spans="1:5" ht="25.5">
      <c r="A94" s="35" t="s">
        <v>56</v>
      </c>
      <c r="E94" s="39" t="s">
        <v>5807</v>
      </c>
    </row>
    <row r="95" spans="1:5" ht="12.75">
      <c r="A95" s="35" t="s">
        <v>57</v>
      </c>
      <c r="E95" s="40" t="s">
        <v>5</v>
      </c>
    </row>
    <row r="96" spans="1:5" ht="12.75">
      <c r="A96" t="s">
        <v>58</v>
      </c>
      <c r="E96" s="39" t="s">
        <v>5</v>
      </c>
    </row>
    <row r="97" spans="1:16" ht="25.5">
      <c r="A97" t="s">
        <v>50</v>
      </c>
      <c s="34" t="s">
        <v>147</v>
      </c>
      <c s="34" t="s">
        <v>5808</v>
      </c>
      <c s="35" t="s">
        <v>5</v>
      </c>
      <c s="6" t="s">
        <v>5809</v>
      </c>
      <c s="36" t="s">
        <v>102</v>
      </c>
      <c s="37">
        <v>0.598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28</v>
      </c>
    </row>
    <row r="98" spans="1:5" ht="25.5">
      <c r="A98" s="35" t="s">
        <v>56</v>
      </c>
      <c r="E98" s="39" t="s">
        <v>5810</v>
      </c>
    </row>
    <row r="99" spans="1:5" ht="12.75">
      <c r="A99" s="35" t="s">
        <v>57</v>
      </c>
      <c r="E99" s="40" t="s">
        <v>5</v>
      </c>
    </row>
    <row r="100" spans="1:5" ht="12.75">
      <c r="A100" t="s">
        <v>58</v>
      </c>
      <c r="E100" s="39" t="s">
        <v>5</v>
      </c>
    </row>
    <row r="101" spans="1:16" ht="25.5">
      <c r="A101" t="s">
        <v>50</v>
      </c>
      <c s="34" t="s">
        <v>148</v>
      </c>
      <c s="34" t="s">
        <v>6543</v>
      </c>
      <c s="35" t="s">
        <v>5</v>
      </c>
      <c s="6" t="s">
        <v>6544</v>
      </c>
      <c s="36" t="s">
        <v>1314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62</v>
      </c>
      <c>
        <f>(M101*21)/100</f>
      </c>
      <c t="s">
        <v>28</v>
      </c>
    </row>
    <row r="102" spans="1:5" ht="25.5">
      <c r="A102" s="35" t="s">
        <v>56</v>
      </c>
      <c r="E102" s="39" t="s">
        <v>6544</v>
      </c>
    </row>
    <row r="103" spans="1:5" ht="51">
      <c r="A103" s="35" t="s">
        <v>57</v>
      </c>
      <c r="E103" s="42" t="s">
        <v>6545</v>
      </c>
    </row>
    <row r="104" spans="1:5" ht="12.75">
      <c r="A104" t="s">
        <v>58</v>
      </c>
      <c r="E104" s="39" t="s">
        <v>5</v>
      </c>
    </row>
    <row r="105" spans="1:16" ht="25.5">
      <c r="A105" t="s">
        <v>50</v>
      </c>
      <c s="34" t="s">
        <v>150</v>
      </c>
      <c s="34" t="s">
        <v>6546</v>
      </c>
      <c s="35" t="s">
        <v>5</v>
      </c>
      <c s="6" t="s">
        <v>6547</v>
      </c>
      <c s="36" t="s">
        <v>1314</v>
      </c>
      <c s="37">
        <v>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62</v>
      </c>
      <c>
        <f>(M105*21)/100</f>
      </c>
      <c t="s">
        <v>28</v>
      </c>
    </row>
    <row r="106" spans="1:5" ht="25.5">
      <c r="A106" s="35" t="s">
        <v>56</v>
      </c>
      <c r="E106" s="39" t="s">
        <v>6547</v>
      </c>
    </row>
    <row r="107" spans="1:5" ht="51">
      <c r="A107" s="35" t="s">
        <v>57</v>
      </c>
      <c r="E107" s="42" t="s">
        <v>6548</v>
      </c>
    </row>
    <row r="108" spans="1:5" ht="12.75">
      <c r="A108" t="s">
        <v>58</v>
      </c>
      <c r="E108" s="39" t="s">
        <v>5</v>
      </c>
    </row>
    <row r="109" spans="1:16" ht="25.5">
      <c r="A109" t="s">
        <v>50</v>
      </c>
      <c s="34" t="s">
        <v>152</v>
      </c>
      <c s="34" t="s">
        <v>6549</v>
      </c>
      <c s="35" t="s">
        <v>5</v>
      </c>
      <c s="6" t="s">
        <v>6550</v>
      </c>
      <c s="36" t="s">
        <v>1314</v>
      </c>
      <c s="37">
        <v>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62</v>
      </c>
      <c>
        <f>(M109*21)/100</f>
      </c>
      <c t="s">
        <v>28</v>
      </c>
    </row>
    <row r="110" spans="1:5" ht="25.5">
      <c r="A110" s="35" t="s">
        <v>56</v>
      </c>
      <c r="E110" s="39" t="s">
        <v>6550</v>
      </c>
    </row>
    <row r="111" spans="1:5" ht="51">
      <c r="A111" s="35" t="s">
        <v>57</v>
      </c>
      <c r="E111" s="42" t="s">
        <v>6551</v>
      </c>
    </row>
    <row r="112" spans="1:5" ht="12.75">
      <c r="A112" t="s">
        <v>58</v>
      </c>
      <c r="E112" s="39" t="s">
        <v>5</v>
      </c>
    </row>
    <row r="113" spans="1:16" ht="25.5">
      <c r="A113" t="s">
        <v>50</v>
      </c>
      <c s="34" t="s">
        <v>154</v>
      </c>
      <c s="34" t="s">
        <v>6552</v>
      </c>
      <c s="35" t="s">
        <v>5</v>
      </c>
      <c s="6" t="s">
        <v>6553</v>
      </c>
      <c s="36" t="s">
        <v>1314</v>
      </c>
      <c s="37">
        <v>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62</v>
      </c>
      <c>
        <f>(M113*21)/100</f>
      </c>
      <c t="s">
        <v>28</v>
      </c>
    </row>
    <row r="114" spans="1:5" ht="25.5">
      <c r="A114" s="35" t="s">
        <v>56</v>
      </c>
      <c r="E114" s="39" t="s">
        <v>6553</v>
      </c>
    </row>
    <row r="115" spans="1:5" ht="51">
      <c r="A115" s="35" t="s">
        <v>57</v>
      </c>
      <c r="E115" s="42" t="s">
        <v>6554</v>
      </c>
    </row>
    <row r="116" spans="1:5" ht="12.75">
      <c r="A116" t="s">
        <v>58</v>
      </c>
      <c r="E116" s="39" t="s">
        <v>5</v>
      </c>
    </row>
    <row r="117" spans="1:16" ht="25.5">
      <c r="A117" t="s">
        <v>50</v>
      </c>
      <c s="34" t="s">
        <v>156</v>
      </c>
      <c s="34" t="s">
        <v>6555</v>
      </c>
      <c s="35" t="s">
        <v>5</v>
      </c>
      <c s="6" t="s">
        <v>6556</v>
      </c>
      <c s="36" t="s">
        <v>1314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62</v>
      </c>
      <c>
        <f>(M117*21)/100</f>
      </c>
      <c t="s">
        <v>28</v>
      </c>
    </row>
    <row r="118" spans="1:5" ht="25.5">
      <c r="A118" s="35" t="s">
        <v>56</v>
      </c>
      <c r="E118" s="39" t="s">
        <v>6556</v>
      </c>
    </row>
    <row r="119" spans="1:5" ht="51">
      <c r="A119" s="35" t="s">
        <v>57</v>
      </c>
      <c r="E119" s="42" t="s">
        <v>6557</v>
      </c>
    </row>
    <row r="120" spans="1:5" ht="12.75">
      <c r="A120" t="s">
        <v>58</v>
      </c>
      <c r="E120" s="39" t="s">
        <v>5</v>
      </c>
    </row>
    <row r="121" spans="1:16" ht="25.5">
      <c r="A121" t="s">
        <v>50</v>
      </c>
      <c s="34" t="s">
        <v>157</v>
      </c>
      <c s="34" t="s">
        <v>6558</v>
      </c>
      <c s="35" t="s">
        <v>5</v>
      </c>
      <c s="6" t="s">
        <v>6559</v>
      </c>
      <c s="36" t="s">
        <v>1314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62</v>
      </c>
      <c>
        <f>(M121*21)/100</f>
      </c>
      <c t="s">
        <v>28</v>
      </c>
    </row>
    <row r="122" spans="1:5" ht="25.5">
      <c r="A122" s="35" t="s">
        <v>56</v>
      </c>
      <c r="E122" s="39" t="s">
        <v>6559</v>
      </c>
    </row>
    <row r="123" spans="1:5" ht="51">
      <c r="A123" s="35" t="s">
        <v>57</v>
      </c>
      <c r="E123" s="42" t="s">
        <v>6560</v>
      </c>
    </row>
    <row r="124" spans="1:5" ht="12.75">
      <c r="A124" t="s">
        <v>58</v>
      </c>
      <c r="E124" s="39" t="s">
        <v>5</v>
      </c>
    </row>
    <row r="125" spans="1:13" ht="12.75">
      <c r="A125" t="s">
        <v>47</v>
      </c>
      <c r="C125" s="31" t="s">
        <v>1340</v>
      </c>
      <c r="E125" s="33" t="s">
        <v>1341</v>
      </c>
      <c r="J125" s="32">
        <f>0</f>
      </c>
      <c s="32">
        <f>0</f>
      </c>
      <c s="32">
        <f>0+L126+L130+L134+L138+L142+L146+L150+L154+L158+L162+L166+L170+L174+L178+L182+L186+L190</f>
      </c>
      <c s="32">
        <f>0+M126+M130+M134+M138+M142+M146+M150+M154+M158+M162+M166+M170+M174+M178+M182+M186+M190</f>
      </c>
    </row>
    <row r="126" spans="1:16" ht="12.75">
      <c r="A126" t="s">
        <v>50</v>
      </c>
      <c s="34" t="s">
        <v>159</v>
      </c>
      <c s="34" t="s">
        <v>6561</v>
      </c>
      <c s="35" t="s">
        <v>5</v>
      </c>
      <c s="6" t="s">
        <v>6562</v>
      </c>
      <c s="36" t="s">
        <v>54</v>
      </c>
      <c s="37">
        <v>2000</v>
      </c>
      <c s="36">
        <v>2E-05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28</v>
      </c>
    </row>
    <row r="127" spans="1:5" ht="12.75">
      <c r="A127" s="35" t="s">
        <v>56</v>
      </c>
      <c r="E127" s="39" t="s">
        <v>6562</v>
      </c>
    </row>
    <row r="128" spans="1:5" ht="38.25">
      <c r="A128" s="35" t="s">
        <v>57</v>
      </c>
      <c r="E128" s="42" t="s">
        <v>6563</v>
      </c>
    </row>
    <row r="129" spans="1:5" ht="12.75">
      <c r="A129" t="s">
        <v>58</v>
      </c>
      <c r="E129" s="39" t="s">
        <v>5</v>
      </c>
    </row>
    <row r="130" spans="1:16" ht="25.5">
      <c r="A130" t="s">
        <v>50</v>
      </c>
      <c s="34" t="s">
        <v>160</v>
      </c>
      <c s="34" t="s">
        <v>6564</v>
      </c>
      <c s="35" t="s">
        <v>5</v>
      </c>
      <c s="6" t="s">
        <v>6565</v>
      </c>
      <c s="36" t="s">
        <v>54</v>
      </c>
      <c s="37">
        <v>120</v>
      </c>
      <c s="36">
        <v>0.00747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28</v>
      </c>
    </row>
    <row r="131" spans="1:5" ht="25.5">
      <c r="A131" s="35" t="s">
        <v>56</v>
      </c>
      <c r="E131" s="39" t="s">
        <v>6565</v>
      </c>
    </row>
    <row r="132" spans="1:5" ht="38.25">
      <c r="A132" s="35" t="s">
        <v>57</v>
      </c>
      <c r="E132" s="42" t="s">
        <v>6566</v>
      </c>
    </row>
    <row r="133" spans="1:5" ht="12.75">
      <c r="A133" t="s">
        <v>58</v>
      </c>
      <c r="E133" s="39" t="s">
        <v>5</v>
      </c>
    </row>
    <row r="134" spans="1:16" ht="25.5">
      <c r="A134" t="s">
        <v>50</v>
      </c>
      <c s="34" t="s">
        <v>162</v>
      </c>
      <c s="34" t="s">
        <v>6567</v>
      </c>
      <c s="35" t="s">
        <v>5</v>
      </c>
      <c s="6" t="s">
        <v>6568</v>
      </c>
      <c s="36" t="s">
        <v>54</v>
      </c>
      <c s="37">
        <v>110</v>
      </c>
      <c s="36">
        <v>0.00817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28</v>
      </c>
    </row>
    <row r="135" spans="1:5" ht="25.5">
      <c r="A135" s="35" t="s">
        <v>56</v>
      </c>
      <c r="E135" s="39" t="s">
        <v>6568</v>
      </c>
    </row>
    <row r="136" spans="1:5" ht="38.25">
      <c r="A136" s="35" t="s">
        <v>57</v>
      </c>
      <c r="E136" s="42" t="s">
        <v>6569</v>
      </c>
    </row>
    <row r="137" spans="1:5" ht="12.75">
      <c r="A137" t="s">
        <v>58</v>
      </c>
      <c r="E137" s="39" t="s">
        <v>5</v>
      </c>
    </row>
    <row r="138" spans="1:16" ht="25.5">
      <c r="A138" t="s">
        <v>50</v>
      </c>
      <c s="34" t="s">
        <v>163</v>
      </c>
      <c s="34" t="s">
        <v>6570</v>
      </c>
      <c s="35" t="s">
        <v>5</v>
      </c>
      <c s="6" t="s">
        <v>6571</v>
      </c>
      <c s="36" t="s">
        <v>71</v>
      </c>
      <c s="37">
        <v>1000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28</v>
      </c>
    </row>
    <row r="139" spans="1:5" ht="25.5">
      <c r="A139" s="35" t="s">
        <v>56</v>
      </c>
      <c r="E139" s="39" t="s">
        <v>6571</v>
      </c>
    </row>
    <row r="140" spans="1:5" ht="38.25">
      <c r="A140" s="35" t="s">
        <v>57</v>
      </c>
      <c r="E140" s="42" t="s">
        <v>6572</v>
      </c>
    </row>
    <row r="141" spans="1:5" ht="12.75">
      <c r="A141" t="s">
        <v>58</v>
      </c>
      <c r="E141" s="39" t="s">
        <v>5</v>
      </c>
    </row>
    <row r="142" spans="1:16" ht="12.75">
      <c r="A142" t="s">
        <v>50</v>
      </c>
      <c s="34" t="s">
        <v>381</v>
      </c>
      <c s="34" t="s">
        <v>6573</v>
      </c>
      <c s="35" t="s">
        <v>5</v>
      </c>
      <c s="6" t="s">
        <v>6574</v>
      </c>
      <c s="36" t="s">
        <v>54</v>
      </c>
      <c s="37">
        <v>1000</v>
      </c>
      <c s="36">
        <v>0.00046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28</v>
      </c>
    </row>
    <row r="143" spans="1:5" ht="12.75">
      <c r="A143" s="35" t="s">
        <v>56</v>
      </c>
      <c r="E143" s="39" t="s">
        <v>6574</v>
      </c>
    </row>
    <row r="144" spans="1:5" ht="38.25">
      <c r="A144" s="35" t="s">
        <v>57</v>
      </c>
      <c r="E144" s="42" t="s">
        <v>6572</v>
      </c>
    </row>
    <row r="145" spans="1:5" ht="12.75">
      <c r="A145" t="s">
        <v>58</v>
      </c>
      <c r="E145" s="39" t="s">
        <v>5</v>
      </c>
    </row>
    <row r="146" spans="1:16" ht="12.75">
      <c r="A146" t="s">
        <v>50</v>
      </c>
      <c s="34" t="s">
        <v>384</v>
      </c>
      <c s="34" t="s">
        <v>6575</v>
      </c>
      <c s="35" t="s">
        <v>5</v>
      </c>
      <c s="6" t="s">
        <v>6576</v>
      </c>
      <c s="36" t="s">
        <v>54</v>
      </c>
      <c s="37">
        <v>255</v>
      </c>
      <c s="36">
        <v>0.00055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28</v>
      </c>
    </row>
    <row r="147" spans="1:5" ht="12.75">
      <c r="A147" s="35" t="s">
        <v>56</v>
      </c>
      <c r="E147" s="39" t="s">
        <v>6576</v>
      </c>
    </row>
    <row r="148" spans="1:5" ht="38.25">
      <c r="A148" s="35" t="s">
        <v>57</v>
      </c>
      <c r="E148" s="42" t="s">
        <v>6577</v>
      </c>
    </row>
    <row r="149" spans="1:5" ht="12.75">
      <c r="A149" t="s">
        <v>58</v>
      </c>
      <c r="E149" s="39" t="s">
        <v>5</v>
      </c>
    </row>
    <row r="150" spans="1:16" ht="12.75">
      <c r="A150" t="s">
        <v>50</v>
      </c>
      <c s="34" t="s">
        <v>387</v>
      </c>
      <c s="34" t="s">
        <v>6578</v>
      </c>
      <c s="35" t="s">
        <v>5</v>
      </c>
      <c s="6" t="s">
        <v>6579</v>
      </c>
      <c s="36" t="s">
        <v>54</v>
      </c>
      <c s="37">
        <v>630</v>
      </c>
      <c s="36">
        <v>0.00071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28</v>
      </c>
    </row>
    <row r="151" spans="1:5" ht="12.75">
      <c r="A151" s="35" t="s">
        <v>56</v>
      </c>
      <c r="E151" s="39" t="s">
        <v>6579</v>
      </c>
    </row>
    <row r="152" spans="1:5" ht="38.25">
      <c r="A152" s="35" t="s">
        <v>57</v>
      </c>
      <c r="E152" s="42" t="s">
        <v>6580</v>
      </c>
    </row>
    <row r="153" spans="1:5" ht="12.75">
      <c r="A153" t="s">
        <v>58</v>
      </c>
      <c r="E153" s="39" t="s">
        <v>5</v>
      </c>
    </row>
    <row r="154" spans="1:16" ht="25.5">
      <c r="A154" t="s">
        <v>50</v>
      </c>
      <c s="34" t="s">
        <v>390</v>
      </c>
      <c s="34" t="s">
        <v>6581</v>
      </c>
      <c s="35" t="s">
        <v>5</v>
      </c>
      <c s="6" t="s">
        <v>6582</v>
      </c>
      <c s="36" t="s">
        <v>54</v>
      </c>
      <c s="37">
        <v>370</v>
      </c>
      <c s="36">
        <v>0.00125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28</v>
      </c>
    </row>
    <row r="155" spans="1:5" ht="25.5">
      <c r="A155" s="35" t="s">
        <v>56</v>
      </c>
      <c r="E155" s="39" t="s">
        <v>6582</v>
      </c>
    </row>
    <row r="156" spans="1:5" ht="38.25">
      <c r="A156" s="35" t="s">
        <v>57</v>
      </c>
      <c r="E156" s="42" t="s">
        <v>6583</v>
      </c>
    </row>
    <row r="157" spans="1:5" ht="12.75">
      <c r="A157" t="s">
        <v>58</v>
      </c>
      <c r="E157" s="39" t="s">
        <v>5</v>
      </c>
    </row>
    <row r="158" spans="1:16" ht="25.5">
      <c r="A158" t="s">
        <v>50</v>
      </c>
      <c s="34" t="s">
        <v>393</v>
      </c>
      <c s="34" t="s">
        <v>6584</v>
      </c>
      <c s="35" t="s">
        <v>5</v>
      </c>
      <c s="6" t="s">
        <v>6585</v>
      </c>
      <c s="36" t="s">
        <v>54</v>
      </c>
      <c s="37">
        <v>670</v>
      </c>
      <c s="36">
        <v>0.00162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28</v>
      </c>
    </row>
    <row r="159" spans="1:5" ht="25.5">
      <c r="A159" s="35" t="s">
        <v>56</v>
      </c>
      <c r="E159" s="39" t="s">
        <v>6585</v>
      </c>
    </row>
    <row r="160" spans="1:5" ht="38.25">
      <c r="A160" s="35" t="s">
        <v>57</v>
      </c>
      <c r="E160" s="42" t="s">
        <v>6586</v>
      </c>
    </row>
    <row r="161" spans="1:5" ht="12.75">
      <c r="A161" t="s">
        <v>58</v>
      </c>
      <c r="E161" s="39" t="s">
        <v>5</v>
      </c>
    </row>
    <row r="162" spans="1:16" ht="25.5">
      <c r="A162" t="s">
        <v>50</v>
      </c>
      <c s="34" t="s">
        <v>396</v>
      </c>
      <c s="34" t="s">
        <v>6587</v>
      </c>
      <c s="35" t="s">
        <v>5</v>
      </c>
      <c s="6" t="s">
        <v>6588</v>
      </c>
      <c s="36" t="s">
        <v>54</v>
      </c>
      <c s="37">
        <v>200</v>
      </c>
      <c s="36">
        <v>0.00197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28</v>
      </c>
    </row>
    <row r="163" spans="1:5" ht="25.5">
      <c r="A163" s="35" t="s">
        <v>56</v>
      </c>
      <c r="E163" s="39" t="s">
        <v>6588</v>
      </c>
    </row>
    <row r="164" spans="1:5" ht="38.25">
      <c r="A164" s="35" t="s">
        <v>57</v>
      </c>
      <c r="E164" s="42" t="s">
        <v>6589</v>
      </c>
    </row>
    <row r="165" spans="1:5" ht="12.75">
      <c r="A165" t="s">
        <v>58</v>
      </c>
      <c r="E165" s="39" t="s">
        <v>5</v>
      </c>
    </row>
    <row r="166" spans="1:16" ht="12.75">
      <c r="A166" t="s">
        <v>50</v>
      </c>
      <c s="34" t="s">
        <v>399</v>
      </c>
      <c s="34" t="s">
        <v>6590</v>
      </c>
      <c s="35" t="s">
        <v>5</v>
      </c>
      <c s="6" t="s">
        <v>6591</v>
      </c>
      <c s="36" t="s">
        <v>54</v>
      </c>
      <c s="37">
        <v>180</v>
      </c>
      <c s="36">
        <v>0.00345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28</v>
      </c>
    </row>
    <row r="167" spans="1:5" ht="12.75">
      <c r="A167" s="35" t="s">
        <v>56</v>
      </c>
      <c r="E167" s="39" t="s">
        <v>6591</v>
      </c>
    </row>
    <row r="168" spans="1:5" ht="38.25">
      <c r="A168" s="35" t="s">
        <v>57</v>
      </c>
      <c r="E168" s="42" t="s">
        <v>6592</v>
      </c>
    </row>
    <row r="169" spans="1:5" ht="12.75">
      <c r="A169" t="s">
        <v>58</v>
      </c>
      <c r="E169" s="39" t="s">
        <v>5</v>
      </c>
    </row>
    <row r="170" spans="1:16" ht="12.75">
      <c r="A170" t="s">
        <v>50</v>
      </c>
      <c s="34" t="s">
        <v>402</v>
      </c>
      <c s="34" t="s">
        <v>6593</v>
      </c>
      <c s="35" t="s">
        <v>5</v>
      </c>
      <c s="6" t="s">
        <v>6594</v>
      </c>
      <c s="36" t="s">
        <v>54</v>
      </c>
      <c s="37">
        <v>3305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28</v>
      </c>
    </row>
    <row r="171" spans="1:5" ht="12.75">
      <c r="A171" s="35" t="s">
        <v>56</v>
      </c>
      <c r="E171" s="39" t="s">
        <v>6594</v>
      </c>
    </row>
    <row r="172" spans="1:5" ht="25.5">
      <c r="A172" s="35" t="s">
        <v>57</v>
      </c>
      <c r="E172" s="40" t="s">
        <v>6595</v>
      </c>
    </row>
    <row r="173" spans="1:5" ht="12.75">
      <c r="A173" t="s">
        <v>58</v>
      </c>
      <c r="E173" s="39" t="s">
        <v>5</v>
      </c>
    </row>
    <row r="174" spans="1:16" ht="25.5">
      <c r="A174" t="s">
        <v>50</v>
      </c>
      <c s="34" t="s">
        <v>405</v>
      </c>
      <c s="34" t="s">
        <v>6596</v>
      </c>
      <c s="35" t="s">
        <v>5</v>
      </c>
      <c s="6" t="s">
        <v>6597</v>
      </c>
      <c s="36" t="s">
        <v>54</v>
      </c>
      <c s="37">
        <v>950</v>
      </c>
      <c s="36">
        <v>5E-05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28</v>
      </c>
    </row>
    <row r="175" spans="1:5" ht="38.25">
      <c r="A175" s="35" t="s">
        <v>56</v>
      </c>
      <c r="E175" s="39" t="s">
        <v>6598</v>
      </c>
    </row>
    <row r="176" spans="1:5" ht="38.25">
      <c r="A176" s="35" t="s">
        <v>57</v>
      </c>
      <c r="E176" s="42" t="s">
        <v>6599</v>
      </c>
    </row>
    <row r="177" spans="1:5" ht="12.75">
      <c r="A177" t="s">
        <v>58</v>
      </c>
      <c r="E177" s="39" t="s">
        <v>5</v>
      </c>
    </row>
    <row r="178" spans="1:16" ht="25.5">
      <c r="A178" t="s">
        <v>50</v>
      </c>
      <c s="34" t="s">
        <v>408</v>
      </c>
      <c s="34" t="s">
        <v>6600</v>
      </c>
      <c s="35" t="s">
        <v>5</v>
      </c>
      <c s="6" t="s">
        <v>6601</v>
      </c>
      <c s="36" t="s">
        <v>54</v>
      </c>
      <c s="37">
        <v>885</v>
      </c>
      <c s="36">
        <v>0.00012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28</v>
      </c>
    </row>
    <row r="179" spans="1:5" ht="38.25">
      <c r="A179" s="35" t="s">
        <v>56</v>
      </c>
      <c r="E179" s="39" t="s">
        <v>6602</v>
      </c>
    </row>
    <row r="180" spans="1:5" ht="38.25">
      <c r="A180" s="35" t="s">
        <v>57</v>
      </c>
      <c r="E180" s="42" t="s">
        <v>6603</v>
      </c>
    </row>
    <row r="181" spans="1:5" ht="12.75">
      <c r="A181" t="s">
        <v>58</v>
      </c>
      <c r="E181" s="39" t="s">
        <v>5</v>
      </c>
    </row>
    <row r="182" spans="1:16" ht="25.5">
      <c r="A182" t="s">
        <v>50</v>
      </c>
      <c s="34" t="s">
        <v>413</v>
      </c>
      <c s="34" t="s">
        <v>6604</v>
      </c>
      <c s="35" t="s">
        <v>5</v>
      </c>
      <c s="6" t="s">
        <v>6605</v>
      </c>
      <c s="36" t="s">
        <v>54</v>
      </c>
      <c s="37">
        <v>370</v>
      </c>
      <c s="36">
        <v>0.00024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28</v>
      </c>
    </row>
    <row r="183" spans="1:5" ht="38.25">
      <c r="A183" s="35" t="s">
        <v>56</v>
      </c>
      <c r="E183" s="39" t="s">
        <v>6606</v>
      </c>
    </row>
    <row r="184" spans="1:5" ht="38.25">
      <c r="A184" s="35" t="s">
        <v>57</v>
      </c>
      <c r="E184" s="42" t="s">
        <v>6583</v>
      </c>
    </row>
    <row r="185" spans="1:5" ht="12.75">
      <c r="A185" t="s">
        <v>58</v>
      </c>
      <c r="E185" s="39" t="s">
        <v>5</v>
      </c>
    </row>
    <row r="186" spans="1:16" ht="25.5">
      <c r="A186" t="s">
        <v>50</v>
      </c>
      <c s="34" t="s">
        <v>416</v>
      </c>
      <c s="34" t="s">
        <v>2788</v>
      </c>
      <c s="35" t="s">
        <v>5</v>
      </c>
      <c s="6" t="s">
        <v>2789</v>
      </c>
      <c s="36" t="s">
        <v>102</v>
      </c>
      <c s="37">
        <v>5.688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28</v>
      </c>
    </row>
    <row r="187" spans="1:5" ht="25.5">
      <c r="A187" s="35" t="s">
        <v>56</v>
      </c>
      <c r="E187" s="39" t="s">
        <v>2789</v>
      </c>
    </row>
    <row r="188" spans="1:5" ht="12.75">
      <c r="A188" s="35" t="s">
        <v>57</v>
      </c>
      <c r="E188" s="40" t="s">
        <v>5</v>
      </c>
    </row>
    <row r="189" spans="1:5" ht="12.75">
      <c r="A189" t="s">
        <v>58</v>
      </c>
      <c r="E189" s="39" t="s">
        <v>5</v>
      </c>
    </row>
    <row r="190" spans="1:16" ht="38.25">
      <c r="A190" t="s">
        <v>50</v>
      </c>
      <c s="34" t="s">
        <v>419</v>
      </c>
      <c s="34" t="s">
        <v>6607</v>
      </c>
      <c s="35" t="s">
        <v>5</v>
      </c>
      <c s="6" t="s">
        <v>6608</v>
      </c>
      <c s="36" t="s">
        <v>102</v>
      </c>
      <c s="37">
        <v>5.688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28</v>
      </c>
    </row>
    <row r="191" spans="1:5" ht="38.25">
      <c r="A191" s="35" t="s">
        <v>56</v>
      </c>
      <c r="E191" s="39" t="s">
        <v>6609</v>
      </c>
    </row>
    <row r="192" spans="1:5" ht="12.75">
      <c r="A192" s="35" t="s">
        <v>57</v>
      </c>
      <c r="E192" s="40" t="s">
        <v>5</v>
      </c>
    </row>
    <row r="193" spans="1:5" ht="12.75">
      <c r="A193" t="s">
        <v>58</v>
      </c>
      <c r="E193" s="39" t="s">
        <v>5</v>
      </c>
    </row>
    <row r="194" spans="1:13" ht="12.75">
      <c r="A194" t="s">
        <v>47</v>
      </c>
      <c r="C194" s="31" t="s">
        <v>1347</v>
      </c>
      <c r="E194" s="33" t="s">
        <v>1348</v>
      </c>
      <c r="J194" s="32">
        <f>0</f>
      </c>
      <c s="32">
        <f>0</f>
      </c>
      <c s="32">
        <f>0+L195+L199+L203+L207+L211+L215+L219+L223+L227+L231+L235+L239+L243+L247+L251+L255+L259+L263+L267+L271+L275+L279+L283+L287+L291+L295+L299+L303+L307+L311+L315+L319+L323+L327+L331+L335+L339+L343+L347+L351+L355+L359+L363+L367+L371+L375+L379+L383+L387+L391+L395+L399+L403+L407+L411+L415+L419+L423+L427</f>
      </c>
      <c s="32">
        <f>0+M195+M199+M203+M207+M211+M215+M219+M223+M227+M231+M235+M239+M243+M247+M251+M255+M259+M263+M267+M271+M275+M279+M283+M287+M291+M295+M299+M303+M307+M311+M315+M319+M323+M327+M331+M335+M339+M343+M347+M351+M355+M359+M363+M367+M371+M375+M379+M383+M387+M391+M395+M399+M403+M407+M411+M415+M419+M423+M427</f>
      </c>
    </row>
    <row r="195" spans="1:16" ht="12.75">
      <c r="A195" t="s">
        <v>50</v>
      </c>
      <c s="34" t="s">
        <v>422</v>
      </c>
      <c s="34" t="s">
        <v>6610</v>
      </c>
      <c s="35" t="s">
        <v>5</v>
      </c>
      <c s="6" t="s">
        <v>6611</v>
      </c>
      <c s="36" t="s">
        <v>1314</v>
      </c>
      <c s="37">
        <v>1</v>
      </c>
      <c s="36">
        <v>0.00402</v>
      </c>
      <c s="36">
        <f>ROUND(G195*H195,6)</f>
      </c>
      <c r="L195" s="38">
        <v>0</v>
      </c>
      <c s="32">
        <f>ROUND(ROUND(L195,2)*ROUND(G195,3),2)</f>
      </c>
      <c s="36" t="s">
        <v>55</v>
      </c>
      <c>
        <f>(M195*21)/100</f>
      </c>
      <c t="s">
        <v>28</v>
      </c>
    </row>
    <row r="196" spans="1:5" ht="12.75">
      <c r="A196" s="35" t="s">
        <v>56</v>
      </c>
      <c r="E196" s="39" t="s">
        <v>6611</v>
      </c>
    </row>
    <row r="197" spans="1:5" ht="51">
      <c r="A197" s="35" t="s">
        <v>57</v>
      </c>
      <c r="E197" s="42" t="s">
        <v>6560</v>
      </c>
    </row>
    <row r="198" spans="1:5" ht="12.75">
      <c r="A198" t="s">
        <v>58</v>
      </c>
      <c r="E198" s="39" t="s">
        <v>5</v>
      </c>
    </row>
    <row r="199" spans="1:16" ht="12.75">
      <c r="A199" t="s">
        <v>50</v>
      </c>
      <c s="34" t="s">
        <v>425</v>
      </c>
      <c s="34" t="s">
        <v>6612</v>
      </c>
      <c s="35" t="s">
        <v>5</v>
      </c>
      <c s="6" t="s">
        <v>6613</v>
      </c>
      <c s="36" t="s">
        <v>71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62</v>
      </c>
      <c>
        <f>(M199*21)/100</f>
      </c>
      <c t="s">
        <v>28</v>
      </c>
    </row>
    <row r="200" spans="1:5" ht="12.75">
      <c r="A200" s="35" t="s">
        <v>56</v>
      </c>
      <c r="E200" s="39" t="s">
        <v>6613</v>
      </c>
    </row>
    <row r="201" spans="1:5" ht="12.75">
      <c r="A201" s="35" t="s">
        <v>57</v>
      </c>
      <c r="E201" s="40" t="s">
        <v>5</v>
      </c>
    </row>
    <row r="202" spans="1:5" ht="12.75">
      <c r="A202" t="s">
        <v>58</v>
      </c>
      <c r="E202" s="39" t="s">
        <v>5</v>
      </c>
    </row>
    <row r="203" spans="1:16" ht="12.75">
      <c r="A203" t="s">
        <v>50</v>
      </c>
      <c s="34" t="s">
        <v>428</v>
      </c>
      <c s="34" t="s">
        <v>6614</v>
      </c>
      <c s="35" t="s">
        <v>5</v>
      </c>
      <c s="6" t="s">
        <v>6615</v>
      </c>
      <c s="36" t="s">
        <v>1314</v>
      </c>
      <c s="37">
        <v>1</v>
      </c>
      <c s="36">
        <v>0.01149</v>
      </c>
      <c s="36">
        <f>ROUND(G203*H203,6)</f>
      </c>
      <c r="L203" s="38">
        <v>0</v>
      </c>
      <c s="32">
        <f>ROUND(ROUND(L203,2)*ROUND(G203,3),2)</f>
      </c>
      <c s="36" t="s">
        <v>55</v>
      </c>
      <c>
        <f>(M203*21)/100</f>
      </c>
      <c t="s">
        <v>28</v>
      </c>
    </row>
    <row r="204" spans="1:5" ht="12.75">
      <c r="A204" s="35" t="s">
        <v>56</v>
      </c>
      <c r="E204" s="39" t="s">
        <v>6615</v>
      </c>
    </row>
    <row r="205" spans="1:5" ht="51">
      <c r="A205" s="35" t="s">
        <v>57</v>
      </c>
      <c r="E205" s="42" t="s">
        <v>6560</v>
      </c>
    </row>
    <row r="206" spans="1:5" ht="12.75">
      <c r="A206" t="s">
        <v>58</v>
      </c>
      <c r="E206" s="39" t="s">
        <v>5</v>
      </c>
    </row>
    <row r="207" spans="1:16" ht="12.75">
      <c r="A207" t="s">
        <v>50</v>
      </c>
      <c s="34" t="s">
        <v>431</v>
      </c>
      <c s="34" t="s">
        <v>6616</v>
      </c>
      <c s="35" t="s">
        <v>5</v>
      </c>
      <c s="6" t="s">
        <v>6617</v>
      </c>
      <c s="36" t="s">
        <v>71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62</v>
      </c>
      <c>
        <f>(M207*21)/100</f>
      </c>
      <c t="s">
        <v>28</v>
      </c>
    </row>
    <row r="208" spans="1:5" ht="12.75">
      <c r="A208" s="35" t="s">
        <v>56</v>
      </c>
      <c r="E208" s="39" t="s">
        <v>6617</v>
      </c>
    </row>
    <row r="209" spans="1:5" ht="12.75">
      <c r="A209" s="35" t="s">
        <v>57</v>
      </c>
      <c r="E209" s="40" t="s">
        <v>5</v>
      </c>
    </row>
    <row r="210" spans="1:5" ht="12.75">
      <c r="A210" t="s">
        <v>58</v>
      </c>
      <c r="E210" s="39" t="s">
        <v>5</v>
      </c>
    </row>
    <row r="211" spans="1:16" ht="25.5">
      <c r="A211" t="s">
        <v>50</v>
      </c>
      <c s="34" t="s">
        <v>434</v>
      </c>
      <c s="34" t="s">
        <v>6618</v>
      </c>
      <c s="35" t="s">
        <v>5</v>
      </c>
      <c s="6" t="s">
        <v>6619</v>
      </c>
      <c s="36" t="s">
        <v>1314</v>
      </c>
      <c s="37">
        <v>1</v>
      </c>
      <c s="36">
        <v>0.02974</v>
      </c>
      <c s="36">
        <f>ROUND(G211*H211,6)</f>
      </c>
      <c r="L211" s="38">
        <v>0</v>
      </c>
      <c s="32">
        <f>ROUND(ROUND(L211,2)*ROUND(G211,3),2)</f>
      </c>
      <c s="36" t="s">
        <v>55</v>
      </c>
      <c>
        <f>(M211*21)/100</f>
      </c>
      <c t="s">
        <v>28</v>
      </c>
    </row>
    <row r="212" spans="1:5" ht="25.5">
      <c r="A212" s="35" t="s">
        <v>56</v>
      </c>
      <c r="E212" s="39" t="s">
        <v>6619</v>
      </c>
    </row>
    <row r="213" spans="1:5" ht="51">
      <c r="A213" s="35" t="s">
        <v>57</v>
      </c>
      <c r="E213" s="42" t="s">
        <v>6560</v>
      </c>
    </row>
    <row r="214" spans="1:5" ht="12.75">
      <c r="A214" t="s">
        <v>58</v>
      </c>
      <c r="E214" s="39" t="s">
        <v>5</v>
      </c>
    </row>
    <row r="215" spans="1:16" ht="12.75">
      <c r="A215" t="s">
        <v>50</v>
      </c>
      <c s="34" t="s">
        <v>437</v>
      </c>
      <c s="34" t="s">
        <v>6620</v>
      </c>
      <c s="35" t="s">
        <v>5</v>
      </c>
      <c s="6" t="s">
        <v>6621</v>
      </c>
      <c s="36" t="s">
        <v>1314</v>
      </c>
      <c s="37">
        <v>1</v>
      </c>
      <c s="36">
        <v>0.02121</v>
      </c>
      <c s="36">
        <f>ROUND(G215*H215,6)</f>
      </c>
      <c r="L215" s="38">
        <v>0</v>
      </c>
      <c s="32">
        <f>ROUND(ROUND(L215,2)*ROUND(G215,3),2)</f>
      </c>
      <c s="36" t="s">
        <v>55</v>
      </c>
      <c>
        <f>(M215*21)/100</f>
      </c>
      <c t="s">
        <v>28</v>
      </c>
    </row>
    <row r="216" spans="1:5" ht="12.75">
      <c r="A216" s="35" t="s">
        <v>56</v>
      </c>
      <c r="E216" s="39" t="s">
        <v>6621</v>
      </c>
    </row>
    <row r="217" spans="1:5" ht="51">
      <c r="A217" s="35" t="s">
        <v>57</v>
      </c>
      <c r="E217" s="42" t="s">
        <v>6560</v>
      </c>
    </row>
    <row r="218" spans="1:5" ht="12.75">
      <c r="A218" t="s">
        <v>58</v>
      </c>
      <c r="E218" s="39" t="s">
        <v>5</v>
      </c>
    </row>
    <row r="219" spans="1:16" ht="25.5">
      <c r="A219" t="s">
        <v>50</v>
      </c>
      <c s="34" t="s">
        <v>440</v>
      </c>
      <c s="34" t="s">
        <v>6622</v>
      </c>
      <c s="35" t="s">
        <v>5</v>
      </c>
      <c s="6" t="s">
        <v>6623</v>
      </c>
      <c s="36" t="s">
        <v>1314</v>
      </c>
      <c s="37">
        <v>2</v>
      </c>
      <c s="36">
        <v>0.01749</v>
      </c>
      <c s="36">
        <f>ROUND(G219*H219,6)</f>
      </c>
      <c r="L219" s="38">
        <v>0</v>
      </c>
      <c s="32">
        <f>ROUND(ROUND(L219,2)*ROUND(G219,3),2)</f>
      </c>
      <c s="36" t="s">
        <v>55</v>
      </c>
      <c>
        <f>(M219*21)/100</f>
      </c>
      <c t="s">
        <v>28</v>
      </c>
    </row>
    <row r="220" spans="1:5" ht="25.5">
      <c r="A220" s="35" t="s">
        <v>56</v>
      </c>
      <c r="E220" s="39" t="s">
        <v>6623</v>
      </c>
    </row>
    <row r="221" spans="1:5" ht="38.25">
      <c r="A221" s="35" t="s">
        <v>57</v>
      </c>
      <c r="E221" s="42" t="s">
        <v>1733</v>
      </c>
    </row>
    <row r="222" spans="1:5" ht="12.75">
      <c r="A222" t="s">
        <v>58</v>
      </c>
      <c r="E222" s="39" t="s">
        <v>5</v>
      </c>
    </row>
    <row r="223" spans="1:16" ht="12.75">
      <c r="A223" t="s">
        <v>50</v>
      </c>
      <c s="34" t="s">
        <v>443</v>
      </c>
      <c s="34" t="s">
        <v>6624</v>
      </c>
      <c s="35" t="s">
        <v>5</v>
      </c>
      <c s="6" t="s">
        <v>6625</v>
      </c>
      <c s="36" t="s">
        <v>71</v>
      </c>
      <c s="37">
        <v>186</v>
      </c>
      <c s="36">
        <v>9E-05</v>
      </c>
      <c s="36">
        <f>ROUND(G223*H223,6)</f>
      </c>
      <c r="L223" s="38">
        <v>0</v>
      </c>
      <c s="32">
        <f>ROUND(ROUND(L223,2)*ROUND(G223,3),2)</f>
      </c>
      <c s="36" t="s">
        <v>55</v>
      </c>
      <c>
        <f>(M223*21)/100</f>
      </c>
      <c t="s">
        <v>28</v>
      </c>
    </row>
    <row r="224" spans="1:5" ht="12.75">
      <c r="A224" s="35" t="s">
        <v>56</v>
      </c>
      <c r="E224" s="39" t="s">
        <v>6625</v>
      </c>
    </row>
    <row r="225" spans="1:5" ht="38.25">
      <c r="A225" s="35" t="s">
        <v>57</v>
      </c>
      <c r="E225" s="42" t="s">
        <v>6626</v>
      </c>
    </row>
    <row r="226" spans="1:5" ht="12.75">
      <c r="A226" t="s">
        <v>58</v>
      </c>
      <c r="E226" s="39" t="s">
        <v>5</v>
      </c>
    </row>
    <row r="227" spans="1:16" ht="12.75">
      <c r="A227" t="s">
        <v>50</v>
      </c>
      <c s="34" t="s">
        <v>446</v>
      </c>
      <c s="34" t="s">
        <v>6627</v>
      </c>
      <c s="35" t="s">
        <v>5</v>
      </c>
      <c s="6" t="s">
        <v>6628</v>
      </c>
      <c s="36" t="s">
        <v>71</v>
      </c>
      <c s="37">
        <v>274</v>
      </c>
      <c s="36">
        <v>3E-05</v>
      </c>
      <c s="36">
        <f>ROUND(G227*H227,6)</f>
      </c>
      <c r="L227" s="38">
        <v>0</v>
      </c>
      <c s="32">
        <f>ROUND(ROUND(L227,2)*ROUND(G227,3),2)</f>
      </c>
      <c s="36" t="s">
        <v>55</v>
      </c>
      <c>
        <f>(M227*21)/100</f>
      </c>
      <c t="s">
        <v>28</v>
      </c>
    </row>
    <row r="228" spans="1:5" ht="12.75">
      <c r="A228" s="35" t="s">
        <v>56</v>
      </c>
      <c r="E228" s="39" t="s">
        <v>6628</v>
      </c>
    </row>
    <row r="229" spans="1:5" ht="38.25">
      <c r="A229" s="35" t="s">
        <v>57</v>
      </c>
      <c r="E229" s="42" t="s">
        <v>6629</v>
      </c>
    </row>
    <row r="230" spans="1:5" ht="12.75">
      <c r="A230" t="s">
        <v>58</v>
      </c>
      <c r="E230" s="39" t="s">
        <v>5</v>
      </c>
    </row>
    <row r="231" spans="1:16" ht="12.75">
      <c r="A231" t="s">
        <v>50</v>
      </c>
      <c s="34" t="s">
        <v>449</v>
      </c>
      <c s="34" t="s">
        <v>6630</v>
      </c>
      <c s="35" t="s">
        <v>5</v>
      </c>
      <c s="6" t="s">
        <v>6631</v>
      </c>
      <c s="36" t="s">
        <v>71</v>
      </c>
      <c s="37">
        <v>274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62</v>
      </c>
      <c>
        <f>(M231*21)/100</f>
      </c>
      <c t="s">
        <v>28</v>
      </c>
    </row>
    <row r="232" spans="1:5" ht="12.75">
      <c r="A232" s="35" t="s">
        <v>56</v>
      </c>
      <c r="E232" s="39" t="s">
        <v>6631</v>
      </c>
    </row>
    <row r="233" spans="1:5" ht="12.75">
      <c r="A233" s="35" t="s">
        <v>57</v>
      </c>
      <c r="E233" s="40" t="s">
        <v>5</v>
      </c>
    </row>
    <row r="234" spans="1:5" ht="12.75">
      <c r="A234" t="s">
        <v>58</v>
      </c>
      <c r="E234" s="39" t="s">
        <v>5</v>
      </c>
    </row>
    <row r="235" spans="1:16" ht="12.75">
      <c r="A235" t="s">
        <v>50</v>
      </c>
      <c s="34" t="s">
        <v>452</v>
      </c>
      <c s="34" t="s">
        <v>6632</v>
      </c>
      <c s="35" t="s">
        <v>5</v>
      </c>
      <c s="6" t="s">
        <v>6633</v>
      </c>
      <c s="36" t="s">
        <v>71</v>
      </c>
      <c s="37">
        <v>7</v>
      </c>
      <c s="36">
        <v>8E-05</v>
      </c>
      <c s="36">
        <f>ROUND(G235*H235,6)</f>
      </c>
      <c r="L235" s="38">
        <v>0</v>
      </c>
      <c s="32">
        <f>ROUND(ROUND(L235,2)*ROUND(G235,3),2)</f>
      </c>
      <c s="36" t="s">
        <v>55</v>
      </c>
      <c>
        <f>(M235*21)/100</f>
      </c>
      <c t="s">
        <v>28</v>
      </c>
    </row>
    <row r="236" spans="1:5" ht="12.75">
      <c r="A236" s="35" t="s">
        <v>56</v>
      </c>
      <c r="E236" s="39" t="s">
        <v>6633</v>
      </c>
    </row>
    <row r="237" spans="1:5" ht="51">
      <c r="A237" s="35" t="s">
        <v>57</v>
      </c>
      <c r="E237" s="42" t="s">
        <v>6548</v>
      </c>
    </row>
    <row r="238" spans="1:5" ht="12.75">
      <c r="A238" t="s">
        <v>58</v>
      </c>
      <c r="E238" s="39" t="s">
        <v>5</v>
      </c>
    </row>
    <row r="239" spans="1:16" ht="12.75">
      <c r="A239" t="s">
        <v>50</v>
      </c>
      <c s="34" t="s">
        <v>456</v>
      </c>
      <c s="34" t="s">
        <v>6634</v>
      </c>
      <c s="35" t="s">
        <v>5</v>
      </c>
      <c s="6" t="s">
        <v>6635</v>
      </c>
      <c s="36" t="s">
        <v>71</v>
      </c>
      <c s="37">
        <v>7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62</v>
      </c>
      <c>
        <f>(M239*21)/100</f>
      </c>
      <c t="s">
        <v>28</v>
      </c>
    </row>
    <row r="240" spans="1:5" ht="12.75">
      <c r="A240" s="35" t="s">
        <v>56</v>
      </c>
      <c r="E240" s="39" t="s">
        <v>6635</v>
      </c>
    </row>
    <row r="241" spans="1:5" ht="12.75">
      <c r="A241" s="35" t="s">
        <v>57</v>
      </c>
      <c r="E241" s="40" t="s">
        <v>5</v>
      </c>
    </row>
    <row r="242" spans="1:5" ht="12.75">
      <c r="A242" t="s">
        <v>58</v>
      </c>
      <c r="E242" s="39" t="s">
        <v>5</v>
      </c>
    </row>
    <row r="243" spans="1:16" ht="12.75">
      <c r="A243" t="s">
        <v>50</v>
      </c>
      <c s="34" t="s">
        <v>462</v>
      </c>
      <c s="34" t="s">
        <v>6636</v>
      </c>
      <c s="35" t="s">
        <v>5</v>
      </c>
      <c s="6" t="s">
        <v>6637</v>
      </c>
      <c s="36" t="s">
        <v>71</v>
      </c>
      <c s="37">
        <v>7</v>
      </c>
      <c s="36">
        <v>0.0001</v>
      </c>
      <c s="36">
        <f>ROUND(G243*H243,6)</f>
      </c>
      <c r="L243" s="38">
        <v>0</v>
      </c>
      <c s="32">
        <f>ROUND(ROUND(L243,2)*ROUND(G243,3),2)</f>
      </c>
      <c s="36" t="s">
        <v>55</v>
      </c>
      <c>
        <f>(M243*21)/100</f>
      </c>
      <c t="s">
        <v>28</v>
      </c>
    </row>
    <row r="244" spans="1:5" ht="12.75">
      <c r="A244" s="35" t="s">
        <v>56</v>
      </c>
      <c r="E244" s="39" t="s">
        <v>6637</v>
      </c>
    </row>
    <row r="245" spans="1:5" ht="51">
      <c r="A245" s="35" t="s">
        <v>57</v>
      </c>
      <c r="E245" s="42" t="s">
        <v>6548</v>
      </c>
    </row>
    <row r="246" spans="1:5" ht="12.75">
      <c r="A246" t="s">
        <v>58</v>
      </c>
      <c r="E246" s="39" t="s">
        <v>5</v>
      </c>
    </row>
    <row r="247" spans="1:16" ht="12.75">
      <c r="A247" t="s">
        <v>50</v>
      </c>
      <c s="34" t="s">
        <v>465</v>
      </c>
      <c s="34" t="s">
        <v>6638</v>
      </c>
      <c s="35" t="s">
        <v>5</v>
      </c>
      <c s="6" t="s">
        <v>5651</v>
      </c>
      <c s="36" t="s">
        <v>71</v>
      </c>
      <c s="37">
        <v>7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62</v>
      </c>
      <c>
        <f>(M247*21)/100</f>
      </c>
      <c t="s">
        <v>28</v>
      </c>
    </row>
    <row r="248" spans="1:5" ht="12.75">
      <c r="A248" s="35" t="s">
        <v>56</v>
      </c>
      <c r="E248" s="39" t="s">
        <v>5651</v>
      </c>
    </row>
    <row r="249" spans="1:5" ht="12.75">
      <c r="A249" s="35" t="s">
        <v>57</v>
      </c>
      <c r="E249" s="40" t="s">
        <v>5</v>
      </c>
    </row>
    <row r="250" spans="1:5" ht="12.75">
      <c r="A250" t="s">
        <v>58</v>
      </c>
      <c r="E250" s="39" t="s">
        <v>5</v>
      </c>
    </row>
    <row r="251" spans="1:16" ht="12.75">
      <c r="A251" t="s">
        <v>50</v>
      </c>
      <c s="34" t="s">
        <v>467</v>
      </c>
      <c s="34" t="s">
        <v>6639</v>
      </c>
      <c s="35" t="s">
        <v>5</v>
      </c>
      <c s="6" t="s">
        <v>6637</v>
      </c>
      <c s="36" t="s">
        <v>71</v>
      </c>
      <c s="37">
        <v>2</v>
      </c>
      <c s="36">
        <v>0.0001</v>
      </c>
      <c s="36">
        <f>ROUND(G251*H251,6)</f>
      </c>
      <c r="L251" s="38">
        <v>0</v>
      </c>
      <c s="32">
        <f>ROUND(ROUND(L251,2)*ROUND(G251,3),2)</f>
      </c>
      <c s="36" t="s">
        <v>55</v>
      </c>
      <c>
        <f>(M251*21)/100</f>
      </c>
      <c t="s">
        <v>28</v>
      </c>
    </row>
    <row r="252" spans="1:5" ht="12.75">
      <c r="A252" s="35" t="s">
        <v>56</v>
      </c>
      <c r="E252" s="39" t="s">
        <v>6637</v>
      </c>
    </row>
    <row r="253" spans="1:5" ht="51">
      <c r="A253" s="35" t="s">
        <v>57</v>
      </c>
      <c r="E253" s="42" t="s">
        <v>6545</v>
      </c>
    </row>
    <row r="254" spans="1:5" ht="12.75">
      <c r="A254" t="s">
        <v>58</v>
      </c>
      <c r="E254" s="39" t="s">
        <v>5</v>
      </c>
    </row>
    <row r="255" spans="1:16" ht="12.75">
      <c r="A255" t="s">
        <v>50</v>
      </c>
      <c s="34" t="s">
        <v>471</v>
      </c>
      <c s="34" t="s">
        <v>6640</v>
      </c>
      <c s="35" t="s">
        <v>5</v>
      </c>
      <c s="6" t="s">
        <v>6641</v>
      </c>
      <c s="36" t="s">
        <v>71</v>
      </c>
      <c s="37">
        <v>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62</v>
      </c>
      <c>
        <f>(M255*21)/100</f>
      </c>
      <c t="s">
        <v>28</v>
      </c>
    </row>
    <row r="256" spans="1:5" ht="12.75">
      <c r="A256" s="35" t="s">
        <v>56</v>
      </c>
      <c r="E256" s="39" t="s">
        <v>6641</v>
      </c>
    </row>
    <row r="257" spans="1:5" ht="12.75">
      <c r="A257" s="35" t="s">
        <v>57</v>
      </c>
      <c r="E257" s="40" t="s">
        <v>5</v>
      </c>
    </row>
    <row r="258" spans="1:5" ht="12.75">
      <c r="A258" t="s">
        <v>58</v>
      </c>
      <c r="E258" s="39" t="s">
        <v>5</v>
      </c>
    </row>
    <row r="259" spans="1:16" ht="12.75">
      <c r="A259" t="s">
        <v>50</v>
      </c>
      <c s="34" t="s">
        <v>474</v>
      </c>
      <c s="34" t="s">
        <v>6642</v>
      </c>
      <c s="35" t="s">
        <v>5</v>
      </c>
      <c s="6" t="s">
        <v>6643</v>
      </c>
      <c s="36" t="s">
        <v>71</v>
      </c>
      <c s="37">
        <v>4</v>
      </c>
      <c s="36">
        <v>0.00014</v>
      </c>
      <c s="36">
        <f>ROUND(G259*H259,6)</f>
      </c>
      <c r="L259" s="38">
        <v>0</v>
      </c>
      <c s="32">
        <f>ROUND(ROUND(L259,2)*ROUND(G259,3),2)</f>
      </c>
      <c s="36" t="s">
        <v>55</v>
      </c>
      <c>
        <f>(M259*21)/100</f>
      </c>
      <c t="s">
        <v>28</v>
      </c>
    </row>
    <row r="260" spans="1:5" ht="12.75">
      <c r="A260" s="35" t="s">
        <v>56</v>
      </c>
      <c r="E260" s="39" t="s">
        <v>6643</v>
      </c>
    </row>
    <row r="261" spans="1:5" ht="51">
      <c r="A261" s="35" t="s">
        <v>57</v>
      </c>
      <c r="E261" s="42" t="s">
        <v>6554</v>
      </c>
    </row>
    <row r="262" spans="1:5" ht="12.75">
      <c r="A262" t="s">
        <v>58</v>
      </c>
      <c r="E262" s="39" t="s">
        <v>5</v>
      </c>
    </row>
    <row r="263" spans="1:16" ht="12.75">
      <c r="A263" t="s">
        <v>50</v>
      </c>
      <c s="34" t="s">
        <v>479</v>
      </c>
      <c s="34" t="s">
        <v>6644</v>
      </c>
      <c s="35" t="s">
        <v>5</v>
      </c>
      <c s="6" t="s">
        <v>6645</v>
      </c>
      <c s="36" t="s">
        <v>71</v>
      </c>
      <c s="37">
        <v>4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62</v>
      </c>
      <c>
        <f>(M263*21)/100</f>
      </c>
      <c t="s">
        <v>28</v>
      </c>
    </row>
    <row r="264" spans="1:5" ht="12.75">
      <c r="A264" s="35" t="s">
        <v>56</v>
      </c>
      <c r="E264" s="39" t="s">
        <v>6645</v>
      </c>
    </row>
    <row r="265" spans="1:5" ht="12.75">
      <c r="A265" s="35" t="s">
        <v>57</v>
      </c>
      <c r="E265" s="40" t="s">
        <v>5</v>
      </c>
    </row>
    <row r="266" spans="1:5" ht="12.75">
      <c r="A266" t="s">
        <v>58</v>
      </c>
      <c r="E266" s="39" t="s">
        <v>5</v>
      </c>
    </row>
    <row r="267" spans="1:16" ht="12.75">
      <c r="A267" t="s">
        <v>50</v>
      </c>
      <c s="34" t="s">
        <v>482</v>
      </c>
      <c s="34" t="s">
        <v>6646</v>
      </c>
      <c s="35" t="s">
        <v>5</v>
      </c>
      <c s="6" t="s">
        <v>6643</v>
      </c>
      <c s="36" t="s">
        <v>71</v>
      </c>
      <c s="37">
        <v>2</v>
      </c>
      <c s="36">
        <v>0.00014</v>
      </c>
      <c s="36">
        <f>ROUND(G267*H267,6)</f>
      </c>
      <c r="L267" s="38">
        <v>0</v>
      </c>
      <c s="32">
        <f>ROUND(ROUND(L267,2)*ROUND(G267,3),2)</f>
      </c>
      <c s="36" t="s">
        <v>55</v>
      </c>
      <c>
        <f>(M267*21)/100</f>
      </c>
      <c t="s">
        <v>28</v>
      </c>
    </row>
    <row r="268" spans="1:5" ht="12.75">
      <c r="A268" s="35" t="s">
        <v>56</v>
      </c>
      <c r="E268" s="39" t="s">
        <v>6643</v>
      </c>
    </row>
    <row r="269" spans="1:5" ht="51">
      <c r="A269" s="35" t="s">
        <v>57</v>
      </c>
      <c r="E269" s="42" t="s">
        <v>6545</v>
      </c>
    </row>
    <row r="270" spans="1:5" ht="12.75">
      <c r="A270" t="s">
        <v>58</v>
      </c>
      <c r="E270" s="39" t="s">
        <v>5</v>
      </c>
    </row>
    <row r="271" spans="1:16" ht="12.75">
      <c r="A271" t="s">
        <v>50</v>
      </c>
      <c s="34" t="s">
        <v>485</v>
      </c>
      <c s="34" t="s">
        <v>6647</v>
      </c>
      <c s="35" t="s">
        <v>5</v>
      </c>
      <c s="6" t="s">
        <v>6648</v>
      </c>
      <c s="36" t="s">
        <v>71</v>
      </c>
      <c s="37">
        <v>2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62</v>
      </c>
      <c>
        <f>(M271*21)/100</f>
      </c>
      <c t="s">
        <v>28</v>
      </c>
    </row>
    <row r="272" spans="1:5" ht="12.75">
      <c r="A272" s="35" t="s">
        <v>56</v>
      </c>
      <c r="E272" s="39" t="s">
        <v>6648</v>
      </c>
    </row>
    <row r="273" spans="1:5" ht="12.75">
      <c r="A273" s="35" t="s">
        <v>57</v>
      </c>
      <c r="E273" s="40" t="s">
        <v>5</v>
      </c>
    </row>
    <row r="274" spans="1:5" ht="12.75">
      <c r="A274" t="s">
        <v>58</v>
      </c>
      <c r="E274" s="39" t="s">
        <v>5</v>
      </c>
    </row>
    <row r="275" spans="1:16" ht="12.75">
      <c r="A275" t="s">
        <v>50</v>
      </c>
      <c s="34" t="s">
        <v>488</v>
      </c>
      <c s="34" t="s">
        <v>6649</v>
      </c>
      <c s="35" t="s">
        <v>5</v>
      </c>
      <c s="6" t="s">
        <v>6650</v>
      </c>
      <c s="36" t="s">
        <v>71</v>
      </c>
      <c s="37">
        <v>4</v>
      </c>
      <c s="36">
        <v>0.00021</v>
      </c>
      <c s="36">
        <f>ROUND(G275*H275,6)</f>
      </c>
      <c r="L275" s="38">
        <v>0</v>
      </c>
      <c s="32">
        <f>ROUND(ROUND(L275,2)*ROUND(G275,3),2)</f>
      </c>
      <c s="36" t="s">
        <v>55</v>
      </c>
      <c>
        <f>(M275*21)/100</f>
      </c>
      <c t="s">
        <v>28</v>
      </c>
    </row>
    <row r="276" spans="1:5" ht="12.75">
      <c r="A276" s="35" t="s">
        <v>56</v>
      </c>
      <c r="E276" s="39" t="s">
        <v>6650</v>
      </c>
    </row>
    <row r="277" spans="1:5" ht="51">
      <c r="A277" s="35" t="s">
        <v>57</v>
      </c>
      <c r="E277" s="42" t="s">
        <v>6554</v>
      </c>
    </row>
    <row r="278" spans="1:5" ht="12.75">
      <c r="A278" t="s">
        <v>58</v>
      </c>
      <c r="E278" s="39" t="s">
        <v>5</v>
      </c>
    </row>
    <row r="279" spans="1:16" ht="12.75">
      <c r="A279" t="s">
        <v>50</v>
      </c>
      <c s="34" t="s">
        <v>490</v>
      </c>
      <c s="34" t="s">
        <v>6651</v>
      </c>
      <c s="35" t="s">
        <v>5</v>
      </c>
      <c s="6" t="s">
        <v>6652</v>
      </c>
      <c s="36" t="s">
        <v>71</v>
      </c>
      <c s="37">
        <v>4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62</v>
      </c>
      <c>
        <f>(M279*21)/100</f>
      </c>
      <c t="s">
        <v>28</v>
      </c>
    </row>
    <row r="280" spans="1:5" ht="12.75">
      <c r="A280" s="35" t="s">
        <v>56</v>
      </c>
      <c r="E280" s="39" t="s">
        <v>6652</v>
      </c>
    </row>
    <row r="281" spans="1:5" ht="12.75">
      <c r="A281" s="35" t="s">
        <v>57</v>
      </c>
      <c r="E281" s="40" t="s">
        <v>5</v>
      </c>
    </row>
    <row r="282" spans="1:5" ht="12.75">
      <c r="A282" t="s">
        <v>58</v>
      </c>
      <c r="E282" s="39" t="s">
        <v>5</v>
      </c>
    </row>
    <row r="283" spans="1:16" ht="12.75">
      <c r="A283" t="s">
        <v>50</v>
      </c>
      <c s="34" t="s">
        <v>492</v>
      </c>
      <c s="34" t="s">
        <v>6653</v>
      </c>
      <c s="35" t="s">
        <v>5</v>
      </c>
      <c s="6" t="s">
        <v>6650</v>
      </c>
      <c s="36" t="s">
        <v>71</v>
      </c>
      <c s="37">
        <v>1</v>
      </c>
      <c s="36">
        <v>0.00021</v>
      </c>
      <c s="36">
        <f>ROUND(G283*H283,6)</f>
      </c>
      <c r="L283" s="38">
        <v>0</v>
      </c>
      <c s="32">
        <f>ROUND(ROUND(L283,2)*ROUND(G283,3),2)</f>
      </c>
      <c s="36" t="s">
        <v>55</v>
      </c>
      <c>
        <f>(M283*21)/100</f>
      </c>
      <c t="s">
        <v>28</v>
      </c>
    </row>
    <row r="284" spans="1:5" ht="12.75">
      <c r="A284" s="35" t="s">
        <v>56</v>
      </c>
      <c r="E284" s="39" t="s">
        <v>6650</v>
      </c>
    </row>
    <row r="285" spans="1:5" ht="51">
      <c r="A285" s="35" t="s">
        <v>57</v>
      </c>
      <c r="E285" s="42" t="s">
        <v>6557</v>
      </c>
    </row>
    <row r="286" spans="1:5" ht="12.75">
      <c r="A286" t="s">
        <v>58</v>
      </c>
      <c r="E286" s="39" t="s">
        <v>5</v>
      </c>
    </row>
    <row r="287" spans="1:16" ht="12.75">
      <c r="A287" t="s">
        <v>50</v>
      </c>
      <c s="34" t="s">
        <v>495</v>
      </c>
      <c s="34" t="s">
        <v>6654</v>
      </c>
      <c s="35" t="s">
        <v>5</v>
      </c>
      <c s="6" t="s">
        <v>6655</v>
      </c>
      <c s="36" t="s">
        <v>71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62</v>
      </c>
      <c>
        <f>(M287*21)/100</f>
      </c>
      <c t="s">
        <v>28</v>
      </c>
    </row>
    <row r="288" spans="1:5" ht="12.75">
      <c r="A288" s="35" t="s">
        <v>56</v>
      </c>
      <c r="E288" s="39" t="s">
        <v>6655</v>
      </c>
    </row>
    <row r="289" spans="1:5" ht="12.75">
      <c r="A289" s="35" t="s">
        <v>57</v>
      </c>
      <c r="E289" s="40" t="s">
        <v>5</v>
      </c>
    </row>
    <row r="290" spans="1:5" ht="12.75">
      <c r="A290" t="s">
        <v>58</v>
      </c>
      <c r="E290" s="39" t="s">
        <v>5</v>
      </c>
    </row>
    <row r="291" spans="1:16" ht="12.75">
      <c r="A291" t="s">
        <v>50</v>
      </c>
      <c s="34" t="s">
        <v>498</v>
      </c>
      <c s="34" t="s">
        <v>6656</v>
      </c>
      <c s="35" t="s">
        <v>5</v>
      </c>
      <c s="6" t="s">
        <v>6657</v>
      </c>
      <c s="36" t="s">
        <v>71</v>
      </c>
      <c s="37">
        <v>2</v>
      </c>
      <c s="36">
        <v>0.00024</v>
      </c>
      <c s="36">
        <f>ROUND(G291*H291,6)</f>
      </c>
      <c r="L291" s="38">
        <v>0</v>
      </c>
      <c s="32">
        <f>ROUND(ROUND(L291,2)*ROUND(G291,3),2)</f>
      </c>
      <c s="36" t="s">
        <v>55</v>
      </c>
      <c>
        <f>(M291*21)/100</f>
      </c>
      <c t="s">
        <v>28</v>
      </c>
    </row>
    <row r="292" spans="1:5" ht="12.75">
      <c r="A292" s="35" t="s">
        <v>56</v>
      </c>
      <c r="E292" s="39" t="s">
        <v>6657</v>
      </c>
    </row>
    <row r="293" spans="1:5" ht="51">
      <c r="A293" s="35" t="s">
        <v>57</v>
      </c>
      <c r="E293" s="42" t="s">
        <v>6551</v>
      </c>
    </row>
    <row r="294" spans="1:5" ht="12.75">
      <c r="A294" t="s">
        <v>58</v>
      </c>
      <c r="E294" s="39" t="s">
        <v>5</v>
      </c>
    </row>
    <row r="295" spans="1:16" ht="12.75">
      <c r="A295" t="s">
        <v>50</v>
      </c>
      <c s="34" t="s">
        <v>499</v>
      </c>
      <c s="34" t="s">
        <v>6658</v>
      </c>
      <c s="35" t="s">
        <v>5</v>
      </c>
      <c s="6" t="s">
        <v>6659</v>
      </c>
      <c s="36" t="s">
        <v>71</v>
      </c>
      <c s="37">
        <v>2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62</v>
      </c>
      <c>
        <f>(M295*21)/100</f>
      </c>
      <c t="s">
        <v>28</v>
      </c>
    </row>
    <row r="296" spans="1:5" ht="12.75">
      <c r="A296" s="35" t="s">
        <v>56</v>
      </c>
      <c r="E296" s="39" t="s">
        <v>6659</v>
      </c>
    </row>
    <row r="297" spans="1:5" ht="12.75">
      <c r="A297" s="35" t="s">
        <v>57</v>
      </c>
      <c r="E297" s="40" t="s">
        <v>5</v>
      </c>
    </row>
    <row r="298" spans="1:5" ht="12.75">
      <c r="A298" t="s">
        <v>58</v>
      </c>
      <c r="E298" s="39" t="s">
        <v>5</v>
      </c>
    </row>
    <row r="299" spans="1:16" ht="12.75">
      <c r="A299" t="s">
        <v>50</v>
      </c>
      <c s="34" t="s">
        <v>502</v>
      </c>
      <c s="34" t="s">
        <v>6656</v>
      </c>
      <c s="35" t="s">
        <v>51</v>
      </c>
      <c s="6" t="s">
        <v>6657</v>
      </c>
      <c s="36" t="s">
        <v>71</v>
      </c>
      <c s="37">
        <v>1</v>
      </c>
      <c s="36">
        <v>0.00024</v>
      </c>
      <c s="36">
        <f>ROUND(G299*H299,6)</f>
      </c>
      <c r="L299" s="38">
        <v>0</v>
      </c>
      <c s="32">
        <f>ROUND(ROUND(L299,2)*ROUND(G299,3),2)</f>
      </c>
      <c s="36" t="s">
        <v>55</v>
      </c>
      <c>
        <f>(M299*21)/100</f>
      </c>
      <c t="s">
        <v>28</v>
      </c>
    </row>
    <row r="300" spans="1:5" ht="12.75">
      <c r="A300" s="35" t="s">
        <v>56</v>
      </c>
      <c r="E300" s="39" t="s">
        <v>6657</v>
      </c>
    </row>
    <row r="301" spans="1:5" ht="51">
      <c r="A301" s="35" t="s">
        <v>57</v>
      </c>
      <c r="E301" s="42" t="s">
        <v>6557</v>
      </c>
    </row>
    <row r="302" spans="1:5" ht="12.75">
      <c r="A302" t="s">
        <v>58</v>
      </c>
      <c r="E302" s="39" t="s">
        <v>5</v>
      </c>
    </row>
    <row r="303" spans="1:16" ht="12.75">
      <c r="A303" t="s">
        <v>50</v>
      </c>
      <c s="34" t="s">
        <v>505</v>
      </c>
      <c s="34" t="s">
        <v>6660</v>
      </c>
      <c s="35" t="s">
        <v>5</v>
      </c>
      <c s="6" t="s">
        <v>6661</v>
      </c>
      <c s="36" t="s">
        <v>71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62</v>
      </c>
      <c>
        <f>(M303*21)/100</f>
      </c>
      <c t="s">
        <v>28</v>
      </c>
    </row>
    <row r="304" spans="1:5" ht="12.75">
      <c r="A304" s="35" t="s">
        <v>56</v>
      </c>
      <c r="E304" s="39" t="s">
        <v>6661</v>
      </c>
    </row>
    <row r="305" spans="1:5" ht="12.75">
      <c r="A305" s="35" t="s">
        <v>57</v>
      </c>
      <c r="E305" s="40" t="s">
        <v>5</v>
      </c>
    </row>
    <row r="306" spans="1:5" ht="12.75">
      <c r="A306" t="s">
        <v>58</v>
      </c>
      <c r="E306" s="39" t="s">
        <v>5</v>
      </c>
    </row>
    <row r="307" spans="1:16" ht="12.75">
      <c r="A307" t="s">
        <v>50</v>
      </c>
      <c s="34" t="s">
        <v>508</v>
      </c>
      <c s="34" t="s">
        <v>6662</v>
      </c>
      <c s="35" t="s">
        <v>5</v>
      </c>
      <c s="6" t="s">
        <v>6663</v>
      </c>
      <c s="36" t="s">
        <v>71</v>
      </c>
      <c s="37">
        <v>2</v>
      </c>
      <c s="36">
        <v>0.00033</v>
      </c>
      <c s="36">
        <f>ROUND(G307*H307,6)</f>
      </c>
      <c r="L307" s="38">
        <v>0</v>
      </c>
      <c s="32">
        <f>ROUND(ROUND(L307,2)*ROUND(G307,3),2)</f>
      </c>
      <c s="36" t="s">
        <v>55</v>
      </c>
      <c>
        <f>(M307*21)/100</f>
      </c>
      <c t="s">
        <v>28</v>
      </c>
    </row>
    <row r="308" spans="1:5" ht="12.75">
      <c r="A308" s="35" t="s">
        <v>56</v>
      </c>
      <c r="E308" s="39" t="s">
        <v>6663</v>
      </c>
    </row>
    <row r="309" spans="1:5" ht="51">
      <c r="A309" s="35" t="s">
        <v>57</v>
      </c>
      <c r="E309" s="42" t="s">
        <v>6551</v>
      </c>
    </row>
    <row r="310" spans="1:5" ht="12.75">
      <c r="A310" t="s">
        <v>58</v>
      </c>
      <c r="E310" s="39" t="s">
        <v>5</v>
      </c>
    </row>
    <row r="311" spans="1:16" ht="12.75">
      <c r="A311" t="s">
        <v>50</v>
      </c>
      <c s="34" t="s">
        <v>511</v>
      </c>
      <c s="34" t="s">
        <v>5696</v>
      </c>
      <c s="35" t="s">
        <v>5</v>
      </c>
      <c s="6" t="s">
        <v>6664</v>
      </c>
      <c s="36" t="s">
        <v>71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62</v>
      </c>
      <c>
        <f>(M311*21)/100</f>
      </c>
      <c t="s">
        <v>28</v>
      </c>
    </row>
    <row r="312" spans="1:5" ht="12.75">
      <c r="A312" s="35" t="s">
        <v>56</v>
      </c>
      <c r="E312" s="39" t="s">
        <v>6664</v>
      </c>
    </row>
    <row r="313" spans="1:5" ht="12.75">
      <c r="A313" s="35" t="s">
        <v>57</v>
      </c>
      <c r="E313" s="40" t="s">
        <v>5</v>
      </c>
    </row>
    <row r="314" spans="1:5" ht="12.75">
      <c r="A314" t="s">
        <v>58</v>
      </c>
      <c r="E314" s="39" t="s">
        <v>5</v>
      </c>
    </row>
    <row r="315" spans="1:16" ht="12.75">
      <c r="A315" t="s">
        <v>50</v>
      </c>
      <c s="34" t="s">
        <v>514</v>
      </c>
      <c s="34" t="s">
        <v>6665</v>
      </c>
      <c s="35" t="s">
        <v>5</v>
      </c>
      <c s="6" t="s">
        <v>6666</v>
      </c>
      <c s="36" t="s">
        <v>71</v>
      </c>
      <c s="37">
        <v>34</v>
      </c>
      <c s="36">
        <v>0.00024</v>
      </c>
      <c s="36">
        <f>ROUND(G315*H315,6)</f>
      </c>
      <c r="L315" s="38">
        <v>0</v>
      </c>
      <c s="32">
        <f>ROUND(ROUND(L315,2)*ROUND(G315,3),2)</f>
      </c>
      <c s="36" t="s">
        <v>55</v>
      </c>
      <c>
        <f>(M315*21)/100</f>
      </c>
      <c t="s">
        <v>28</v>
      </c>
    </row>
    <row r="316" spans="1:5" ht="12.75">
      <c r="A316" s="35" t="s">
        <v>56</v>
      </c>
      <c r="E316" s="39" t="s">
        <v>6666</v>
      </c>
    </row>
    <row r="317" spans="1:5" ht="178.5">
      <c r="A317" s="35" t="s">
        <v>57</v>
      </c>
      <c r="E317" s="42" t="s">
        <v>6667</v>
      </c>
    </row>
    <row r="318" spans="1:5" ht="12.75">
      <c r="A318" t="s">
        <v>58</v>
      </c>
      <c r="E318" s="39" t="s">
        <v>5</v>
      </c>
    </row>
    <row r="319" spans="1:16" ht="12.75">
      <c r="A319" t="s">
        <v>50</v>
      </c>
      <c s="34" t="s">
        <v>517</v>
      </c>
      <c s="34" t="s">
        <v>6668</v>
      </c>
      <c s="35" t="s">
        <v>5</v>
      </c>
      <c s="6" t="s">
        <v>6669</v>
      </c>
      <c s="36" t="s">
        <v>71</v>
      </c>
      <c s="37">
        <v>7</v>
      </c>
      <c s="36">
        <v>0.00052</v>
      </c>
      <c s="36">
        <f>ROUND(G319*H319,6)</f>
      </c>
      <c r="L319" s="38">
        <v>0</v>
      </c>
      <c s="32">
        <f>ROUND(ROUND(L319,2)*ROUND(G319,3),2)</f>
      </c>
      <c s="36" t="s">
        <v>55</v>
      </c>
      <c>
        <f>(M319*21)/100</f>
      </c>
      <c t="s">
        <v>28</v>
      </c>
    </row>
    <row r="320" spans="1:5" ht="12.75">
      <c r="A320" s="35" t="s">
        <v>56</v>
      </c>
      <c r="E320" s="39" t="s">
        <v>6669</v>
      </c>
    </row>
    <row r="321" spans="1:5" ht="51">
      <c r="A321" s="35" t="s">
        <v>57</v>
      </c>
      <c r="E321" s="42" t="s">
        <v>6548</v>
      </c>
    </row>
    <row r="322" spans="1:5" ht="12.75">
      <c r="A322" t="s">
        <v>58</v>
      </c>
      <c r="E322" s="39" t="s">
        <v>5</v>
      </c>
    </row>
    <row r="323" spans="1:16" ht="12.75">
      <c r="A323" t="s">
        <v>50</v>
      </c>
      <c s="34" t="s">
        <v>520</v>
      </c>
      <c s="34" t="s">
        <v>6670</v>
      </c>
      <c s="35" t="s">
        <v>5</v>
      </c>
      <c s="6" t="s">
        <v>6671</v>
      </c>
      <c s="36" t="s">
        <v>71</v>
      </c>
      <c s="37">
        <v>2</v>
      </c>
      <c s="36">
        <v>0.00062</v>
      </c>
      <c s="36">
        <f>ROUND(G323*H323,6)</f>
      </c>
      <c r="L323" s="38">
        <v>0</v>
      </c>
      <c s="32">
        <f>ROUND(ROUND(L323,2)*ROUND(G323,3),2)</f>
      </c>
      <c s="36" t="s">
        <v>55</v>
      </c>
      <c>
        <f>(M323*21)/100</f>
      </c>
      <c t="s">
        <v>28</v>
      </c>
    </row>
    <row r="324" spans="1:5" ht="12.75">
      <c r="A324" s="35" t="s">
        <v>56</v>
      </c>
      <c r="E324" s="39" t="s">
        <v>6671</v>
      </c>
    </row>
    <row r="325" spans="1:5" ht="51">
      <c r="A325" s="35" t="s">
        <v>57</v>
      </c>
      <c r="E325" s="42" t="s">
        <v>6545</v>
      </c>
    </row>
    <row r="326" spans="1:5" ht="12.75">
      <c r="A326" t="s">
        <v>58</v>
      </c>
      <c r="E326" s="39" t="s">
        <v>5</v>
      </c>
    </row>
    <row r="327" spans="1:16" ht="12.75">
      <c r="A327" t="s">
        <v>50</v>
      </c>
      <c s="34" t="s">
        <v>523</v>
      </c>
      <c s="34" t="s">
        <v>6672</v>
      </c>
      <c s="35" t="s">
        <v>5</v>
      </c>
      <c s="6" t="s">
        <v>6673</v>
      </c>
      <c s="36" t="s">
        <v>71</v>
      </c>
      <c s="37">
        <v>4</v>
      </c>
      <c s="36">
        <v>0.00097</v>
      </c>
      <c s="36">
        <f>ROUND(G327*H327,6)</f>
      </c>
      <c r="L327" s="38">
        <v>0</v>
      </c>
      <c s="32">
        <f>ROUND(ROUND(L327,2)*ROUND(G327,3),2)</f>
      </c>
      <c s="36" t="s">
        <v>55</v>
      </c>
      <c>
        <f>(M327*21)/100</f>
      </c>
      <c t="s">
        <v>28</v>
      </c>
    </row>
    <row r="328" spans="1:5" ht="12.75">
      <c r="A328" s="35" t="s">
        <v>56</v>
      </c>
      <c r="E328" s="39" t="s">
        <v>6673</v>
      </c>
    </row>
    <row r="329" spans="1:5" ht="51">
      <c r="A329" s="35" t="s">
        <v>57</v>
      </c>
      <c r="E329" s="42" t="s">
        <v>6554</v>
      </c>
    </row>
    <row r="330" spans="1:5" ht="12.75">
      <c r="A330" t="s">
        <v>58</v>
      </c>
      <c r="E330" s="39" t="s">
        <v>5</v>
      </c>
    </row>
    <row r="331" spans="1:16" ht="12.75">
      <c r="A331" t="s">
        <v>50</v>
      </c>
      <c s="34" t="s">
        <v>527</v>
      </c>
      <c s="34" t="s">
        <v>6674</v>
      </c>
      <c s="35" t="s">
        <v>5</v>
      </c>
      <c s="6" t="s">
        <v>6675</v>
      </c>
      <c s="36" t="s">
        <v>71</v>
      </c>
      <c s="37">
        <v>1</v>
      </c>
      <c s="36">
        <v>0.00092</v>
      </c>
      <c s="36">
        <f>ROUND(G331*H331,6)</f>
      </c>
      <c r="L331" s="38">
        <v>0</v>
      </c>
      <c s="32">
        <f>ROUND(ROUND(L331,2)*ROUND(G331,3),2)</f>
      </c>
      <c s="36" t="s">
        <v>55</v>
      </c>
      <c>
        <f>(M331*21)/100</f>
      </c>
      <c t="s">
        <v>28</v>
      </c>
    </row>
    <row r="332" spans="1:5" ht="12.75">
      <c r="A332" s="35" t="s">
        <v>56</v>
      </c>
      <c r="E332" s="39" t="s">
        <v>6675</v>
      </c>
    </row>
    <row r="333" spans="1:5" ht="51">
      <c r="A333" s="35" t="s">
        <v>57</v>
      </c>
      <c r="E333" s="42" t="s">
        <v>6557</v>
      </c>
    </row>
    <row r="334" spans="1:5" ht="12.75">
      <c r="A334" t="s">
        <v>58</v>
      </c>
      <c r="E334" s="39" t="s">
        <v>5</v>
      </c>
    </row>
    <row r="335" spans="1:16" ht="12.75">
      <c r="A335" t="s">
        <v>50</v>
      </c>
      <c s="34" t="s">
        <v>530</v>
      </c>
      <c s="34" t="s">
        <v>6676</v>
      </c>
      <c s="35" t="s">
        <v>5</v>
      </c>
      <c s="6" t="s">
        <v>6677</v>
      </c>
      <c s="36" t="s">
        <v>71</v>
      </c>
      <c s="37">
        <v>2</v>
      </c>
      <c s="36">
        <v>0.00112</v>
      </c>
      <c s="36">
        <f>ROUND(G335*H335,6)</f>
      </c>
      <c r="L335" s="38">
        <v>0</v>
      </c>
      <c s="32">
        <f>ROUND(ROUND(L335,2)*ROUND(G335,3),2)</f>
      </c>
      <c s="36" t="s">
        <v>55</v>
      </c>
      <c>
        <f>(M335*21)/100</f>
      </c>
      <c t="s">
        <v>28</v>
      </c>
    </row>
    <row r="336" spans="1:5" ht="12.75">
      <c r="A336" s="35" t="s">
        <v>56</v>
      </c>
      <c r="E336" s="39" t="s">
        <v>6677</v>
      </c>
    </row>
    <row r="337" spans="1:5" ht="51">
      <c r="A337" s="35" t="s">
        <v>57</v>
      </c>
      <c r="E337" s="42" t="s">
        <v>6551</v>
      </c>
    </row>
    <row r="338" spans="1:5" ht="12.75">
      <c r="A338" t="s">
        <v>58</v>
      </c>
      <c r="E338" s="39" t="s">
        <v>5</v>
      </c>
    </row>
    <row r="339" spans="1:16" ht="25.5">
      <c r="A339" t="s">
        <v>50</v>
      </c>
      <c s="34" t="s">
        <v>533</v>
      </c>
      <c s="34" t="s">
        <v>6678</v>
      </c>
      <c s="35" t="s">
        <v>5</v>
      </c>
      <c s="6" t="s">
        <v>6679</v>
      </c>
      <c s="36" t="s">
        <v>71</v>
      </c>
      <c s="37">
        <v>137</v>
      </c>
      <c s="36">
        <v>0.00014</v>
      </c>
      <c s="36">
        <f>ROUND(G339*H339,6)</f>
      </c>
      <c r="L339" s="38">
        <v>0</v>
      </c>
      <c s="32">
        <f>ROUND(ROUND(L339,2)*ROUND(G339,3),2)</f>
      </c>
      <c s="36" t="s">
        <v>55</v>
      </c>
      <c>
        <f>(M339*21)/100</f>
      </c>
      <c t="s">
        <v>28</v>
      </c>
    </row>
    <row r="340" spans="1:5" ht="25.5">
      <c r="A340" s="35" t="s">
        <v>56</v>
      </c>
      <c r="E340" s="39" t="s">
        <v>6679</v>
      </c>
    </row>
    <row r="341" spans="1:5" ht="38.25">
      <c r="A341" s="35" t="s">
        <v>57</v>
      </c>
      <c r="E341" s="42" t="s">
        <v>6680</v>
      </c>
    </row>
    <row r="342" spans="1:5" ht="12.75">
      <c r="A342" t="s">
        <v>58</v>
      </c>
      <c r="E342" s="39" t="s">
        <v>5</v>
      </c>
    </row>
    <row r="343" spans="1:16" ht="25.5">
      <c r="A343" t="s">
        <v>50</v>
      </c>
      <c s="34" t="s">
        <v>536</v>
      </c>
      <c s="34" t="s">
        <v>6681</v>
      </c>
      <c s="35" t="s">
        <v>5</v>
      </c>
      <c s="6" t="s">
        <v>6682</v>
      </c>
      <c s="36" t="s">
        <v>71</v>
      </c>
      <c s="37">
        <v>137</v>
      </c>
      <c s="36">
        <v>0.00029</v>
      </c>
      <c s="36">
        <f>ROUND(G343*H343,6)</f>
      </c>
      <c r="L343" s="38">
        <v>0</v>
      </c>
      <c s="32">
        <f>ROUND(ROUND(L343,2)*ROUND(G343,3),2)</f>
      </c>
      <c s="36" t="s">
        <v>55</v>
      </c>
      <c>
        <f>(M343*21)/100</f>
      </c>
      <c t="s">
        <v>28</v>
      </c>
    </row>
    <row r="344" spans="1:5" ht="25.5">
      <c r="A344" s="35" t="s">
        <v>56</v>
      </c>
      <c r="E344" s="39" t="s">
        <v>6682</v>
      </c>
    </row>
    <row r="345" spans="1:5" ht="38.25">
      <c r="A345" s="35" t="s">
        <v>57</v>
      </c>
      <c r="E345" s="42" t="s">
        <v>6680</v>
      </c>
    </row>
    <row r="346" spans="1:5" ht="12.75">
      <c r="A346" t="s">
        <v>58</v>
      </c>
      <c r="E346" s="39" t="s">
        <v>5</v>
      </c>
    </row>
    <row r="347" spans="1:16" ht="25.5">
      <c r="A347" t="s">
        <v>50</v>
      </c>
      <c s="34" t="s">
        <v>539</v>
      </c>
      <c s="34" t="s">
        <v>6683</v>
      </c>
      <c s="35" t="s">
        <v>5</v>
      </c>
      <c s="6" t="s">
        <v>6684</v>
      </c>
      <c s="36" t="s">
        <v>71</v>
      </c>
      <c s="37">
        <v>137</v>
      </c>
      <c s="36">
        <v>0.00086</v>
      </c>
      <c s="36">
        <f>ROUND(G347*H347,6)</f>
      </c>
      <c r="L347" s="38">
        <v>0</v>
      </c>
      <c s="32">
        <f>ROUND(ROUND(L347,2)*ROUND(G347,3),2)</f>
      </c>
      <c s="36" t="s">
        <v>55</v>
      </c>
      <c>
        <f>(M347*21)/100</f>
      </c>
      <c t="s">
        <v>28</v>
      </c>
    </row>
    <row r="348" spans="1:5" ht="25.5">
      <c r="A348" s="35" t="s">
        <v>56</v>
      </c>
      <c r="E348" s="39" t="s">
        <v>6684</v>
      </c>
    </row>
    <row r="349" spans="1:5" ht="38.25">
      <c r="A349" s="35" t="s">
        <v>57</v>
      </c>
      <c r="E349" s="42" t="s">
        <v>6680</v>
      </c>
    </row>
    <row r="350" spans="1:5" ht="12.75">
      <c r="A350" t="s">
        <v>58</v>
      </c>
      <c r="E350" s="39" t="s">
        <v>5</v>
      </c>
    </row>
    <row r="351" spans="1:16" ht="12.75">
      <c r="A351" t="s">
        <v>50</v>
      </c>
      <c s="34" t="s">
        <v>541</v>
      </c>
      <c s="34" t="s">
        <v>6685</v>
      </c>
      <c s="35" t="s">
        <v>5</v>
      </c>
      <c s="6" t="s">
        <v>6686</v>
      </c>
      <c s="36" t="s">
        <v>71</v>
      </c>
      <c s="37">
        <v>34</v>
      </c>
      <c s="36">
        <v>0.00027</v>
      </c>
      <c s="36">
        <f>ROUND(G351*H351,6)</f>
      </c>
      <c r="L351" s="38">
        <v>0</v>
      </c>
      <c s="32">
        <f>ROUND(ROUND(L351,2)*ROUND(G351,3),2)</f>
      </c>
      <c s="36" t="s">
        <v>55</v>
      </c>
      <c>
        <f>(M351*21)/100</f>
      </c>
      <c t="s">
        <v>28</v>
      </c>
    </row>
    <row r="352" spans="1:5" ht="12.75">
      <c r="A352" s="35" t="s">
        <v>56</v>
      </c>
      <c r="E352" s="39" t="s">
        <v>6686</v>
      </c>
    </row>
    <row r="353" spans="1:5" ht="178.5">
      <c r="A353" s="35" t="s">
        <v>57</v>
      </c>
      <c r="E353" s="42" t="s">
        <v>6667</v>
      </c>
    </row>
    <row r="354" spans="1:5" ht="12.75">
      <c r="A354" t="s">
        <v>58</v>
      </c>
      <c r="E354" s="39" t="s">
        <v>5</v>
      </c>
    </row>
    <row r="355" spans="1:16" ht="12.75">
      <c r="A355" t="s">
        <v>50</v>
      </c>
      <c s="34" t="s">
        <v>544</v>
      </c>
      <c s="34" t="s">
        <v>6687</v>
      </c>
      <c s="35" t="s">
        <v>5</v>
      </c>
      <c s="6" t="s">
        <v>6688</v>
      </c>
      <c s="36" t="s">
        <v>71</v>
      </c>
      <c s="37">
        <v>1</v>
      </c>
      <c s="36">
        <v>0.00114</v>
      </c>
      <c s="36">
        <f>ROUND(G355*H355,6)</f>
      </c>
      <c r="L355" s="38">
        <v>0</v>
      </c>
      <c s="32">
        <f>ROUND(ROUND(L355,2)*ROUND(G355,3),2)</f>
      </c>
      <c s="36" t="s">
        <v>55</v>
      </c>
      <c>
        <f>(M355*21)/100</f>
      </c>
      <c t="s">
        <v>28</v>
      </c>
    </row>
    <row r="356" spans="1:5" ht="12.75">
      <c r="A356" s="35" t="s">
        <v>56</v>
      </c>
      <c r="E356" s="39" t="s">
        <v>6688</v>
      </c>
    </row>
    <row r="357" spans="1:5" ht="51">
      <c r="A357" s="35" t="s">
        <v>57</v>
      </c>
      <c r="E357" s="42" t="s">
        <v>6557</v>
      </c>
    </row>
    <row r="358" spans="1:5" ht="12.75">
      <c r="A358" t="s">
        <v>58</v>
      </c>
      <c r="E358" s="39" t="s">
        <v>5</v>
      </c>
    </row>
    <row r="359" spans="1:16" ht="12.75">
      <c r="A359" t="s">
        <v>50</v>
      </c>
      <c s="34" t="s">
        <v>547</v>
      </c>
      <c s="34" t="s">
        <v>6689</v>
      </c>
      <c s="35" t="s">
        <v>5</v>
      </c>
      <c s="6" t="s">
        <v>6690</v>
      </c>
      <c s="36" t="s">
        <v>71</v>
      </c>
      <c s="37">
        <v>2</v>
      </c>
      <c s="36">
        <v>0.00173</v>
      </c>
      <c s="36">
        <f>ROUND(G359*H359,6)</f>
      </c>
      <c r="L359" s="38">
        <v>0</v>
      </c>
      <c s="32">
        <f>ROUND(ROUND(L359,2)*ROUND(G359,3),2)</f>
      </c>
      <c s="36" t="s">
        <v>55</v>
      </c>
      <c>
        <f>(M359*21)/100</f>
      </c>
      <c t="s">
        <v>28</v>
      </c>
    </row>
    <row r="360" spans="1:5" ht="12.75">
      <c r="A360" s="35" t="s">
        <v>56</v>
      </c>
      <c r="E360" s="39" t="s">
        <v>6690</v>
      </c>
    </row>
    <row r="361" spans="1:5" ht="51">
      <c r="A361" s="35" t="s">
        <v>57</v>
      </c>
      <c r="E361" s="42" t="s">
        <v>6551</v>
      </c>
    </row>
    <row r="362" spans="1:5" ht="12.75">
      <c r="A362" t="s">
        <v>58</v>
      </c>
      <c r="E362" s="39" t="s">
        <v>5</v>
      </c>
    </row>
    <row r="363" spans="1:16" ht="12.75">
      <c r="A363" t="s">
        <v>50</v>
      </c>
      <c s="34" t="s">
        <v>550</v>
      </c>
      <c s="34" t="s">
        <v>6691</v>
      </c>
      <c s="35" t="s">
        <v>5</v>
      </c>
      <c s="6" t="s">
        <v>6692</v>
      </c>
      <c s="36" t="s">
        <v>71</v>
      </c>
      <c s="37">
        <v>7</v>
      </c>
      <c s="36">
        <v>0.00033</v>
      </c>
      <c s="36">
        <f>ROUND(G363*H363,6)</f>
      </c>
      <c r="L363" s="38">
        <v>0</v>
      </c>
      <c s="32">
        <f>ROUND(ROUND(L363,2)*ROUND(G363,3),2)</f>
      </c>
      <c s="36" t="s">
        <v>55</v>
      </c>
      <c>
        <f>(M363*21)/100</f>
      </c>
      <c t="s">
        <v>28</v>
      </c>
    </row>
    <row r="364" spans="1:5" ht="12.75">
      <c r="A364" s="35" t="s">
        <v>56</v>
      </c>
      <c r="E364" s="39" t="s">
        <v>6692</v>
      </c>
    </row>
    <row r="365" spans="1:5" ht="51">
      <c r="A365" s="35" t="s">
        <v>57</v>
      </c>
      <c r="E365" s="42" t="s">
        <v>6693</v>
      </c>
    </row>
    <row r="366" spans="1:5" ht="12.75">
      <c r="A366" t="s">
        <v>58</v>
      </c>
      <c r="E366" s="39" t="s">
        <v>5</v>
      </c>
    </row>
    <row r="367" spans="1:16" ht="12.75">
      <c r="A367" t="s">
        <v>50</v>
      </c>
      <c s="34" t="s">
        <v>553</v>
      </c>
      <c s="34" t="s">
        <v>6694</v>
      </c>
      <c s="35" t="s">
        <v>5</v>
      </c>
      <c s="6" t="s">
        <v>6695</v>
      </c>
      <c s="36" t="s">
        <v>71</v>
      </c>
      <c s="37">
        <v>2</v>
      </c>
      <c s="36">
        <v>0.00057</v>
      </c>
      <c s="36">
        <f>ROUND(G367*H367,6)</f>
      </c>
      <c r="L367" s="38">
        <v>0</v>
      </c>
      <c s="32">
        <f>ROUND(ROUND(L367,2)*ROUND(G367,3),2)</f>
      </c>
      <c s="36" t="s">
        <v>55</v>
      </c>
      <c>
        <f>(M367*21)/100</f>
      </c>
      <c t="s">
        <v>28</v>
      </c>
    </row>
    <row r="368" spans="1:5" ht="12.75">
      <c r="A368" s="35" t="s">
        <v>56</v>
      </c>
      <c r="E368" s="39" t="s">
        <v>6695</v>
      </c>
    </row>
    <row r="369" spans="1:5" ht="51">
      <c r="A369" s="35" t="s">
        <v>57</v>
      </c>
      <c r="E369" s="42" t="s">
        <v>6545</v>
      </c>
    </row>
    <row r="370" spans="1:5" ht="12.75">
      <c r="A370" t="s">
        <v>58</v>
      </c>
      <c r="E370" s="39" t="s">
        <v>5</v>
      </c>
    </row>
    <row r="371" spans="1:16" ht="12.75">
      <c r="A371" t="s">
        <v>50</v>
      </c>
      <c s="34" t="s">
        <v>556</v>
      </c>
      <c s="34" t="s">
        <v>6696</v>
      </c>
      <c s="35" t="s">
        <v>5</v>
      </c>
      <c s="6" t="s">
        <v>6697</v>
      </c>
      <c s="36" t="s">
        <v>71</v>
      </c>
      <c s="37">
        <v>4</v>
      </c>
      <c s="36">
        <v>0.00124</v>
      </c>
      <c s="36">
        <f>ROUND(G371*H371,6)</f>
      </c>
      <c r="L371" s="38">
        <v>0</v>
      </c>
      <c s="32">
        <f>ROUND(ROUND(L371,2)*ROUND(G371,3),2)</f>
      </c>
      <c s="36" t="s">
        <v>55</v>
      </c>
      <c>
        <f>(M371*21)/100</f>
      </c>
      <c t="s">
        <v>28</v>
      </c>
    </row>
    <row r="372" spans="1:5" ht="12.75">
      <c r="A372" s="35" t="s">
        <v>56</v>
      </c>
      <c r="E372" s="39" t="s">
        <v>6697</v>
      </c>
    </row>
    <row r="373" spans="1:5" ht="51">
      <c r="A373" s="35" t="s">
        <v>57</v>
      </c>
      <c r="E373" s="42" t="s">
        <v>6554</v>
      </c>
    </row>
    <row r="374" spans="1:5" ht="12.75">
      <c r="A374" t="s">
        <v>58</v>
      </c>
      <c r="E374" s="39" t="s">
        <v>5</v>
      </c>
    </row>
    <row r="375" spans="1:16" ht="12.75">
      <c r="A375" t="s">
        <v>50</v>
      </c>
      <c s="34" t="s">
        <v>559</v>
      </c>
      <c s="34" t="s">
        <v>6698</v>
      </c>
      <c s="35" t="s">
        <v>5</v>
      </c>
      <c s="6" t="s">
        <v>6699</v>
      </c>
      <c s="36" t="s">
        <v>71</v>
      </c>
      <c s="37">
        <v>21</v>
      </c>
      <c s="36">
        <v>0.00034</v>
      </c>
      <c s="36">
        <f>ROUND(G375*H375,6)</f>
      </c>
      <c r="L375" s="38">
        <v>0</v>
      </c>
      <c s="32">
        <f>ROUND(ROUND(L375,2)*ROUND(G375,3),2)</f>
      </c>
      <c s="36" t="s">
        <v>55</v>
      </c>
      <c>
        <f>(M375*21)/100</f>
      </c>
      <c t="s">
        <v>28</v>
      </c>
    </row>
    <row r="376" spans="1:5" ht="12.75">
      <c r="A376" s="35" t="s">
        <v>56</v>
      </c>
      <c r="E376" s="39" t="s">
        <v>6699</v>
      </c>
    </row>
    <row r="377" spans="1:5" ht="51">
      <c r="A377" s="35" t="s">
        <v>57</v>
      </c>
      <c r="E377" s="42" t="s">
        <v>6700</v>
      </c>
    </row>
    <row r="378" spans="1:5" ht="12.75">
      <c r="A378" t="s">
        <v>58</v>
      </c>
      <c r="E378" s="39" t="s">
        <v>5</v>
      </c>
    </row>
    <row r="379" spans="1:16" ht="12.75">
      <c r="A379" t="s">
        <v>50</v>
      </c>
      <c s="34" t="s">
        <v>562</v>
      </c>
      <c s="34" t="s">
        <v>6701</v>
      </c>
      <c s="35" t="s">
        <v>5</v>
      </c>
      <c s="6" t="s">
        <v>6702</v>
      </c>
      <c s="36" t="s">
        <v>71</v>
      </c>
      <c s="37">
        <v>12</v>
      </c>
      <c s="36">
        <v>0.0007</v>
      </c>
      <c s="36">
        <f>ROUND(G379*H379,6)</f>
      </c>
      <c r="L379" s="38">
        <v>0</v>
      </c>
      <c s="32">
        <f>ROUND(ROUND(L379,2)*ROUND(G379,3),2)</f>
      </c>
      <c s="36" t="s">
        <v>55</v>
      </c>
      <c>
        <f>(M379*21)/100</f>
      </c>
      <c t="s">
        <v>28</v>
      </c>
    </row>
    <row r="380" spans="1:5" ht="12.75">
      <c r="A380" s="35" t="s">
        <v>56</v>
      </c>
      <c r="E380" s="39" t="s">
        <v>6702</v>
      </c>
    </row>
    <row r="381" spans="1:5" ht="51">
      <c r="A381" s="35" t="s">
        <v>57</v>
      </c>
      <c r="E381" s="42" t="s">
        <v>6703</v>
      </c>
    </row>
    <row r="382" spans="1:5" ht="12.75">
      <c r="A382" t="s">
        <v>58</v>
      </c>
      <c r="E382" s="39" t="s">
        <v>5</v>
      </c>
    </row>
    <row r="383" spans="1:16" ht="12.75">
      <c r="A383" t="s">
        <v>50</v>
      </c>
      <c s="34" t="s">
        <v>565</v>
      </c>
      <c s="34" t="s">
        <v>6704</v>
      </c>
      <c s="35" t="s">
        <v>5</v>
      </c>
      <c s="6" t="s">
        <v>6705</v>
      </c>
      <c s="36" t="s">
        <v>71</v>
      </c>
      <c s="37">
        <v>3</v>
      </c>
      <c s="36">
        <v>0.00107</v>
      </c>
      <c s="36">
        <f>ROUND(G383*H383,6)</f>
      </c>
      <c r="L383" s="38">
        <v>0</v>
      </c>
      <c s="32">
        <f>ROUND(ROUND(L383,2)*ROUND(G383,3),2)</f>
      </c>
      <c s="36" t="s">
        <v>55</v>
      </c>
      <c>
        <f>(M383*21)/100</f>
      </c>
      <c t="s">
        <v>28</v>
      </c>
    </row>
    <row r="384" spans="1:5" ht="12.75">
      <c r="A384" s="35" t="s">
        <v>56</v>
      </c>
      <c r="E384" s="39" t="s">
        <v>6705</v>
      </c>
    </row>
    <row r="385" spans="1:5" ht="51">
      <c r="A385" s="35" t="s">
        <v>57</v>
      </c>
      <c r="E385" s="42" t="s">
        <v>6706</v>
      </c>
    </row>
    <row r="386" spans="1:5" ht="12.75">
      <c r="A386" t="s">
        <v>58</v>
      </c>
      <c r="E386" s="39" t="s">
        <v>5</v>
      </c>
    </row>
    <row r="387" spans="1:16" ht="12.75">
      <c r="A387" t="s">
        <v>50</v>
      </c>
      <c s="34" t="s">
        <v>567</v>
      </c>
      <c s="34" t="s">
        <v>6707</v>
      </c>
      <c s="35" t="s">
        <v>5</v>
      </c>
      <c s="6" t="s">
        <v>6708</v>
      </c>
      <c s="36" t="s">
        <v>71</v>
      </c>
      <c s="37">
        <v>6</v>
      </c>
      <c s="36">
        <v>0.00168</v>
      </c>
      <c s="36">
        <f>ROUND(G387*H387,6)</f>
      </c>
      <c r="L387" s="38">
        <v>0</v>
      </c>
      <c s="32">
        <f>ROUND(ROUND(L387,2)*ROUND(G387,3),2)</f>
      </c>
      <c s="36" t="s">
        <v>55</v>
      </c>
      <c>
        <f>(M387*21)/100</f>
      </c>
      <c t="s">
        <v>28</v>
      </c>
    </row>
    <row r="388" spans="1:5" ht="12.75">
      <c r="A388" s="35" t="s">
        <v>56</v>
      </c>
      <c r="E388" s="39" t="s">
        <v>6708</v>
      </c>
    </row>
    <row r="389" spans="1:5" ht="51">
      <c r="A389" s="35" t="s">
        <v>57</v>
      </c>
      <c r="E389" s="42" t="s">
        <v>6709</v>
      </c>
    </row>
    <row r="390" spans="1:5" ht="12.75">
      <c r="A390" t="s">
        <v>58</v>
      </c>
      <c r="E390" s="39" t="s">
        <v>5</v>
      </c>
    </row>
    <row r="391" spans="1:16" ht="12.75">
      <c r="A391" t="s">
        <v>50</v>
      </c>
      <c s="34" t="s">
        <v>568</v>
      </c>
      <c s="34" t="s">
        <v>6710</v>
      </c>
      <c s="35" t="s">
        <v>5</v>
      </c>
      <c s="6" t="s">
        <v>6711</v>
      </c>
      <c s="36" t="s">
        <v>71</v>
      </c>
      <c s="37">
        <v>3</v>
      </c>
      <c s="36">
        <v>0.00432</v>
      </c>
      <c s="36">
        <f>ROUND(G391*H391,6)</f>
      </c>
      <c r="L391" s="38">
        <v>0</v>
      </c>
      <c s="32">
        <f>ROUND(ROUND(L391,2)*ROUND(G391,3),2)</f>
      </c>
      <c s="36" t="s">
        <v>55</v>
      </c>
      <c>
        <f>(M391*21)/100</f>
      </c>
      <c t="s">
        <v>28</v>
      </c>
    </row>
    <row r="392" spans="1:5" ht="12.75">
      <c r="A392" s="35" t="s">
        <v>56</v>
      </c>
      <c r="E392" s="39" t="s">
        <v>6711</v>
      </c>
    </row>
    <row r="393" spans="1:5" ht="51">
      <c r="A393" s="35" t="s">
        <v>57</v>
      </c>
      <c r="E393" s="42" t="s">
        <v>6712</v>
      </c>
    </row>
    <row r="394" spans="1:5" ht="12.75">
      <c r="A394" t="s">
        <v>58</v>
      </c>
      <c r="E394" s="39" t="s">
        <v>5</v>
      </c>
    </row>
    <row r="395" spans="1:16" ht="25.5">
      <c r="A395" t="s">
        <v>50</v>
      </c>
      <c s="34" t="s">
        <v>571</v>
      </c>
      <c s="34" t="s">
        <v>6713</v>
      </c>
      <c s="35" t="s">
        <v>5</v>
      </c>
      <c s="6" t="s">
        <v>6714</v>
      </c>
      <c s="36" t="s">
        <v>71</v>
      </c>
      <c s="37">
        <v>9</v>
      </c>
      <c s="36">
        <v>0.00145</v>
      </c>
      <c s="36">
        <f>ROUND(G395*H395,6)</f>
      </c>
      <c r="L395" s="38">
        <v>0</v>
      </c>
      <c s="32">
        <f>ROUND(ROUND(L395,2)*ROUND(G395,3),2)</f>
      </c>
      <c s="36" t="s">
        <v>55</v>
      </c>
      <c>
        <f>(M395*21)/100</f>
      </c>
      <c t="s">
        <v>28</v>
      </c>
    </row>
    <row r="396" spans="1:5" ht="25.5">
      <c r="A396" s="35" t="s">
        <v>56</v>
      </c>
      <c r="E396" s="39" t="s">
        <v>6714</v>
      </c>
    </row>
    <row r="397" spans="1:5" ht="76.5">
      <c r="A397" s="35" t="s">
        <v>57</v>
      </c>
      <c r="E397" s="42" t="s">
        <v>6715</v>
      </c>
    </row>
    <row r="398" spans="1:5" ht="12.75">
      <c r="A398" t="s">
        <v>58</v>
      </c>
      <c r="E398" s="39" t="s">
        <v>5</v>
      </c>
    </row>
    <row r="399" spans="1:16" ht="25.5">
      <c r="A399" t="s">
        <v>50</v>
      </c>
      <c s="34" t="s">
        <v>971</v>
      </c>
      <c s="34" t="s">
        <v>6716</v>
      </c>
      <c s="35" t="s">
        <v>5</v>
      </c>
      <c s="6" t="s">
        <v>6717</v>
      </c>
      <c s="36" t="s">
        <v>71</v>
      </c>
      <c s="37">
        <v>4</v>
      </c>
      <c s="36">
        <v>0.00146</v>
      </c>
      <c s="36">
        <f>ROUND(G399*H399,6)</f>
      </c>
      <c r="L399" s="38">
        <v>0</v>
      </c>
      <c s="32">
        <f>ROUND(ROUND(L399,2)*ROUND(G399,3),2)</f>
      </c>
      <c s="36" t="s">
        <v>55</v>
      </c>
      <c>
        <f>(M399*21)/100</f>
      </c>
      <c t="s">
        <v>28</v>
      </c>
    </row>
    <row r="400" spans="1:5" ht="25.5">
      <c r="A400" s="35" t="s">
        <v>56</v>
      </c>
      <c r="E400" s="39" t="s">
        <v>6717</v>
      </c>
    </row>
    <row r="401" spans="1:5" ht="51">
      <c r="A401" s="35" t="s">
        <v>57</v>
      </c>
      <c r="E401" s="42" t="s">
        <v>6554</v>
      </c>
    </row>
    <row r="402" spans="1:5" ht="12.75">
      <c r="A402" t="s">
        <v>58</v>
      </c>
      <c r="E402" s="39" t="s">
        <v>5</v>
      </c>
    </row>
    <row r="403" spans="1:16" ht="25.5">
      <c r="A403" t="s">
        <v>50</v>
      </c>
      <c s="34" t="s">
        <v>972</v>
      </c>
      <c s="34" t="s">
        <v>6718</v>
      </c>
      <c s="35" t="s">
        <v>5</v>
      </c>
      <c s="6" t="s">
        <v>6719</v>
      </c>
      <c s="36" t="s">
        <v>71</v>
      </c>
      <c s="37">
        <v>1</v>
      </c>
      <c s="36">
        <v>0.00172</v>
      </c>
      <c s="36">
        <f>ROUND(G403*H403,6)</f>
      </c>
      <c r="L403" s="38">
        <v>0</v>
      </c>
      <c s="32">
        <f>ROUND(ROUND(L403,2)*ROUND(G403,3),2)</f>
      </c>
      <c s="36" t="s">
        <v>55</v>
      </c>
      <c>
        <f>(M403*21)/100</f>
      </c>
      <c t="s">
        <v>28</v>
      </c>
    </row>
    <row r="404" spans="1:5" ht="25.5">
      <c r="A404" s="35" t="s">
        <v>56</v>
      </c>
      <c r="E404" s="39" t="s">
        <v>6719</v>
      </c>
    </row>
    <row r="405" spans="1:5" ht="51">
      <c r="A405" s="35" t="s">
        <v>57</v>
      </c>
      <c r="E405" s="42" t="s">
        <v>6557</v>
      </c>
    </row>
    <row r="406" spans="1:5" ht="12.75">
      <c r="A406" t="s">
        <v>58</v>
      </c>
      <c r="E406" s="39" t="s">
        <v>5</v>
      </c>
    </row>
    <row r="407" spans="1:16" ht="25.5">
      <c r="A407" t="s">
        <v>50</v>
      </c>
      <c s="34" t="s">
        <v>973</v>
      </c>
      <c s="34" t="s">
        <v>6720</v>
      </c>
      <c s="35" t="s">
        <v>5</v>
      </c>
      <c s="6" t="s">
        <v>6721</v>
      </c>
      <c s="36" t="s">
        <v>71</v>
      </c>
      <c s="37">
        <v>2</v>
      </c>
      <c s="36">
        <v>0.00377</v>
      </c>
      <c s="36">
        <f>ROUND(G407*H407,6)</f>
      </c>
      <c r="L407" s="38">
        <v>0</v>
      </c>
      <c s="32">
        <f>ROUND(ROUND(L407,2)*ROUND(G407,3),2)</f>
      </c>
      <c s="36" t="s">
        <v>55</v>
      </c>
      <c>
        <f>(M407*21)/100</f>
      </c>
      <c t="s">
        <v>28</v>
      </c>
    </row>
    <row r="408" spans="1:5" ht="25.5">
      <c r="A408" s="35" t="s">
        <v>56</v>
      </c>
      <c r="E408" s="39" t="s">
        <v>6721</v>
      </c>
    </row>
    <row r="409" spans="1:5" ht="51">
      <c r="A409" s="35" t="s">
        <v>57</v>
      </c>
      <c r="E409" s="42" t="s">
        <v>6551</v>
      </c>
    </row>
    <row r="410" spans="1:5" ht="12.75">
      <c r="A410" t="s">
        <v>58</v>
      </c>
      <c r="E410" s="39" t="s">
        <v>5</v>
      </c>
    </row>
    <row r="411" spans="1:16" ht="12.75">
      <c r="A411" t="s">
        <v>50</v>
      </c>
      <c s="34" t="s">
        <v>974</v>
      </c>
      <c s="34" t="s">
        <v>6722</v>
      </c>
      <c s="35" t="s">
        <v>5</v>
      </c>
      <c s="6" t="s">
        <v>6723</v>
      </c>
      <c s="36" t="s">
        <v>71</v>
      </c>
      <c s="37">
        <v>186</v>
      </c>
      <c s="36">
        <v>2E-05</v>
      </c>
      <c s="36">
        <f>ROUND(G411*H411,6)</f>
      </c>
      <c r="L411" s="38">
        <v>0</v>
      </c>
      <c s="32">
        <f>ROUND(ROUND(L411,2)*ROUND(G411,3),2)</f>
      </c>
      <c s="36" t="s">
        <v>55</v>
      </c>
      <c>
        <f>(M411*21)/100</f>
      </c>
      <c t="s">
        <v>28</v>
      </c>
    </row>
    <row r="412" spans="1:5" ht="12.75">
      <c r="A412" s="35" t="s">
        <v>56</v>
      </c>
      <c r="E412" s="39" t="s">
        <v>6723</v>
      </c>
    </row>
    <row r="413" spans="1:5" ht="38.25">
      <c r="A413" s="35" t="s">
        <v>57</v>
      </c>
      <c r="E413" s="42" t="s">
        <v>6626</v>
      </c>
    </row>
    <row r="414" spans="1:5" ht="12.75">
      <c r="A414" t="s">
        <v>58</v>
      </c>
      <c r="E414" s="39" t="s">
        <v>5</v>
      </c>
    </row>
    <row r="415" spans="1:16" ht="12.75">
      <c r="A415" t="s">
        <v>50</v>
      </c>
      <c s="34" t="s">
        <v>977</v>
      </c>
      <c s="34" t="s">
        <v>6724</v>
      </c>
      <c s="35" t="s">
        <v>5</v>
      </c>
      <c s="6" t="s">
        <v>6725</v>
      </c>
      <c s="36" t="s">
        <v>71</v>
      </c>
      <c s="37">
        <v>33</v>
      </c>
      <c s="36">
        <v>0.00024</v>
      </c>
      <c s="36">
        <f>ROUND(G415*H415,6)</f>
      </c>
      <c r="L415" s="38">
        <v>0</v>
      </c>
      <c s="32">
        <f>ROUND(ROUND(L415,2)*ROUND(G415,3),2)</f>
      </c>
      <c s="36" t="s">
        <v>55</v>
      </c>
      <c>
        <f>(M415*21)/100</f>
      </c>
      <c t="s">
        <v>28</v>
      </c>
    </row>
    <row r="416" spans="1:5" ht="12.75">
      <c r="A416" s="35" t="s">
        <v>56</v>
      </c>
      <c r="E416" s="39" t="s">
        <v>6725</v>
      </c>
    </row>
    <row r="417" spans="1:5" ht="12.75">
      <c r="A417" s="35" t="s">
        <v>57</v>
      </c>
      <c r="E417" s="40" t="s">
        <v>5</v>
      </c>
    </row>
    <row r="418" spans="1:5" ht="12.75">
      <c r="A418" t="s">
        <v>58</v>
      </c>
      <c r="E418" s="39" t="s">
        <v>5</v>
      </c>
    </row>
    <row r="419" spans="1:16" ht="25.5">
      <c r="A419" t="s">
        <v>50</v>
      </c>
      <c s="34" t="s">
        <v>978</v>
      </c>
      <c s="34" t="s">
        <v>5815</v>
      </c>
      <c s="35" t="s">
        <v>5</v>
      </c>
      <c s="6" t="s">
        <v>5816</v>
      </c>
      <c s="36" t="s">
        <v>102</v>
      </c>
      <c s="37">
        <v>0.574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55</v>
      </c>
      <c>
        <f>(M419*21)/100</f>
      </c>
      <c t="s">
        <v>28</v>
      </c>
    </row>
    <row r="420" spans="1:5" ht="25.5">
      <c r="A420" s="35" t="s">
        <v>56</v>
      </c>
      <c r="E420" s="39" t="s">
        <v>5816</v>
      </c>
    </row>
    <row r="421" spans="1:5" ht="12.75">
      <c r="A421" s="35" t="s">
        <v>57</v>
      </c>
      <c r="E421" s="40" t="s">
        <v>5</v>
      </c>
    </row>
    <row r="422" spans="1:5" ht="12.75">
      <c r="A422" t="s">
        <v>58</v>
      </c>
      <c r="E422" s="39" t="s">
        <v>5</v>
      </c>
    </row>
    <row r="423" spans="1:16" ht="25.5">
      <c r="A423" t="s">
        <v>50</v>
      </c>
      <c s="34" t="s">
        <v>979</v>
      </c>
      <c s="34" t="s">
        <v>1361</v>
      </c>
      <c s="35" t="s">
        <v>5</v>
      </c>
      <c s="6" t="s">
        <v>1362</v>
      </c>
      <c s="36" t="s">
        <v>102</v>
      </c>
      <c s="37">
        <v>0.574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55</v>
      </c>
      <c>
        <f>(M423*21)/100</f>
      </c>
      <c t="s">
        <v>28</v>
      </c>
    </row>
    <row r="424" spans="1:5" ht="25.5">
      <c r="A424" s="35" t="s">
        <v>56</v>
      </c>
      <c r="E424" s="39" t="s">
        <v>1362</v>
      </c>
    </row>
    <row r="425" spans="1:5" ht="12.75">
      <c r="A425" s="35" t="s">
        <v>57</v>
      </c>
      <c r="E425" s="40" t="s">
        <v>5</v>
      </c>
    </row>
    <row r="426" spans="1:5" ht="12.75">
      <c r="A426" t="s">
        <v>58</v>
      </c>
      <c r="E426" s="39" t="s">
        <v>5</v>
      </c>
    </row>
    <row r="427" spans="1:16" ht="25.5">
      <c r="A427" t="s">
        <v>50</v>
      </c>
      <c s="34" t="s">
        <v>980</v>
      </c>
      <c s="34" t="s">
        <v>6726</v>
      </c>
      <c s="35" t="s">
        <v>5</v>
      </c>
      <c s="6" t="s">
        <v>6727</v>
      </c>
      <c s="36" t="s">
        <v>71</v>
      </c>
      <c s="37">
        <v>33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62</v>
      </c>
      <c>
        <f>(M427*21)/100</f>
      </c>
      <c t="s">
        <v>28</v>
      </c>
    </row>
    <row r="428" spans="1:5" ht="25.5">
      <c r="A428" s="35" t="s">
        <v>56</v>
      </c>
      <c r="E428" s="39" t="s">
        <v>6727</v>
      </c>
    </row>
    <row r="429" spans="1:5" ht="178.5">
      <c r="A429" s="35" t="s">
        <v>57</v>
      </c>
      <c r="E429" s="42" t="s">
        <v>6728</v>
      </c>
    </row>
    <row r="430" spans="1:5" ht="12.75">
      <c r="A430" t="s">
        <v>58</v>
      </c>
      <c r="E430" s="39" t="s">
        <v>5</v>
      </c>
    </row>
    <row r="431" spans="1:13" ht="12.75">
      <c r="A431" t="s">
        <v>47</v>
      </c>
      <c r="C431" s="31" t="s">
        <v>3905</v>
      </c>
      <c r="E431" s="33" t="s">
        <v>6729</v>
      </c>
      <c r="J431" s="32">
        <f>0</f>
      </c>
      <c s="32">
        <f>0</f>
      </c>
      <c s="32">
        <f>0+L432+L436+L440+L444+L448+L452+L456+L460+L464+L468+L472+L476+L480+L484+L488+L492+L496+L500+L504+L508+L512+L516+L520+L524+L528+L532</f>
      </c>
      <c s="32">
        <f>0+M432+M436+M440+M444+M448+M452+M456+M460+M464+M468+M472+M476+M480+M484+M488+M492+M496+M500+M504+M508+M512+M516+M520+M524+M528+M532</f>
      </c>
    </row>
    <row r="432" spans="1:16" ht="12.75">
      <c r="A432" t="s">
        <v>50</v>
      </c>
      <c s="34" t="s">
        <v>982</v>
      </c>
      <c s="34" t="s">
        <v>6730</v>
      </c>
      <c s="35" t="s">
        <v>5</v>
      </c>
      <c s="6" t="s">
        <v>6731</v>
      </c>
      <c s="36" t="s">
        <v>1203</v>
      </c>
      <c s="37">
        <v>540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55</v>
      </c>
      <c>
        <f>(M432*21)/100</f>
      </c>
      <c t="s">
        <v>28</v>
      </c>
    </row>
    <row r="433" spans="1:5" ht="12.75">
      <c r="A433" s="35" t="s">
        <v>56</v>
      </c>
      <c r="E433" s="39" t="s">
        <v>6731</v>
      </c>
    </row>
    <row r="434" spans="1:5" ht="38.25">
      <c r="A434" s="35" t="s">
        <v>57</v>
      </c>
      <c r="E434" s="42" t="s">
        <v>6732</v>
      </c>
    </row>
    <row r="435" spans="1:5" ht="12.75">
      <c r="A435" t="s">
        <v>58</v>
      </c>
      <c r="E435" s="39" t="s">
        <v>5</v>
      </c>
    </row>
    <row r="436" spans="1:16" ht="25.5">
      <c r="A436" t="s">
        <v>50</v>
      </c>
      <c s="34" t="s">
        <v>984</v>
      </c>
      <c s="34" t="s">
        <v>6733</v>
      </c>
      <c s="35" t="s">
        <v>5</v>
      </c>
      <c s="6" t="s">
        <v>6734</v>
      </c>
      <c s="36" t="s">
        <v>71</v>
      </c>
      <c s="37">
        <v>12</v>
      </c>
      <c s="36">
        <v>0.01246</v>
      </c>
      <c s="36">
        <f>ROUND(G436*H436,6)</f>
      </c>
      <c r="L436" s="38">
        <v>0</v>
      </c>
      <c s="32">
        <f>ROUND(ROUND(L436,2)*ROUND(G436,3),2)</f>
      </c>
      <c s="36" t="s">
        <v>55</v>
      </c>
      <c>
        <f>(M436*21)/100</f>
      </c>
      <c t="s">
        <v>28</v>
      </c>
    </row>
    <row r="437" spans="1:5" ht="25.5">
      <c r="A437" s="35" t="s">
        <v>56</v>
      </c>
      <c r="E437" s="39" t="s">
        <v>6734</v>
      </c>
    </row>
    <row r="438" spans="1:5" ht="38.25">
      <c r="A438" s="35" t="s">
        <v>57</v>
      </c>
      <c r="E438" s="42" t="s">
        <v>6735</v>
      </c>
    </row>
    <row r="439" spans="1:5" ht="12.75">
      <c r="A439" t="s">
        <v>58</v>
      </c>
      <c r="E439" s="39" t="s">
        <v>5</v>
      </c>
    </row>
    <row r="440" spans="1:16" ht="25.5">
      <c r="A440" t="s">
        <v>50</v>
      </c>
      <c s="34" t="s">
        <v>985</v>
      </c>
      <c s="34" t="s">
        <v>6736</v>
      </c>
      <c s="35" t="s">
        <v>5</v>
      </c>
      <c s="6" t="s">
        <v>6737</v>
      </c>
      <c s="36" t="s">
        <v>71</v>
      </c>
      <c s="37">
        <v>4</v>
      </c>
      <c s="36">
        <v>0.01588</v>
      </c>
      <c s="36">
        <f>ROUND(G440*H440,6)</f>
      </c>
      <c r="L440" s="38">
        <v>0</v>
      </c>
      <c s="32">
        <f>ROUND(ROUND(L440,2)*ROUND(G440,3),2)</f>
      </c>
      <c s="36" t="s">
        <v>55</v>
      </c>
      <c>
        <f>(M440*21)/100</f>
      </c>
      <c t="s">
        <v>28</v>
      </c>
    </row>
    <row r="441" spans="1:5" ht="25.5">
      <c r="A441" s="35" t="s">
        <v>56</v>
      </c>
      <c r="E441" s="39" t="s">
        <v>6737</v>
      </c>
    </row>
    <row r="442" spans="1:5" ht="38.25">
      <c r="A442" s="35" t="s">
        <v>57</v>
      </c>
      <c r="E442" s="42" t="s">
        <v>6738</v>
      </c>
    </row>
    <row r="443" spans="1:5" ht="12.75">
      <c r="A443" t="s">
        <v>58</v>
      </c>
      <c r="E443" s="39" t="s">
        <v>5</v>
      </c>
    </row>
    <row r="444" spans="1:16" ht="25.5">
      <c r="A444" t="s">
        <v>50</v>
      </c>
      <c s="34" t="s">
        <v>987</v>
      </c>
      <c s="34" t="s">
        <v>6739</v>
      </c>
      <c s="35" t="s">
        <v>5</v>
      </c>
      <c s="6" t="s">
        <v>6740</v>
      </c>
      <c s="36" t="s">
        <v>71</v>
      </c>
      <c s="37">
        <v>17</v>
      </c>
      <c s="36">
        <v>0.01759</v>
      </c>
      <c s="36">
        <f>ROUND(G444*H444,6)</f>
      </c>
      <c r="L444" s="38">
        <v>0</v>
      </c>
      <c s="32">
        <f>ROUND(ROUND(L444,2)*ROUND(G444,3),2)</f>
      </c>
      <c s="36" t="s">
        <v>55</v>
      </c>
      <c>
        <f>(M444*21)/100</f>
      </c>
      <c t="s">
        <v>28</v>
      </c>
    </row>
    <row r="445" spans="1:5" ht="25.5">
      <c r="A445" s="35" t="s">
        <v>56</v>
      </c>
      <c r="E445" s="39" t="s">
        <v>6740</v>
      </c>
    </row>
    <row r="446" spans="1:5" ht="38.25">
      <c r="A446" s="35" t="s">
        <v>57</v>
      </c>
      <c r="E446" s="42" t="s">
        <v>6741</v>
      </c>
    </row>
    <row r="447" spans="1:5" ht="12.75">
      <c r="A447" t="s">
        <v>58</v>
      </c>
      <c r="E447" s="39" t="s">
        <v>5</v>
      </c>
    </row>
    <row r="448" spans="1:16" ht="25.5">
      <c r="A448" t="s">
        <v>50</v>
      </c>
      <c s="34" t="s">
        <v>988</v>
      </c>
      <c s="34" t="s">
        <v>6742</v>
      </c>
      <c s="35" t="s">
        <v>5</v>
      </c>
      <c s="6" t="s">
        <v>6743</v>
      </c>
      <c s="36" t="s">
        <v>71</v>
      </c>
      <c s="37">
        <v>33</v>
      </c>
      <c s="36">
        <v>0.0193</v>
      </c>
      <c s="36">
        <f>ROUND(G448*H448,6)</f>
      </c>
      <c r="L448" s="38">
        <v>0</v>
      </c>
      <c s="32">
        <f>ROUND(ROUND(L448,2)*ROUND(G448,3),2)</f>
      </c>
      <c s="36" t="s">
        <v>55</v>
      </c>
      <c>
        <f>(M448*21)/100</f>
      </c>
      <c t="s">
        <v>28</v>
      </c>
    </row>
    <row r="449" spans="1:5" ht="25.5">
      <c r="A449" s="35" t="s">
        <v>56</v>
      </c>
      <c r="E449" s="39" t="s">
        <v>6743</v>
      </c>
    </row>
    <row r="450" spans="1:5" ht="38.25">
      <c r="A450" s="35" t="s">
        <v>57</v>
      </c>
      <c r="E450" s="42" t="s">
        <v>6744</v>
      </c>
    </row>
    <row r="451" spans="1:5" ht="12.75">
      <c r="A451" t="s">
        <v>58</v>
      </c>
      <c r="E451" s="39" t="s">
        <v>5</v>
      </c>
    </row>
    <row r="452" spans="1:16" ht="25.5">
      <c r="A452" t="s">
        <v>50</v>
      </c>
      <c s="34" t="s">
        <v>989</v>
      </c>
      <c s="34" t="s">
        <v>6745</v>
      </c>
      <c s="35" t="s">
        <v>5</v>
      </c>
      <c s="6" t="s">
        <v>6746</v>
      </c>
      <c s="36" t="s">
        <v>71</v>
      </c>
      <c s="37">
        <v>3</v>
      </c>
      <c s="36">
        <v>0.0207</v>
      </c>
      <c s="36">
        <f>ROUND(G452*H452,6)</f>
      </c>
      <c r="L452" s="38">
        <v>0</v>
      </c>
      <c s="32">
        <f>ROUND(ROUND(L452,2)*ROUND(G452,3),2)</f>
      </c>
      <c s="36" t="s">
        <v>55</v>
      </c>
      <c>
        <f>(M452*21)/100</f>
      </c>
      <c t="s">
        <v>28</v>
      </c>
    </row>
    <row r="453" spans="1:5" ht="25.5">
      <c r="A453" s="35" t="s">
        <v>56</v>
      </c>
      <c r="E453" s="39" t="s">
        <v>6746</v>
      </c>
    </row>
    <row r="454" spans="1:5" ht="38.25">
      <c r="A454" s="35" t="s">
        <v>57</v>
      </c>
      <c r="E454" s="42" t="s">
        <v>6747</v>
      </c>
    </row>
    <row r="455" spans="1:5" ht="12.75">
      <c r="A455" t="s">
        <v>58</v>
      </c>
      <c r="E455" s="39" t="s">
        <v>5</v>
      </c>
    </row>
    <row r="456" spans="1:16" ht="25.5">
      <c r="A456" t="s">
        <v>50</v>
      </c>
      <c s="34" t="s">
        <v>992</v>
      </c>
      <c s="34" t="s">
        <v>6748</v>
      </c>
      <c s="35" t="s">
        <v>5</v>
      </c>
      <c s="6" t="s">
        <v>6749</v>
      </c>
      <c s="36" t="s">
        <v>71</v>
      </c>
      <c s="37">
        <v>2</v>
      </c>
      <c s="36">
        <v>0.02132</v>
      </c>
      <c s="36">
        <f>ROUND(G456*H456,6)</f>
      </c>
      <c r="L456" s="38">
        <v>0</v>
      </c>
      <c s="32">
        <f>ROUND(ROUND(L456,2)*ROUND(G456,3),2)</f>
      </c>
      <c s="36" t="s">
        <v>55</v>
      </c>
      <c>
        <f>(M456*21)/100</f>
      </c>
      <c t="s">
        <v>28</v>
      </c>
    </row>
    <row r="457" spans="1:5" ht="25.5">
      <c r="A457" s="35" t="s">
        <v>56</v>
      </c>
      <c r="E457" s="39" t="s">
        <v>6749</v>
      </c>
    </row>
    <row r="458" spans="1:5" ht="38.25">
      <c r="A458" s="35" t="s">
        <v>57</v>
      </c>
      <c r="E458" s="42" t="s">
        <v>1733</v>
      </c>
    </row>
    <row r="459" spans="1:5" ht="12.75">
      <c r="A459" t="s">
        <v>58</v>
      </c>
      <c r="E459" s="39" t="s">
        <v>5</v>
      </c>
    </row>
    <row r="460" spans="1:16" ht="25.5">
      <c r="A460" t="s">
        <v>50</v>
      </c>
      <c s="34" t="s">
        <v>995</v>
      </c>
      <c s="34" t="s">
        <v>6750</v>
      </c>
      <c s="35" t="s">
        <v>5</v>
      </c>
      <c s="6" t="s">
        <v>6751</v>
      </c>
      <c s="36" t="s">
        <v>71</v>
      </c>
      <c s="37">
        <v>29</v>
      </c>
      <c s="36">
        <v>0.0261</v>
      </c>
      <c s="36">
        <f>ROUND(G460*H460,6)</f>
      </c>
      <c r="L460" s="38">
        <v>0</v>
      </c>
      <c s="32">
        <f>ROUND(ROUND(L460,2)*ROUND(G460,3),2)</f>
      </c>
      <c s="36" t="s">
        <v>55</v>
      </c>
      <c>
        <f>(M460*21)/100</f>
      </c>
      <c t="s">
        <v>28</v>
      </c>
    </row>
    <row r="461" spans="1:5" ht="25.5">
      <c r="A461" s="35" t="s">
        <v>56</v>
      </c>
      <c r="E461" s="39" t="s">
        <v>6751</v>
      </c>
    </row>
    <row r="462" spans="1:5" ht="38.25">
      <c r="A462" s="35" t="s">
        <v>57</v>
      </c>
      <c r="E462" s="42" t="s">
        <v>6752</v>
      </c>
    </row>
    <row r="463" spans="1:5" ht="12.75">
      <c r="A463" t="s">
        <v>58</v>
      </c>
      <c r="E463" s="39" t="s">
        <v>5</v>
      </c>
    </row>
    <row r="464" spans="1:16" ht="25.5">
      <c r="A464" t="s">
        <v>50</v>
      </c>
      <c s="34" t="s">
        <v>996</v>
      </c>
      <c s="34" t="s">
        <v>6753</v>
      </c>
      <c s="35" t="s">
        <v>5</v>
      </c>
      <c s="6" t="s">
        <v>6754</v>
      </c>
      <c s="36" t="s">
        <v>71</v>
      </c>
      <c s="37">
        <v>5</v>
      </c>
      <c s="36">
        <v>0.0272</v>
      </c>
      <c s="36">
        <f>ROUND(G464*H464,6)</f>
      </c>
      <c r="L464" s="38">
        <v>0</v>
      </c>
      <c s="32">
        <f>ROUND(ROUND(L464,2)*ROUND(G464,3),2)</f>
      </c>
      <c s="36" t="s">
        <v>55</v>
      </c>
      <c>
        <f>(M464*21)/100</f>
      </c>
      <c t="s">
        <v>28</v>
      </c>
    </row>
    <row r="465" spans="1:5" ht="25.5">
      <c r="A465" s="35" t="s">
        <v>56</v>
      </c>
      <c r="E465" s="39" t="s">
        <v>6754</v>
      </c>
    </row>
    <row r="466" spans="1:5" ht="38.25">
      <c r="A466" s="35" t="s">
        <v>57</v>
      </c>
      <c r="E466" s="42" t="s">
        <v>6755</v>
      </c>
    </row>
    <row r="467" spans="1:5" ht="12.75">
      <c r="A467" t="s">
        <v>58</v>
      </c>
      <c r="E467" s="39" t="s">
        <v>5</v>
      </c>
    </row>
    <row r="468" spans="1:16" ht="25.5">
      <c r="A468" t="s">
        <v>50</v>
      </c>
      <c s="34" t="s">
        <v>999</v>
      </c>
      <c s="34" t="s">
        <v>6756</v>
      </c>
      <c s="35" t="s">
        <v>5</v>
      </c>
      <c s="6" t="s">
        <v>6757</v>
      </c>
      <c s="36" t="s">
        <v>71</v>
      </c>
      <c s="37">
        <v>2</v>
      </c>
      <c s="36">
        <v>0.03088</v>
      </c>
      <c s="36">
        <f>ROUND(G468*H468,6)</f>
      </c>
      <c r="L468" s="38">
        <v>0</v>
      </c>
      <c s="32">
        <f>ROUND(ROUND(L468,2)*ROUND(G468,3),2)</f>
      </c>
      <c s="36" t="s">
        <v>55</v>
      </c>
      <c>
        <f>(M468*21)/100</f>
      </c>
      <c t="s">
        <v>28</v>
      </c>
    </row>
    <row r="469" spans="1:5" ht="25.5">
      <c r="A469" s="35" t="s">
        <v>56</v>
      </c>
      <c r="E469" s="39" t="s">
        <v>6757</v>
      </c>
    </row>
    <row r="470" spans="1:5" ht="38.25">
      <c r="A470" s="35" t="s">
        <v>57</v>
      </c>
      <c r="E470" s="42" t="s">
        <v>1733</v>
      </c>
    </row>
    <row r="471" spans="1:5" ht="12.75">
      <c r="A471" t="s">
        <v>58</v>
      </c>
      <c r="E471" s="39" t="s">
        <v>5</v>
      </c>
    </row>
    <row r="472" spans="1:16" ht="38.25">
      <c r="A472" t="s">
        <v>50</v>
      </c>
      <c s="34" t="s">
        <v>1000</v>
      </c>
      <c s="34" t="s">
        <v>6758</v>
      </c>
      <c s="35" t="s">
        <v>5</v>
      </c>
      <c s="6" t="s">
        <v>6759</v>
      </c>
      <c s="36" t="s">
        <v>71</v>
      </c>
      <c s="37">
        <v>5</v>
      </c>
      <c s="36">
        <v>0.0287</v>
      </c>
      <c s="36">
        <f>ROUND(G472*H472,6)</f>
      </c>
      <c r="L472" s="38">
        <v>0</v>
      </c>
      <c s="32">
        <f>ROUND(ROUND(L472,2)*ROUND(G472,3),2)</f>
      </c>
      <c s="36" t="s">
        <v>55</v>
      </c>
      <c>
        <f>(M472*21)/100</f>
      </c>
      <c t="s">
        <v>28</v>
      </c>
    </row>
    <row r="473" spans="1:5" ht="38.25">
      <c r="A473" s="35" t="s">
        <v>56</v>
      </c>
      <c r="E473" s="39" t="s">
        <v>6759</v>
      </c>
    </row>
    <row r="474" spans="1:5" ht="38.25">
      <c r="A474" s="35" t="s">
        <v>57</v>
      </c>
      <c r="E474" s="42" t="s">
        <v>6755</v>
      </c>
    </row>
    <row r="475" spans="1:5" ht="12.75">
      <c r="A475" t="s">
        <v>58</v>
      </c>
      <c r="E475" s="39" t="s">
        <v>5</v>
      </c>
    </row>
    <row r="476" spans="1:16" ht="38.25">
      <c r="A476" t="s">
        <v>50</v>
      </c>
      <c s="34" t="s">
        <v>1003</v>
      </c>
      <c s="34" t="s">
        <v>6760</v>
      </c>
      <c s="35" t="s">
        <v>5</v>
      </c>
      <c s="6" t="s">
        <v>6761</v>
      </c>
      <c s="36" t="s">
        <v>71</v>
      </c>
      <c s="37">
        <v>10</v>
      </c>
      <c s="36">
        <v>0.03448</v>
      </c>
      <c s="36">
        <f>ROUND(G476*H476,6)</f>
      </c>
      <c r="L476" s="38">
        <v>0</v>
      </c>
      <c s="32">
        <f>ROUND(ROUND(L476,2)*ROUND(G476,3),2)</f>
      </c>
      <c s="36" t="s">
        <v>55</v>
      </c>
      <c>
        <f>(M476*21)/100</f>
      </c>
      <c t="s">
        <v>28</v>
      </c>
    </row>
    <row r="477" spans="1:5" ht="38.25">
      <c r="A477" s="35" t="s">
        <v>56</v>
      </c>
      <c r="E477" s="39" t="s">
        <v>6761</v>
      </c>
    </row>
    <row r="478" spans="1:5" ht="38.25">
      <c r="A478" s="35" t="s">
        <v>57</v>
      </c>
      <c r="E478" s="42" t="s">
        <v>6762</v>
      </c>
    </row>
    <row r="479" spans="1:5" ht="12.75">
      <c r="A479" t="s">
        <v>58</v>
      </c>
      <c r="E479" s="39" t="s">
        <v>5</v>
      </c>
    </row>
    <row r="480" spans="1:16" ht="38.25">
      <c r="A480" t="s">
        <v>50</v>
      </c>
      <c s="34" t="s">
        <v>1006</v>
      </c>
      <c s="34" t="s">
        <v>6763</v>
      </c>
      <c s="35" t="s">
        <v>5</v>
      </c>
      <c s="6" t="s">
        <v>6764</v>
      </c>
      <c s="36" t="s">
        <v>71</v>
      </c>
      <c s="37">
        <v>9</v>
      </c>
      <c s="36">
        <v>0.0423</v>
      </c>
      <c s="36">
        <f>ROUND(G480*H480,6)</f>
      </c>
      <c r="L480" s="38">
        <v>0</v>
      </c>
      <c s="32">
        <f>ROUND(ROUND(L480,2)*ROUND(G480,3),2)</f>
      </c>
      <c s="36" t="s">
        <v>55</v>
      </c>
      <c>
        <f>(M480*21)/100</f>
      </c>
      <c t="s">
        <v>28</v>
      </c>
    </row>
    <row r="481" spans="1:5" ht="38.25">
      <c r="A481" s="35" t="s">
        <v>56</v>
      </c>
      <c r="E481" s="39" t="s">
        <v>6764</v>
      </c>
    </row>
    <row r="482" spans="1:5" ht="38.25">
      <c r="A482" s="35" t="s">
        <v>57</v>
      </c>
      <c r="E482" s="42" t="s">
        <v>6765</v>
      </c>
    </row>
    <row r="483" spans="1:5" ht="12.75">
      <c r="A483" t="s">
        <v>58</v>
      </c>
      <c r="E483" s="39" t="s">
        <v>5</v>
      </c>
    </row>
    <row r="484" spans="1:16" ht="38.25">
      <c r="A484" t="s">
        <v>50</v>
      </c>
      <c s="34" t="s">
        <v>1007</v>
      </c>
      <c s="34" t="s">
        <v>6766</v>
      </c>
      <c s="35" t="s">
        <v>5</v>
      </c>
      <c s="6" t="s">
        <v>6767</v>
      </c>
      <c s="36" t="s">
        <v>71</v>
      </c>
      <c s="37">
        <v>3</v>
      </c>
      <c s="36">
        <v>0.05032</v>
      </c>
      <c s="36">
        <f>ROUND(G484*H484,6)</f>
      </c>
      <c r="L484" s="38">
        <v>0</v>
      </c>
      <c s="32">
        <f>ROUND(ROUND(L484,2)*ROUND(G484,3),2)</f>
      </c>
      <c s="36" t="s">
        <v>55</v>
      </c>
      <c>
        <f>(M484*21)/100</f>
      </c>
      <c t="s">
        <v>28</v>
      </c>
    </row>
    <row r="485" spans="1:5" ht="38.25">
      <c r="A485" s="35" t="s">
        <v>56</v>
      </c>
      <c r="E485" s="39" t="s">
        <v>6767</v>
      </c>
    </row>
    <row r="486" spans="1:5" ht="38.25">
      <c r="A486" s="35" t="s">
        <v>57</v>
      </c>
      <c r="E486" s="42" t="s">
        <v>6747</v>
      </c>
    </row>
    <row r="487" spans="1:5" ht="12.75">
      <c r="A487" t="s">
        <v>58</v>
      </c>
      <c r="E487" s="39" t="s">
        <v>5</v>
      </c>
    </row>
    <row r="488" spans="1:16" ht="38.25">
      <c r="A488" t="s">
        <v>50</v>
      </c>
      <c s="34" t="s">
        <v>1010</v>
      </c>
      <c s="34" t="s">
        <v>6768</v>
      </c>
      <c s="35" t="s">
        <v>5</v>
      </c>
      <c s="6" t="s">
        <v>6769</v>
      </c>
      <c s="36" t="s">
        <v>71</v>
      </c>
      <c s="37">
        <v>2</v>
      </c>
      <c s="36">
        <v>0.0334</v>
      </c>
      <c s="36">
        <f>ROUND(G488*H488,6)</f>
      </c>
      <c r="L488" s="38">
        <v>0</v>
      </c>
      <c s="32">
        <f>ROUND(ROUND(L488,2)*ROUND(G488,3),2)</f>
      </c>
      <c s="36" t="s">
        <v>55</v>
      </c>
      <c>
        <f>(M488*21)/100</f>
      </c>
      <c t="s">
        <v>28</v>
      </c>
    </row>
    <row r="489" spans="1:5" ht="38.25">
      <c r="A489" s="35" t="s">
        <v>56</v>
      </c>
      <c r="E489" s="39" t="s">
        <v>6769</v>
      </c>
    </row>
    <row r="490" spans="1:5" ht="38.25">
      <c r="A490" s="35" t="s">
        <v>57</v>
      </c>
      <c r="E490" s="42" t="s">
        <v>1733</v>
      </c>
    </row>
    <row r="491" spans="1:5" ht="12.75">
      <c r="A491" t="s">
        <v>58</v>
      </c>
      <c r="E491" s="39" t="s">
        <v>5</v>
      </c>
    </row>
    <row r="492" spans="1:16" ht="38.25">
      <c r="A492" t="s">
        <v>50</v>
      </c>
      <c s="34" t="s">
        <v>1013</v>
      </c>
      <c s="34" t="s">
        <v>6770</v>
      </c>
      <c s="35" t="s">
        <v>5</v>
      </c>
      <c s="6" t="s">
        <v>6771</v>
      </c>
      <c s="36" t="s">
        <v>71</v>
      </c>
      <c s="37">
        <v>1</v>
      </c>
      <c s="36">
        <v>0.04195</v>
      </c>
      <c s="36">
        <f>ROUND(G492*H492,6)</f>
      </c>
      <c r="L492" s="38">
        <v>0</v>
      </c>
      <c s="32">
        <f>ROUND(ROUND(L492,2)*ROUND(G492,3),2)</f>
      </c>
      <c s="36" t="s">
        <v>55</v>
      </c>
      <c>
        <f>(M492*21)/100</f>
      </c>
      <c t="s">
        <v>28</v>
      </c>
    </row>
    <row r="493" spans="1:5" ht="38.25">
      <c r="A493" s="35" t="s">
        <v>56</v>
      </c>
      <c r="E493" s="39" t="s">
        <v>6771</v>
      </c>
    </row>
    <row r="494" spans="1:5" ht="38.25">
      <c r="A494" s="35" t="s">
        <v>57</v>
      </c>
      <c r="E494" s="42" t="s">
        <v>1238</v>
      </c>
    </row>
    <row r="495" spans="1:5" ht="12.75">
      <c r="A495" t="s">
        <v>58</v>
      </c>
      <c r="E495" s="39" t="s">
        <v>5</v>
      </c>
    </row>
    <row r="496" spans="1:16" ht="12.75">
      <c r="A496" t="s">
        <v>50</v>
      </c>
      <c s="34" t="s">
        <v>1016</v>
      </c>
      <c s="34" t="s">
        <v>6772</v>
      </c>
      <c s="35" t="s">
        <v>5</v>
      </c>
      <c s="6" t="s">
        <v>6773</v>
      </c>
      <c s="36" t="s">
        <v>71</v>
      </c>
      <c s="37">
        <v>720</v>
      </c>
      <c s="36">
        <v>1E-05</v>
      </c>
      <c s="36">
        <f>ROUND(G496*H496,6)</f>
      </c>
      <c r="L496" s="38">
        <v>0</v>
      </c>
      <c s="32">
        <f>ROUND(ROUND(L496,2)*ROUND(G496,3),2)</f>
      </c>
      <c s="36" t="s">
        <v>55</v>
      </c>
      <c>
        <f>(M496*21)/100</f>
      </c>
      <c t="s">
        <v>28</v>
      </c>
    </row>
    <row r="497" spans="1:5" ht="12.75">
      <c r="A497" s="35" t="s">
        <v>56</v>
      </c>
      <c r="E497" s="39" t="s">
        <v>6773</v>
      </c>
    </row>
    <row r="498" spans="1:5" ht="38.25">
      <c r="A498" s="35" t="s">
        <v>57</v>
      </c>
      <c r="E498" s="42" t="s">
        <v>6774</v>
      </c>
    </row>
    <row r="499" spans="1:5" ht="12.75">
      <c r="A499" t="s">
        <v>58</v>
      </c>
      <c r="E499" s="39" t="s">
        <v>5</v>
      </c>
    </row>
    <row r="500" spans="1:16" ht="12.75">
      <c r="A500" t="s">
        <v>50</v>
      </c>
      <c s="34" t="s">
        <v>1018</v>
      </c>
      <c s="34" t="s">
        <v>6775</v>
      </c>
      <c s="35" t="s">
        <v>5</v>
      </c>
      <c s="6" t="s">
        <v>6776</v>
      </c>
      <c s="36" t="s">
        <v>1203</v>
      </c>
      <c s="37">
        <v>540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55</v>
      </c>
      <c>
        <f>(M500*21)/100</f>
      </c>
      <c t="s">
        <v>28</v>
      </c>
    </row>
    <row r="501" spans="1:5" ht="12.75">
      <c r="A501" s="35" t="s">
        <v>56</v>
      </c>
      <c r="E501" s="39" t="s">
        <v>6776</v>
      </c>
    </row>
    <row r="502" spans="1:5" ht="38.25">
      <c r="A502" s="35" t="s">
        <v>57</v>
      </c>
      <c r="E502" s="42" t="s">
        <v>6732</v>
      </c>
    </row>
    <row r="503" spans="1:5" ht="12.75">
      <c r="A503" t="s">
        <v>58</v>
      </c>
      <c r="E503" s="39" t="s">
        <v>5</v>
      </c>
    </row>
    <row r="504" spans="1:16" ht="25.5">
      <c r="A504" t="s">
        <v>50</v>
      </c>
      <c s="34" t="s">
        <v>1021</v>
      </c>
      <c s="34" t="s">
        <v>6777</v>
      </c>
      <c s="35" t="s">
        <v>5</v>
      </c>
      <c s="6" t="s">
        <v>6778</v>
      </c>
      <c s="36" t="s">
        <v>1203</v>
      </c>
      <c s="37">
        <v>300</v>
      </c>
      <c s="36">
        <v>0.00174</v>
      </c>
      <c s="36">
        <f>ROUND(G504*H504,6)</f>
      </c>
      <c r="L504" s="38">
        <v>0</v>
      </c>
      <c s="32">
        <f>ROUND(ROUND(L504,2)*ROUND(G504,3),2)</f>
      </c>
      <c s="36" t="s">
        <v>55</v>
      </c>
      <c>
        <f>(M504*21)/100</f>
      </c>
      <c t="s">
        <v>28</v>
      </c>
    </row>
    <row r="505" spans="1:5" ht="25.5">
      <c r="A505" s="35" t="s">
        <v>56</v>
      </c>
      <c r="E505" s="39" t="s">
        <v>6778</v>
      </c>
    </row>
    <row r="506" spans="1:5" ht="38.25">
      <c r="A506" s="35" t="s">
        <v>57</v>
      </c>
      <c r="E506" s="42" t="s">
        <v>1748</v>
      </c>
    </row>
    <row r="507" spans="1:5" ht="12.75">
      <c r="A507" t="s">
        <v>58</v>
      </c>
      <c r="E507" s="39" t="s">
        <v>5</v>
      </c>
    </row>
    <row r="508" spans="1:16" ht="12.75">
      <c r="A508" t="s">
        <v>50</v>
      </c>
      <c s="34" t="s">
        <v>1023</v>
      </c>
      <c s="34" t="s">
        <v>6779</v>
      </c>
      <c s="35" t="s">
        <v>5</v>
      </c>
      <c s="6" t="s">
        <v>6780</v>
      </c>
      <c s="36" t="s">
        <v>54</v>
      </c>
      <c s="37">
        <v>250</v>
      </c>
      <c s="36">
        <v>6E-05</v>
      </c>
      <c s="36">
        <f>ROUND(G508*H508,6)</f>
      </c>
      <c r="L508" s="38">
        <v>0</v>
      </c>
      <c s="32">
        <f>ROUND(ROUND(L508,2)*ROUND(G508,3),2)</f>
      </c>
      <c s="36" t="s">
        <v>55</v>
      </c>
      <c>
        <f>(M508*21)/100</f>
      </c>
      <c t="s">
        <v>28</v>
      </c>
    </row>
    <row r="509" spans="1:5" ht="12.75">
      <c r="A509" s="35" t="s">
        <v>56</v>
      </c>
      <c r="E509" s="39" t="s">
        <v>6780</v>
      </c>
    </row>
    <row r="510" spans="1:5" ht="38.25">
      <c r="A510" s="35" t="s">
        <v>57</v>
      </c>
      <c r="E510" s="42" t="s">
        <v>6781</v>
      </c>
    </row>
    <row r="511" spans="1:5" ht="12.75">
      <c r="A511" t="s">
        <v>58</v>
      </c>
      <c r="E511" s="39" t="s">
        <v>5</v>
      </c>
    </row>
    <row r="512" spans="1:16" ht="25.5">
      <c r="A512" t="s">
        <v>50</v>
      </c>
      <c s="34" t="s">
        <v>1026</v>
      </c>
      <c s="34" t="s">
        <v>6782</v>
      </c>
      <c s="35" t="s">
        <v>5</v>
      </c>
      <c s="6" t="s">
        <v>6783</v>
      </c>
      <c s="36" t="s">
        <v>54</v>
      </c>
      <c s="37">
        <v>1300</v>
      </c>
      <c s="36">
        <v>0.0001</v>
      </c>
      <c s="36">
        <f>ROUND(G512*H512,6)</f>
      </c>
      <c r="L512" s="38">
        <v>0</v>
      </c>
      <c s="32">
        <f>ROUND(ROUND(L512,2)*ROUND(G512,3),2)</f>
      </c>
      <c s="36" t="s">
        <v>55</v>
      </c>
      <c>
        <f>(M512*21)/100</f>
      </c>
      <c t="s">
        <v>28</v>
      </c>
    </row>
    <row r="513" spans="1:5" ht="25.5">
      <c r="A513" s="35" t="s">
        <v>56</v>
      </c>
      <c r="E513" s="39" t="s">
        <v>6783</v>
      </c>
    </row>
    <row r="514" spans="1:5" ht="38.25">
      <c r="A514" s="35" t="s">
        <v>57</v>
      </c>
      <c r="E514" s="42" t="s">
        <v>6784</v>
      </c>
    </row>
    <row r="515" spans="1:5" ht="12.75">
      <c r="A515" t="s">
        <v>58</v>
      </c>
      <c r="E515" s="39" t="s">
        <v>5</v>
      </c>
    </row>
    <row r="516" spans="1:16" ht="25.5">
      <c r="A516" t="s">
        <v>50</v>
      </c>
      <c s="34" t="s">
        <v>1029</v>
      </c>
      <c s="34" t="s">
        <v>6785</v>
      </c>
      <c s="35" t="s">
        <v>5</v>
      </c>
      <c s="6" t="s">
        <v>6786</v>
      </c>
      <c s="36" t="s">
        <v>71</v>
      </c>
      <c s="37">
        <v>2</v>
      </c>
      <c s="36">
        <v>0.00548</v>
      </c>
      <c s="36">
        <f>ROUND(G516*H516,6)</f>
      </c>
      <c r="L516" s="38">
        <v>0</v>
      </c>
      <c s="32">
        <f>ROUND(ROUND(L516,2)*ROUND(G516,3),2)</f>
      </c>
      <c s="36" t="s">
        <v>55</v>
      </c>
      <c>
        <f>(M516*21)/100</f>
      </c>
      <c t="s">
        <v>28</v>
      </c>
    </row>
    <row r="517" spans="1:5" ht="25.5">
      <c r="A517" s="35" t="s">
        <v>56</v>
      </c>
      <c r="E517" s="39" t="s">
        <v>6786</v>
      </c>
    </row>
    <row r="518" spans="1:5" ht="38.25">
      <c r="A518" s="35" t="s">
        <v>57</v>
      </c>
      <c r="E518" s="42" t="s">
        <v>1733</v>
      </c>
    </row>
    <row r="519" spans="1:5" ht="12.75">
      <c r="A519" t="s">
        <v>58</v>
      </c>
      <c r="E519" s="39" t="s">
        <v>5</v>
      </c>
    </row>
    <row r="520" spans="1:16" ht="25.5">
      <c r="A520" t="s">
        <v>50</v>
      </c>
      <c s="34" t="s">
        <v>1032</v>
      </c>
      <c s="34" t="s">
        <v>6787</v>
      </c>
      <c s="35" t="s">
        <v>5</v>
      </c>
      <c s="6" t="s">
        <v>6788</v>
      </c>
      <c s="36" t="s">
        <v>71</v>
      </c>
      <c s="37">
        <v>2</v>
      </c>
      <c s="36">
        <v>0.0132</v>
      </c>
      <c s="36">
        <f>ROUND(G520*H520,6)</f>
      </c>
      <c r="L520" s="38">
        <v>0</v>
      </c>
      <c s="32">
        <f>ROUND(ROUND(L520,2)*ROUND(G520,3),2)</f>
      </c>
      <c s="36" t="s">
        <v>55</v>
      </c>
      <c>
        <f>(M520*21)/100</f>
      </c>
      <c t="s">
        <v>28</v>
      </c>
    </row>
    <row r="521" spans="1:5" ht="25.5">
      <c r="A521" s="35" t="s">
        <v>56</v>
      </c>
      <c r="E521" s="39" t="s">
        <v>6788</v>
      </c>
    </row>
    <row r="522" spans="1:5" ht="38.25">
      <c r="A522" s="35" t="s">
        <v>57</v>
      </c>
      <c r="E522" s="42" t="s">
        <v>1733</v>
      </c>
    </row>
    <row r="523" spans="1:5" ht="12.75">
      <c r="A523" t="s">
        <v>58</v>
      </c>
      <c r="E523" s="39" t="s">
        <v>5</v>
      </c>
    </row>
    <row r="524" spans="1:16" ht="25.5">
      <c r="A524" t="s">
        <v>50</v>
      </c>
      <c s="34" t="s">
        <v>1035</v>
      </c>
      <c s="34" t="s">
        <v>6789</v>
      </c>
      <c s="35" t="s">
        <v>5</v>
      </c>
      <c s="6" t="s">
        <v>6790</v>
      </c>
      <c s="36" t="s">
        <v>71</v>
      </c>
      <c s="37">
        <v>32</v>
      </c>
      <c s="36">
        <v>6E-05</v>
      </c>
      <c s="36">
        <f>ROUND(G524*H524,6)</f>
      </c>
      <c r="L524" s="38">
        <v>0</v>
      </c>
      <c s="32">
        <f>ROUND(ROUND(L524,2)*ROUND(G524,3),2)</f>
      </c>
      <c s="36" t="s">
        <v>55</v>
      </c>
      <c>
        <f>(M524*21)/100</f>
      </c>
      <c t="s">
        <v>28</v>
      </c>
    </row>
    <row r="525" spans="1:5" ht="25.5">
      <c r="A525" s="35" t="s">
        <v>56</v>
      </c>
      <c r="E525" s="39" t="s">
        <v>6790</v>
      </c>
    </row>
    <row r="526" spans="1:5" ht="38.25">
      <c r="A526" s="35" t="s">
        <v>57</v>
      </c>
      <c r="E526" s="42" t="s">
        <v>6791</v>
      </c>
    </row>
    <row r="527" spans="1:5" ht="12.75">
      <c r="A527" t="s">
        <v>58</v>
      </c>
      <c r="E527" s="39" t="s">
        <v>5</v>
      </c>
    </row>
    <row r="528" spans="1:16" ht="25.5">
      <c r="A528" t="s">
        <v>50</v>
      </c>
      <c s="34" t="s">
        <v>1038</v>
      </c>
      <c s="34" t="s">
        <v>6792</v>
      </c>
      <c s="35" t="s">
        <v>5</v>
      </c>
      <c s="6" t="s">
        <v>6793</v>
      </c>
      <c s="36" t="s">
        <v>102</v>
      </c>
      <c s="37">
        <v>4.051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55</v>
      </c>
      <c>
        <f>(M528*21)/100</f>
      </c>
      <c t="s">
        <v>28</v>
      </c>
    </row>
    <row r="529" spans="1:5" ht="25.5">
      <c r="A529" s="35" t="s">
        <v>56</v>
      </c>
      <c r="E529" s="39" t="s">
        <v>6793</v>
      </c>
    </row>
    <row r="530" spans="1:5" ht="12.75">
      <c r="A530" s="35" t="s">
        <v>57</v>
      </c>
      <c r="E530" s="40" t="s">
        <v>5</v>
      </c>
    </row>
    <row r="531" spans="1:5" ht="12.75">
      <c r="A531" t="s">
        <v>58</v>
      </c>
      <c r="E531" s="39" t="s">
        <v>5</v>
      </c>
    </row>
    <row r="532" spans="1:16" ht="38.25">
      <c r="A532" t="s">
        <v>50</v>
      </c>
      <c s="34" t="s">
        <v>1041</v>
      </c>
      <c s="34" t="s">
        <v>6794</v>
      </c>
      <c s="35" t="s">
        <v>5</v>
      </c>
      <c s="6" t="s">
        <v>6795</v>
      </c>
      <c s="36" t="s">
        <v>102</v>
      </c>
      <c s="37">
        <v>4.051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55</v>
      </c>
      <c>
        <f>(M532*21)/100</f>
      </c>
      <c t="s">
        <v>28</v>
      </c>
    </row>
    <row r="533" spans="1:5" ht="38.25">
      <c r="A533" s="35" t="s">
        <v>56</v>
      </c>
      <c r="E533" s="39" t="s">
        <v>6796</v>
      </c>
    </row>
    <row r="534" spans="1:5" ht="12.75">
      <c r="A534" s="35" t="s">
        <v>57</v>
      </c>
      <c r="E534" s="40" t="s">
        <v>5</v>
      </c>
    </row>
    <row r="535" spans="1:5" ht="12.75">
      <c r="A535" t="s">
        <v>58</v>
      </c>
      <c r="E535" s="39" t="s">
        <v>5</v>
      </c>
    </row>
    <row r="536" spans="1:13" ht="12.75">
      <c r="A536" t="s">
        <v>47</v>
      </c>
      <c r="C536" s="31" t="s">
        <v>2850</v>
      </c>
      <c r="E536" s="33" t="s">
        <v>2851</v>
      </c>
      <c r="J536" s="32">
        <f>0</f>
      </c>
      <c s="32">
        <f>0</f>
      </c>
      <c s="32">
        <f>0+L537+L541+L545+L549</f>
      </c>
      <c s="32">
        <f>0+M537+M541+M545+M549</f>
      </c>
    </row>
    <row r="537" spans="1:16" ht="25.5">
      <c r="A537" t="s">
        <v>50</v>
      </c>
      <c s="34" t="s">
        <v>1044</v>
      </c>
      <c s="34" t="s">
        <v>2861</v>
      </c>
      <c s="35" t="s">
        <v>5</v>
      </c>
      <c s="6" t="s">
        <v>2862</v>
      </c>
      <c s="36" t="s">
        <v>102</v>
      </c>
      <c s="37">
        <v>0.292</v>
      </c>
      <c s="36">
        <v>0</v>
      </c>
      <c s="36">
        <f>ROUND(G537*H537,6)</f>
      </c>
      <c r="L537" s="38">
        <v>0</v>
      </c>
      <c s="32">
        <f>ROUND(ROUND(L537,2)*ROUND(G537,3),2)</f>
      </c>
      <c s="36" t="s">
        <v>55</v>
      </c>
      <c>
        <f>(M537*21)/100</f>
      </c>
      <c t="s">
        <v>28</v>
      </c>
    </row>
    <row r="538" spans="1:5" ht="25.5">
      <c r="A538" s="35" t="s">
        <v>56</v>
      </c>
      <c r="E538" s="39" t="s">
        <v>2862</v>
      </c>
    </row>
    <row r="539" spans="1:5" ht="12.75">
      <c r="A539" s="35" t="s">
        <v>57</v>
      </c>
      <c r="E539" s="40" t="s">
        <v>5</v>
      </c>
    </row>
    <row r="540" spans="1:5" ht="12.75">
      <c r="A540" t="s">
        <v>58</v>
      </c>
      <c r="E540" s="39" t="s">
        <v>5</v>
      </c>
    </row>
    <row r="541" spans="1:16" ht="38.25">
      <c r="A541" t="s">
        <v>50</v>
      </c>
      <c s="34" t="s">
        <v>1047</v>
      </c>
      <c s="34" t="s">
        <v>5822</v>
      </c>
      <c s="35" t="s">
        <v>5</v>
      </c>
      <c s="6" t="s">
        <v>5823</v>
      </c>
      <c s="36" t="s">
        <v>102</v>
      </c>
      <c s="37">
        <v>0.292</v>
      </c>
      <c s="36">
        <v>0</v>
      </c>
      <c s="36">
        <f>ROUND(G541*H541,6)</f>
      </c>
      <c r="L541" s="38">
        <v>0</v>
      </c>
      <c s="32">
        <f>ROUND(ROUND(L541,2)*ROUND(G541,3),2)</f>
      </c>
      <c s="36" t="s">
        <v>55</v>
      </c>
      <c>
        <f>(M541*21)/100</f>
      </c>
      <c t="s">
        <v>28</v>
      </c>
    </row>
    <row r="542" spans="1:5" ht="38.25">
      <c r="A542" s="35" t="s">
        <v>56</v>
      </c>
      <c r="E542" s="39" t="s">
        <v>5824</v>
      </c>
    </row>
    <row r="543" spans="1:5" ht="12.75">
      <c r="A543" s="35" t="s">
        <v>57</v>
      </c>
      <c r="E543" s="40" t="s">
        <v>5</v>
      </c>
    </row>
    <row r="544" spans="1:5" ht="12.75">
      <c r="A544" t="s">
        <v>58</v>
      </c>
      <c r="E544" s="39" t="s">
        <v>5</v>
      </c>
    </row>
    <row r="545" spans="1:16" ht="38.25">
      <c r="A545" t="s">
        <v>50</v>
      </c>
      <c s="34" t="s">
        <v>1050</v>
      </c>
      <c s="34" t="s">
        <v>6797</v>
      </c>
      <c s="35" t="s">
        <v>5</v>
      </c>
      <c s="6" t="s">
        <v>6798</v>
      </c>
      <c s="36" t="s">
        <v>71</v>
      </c>
      <c s="37">
        <v>2</v>
      </c>
      <c s="36">
        <v>0</v>
      </c>
      <c s="36">
        <f>ROUND(G545*H545,6)</f>
      </c>
      <c r="L545" s="38">
        <v>0</v>
      </c>
      <c s="32">
        <f>ROUND(ROUND(L545,2)*ROUND(G545,3),2)</f>
      </c>
      <c s="36" t="s">
        <v>62</v>
      </c>
      <c>
        <f>(M545*21)/100</f>
      </c>
      <c t="s">
        <v>28</v>
      </c>
    </row>
    <row r="546" spans="1:5" ht="38.25">
      <c r="A546" s="35" t="s">
        <v>56</v>
      </c>
      <c r="E546" s="39" t="s">
        <v>6799</v>
      </c>
    </row>
    <row r="547" spans="1:5" ht="12.75">
      <c r="A547" s="35" t="s">
        <v>57</v>
      </c>
      <c r="E547" s="40" t="s">
        <v>5</v>
      </c>
    </row>
    <row r="548" spans="1:5" ht="12.75">
      <c r="A548" t="s">
        <v>58</v>
      </c>
      <c r="E548" s="39" t="s">
        <v>5</v>
      </c>
    </row>
    <row r="549" spans="1:16" ht="38.25">
      <c r="A549" t="s">
        <v>50</v>
      </c>
      <c s="34" t="s">
        <v>1053</v>
      </c>
      <c s="34" t="s">
        <v>6800</v>
      </c>
      <c s="35" t="s">
        <v>5</v>
      </c>
      <c s="6" t="s">
        <v>6801</v>
      </c>
      <c s="36" t="s">
        <v>71</v>
      </c>
      <c s="37">
        <v>2</v>
      </c>
      <c s="36">
        <v>0</v>
      </c>
      <c s="36">
        <f>ROUND(G549*H549,6)</f>
      </c>
      <c r="L549" s="38">
        <v>0</v>
      </c>
      <c s="32">
        <f>ROUND(ROUND(L549,2)*ROUND(G549,3),2)</f>
      </c>
      <c s="36" t="s">
        <v>62</v>
      </c>
      <c>
        <f>(M549*21)/100</f>
      </c>
      <c t="s">
        <v>28</v>
      </c>
    </row>
    <row r="550" spans="1:5" ht="38.25">
      <c r="A550" s="35" t="s">
        <v>56</v>
      </c>
      <c r="E550" s="39" t="s">
        <v>6802</v>
      </c>
    </row>
    <row r="551" spans="1:5" ht="12.75">
      <c r="A551" s="35" t="s">
        <v>57</v>
      </c>
      <c r="E551" s="40" t="s">
        <v>5</v>
      </c>
    </row>
    <row r="552" spans="1:5" ht="12.75">
      <c r="A552" t="s">
        <v>58</v>
      </c>
      <c r="E552" s="39" t="s">
        <v>5</v>
      </c>
    </row>
    <row r="553" spans="1:13" ht="12.75">
      <c r="A553" t="s">
        <v>47</v>
      </c>
      <c r="C553" s="31" t="s">
        <v>4100</v>
      </c>
      <c r="E553" s="33" t="s">
        <v>4229</v>
      </c>
      <c r="J553" s="32">
        <f>0</f>
      </c>
      <c s="32">
        <f>0</f>
      </c>
      <c s="32">
        <f>0+L554+L558+L562+L566+L570+L574+L578+L582</f>
      </c>
      <c s="32">
        <f>0+M554+M558+M562+M566+M570+M574+M578+M582</f>
      </c>
    </row>
    <row r="554" spans="1:16" ht="25.5">
      <c r="A554" t="s">
        <v>50</v>
      </c>
      <c s="34" t="s">
        <v>1056</v>
      </c>
      <c s="34" t="s">
        <v>6803</v>
      </c>
      <c s="35" t="s">
        <v>5</v>
      </c>
      <c s="6" t="s">
        <v>6804</v>
      </c>
      <c s="36" t="s">
        <v>54</v>
      </c>
      <c s="37">
        <v>50</v>
      </c>
      <c s="36">
        <v>2E-05</v>
      </c>
      <c s="36">
        <f>ROUND(G554*H554,6)</f>
      </c>
      <c r="L554" s="38">
        <v>0</v>
      </c>
      <c s="32">
        <f>ROUND(ROUND(L554,2)*ROUND(G554,3),2)</f>
      </c>
      <c s="36" t="s">
        <v>55</v>
      </c>
      <c>
        <f>(M554*21)/100</f>
      </c>
      <c t="s">
        <v>28</v>
      </c>
    </row>
    <row r="555" spans="1:5" ht="25.5">
      <c r="A555" s="35" t="s">
        <v>56</v>
      </c>
      <c r="E555" s="39" t="s">
        <v>6804</v>
      </c>
    </row>
    <row r="556" spans="1:5" ht="25.5">
      <c r="A556" s="35" t="s">
        <v>57</v>
      </c>
      <c r="E556" s="40" t="s">
        <v>6805</v>
      </c>
    </row>
    <row r="557" spans="1:5" ht="12.75">
      <c r="A557" t="s">
        <v>58</v>
      </c>
      <c r="E557" s="39" t="s">
        <v>5</v>
      </c>
    </row>
    <row r="558" spans="1:16" ht="25.5">
      <c r="A558" t="s">
        <v>50</v>
      </c>
      <c s="34" t="s">
        <v>1057</v>
      </c>
      <c s="34" t="s">
        <v>6806</v>
      </c>
      <c s="35" t="s">
        <v>5</v>
      </c>
      <c s="6" t="s">
        <v>6807</v>
      </c>
      <c s="36" t="s">
        <v>54</v>
      </c>
      <c s="37">
        <v>230</v>
      </c>
      <c s="36">
        <v>3E-05</v>
      </c>
      <c s="36">
        <f>ROUND(G558*H558,6)</f>
      </c>
      <c r="L558" s="38">
        <v>0</v>
      </c>
      <c s="32">
        <f>ROUND(ROUND(L558,2)*ROUND(G558,3),2)</f>
      </c>
      <c s="36" t="s">
        <v>55</v>
      </c>
      <c>
        <f>(M558*21)/100</f>
      </c>
      <c t="s">
        <v>28</v>
      </c>
    </row>
    <row r="559" spans="1:5" ht="25.5">
      <c r="A559" s="35" t="s">
        <v>56</v>
      </c>
      <c r="E559" s="39" t="s">
        <v>6807</v>
      </c>
    </row>
    <row r="560" spans="1:5" ht="25.5">
      <c r="A560" s="35" t="s">
        <v>57</v>
      </c>
      <c r="E560" s="40" t="s">
        <v>6808</v>
      </c>
    </row>
    <row r="561" spans="1:5" ht="12.75">
      <c r="A561" t="s">
        <v>58</v>
      </c>
      <c r="E561" s="39" t="s">
        <v>5</v>
      </c>
    </row>
    <row r="562" spans="1:16" ht="25.5">
      <c r="A562" t="s">
        <v>50</v>
      </c>
      <c s="34" t="s">
        <v>1059</v>
      </c>
      <c s="34" t="s">
        <v>6809</v>
      </c>
      <c s="35" t="s">
        <v>5</v>
      </c>
      <c s="6" t="s">
        <v>6810</v>
      </c>
      <c s="36" t="s">
        <v>54</v>
      </c>
      <c s="37">
        <v>50</v>
      </c>
      <c s="36">
        <v>2E-05</v>
      </c>
      <c s="36">
        <f>ROUND(G562*H562,6)</f>
      </c>
      <c r="L562" s="38">
        <v>0</v>
      </c>
      <c s="32">
        <f>ROUND(ROUND(L562,2)*ROUND(G562,3),2)</f>
      </c>
      <c s="36" t="s">
        <v>55</v>
      </c>
      <c>
        <f>(M562*21)/100</f>
      </c>
      <c t="s">
        <v>28</v>
      </c>
    </row>
    <row r="563" spans="1:5" ht="25.5">
      <c r="A563" s="35" t="s">
        <v>56</v>
      </c>
      <c r="E563" s="39" t="s">
        <v>6810</v>
      </c>
    </row>
    <row r="564" spans="1:5" ht="12.75">
      <c r="A564" s="35" t="s">
        <v>57</v>
      </c>
      <c r="E564" s="40" t="s">
        <v>5</v>
      </c>
    </row>
    <row r="565" spans="1:5" ht="12.75">
      <c r="A565" t="s">
        <v>58</v>
      </c>
      <c r="E565" s="39" t="s">
        <v>5</v>
      </c>
    </row>
    <row r="566" spans="1:16" ht="25.5">
      <c r="A566" t="s">
        <v>50</v>
      </c>
      <c s="34" t="s">
        <v>1060</v>
      </c>
      <c s="34" t="s">
        <v>6811</v>
      </c>
      <c s="35" t="s">
        <v>5</v>
      </c>
      <c s="6" t="s">
        <v>6812</v>
      </c>
      <c s="36" t="s">
        <v>54</v>
      </c>
      <c s="37">
        <v>230</v>
      </c>
      <c s="36">
        <v>4E-05</v>
      </c>
      <c s="36">
        <f>ROUND(G566*H566,6)</f>
      </c>
      <c r="L566" s="38">
        <v>0</v>
      </c>
      <c s="32">
        <f>ROUND(ROUND(L566,2)*ROUND(G566,3),2)</f>
      </c>
      <c s="36" t="s">
        <v>55</v>
      </c>
      <c>
        <f>(M566*21)/100</f>
      </c>
      <c t="s">
        <v>28</v>
      </c>
    </row>
    <row r="567" spans="1:5" ht="25.5">
      <c r="A567" s="35" t="s">
        <v>56</v>
      </c>
      <c r="E567" s="39" t="s">
        <v>6812</v>
      </c>
    </row>
    <row r="568" spans="1:5" ht="12.75">
      <c r="A568" s="35" t="s">
        <v>57</v>
      </c>
      <c r="E568" s="40" t="s">
        <v>5</v>
      </c>
    </row>
    <row r="569" spans="1:5" ht="12.75">
      <c r="A569" t="s">
        <v>58</v>
      </c>
      <c r="E569" s="39" t="s">
        <v>5</v>
      </c>
    </row>
    <row r="570" spans="1:16" ht="25.5">
      <c r="A570" t="s">
        <v>50</v>
      </c>
      <c s="34" t="s">
        <v>1061</v>
      </c>
      <c s="34" t="s">
        <v>6813</v>
      </c>
      <c s="35" t="s">
        <v>5</v>
      </c>
      <c s="6" t="s">
        <v>6814</v>
      </c>
      <c s="36" t="s">
        <v>54</v>
      </c>
      <c s="37">
        <v>50</v>
      </c>
      <c s="36">
        <v>2E-05</v>
      </c>
      <c s="36">
        <f>ROUND(G570*H570,6)</f>
      </c>
      <c r="L570" s="38">
        <v>0</v>
      </c>
      <c s="32">
        <f>ROUND(ROUND(L570,2)*ROUND(G570,3),2)</f>
      </c>
      <c s="36" t="s">
        <v>55</v>
      </c>
      <c>
        <f>(M570*21)/100</f>
      </c>
      <c t="s">
        <v>28</v>
      </c>
    </row>
    <row r="571" spans="1:5" ht="25.5">
      <c r="A571" s="35" t="s">
        <v>56</v>
      </c>
      <c r="E571" s="39" t="s">
        <v>6814</v>
      </c>
    </row>
    <row r="572" spans="1:5" ht="12.75">
      <c r="A572" s="35" t="s">
        <v>57</v>
      </c>
      <c r="E572" s="40" t="s">
        <v>5</v>
      </c>
    </row>
    <row r="573" spans="1:5" ht="12.75">
      <c r="A573" t="s">
        <v>58</v>
      </c>
      <c r="E573" s="39" t="s">
        <v>5</v>
      </c>
    </row>
    <row r="574" spans="1:16" ht="25.5">
      <c r="A574" t="s">
        <v>50</v>
      </c>
      <c s="34" t="s">
        <v>1064</v>
      </c>
      <c s="34" t="s">
        <v>6815</v>
      </c>
      <c s="35" t="s">
        <v>5</v>
      </c>
      <c s="6" t="s">
        <v>6816</v>
      </c>
      <c s="36" t="s">
        <v>54</v>
      </c>
      <c s="37">
        <v>230</v>
      </c>
      <c s="36">
        <v>5E-05</v>
      </c>
      <c s="36">
        <f>ROUND(G574*H574,6)</f>
      </c>
      <c r="L574" s="38">
        <v>0</v>
      </c>
      <c s="32">
        <f>ROUND(ROUND(L574,2)*ROUND(G574,3),2)</f>
      </c>
      <c s="36" t="s">
        <v>55</v>
      </c>
      <c>
        <f>(M574*21)/100</f>
      </c>
      <c t="s">
        <v>28</v>
      </c>
    </row>
    <row r="575" spans="1:5" ht="25.5">
      <c r="A575" s="35" t="s">
        <v>56</v>
      </c>
      <c r="E575" s="39" t="s">
        <v>6816</v>
      </c>
    </row>
    <row r="576" spans="1:5" ht="12.75">
      <c r="A576" s="35" t="s">
        <v>57</v>
      </c>
      <c r="E576" s="40" t="s">
        <v>5</v>
      </c>
    </row>
    <row r="577" spans="1:5" ht="12.75">
      <c r="A577" t="s">
        <v>58</v>
      </c>
      <c r="E577" s="39" t="s">
        <v>5</v>
      </c>
    </row>
    <row r="578" spans="1:16" ht="25.5">
      <c r="A578" t="s">
        <v>50</v>
      </c>
      <c s="34" t="s">
        <v>1067</v>
      </c>
      <c s="34" t="s">
        <v>6817</v>
      </c>
      <c s="35" t="s">
        <v>5</v>
      </c>
      <c s="6" t="s">
        <v>6818</v>
      </c>
      <c s="36" t="s">
        <v>54</v>
      </c>
      <c s="37">
        <v>100</v>
      </c>
      <c s="36">
        <v>2E-05</v>
      </c>
      <c s="36">
        <f>ROUND(G578*H578,6)</f>
      </c>
      <c r="L578" s="38">
        <v>0</v>
      </c>
      <c s="32">
        <f>ROUND(ROUND(L578,2)*ROUND(G578,3),2)</f>
      </c>
      <c s="36" t="s">
        <v>55</v>
      </c>
      <c>
        <f>(M578*21)/100</f>
      </c>
      <c t="s">
        <v>28</v>
      </c>
    </row>
    <row r="579" spans="1:5" ht="25.5">
      <c r="A579" s="35" t="s">
        <v>56</v>
      </c>
      <c r="E579" s="39" t="s">
        <v>6818</v>
      </c>
    </row>
    <row r="580" spans="1:5" ht="12.75">
      <c r="A580" s="35" t="s">
        <v>57</v>
      </c>
      <c r="E580" s="40" t="s">
        <v>5</v>
      </c>
    </row>
    <row r="581" spans="1:5" ht="12.75">
      <c r="A581" t="s">
        <v>58</v>
      </c>
      <c r="E581" s="39" t="s">
        <v>5</v>
      </c>
    </row>
    <row r="582" spans="1:16" ht="25.5">
      <c r="A582" t="s">
        <v>50</v>
      </c>
      <c s="34" t="s">
        <v>1070</v>
      </c>
      <c s="34" t="s">
        <v>6819</v>
      </c>
      <c s="35" t="s">
        <v>5</v>
      </c>
      <c s="6" t="s">
        <v>6820</v>
      </c>
      <c s="36" t="s">
        <v>54</v>
      </c>
      <c s="37">
        <v>460</v>
      </c>
      <c s="36">
        <v>4E-05</v>
      </c>
      <c s="36">
        <f>ROUND(G582*H582,6)</f>
      </c>
      <c r="L582" s="38">
        <v>0</v>
      </c>
      <c s="32">
        <f>ROUND(ROUND(L582,2)*ROUND(G582,3),2)</f>
      </c>
      <c s="36" t="s">
        <v>55</v>
      </c>
      <c>
        <f>(M582*21)/100</f>
      </c>
      <c t="s">
        <v>28</v>
      </c>
    </row>
    <row r="583" spans="1:5" ht="25.5">
      <c r="A583" s="35" t="s">
        <v>56</v>
      </c>
      <c r="E583" s="39" t="s">
        <v>6820</v>
      </c>
    </row>
    <row r="584" spans="1:5" ht="12.75">
      <c r="A584" s="35" t="s">
        <v>57</v>
      </c>
      <c r="E584" s="40" t="s">
        <v>5</v>
      </c>
    </row>
    <row r="585" spans="1:5" ht="12.75">
      <c r="A585" t="s">
        <v>58</v>
      </c>
      <c r="E585" s="39" t="s">
        <v>5</v>
      </c>
    </row>
    <row r="586" spans="1:13" ht="12.75">
      <c r="A586" t="s">
        <v>47</v>
      </c>
      <c r="C586" s="31" t="s">
        <v>83</v>
      </c>
      <c r="E586" s="33" t="s">
        <v>282</v>
      </c>
      <c r="J586" s="32">
        <f>0</f>
      </c>
      <c s="32">
        <f>0</f>
      </c>
      <c s="32">
        <f>0+L587</f>
      </c>
      <c s="32">
        <f>0+M587</f>
      </c>
    </row>
    <row r="587" spans="1:16" ht="25.5">
      <c r="A587" t="s">
        <v>50</v>
      </c>
      <c s="34" t="s">
        <v>26</v>
      </c>
      <c s="34" t="s">
        <v>4298</v>
      </c>
      <c s="35" t="s">
        <v>5</v>
      </c>
      <c s="6" t="s">
        <v>4299</v>
      </c>
      <c s="36" t="s">
        <v>1203</v>
      </c>
      <c s="37">
        <v>1162.5</v>
      </c>
      <c s="36">
        <v>0.00021</v>
      </c>
      <c s="36">
        <f>ROUND(G587*H587,6)</f>
      </c>
      <c r="L587" s="38">
        <v>0</v>
      </c>
      <c s="32">
        <f>ROUND(ROUND(L587,2)*ROUND(G587,3),2)</f>
      </c>
      <c s="36" t="s">
        <v>55</v>
      </c>
      <c>
        <f>(M587*21)/100</f>
      </c>
      <c t="s">
        <v>28</v>
      </c>
    </row>
    <row r="588" spans="1:5" ht="25.5">
      <c r="A588" s="35" t="s">
        <v>56</v>
      </c>
      <c r="E588" s="39" t="s">
        <v>4299</v>
      </c>
    </row>
    <row r="589" spans="1:5" ht="25.5">
      <c r="A589" s="35" t="s">
        <v>57</v>
      </c>
      <c r="E589" s="40" t="s">
        <v>6821</v>
      </c>
    </row>
    <row r="590" spans="1:5" ht="12.75">
      <c r="A590" t="s">
        <v>58</v>
      </c>
      <c r="E590" s="39" t="s">
        <v>5</v>
      </c>
    </row>
    <row r="591" spans="1:13" ht="12.75">
      <c r="A591" t="s">
        <v>47</v>
      </c>
      <c r="C591" s="31" t="s">
        <v>1290</v>
      </c>
      <c r="E591" s="33" t="s">
        <v>1291</v>
      </c>
      <c r="J591" s="32">
        <f>0</f>
      </c>
      <c s="32">
        <f>0</f>
      </c>
      <c s="32">
        <f>0+L592+L596</f>
      </c>
      <c s="32">
        <f>0+M592+M596</f>
      </c>
    </row>
    <row r="592" spans="1:16" ht="25.5">
      <c r="A592" t="s">
        <v>50</v>
      </c>
      <c s="34" t="s">
        <v>65</v>
      </c>
      <c s="34" t="s">
        <v>4884</v>
      </c>
      <c s="35" t="s">
        <v>5</v>
      </c>
      <c s="6" t="s">
        <v>4885</v>
      </c>
      <c s="36" t="s">
        <v>102</v>
      </c>
      <c s="37">
        <v>12.872</v>
      </c>
      <c s="36">
        <v>0</v>
      </c>
      <c s="36">
        <f>ROUND(G592*H592,6)</f>
      </c>
      <c r="L592" s="38">
        <v>0</v>
      </c>
      <c s="32">
        <f>ROUND(ROUND(L592,2)*ROUND(G592,3),2)</f>
      </c>
      <c s="36" t="s">
        <v>55</v>
      </c>
      <c>
        <f>(M592*21)/100</f>
      </c>
      <c t="s">
        <v>28</v>
      </c>
    </row>
    <row r="593" spans="1:5" ht="25.5">
      <c r="A593" s="35" t="s">
        <v>56</v>
      </c>
      <c r="E593" s="39" t="s">
        <v>4885</v>
      </c>
    </row>
    <row r="594" spans="1:5" ht="12.75">
      <c r="A594" s="35" t="s">
        <v>57</v>
      </c>
      <c r="E594" s="40" t="s">
        <v>5</v>
      </c>
    </row>
    <row r="595" spans="1:5" ht="12.75">
      <c r="A595" t="s">
        <v>58</v>
      </c>
      <c r="E595" s="39" t="s">
        <v>5</v>
      </c>
    </row>
    <row r="596" spans="1:16" ht="38.25">
      <c r="A596" t="s">
        <v>50</v>
      </c>
      <c s="34" t="s">
        <v>68</v>
      </c>
      <c s="34" t="s">
        <v>4891</v>
      </c>
      <c s="35" t="s">
        <v>5</v>
      </c>
      <c s="6" t="s">
        <v>4892</v>
      </c>
      <c s="36" t="s">
        <v>102</v>
      </c>
      <c s="37">
        <v>12.872</v>
      </c>
      <c s="36">
        <v>0</v>
      </c>
      <c s="36">
        <f>ROUND(G596*H596,6)</f>
      </c>
      <c r="L596" s="38">
        <v>0</v>
      </c>
      <c s="32">
        <f>ROUND(ROUND(L596,2)*ROUND(G596,3),2)</f>
      </c>
      <c s="36" t="s">
        <v>62</v>
      </c>
      <c>
        <f>(M596*21)/100</f>
      </c>
      <c t="s">
        <v>28</v>
      </c>
    </row>
    <row r="597" spans="1:5" ht="51">
      <c r="A597" s="35" t="s">
        <v>56</v>
      </c>
      <c r="E597" s="39" t="s">
        <v>4893</v>
      </c>
    </row>
    <row r="598" spans="1:5" ht="12.75">
      <c r="A598" s="35" t="s">
        <v>57</v>
      </c>
      <c r="E598" s="40" t="s">
        <v>5</v>
      </c>
    </row>
    <row r="599" spans="1:5" ht="127.5">
      <c r="A599" t="s">
        <v>58</v>
      </c>
      <c r="E599" s="39" t="s">
        <v>1301</v>
      </c>
    </row>
    <row r="600" spans="1:13" ht="12.75">
      <c r="A600" t="s">
        <v>47</v>
      </c>
      <c r="C600" s="31" t="s">
        <v>1302</v>
      </c>
      <c r="E600" s="33" t="s">
        <v>1303</v>
      </c>
      <c r="J600" s="32">
        <f>0</f>
      </c>
      <c s="32">
        <f>0</f>
      </c>
      <c s="32">
        <f>0+L601</f>
      </c>
      <c s="32">
        <f>0+M601</f>
      </c>
    </row>
    <row r="601" spans="1:16" ht="38.25">
      <c r="A601" t="s">
        <v>50</v>
      </c>
      <c s="34" t="s">
        <v>27</v>
      </c>
      <c s="34" t="s">
        <v>4917</v>
      </c>
      <c s="35" t="s">
        <v>5</v>
      </c>
      <c s="6" t="s">
        <v>4918</v>
      </c>
      <c s="36" t="s">
        <v>102</v>
      </c>
      <c s="37">
        <v>7.354</v>
      </c>
      <c s="36">
        <v>0</v>
      </c>
      <c s="36">
        <f>ROUND(G601*H601,6)</f>
      </c>
      <c r="L601" s="38">
        <v>0</v>
      </c>
      <c s="32">
        <f>ROUND(ROUND(L601,2)*ROUND(G601,3),2)</f>
      </c>
      <c s="36" t="s">
        <v>55</v>
      </c>
      <c>
        <f>(M601*21)/100</f>
      </c>
      <c t="s">
        <v>28</v>
      </c>
    </row>
    <row r="602" spans="1:5" ht="38.25">
      <c r="A602" s="35" t="s">
        <v>56</v>
      </c>
      <c r="E602" s="39" t="s">
        <v>4919</v>
      </c>
    </row>
    <row r="603" spans="1:5" ht="12.75">
      <c r="A603" s="35" t="s">
        <v>57</v>
      </c>
      <c r="E603" s="40" t="s">
        <v>5</v>
      </c>
    </row>
    <row r="604" spans="1:5" ht="12.75">
      <c r="A604" t="s">
        <v>58</v>
      </c>
      <c r="E604" s="39" t="s">
        <v>5</v>
      </c>
    </row>
    <row r="605" spans="1:13" ht="12.75">
      <c r="A605" t="s">
        <v>47</v>
      </c>
      <c r="C605" s="31" t="s">
        <v>5852</v>
      </c>
      <c r="E605" s="33" t="s">
        <v>5853</v>
      </c>
      <c r="J605" s="32">
        <f>0</f>
      </c>
      <c s="32">
        <f>0</f>
      </c>
      <c s="32">
        <f>0+L606</f>
      </c>
      <c s="32">
        <f>0+M606</f>
      </c>
    </row>
    <row r="606" spans="1:16" ht="25.5">
      <c r="A606" t="s">
        <v>50</v>
      </c>
      <c s="34" t="s">
        <v>1073</v>
      </c>
      <c s="34" t="s">
        <v>5857</v>
      </c>
      <c s="35" t="s">
        <v>5</v>
      </c>
      <c s="6" t="s">
        <v>5858</v>
      </c>
      <c s="36" t="s">
        <v>281</v>
      </c>
      <c s="37">
        <v>72</v>
      </c>
      <c s="36">
        <v>0</v>
      </c>
      <c s="36">
        <f>ROUND(G606*H606,6)</f>
      </c>
      <c r="L606" s="38">
        <v>0</v>
      </c>
      <c s="32">
        <f>ROUND(ROUND(L606,2)*ROUND(G606,3),2)</f>
      </c>
      <c s="36" t="s">
        <v>55</v>
      </c>
      <c>
        <f>(M606*21)/100</f>
      </c>
      <c t="s">
        <v>28</v>
      </c>
    </row>
    <row r="607" spans="1:5" ht="25.5">
      <c r="A607" s="35" t="s">
        <v>56</v>
      </c>
      <c r="E607" s="39" t="s">
        <v>5858</v>
      </c>
    </row>
    <row r="608" spans="1:5" ht="38.25">
      <c r="A608" s="35" t="s">
        <v>57</v>
      </c>
      <c r="E608" s="42" t="s">
        <v>6822</v>
      </c>
    </row>
    <row r="609" spans="1:5" ht="12.75">
      <c r="A609" t="s">
        <v>58</v>
      </c>
      <c r="E609" s="39" t="s">
        <v>5</v>
      </c>
    </row>
    <row r="610" spans="1:13" ht="12.75">
      <c r="A610" t="s">
        <v>47</v>
      </c>
      <c r="C610" s="31" t="s">
        <v>103</v>
      </c>
      <c r="E610" s="33" t="s">
        <v>104</v>
      </c>
      <c r="J610" s="32">
        <f>0</f>
      </c>
      <c s="32">
        <f>0</f>
      </c>
      <c s="32">
        <f>0+L611</f>
      </c>
      <c s="32">
        <f>0+M611</f>
      </c>
    </row>
    <row r="611" spans="1:16" ht="12.75">
      <c r="A611" t="s">
        <v>50</v>
      </c>
      <c s="34" t="s">
        <v>1074</v>
      </c>
      <c s="34" t="s">
        <v>109</v>
      </c>
      <c s="35" t="s">
        <v>5</v>
      </c>
      <c s="6" t="s">
        <v>110</v>
      </c>
      <c s="36" t="s">
        <v>86</v>
      </c>
      <c s="37">
        <v>1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62</v>
      </c>
      <c>
        <f>(M611*21)/100</f>
      </c>
      <c t="s">
        <v>28</v>
      </c>
    </row>
    <row r="612" spans="1:5" ht="12.75">
      <c r="A612" s="35" t="s">
        <v>56</v>
      </c>
      <c r="E612" s="39" t="s">
        <v>110</v>
      </c>
    </row>
    <row r="613" spans="1:5" ht="12.75">
      <c r="A613" s="35" t="s">
        <v>57</v>
      </c>
      <c r="E613" s="40" t="s">
        <v>5</v>
      </c>
    </row>
    <row r="614" spans="1:5" ht="12.75">
      <c r="A614" t="s">
        <v>58</v>
      </c>
      <c r="E614" s="39" t="s">
        <v>111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1697</v>
      </c>
      <c s="41">
        <f>Rekapitulace!C30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1697</v>
      </c>
      <c r="E4" s="26" t="s">
        <v>1698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COUNTIFS(L8:L201,"=0",A8:A201,"P")+COUNTIFS(L8:L201,"",A8:A201,"P")+SUM(Q8:Q201)</f>
      </c>
    </row>
    <row r="8" spans="1:13" ht="12.75">
      <c r="A8" t="s">
        <v>45</v>
      </c>
      <c r="C8" s="28" t="s">
        <v>6825</v>
      </c>
      <c r="E8" s="30" t="s">
        <v>6824</v>
      </c>
      <c r="J8" s="29">
        <f>0+J9+J14+J79+J200</f>
      </c>
      <c s="29">
        <f>0+K9+K14+K79+K200</f>
      </c>
      <c s="29">
        <f>0+L9+L14+L79+L200</f>
      </c>
      <c s="29">
        <f>0+M9+M14+M79+M200</f>
      </c>
    </row>
    <row r="9" spans="1:13" ht="12.75">
      <c r="A9" t="s">
        <v>47</v>
      </c>
      <c r="C9" s="31" t="s">
        <v>6826</v>
      </c>
      <c r="E9" s="33" t="s">
        <v>6827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6828</v>
      </c>
      <c s="35" t="s">
        <v>5</v>
      </c>
      <c s="6" t="s">
        <v>6829</v>
      </c>
      <c s="36" t="s">
        <v>61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62</v>
      </c>
      <c>
        <f>(M10*21)/100</f>
      </c>
      <c t="s">
        <v>28</v>
      </c>
    </row>
    <row r="11" spans="1:5" ht="12.75">
      <c r="A11" s="35" t="s">
        <v>56</v>
      </c>
      <c r="E11" s="39" t="s">
        <v>6829</v>
      </c>
    </row>
    <row r="12" spans="1:5" ht="12.75">
      <c r="A12" s="35" t="s">
        <v>57</v>
      </c>
      <c r="E12" s="40" t="s">
        <v>5</v>
      </c>
    </row>
    <row r="13" spans="1:5" ht="191.25">
      <c r="A13" t="s">
        <v>58</v>
      </c>
      <c r="E13" s="39" t="s">
        <v>6830</v>
      </c>
    </row>
    <row r="14" spans="1:13" ht="12.75">
      <c r="A14" t="s">
        <v>47</v>
      </c>
      <c r="C14" s="31" t="s">
        <v>6831</v>
      </c>
      <c r="E14" s="33" t="s">
        <v>6832</v>
      </c>
      <c r="J14" s="32">
        <f>0</f>
      </c>
      <c s="32">
        <f>0</f>
      </c>
      <c s="32">
        <f>0+L15+L19+L23+L27+L31+L35+L39+L43+L47+L51+L55+L59+L63+L67+L71+L75</f>
      </c>
      <c s="32">
        <f>0+M15+M19+M23+M27+M31+M35+M39+M43+M47+M51+M55+M59+M63+M67+M71+M75</f>
      </c>
    </row>
    <row r="15" spans="1:16" ht="12.75">
      <c r="A15" t="s">
        <v>50</v>
      </c>
      <c s="34" t="s">
        <v>28</v>
      </c>
      <c s="34" t="s">
        <v>6833</v>
      </c>
      <c s="35" t="s">
        <v>5</v>
      </c>
      <c s="6" t="s">
        <v>6834</v>
      </c>
      <c s="36" t="s">
        <v>61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62</v>
      </c>
      <c>
        <f>(M15*21)/100</f>
      </c>
      <c t="s">
        <v>28</v>
      </c>
    </row>
    <row r="16" spans="1:5" ht="12.75">
      <c r="A16" s="35" t="s">
        <v>56</v>
      </c>
      <c r="E16" s="39" t="s">
        <v>6834</v>
      </c>
    </row>
    <row r="17" spans="1:5" ht="12.75">
      <c r="A17" s="35" t="s">
        <v>57</v>
      </c>
      <c r="E17" s="40" t="s">
        <v>5</v>
      </c>
    </row>
    <row r="18" spans="1:5" ht="38.25">
      <c r="A18" t="s">
        <v>58</v>
      </c>
      <c r="E18" s="39" t="s">
        <v>6835</v>
      </c>
    </row>
    <row r="19" spans="1:16" ht="12.75">
      <c r="A19" t="s">
        <v>50</v>
      </c>
      <c s="34" t="s">
        <v>26</v>
      </c>
      <c s="34" t="s">
        <v>6836</v>
      </c>
      <c s="35" t="s">
        <v>5</v>
      </c>
      <c s="6" t="s">
        <v>6837</v>
      </c>
      <c s="36" t="s">
        <v>61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62</v>
      </c>
      <c>
        <f>(M19*21)/100</f>
      </c>
      <c t="s">
        <v>28</v>
      </c>
    </row>
    <row r="20" spans="1:5" ht="12.75">
      <c r="A20" s="35" t="s">
        <v>56</v>
      </c>
      <c r="E20" s="39" t="s">
        <v>6837</v>
      </c>
    </row>
    <row r="21" spans="1:5" ht="12.75">
      <c r="A21" s="35" t="s">
        <v>57</v>
      </c>
      <c r="E21" s="40" t="s">
        <v>5</v>
      </c>
    </row>
    <row r="22" spans="1:5" ht="25.5">
      <c r="A22" t="s">
        <v>58</v>
      </c>
      <c r="E22" s="39" t="s">
        <v>6838</v>
      </c>
    </row>
    <row r="23" spans="1:16" ht="12.75">
      <c r="A23" t="s">
        <v>50</v>
      </c>
      <c s="34" t="s">
        <v>65</v>
      </c>
      <c s="34" t="s">
        <v>6839</v>
      </c>
      <c s="35" t="s">
        <v>5</v>
      </c>
      <c s="6" t="s">
        <v>6840</v>
      </c>
      <c s="36" t="s">
        <v>61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62</v>
      </c>
      <c>
        <f>(M23*21)/100</f>
      </c>
      <c t="s">
        <v>28</v>
      </c>
    </row>
    <row r="24" spans="1:5" ht="12.75">
      <c r="A24" s="35" t="s">
        <v>56</v>
      </c>
      <c r="E24" s="39" t="s">
        <v>6840</v>
      </c>
    </row>
    <row r="25" spans="1:5" ht="12.75">
      <c r="A25" s="35" t="s">
        <v>57</v>
      </c>
      <c r="E25" s="40" t="s">
        <v>5</v>
      </c>
    </row>
    <row r="26" spans="1:5" ht="25.5">
      <c r="A26" t="s">
        <v>58</v>
      </c>
      <c r="E26" s="39" t="s">
        <v>6841</v>
      </c>
    </row>
    <row r="27" spans="1:16" ht="12.75">
      <c r="A27" t="s">
        <v>50</v>
      </c>
      <c s="34" t="s">
        <v>68</v>
      </c>
      <c s="34" t="s">
        <v>6842</v>
      </c>
      <c s="35" t="s">
        <v>5</v>
      </c>
      <c s="6" t="s">
        <v>6843</v>
      </c>
      <c s="36" t="s">
        <v>61</v>
      </c>
      <c s="37">
        <v>16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62</v>
      </c>
      <c>
        <f>(M27*21)/100</f>
      </c>
      <c t="s">
        <v>28</v>
      </c>
    </row>
    <row r="28" spans="1:5" ht="12.75">
      <c r="A28" s="35" t="s">
        <v>56</v>
      </c>
      <c r="E28" s="39" t="s">
        <v>6843</v>
      </c>
    </row>
    <row r="29" spans="1:5" ht="12.75">
      <c r="A29" s="35" t="s">
        <v>57</v>
      </c>
      <c r="E29" s="40" t="s">
        <v>5</v>
      </c>
    </row>
    <row r="30" spans="1:5" ht="25.5">
      <c r="A30" t="s">
        <v>58</v>
      </c>
      <c r="E30" s="39" t="s">
        <v>6844</v>
      </c>
    </row>
    <row r="31" spans="1:16" ht="12.75">
      <c r="A31" t="s">
        <v>50</v>
      </c>
      <c s="34" t="s">
        <v>27</v>
      </c>
      <c s="34" t="s">
        <v>6845</v>
      </c>
      <c s="35" t="s">
        <v>5</v>
      </c>
      <c s="6" t="s">
        <v>6846</v>
      </c>
      <c s="36" t="s">
        <v>61</v>
      </c>
      <c s="37">
        <v>13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62</v>
      </c>
      <c>
        <f>(M31*21)/100</f>
      </c>
      <c t="s">
        <v>28</v>
      </c>
    </row>
    <row r="32" spans="1:5" ht="12.75">
      <c r="A32" s="35" t="s">
        <v>56</v>
      </c>
      <c r="E32" s="39" t="s">
        <v>6846</v>
      </c>
    </row>
    <row r="33" spans="1:5" ht="12.75">
      <c r="A33" s="35" t="s">
        <v>57</v>
      </c>
      <c r="E33" s="40" t="s">
        <v>5</v>
      </c>
    </row>
    <row r="34" spans="1:5" ht="25.5">
      <c r="A34" t="s">
        <v>58</v>
      </c>
      <c r="E34" s="39" t="s">
        <v>6847</v>
      </c>
    </row>
    <row r="35" spans="1:16" ht="12.75">
      <c r="A35" t="s">
        <v>50</v>
      </c>
      <c s="34" t="s">
        <v>77</v>
      </c>
      <c s="34" t="s">
        <v>6848</v>
      </c>
      <c s="35" t="s">
        <v>5</v>
      </c>
      <c s="6" t="s">
        <v>6849</v>
      </c>
      <c s="36" t="s">
        <v>61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62</v>
      </c>
      <c>
        <f>(M35*21)/100</f>
      </c>
      <c t="s">
        <v>28</v>
      </c>
    </row>
    <row r="36" spans="1:5" ht="12.75">
      <c r="A36" s="35" t="s">
        <v>56</v>
      </c>
      <c r="E36" s="39" t="s">
        <v>6849</v>
      </c>
    </row>
    <row r="37" spans="1:5" ht="12.75">
      <c r="A37" s="35" t="s">
        <v>57</v>
      </c>
      <c r="E37" s="40" t="s">
        <v>5</v>
      </c>
    </row>
    <row r="38" spans="1:5" ht="25.5">
      <c r="A38" t="s">
        <v>58</v>
      </c>
      <c r="E38" s="39" t="s">
        <v>6850</v>
      </c>
    </row>
    <row r="39" spans="1:16" ht="12.75">
      <c r="A39" t="s">
        <v>50</v>
      </c>
      <c s="34" t="s">
        <v>80</v>
      </c>
      <c s="34" t="s">
        <v>6851</v>
      </c>
      <c s="35" t="s">
        <v>5</v>
      </c>
      <c s="6" t="s">
        <v>6852</v>
      </c>
      <c s="36" t="s">
        <v>61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62</v>
      </c>
      <c>
        <f>(M39*21)/100</f>
      </c>
      <c t="s">
        <v>28</v>
      </c>
    </row>
    <row r="40" spans="1:5" ht="12.75">
      <c r="A40" s="35" t="s">
        <v>56</v>
      </c>
      <c r="E40" s="39" t="s">
        <v>6852</v>
      </c>
    </row>
    <row r="41" spans="1:5" ht="12.75">
      <c r="A41" s="35" t="s">
        <v>57</v>
      </c>
      <c r="E41" s="40" t="s">
        <v>5</v>
      </c>
    </row>
    <row r="42" spans="1:5" ht="38.25">
      <c r="A42" t="s">
        <v>58</v>
      </c>
      <c r="E42" s="39" t="s">
        <v>6853</v>
      </c>
    </row>
    <row r="43" spans="1:16" ht="12.75">
      <c r="A43" t="s">
        <v>50</v>
      </c>
      <c s="34" t="s">
        <v>83</v>
      </c>
      <c s="34" t="s">
        <v>6854</v>
      </c>
      <c s="35" t="s">
        <v>5</v>
      </c>
      <c s="6" t="s">
        <v>6855</v>
      </c>
      <c s="36" t="s">
        <v>61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62</v>
      </c>
      <c>
        <f>(M43*21)/100</f>
      </c>
      <c t="s">
        <v>28</v>
      </c>
    </row>
    <row r="44" spans="1:5" ht="12.75">
      <c r="A44" s="35" t="s">
        <v>56</v>
      </c>
      <c r="E44" s="39" t="s">
        <v>6855</v>
      </c>
    </row>
    <row r="45" spans="1:5" ht="12.75">
      <c r="A45" s="35" t="s">
        <v>57</v>
      </c>
      <c r="E45" s="40" t="s">
        <v>5</v>
      </c>
    </row>
    <row r="46" spans="1:5" ht="25.5">
      <c r="A46" t="s">
        <v>58</v>
      </c>
      <c r="E46" s="39" t="s">
        <v>6856</v>
      </c>
    </row>
    <row r="47" spans="1:16" ht="12.75">
      <c r="A47" t="s">
        <v>50</v>
      </c>
      <c s="34" t="s">
        <v>87</v>
      </c>
      <c s="34" t="s">
        <v>6857</v>
      </c>
      <c s="35" t="s">
        <v>5</v>
      </c>
      <c s="6" t="s">
        <v>6858</v>
      </c>
      <c s="36" t="s">
        <v>61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62</v>
      </c>
      <c>
        <f>(M47*21)/100</f>
      </c>
      <c t="s">
        <v>28</v>
      </c>
    </row>
    <row r="48" spans="1:5" ht="12.75">
      <c r="A48" s="35" t="s">
        <v>56</v>
      </c>
      <c r="E48" s="39" t="s">
        <v>6858</v>
      </c>
    </row>
    <row r="49" spans="1:5" ht="12.75">
      <c r="A49" s="35" t="s">
        <v>57</v>
      </c>
      <c r="E49" s="40" t="s">
        <v>5</v>
      </c>
    </row>
    <row r="50" spans="1:5" ht="25.5">
      <c r="A50" t="s">
        <v>58</v>
      </c>
      <c r="E50" s="39" t="s">
        <v>6859</v>
      </c>
    </row>
    <row r="51" spans="1:16" ht="12.75">
      <c r="A51" t="s">
        <v>50</v>
      </c>
      <c s="34" t="s">
        <v>90</v>
      </c>
      <c s="34" t="s">
        <v>6860</v>
      </c>
      <c s="35" t="s">
        <v>5</v>
      </c>
      <c s="6" t="s">
        <v>6861</v>
      </c>
      <c s="36" t="s">
        <v>61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62</v>
      </c>
      <c>
        <f>(M51*21)/100</f>
      </c>
      <c t="s">
        <v>28</v>
      </c>
    </row>
    <row r="52" spans="1:5" ht="12.75">
      <c r="A52" s="35" t="s">
        <v>56</v>
      </c>
      <c r="E52" s="39" t="s">
        <v>6861</v>
      </c>
    </row>
    <row r="53" spans="1:5" ht="12.75">
      <c r="A53" s="35" t="s">
        <v>57</v>
      </c>
      <c r="E53" s="40" t="s">
        <v>5</v>
      </c>
    </row>
    <row r="54" spans="1:5" ht="25.5">
      <c r="A54" t="s">
        <v>58</v>
      </c>
      <c r="E54" s="39" t="s">
        <v>6862</v>
      </c>
    </row>
    <row r="55" spans="1:16" ht="12.75">
      <c r="A55" t="s">
        <v>50</v>
      </c>
      <c s="34" t="s">
        <v>93</v>
      </c>
      <c s="34" t="s">
        <v>6863</v>
      </c>
      <c s="35" t="s">
        <v>5</v>
      </c>
      <c s="6" t="s">
        <v>6864</v>
      </c>
      <c s="36" t="s">
        <v>61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62</v>
      </c>
      <c>
        <f>(M55*21)/100</f>
      </c>
      <c t="s">
        <v>28</v>
      </c>
    </row>
    <row r="56" spans="1:5" ht="12.75">
      <c r="A56" s="35" t="s">
        <v>56</v>
      </c>
      <c r="E56" s="39" t="s">
        <v>6864</v>
      </c>
    </row>
    <row r="57" spans="1:5" ht="12.75">
      <c r="A57" s="35" t="s">
        <v>57</v>
      </c>
      <c r="E57" s="40" t="s">
        <v>5</v>
      </c>
    </row>
    <row r="58" spans="1:5" ht="25.5">
      <c r="A58" t="s">
        <v>58</v>
      </c>
      <c r="E58" s="39" t="s">
        <v>6865</v>
      </c>
    </row>
    <row r="59" spans="1:16" ht="12.75">
      <c r="A59" t="s">
        <v>50</v>
      </c>
      <c s="34" t="s">
        <v>96</v>
      </c>
      <c s="34" t="s">
        <v>6866</v>
      </c>
      <c s="35" t="s">
        <v>5</v>
      </c>
      <c s="6" t="s">
        <v>6867</v>
      </c>
      <c s="36" t="s">
        <v>61</v>
      </c>
      <c s="37">
        <v>245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62</v>
      </c>
      <c>
        <f>(M59*21)/100</f>
      </c>
      <c t="s">
        <v>28</v>
      </c>
    </row>
    <row r="60" spans="1:5" ht="12.75">
      <c r="A60" s="35" t="s">
        <v>56</v>
      </c>
      <c r="E60" s="39" t="s">
        <v>6867</v>
      </c>
    </row>
    <row r="61" spans="1:5" ht="12.75">
      <c r="A61" s="35" t="s">
        <v>57</v>
      </c>
      <c r="E61" s="40" t="s">
        <v>5</v>
      </c>
    </row>
    <row r="62" spans="1:5" ht="38.25">
      <c r="A62" t="s">
        <v>58</v>
      </c>
      <c r="E62" s="39" t="s">
        <v>6868</v>
      </c>
    </row>
    <row r="63" spans="1:16" ht="12.75">
      <c r="A63" t="s">
        <v>50</v>
      </c>
      <c s="34" t="s">
        <v>99</v>
      </c>
      <c s="34" t="s">
        <v>6869</v>
      </c>
      <c s="35" t="s">
        <v>5</v>
      </c>
      <c s="6" t="s">
        <v>6870</v>
      </c>
      <c s="36" t="s">
        <v>61</v>
      </c>
      <c s="37">
        <v>16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62</v>
      </c>
      <c>
        <f>(M63*21)/100</f>
      </c>
      <c t="s">
        <v>28</v>
      </c>
    </row>
    <row r="64" spans="1:5" ht="12.75">
      <c r="A64" s="35" t="s">
        <v>56</v>
      </c>
      <c r="E64" s="39" t="s">
        <v>6870</v>
      </c>
    </row>
    <row r="65" spans="1:5" ht="12.75">
      <c r="A65" s="35" t="s">
        <v>57</v>
      </c>
      <c r="E65" s="40" t="s">
        <v>5</v>
      </c>
    </row>
    <row r="66" spans="1:5" ht="12.75">
      <c r="A66" t="s">
        <v>58</v>
      </c>
      <c r="E66" s="39" t="s">
        <v>6871</v>
      </c>
    </row>
    <row r="67" spans="1:16" ht="12.75">
      <c r="A67" t="s">
        <v>50</v>
      </c>
      <c s="34" t="s">
        <v>105</v>
      </c>
      <c s="34" t="s">
        <v>6872</v>
      </c>
      <c s="35" t="s">
        <v>5</v>
      </c>
      <c s="6" t="s">
        <v>6873</v>
      </c>
      <c s="36" t="s">
        <v>61</v>
      </c>
      <c s="37">
        <v>16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62</v>
      </c>
      <c>
        <f>(M67*21)/100</f>
      </c>
      <c t="s">
        <v>28</v>
      </c>
    </row>
    <row r="68" spans="1:5" ht="12.75">
      <c r="A68" s="35" t="s">
        <v>56</v>
      </c>
      <c r="E68" s="39" t="s">
        <v>6873</v>
      </c>
    </row>
    <row r="69" spans="1:5" ht="12.75">
      <c r="A69" s="35" t="s">
        <v>57</v>
      </c>
      <c r="E69" s="40" t="s">
        <v>5</v>
      </c>
    </row>
    <row r="70" spans="1:5" ht="25.5">
      <c r="A70" t="s">
        <v>58</v>
      </c>
      <c r="E70" s="39" t="s">
        <v>6874</v>
      </c>
    </row>
    <row r="71" spans="1:16" ht="12.75">
      <c r="A71" t="s">
        <v>50</v>
      </c>
      <c s="34" t="s">
        <v>108</v>
      </c>
      <c s="34" t="s">
        <v>6875</v>
      </c>
      <c s="35" t="s">
        <v>5</v>
      </c>
      <c s="6" t="s">
        <v>6876</v>
      </c>
      <c s="36" t="s">
        <v>61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62</v>
      </c>
      <c>
        <f>(M71*21)/100</f>
      </c>
      <c t="s">
        <v>28</v>
      </c>
    </row>
    <row r="72" spans="1:5" ht="12.75">
      <c r="A72" s="35" t="s">
        <v>56</v>
      </c>
      <c r="E72" s="39" t="s">
        <v>6876</v>
      </c>
    </row>
    <row r="73" spans="1:5" ht="12.75">
      <c r="A73" s="35" t="s">
        <v>57</v>
      </c>
      <c r="E73" s="40" t="s">
        <v>5</v>
      </c>
    </row>
    <row r="74" spans="1:5" ht="12.75">
      <c r="A74" t="s">
        <v>58</v>
      </c>
      <c r="E74" s="39" t="s">
        <v>6877</v>
      </c>
    </row>
    <row r="75" spans="1:16" ht="12.75">
      <c r="A75" t="s">
        <v>50</v>
      </c>
      <c s="34" t="s">
        <v>128</v>
      </c>
      <c s="34" t="s">
        <v>6878</v>
      </c>
      <c s="35" t="s">
        <v>5</v>
      </c>
      <c s="6" t="s">
        <v>6879</v>
      </c>
      <c s="36" t="s">
        <v>61</v>
      </c>
      <c s="37">
        <v>45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62</v>
      </c>
      <c>
        <f>(M75*21)/100</f>
      </c>
      <c t="s">
        <v>28</v>
      </c>
    </row>
    <row r="76" spans="1:5" ht="12.75">
      <c r="A76" s="35" t="s">
        <v>56</v>
      </c>
      <c r="E76" s="39" t="s">
        <v>6879</v>
      </c>
    </row>
    <row r="77" spans="1:5" ht="12.75">
      <c r="A77" s="35" t="s">
        <v>57</v>
      </c>
      <c r="E77" s="40" t="s">
        <v>5</v>
      </c>
    </row>
    <row r="78" spans="1:5" ht="25.5">
      <c r="A78" t="s">
        <v>58</v>
      </c>
      <c r="E78" s="39" t="s">
        <v>6880</v>
      </c>
    </row>
    <row r="79" spans="1:13" ht="12.75">
      <c r="A79" t="s">
        <v>47</v>
      </c>
      <c r="C79" s="31" t="s">
        <v>6881</v>
      </c>
      <c r="E79" s="33" t="s">
        <v>6882</v>
      </c>
      <c r="J79" s="32">
        <f>0</f>
      </c>
      <c s="32">
        <f>0</f>
      </c>
      <c s="32">
        <f>0+L80+L84+L88+L92+L96+L100+L104+L108+L112+L116+L120+L124+L128+L132+L136+L140+L144+L148+L152+L156+L160+L164+L168+L172+L176+L180+L184+L188+L192+L196</f>
      </c>
      <c s="32">
        <f>0+M80+M84+M88+M92+M96+M100+M104+M108+M112+M116+M120+M124+M128+M132+M136+M140+M144+M148+M152+M156+M160+M164+M168+M172+M176+M180+M184+M188+M192+M196</f>
      </c>
    </row>
    <row r="80" spans="1:16" ht="12.75">
      <c r="A80" t="s">
        <v>50</v>
      </c>
      <c s="34" t="s">
        <v>130</v>
      </c>
      <c s="34" t="s">
        <v>6883</v>
      </c>
      <c s="35" t="s">
        <v>5</v>
      </c>
      <c s="6" t="s">
        <v>6884</v>
      </c>
      <c s="36" t="s">
        <v>54</v>
      </c>
      <c s="37">
        <v>713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28</v>
      </c>
    </row>
    <row r="81" spans="1:5" ht="12.75">
      <c r="A81" s="35" t="s">
        <v>56</v>
      </c>
      <c r="E81" s="39" t="s">
        <v>6884</v>
      </c>
    </row>
    <row r="82" spans="1:5" ht="12.75">
      <c r="A82" s="35" t="s">
        <v>57</v>
      </c>
      <c r="E82" s="40" t="s">
        <v>5</v>
      </c>
    </row>
    <row r="83" spans="1:5" ht="25.5">
      <c r="A83" t="s">
        <v>58</v>
      </c>
      <c r="E83" s="39" t="s">
        <v>6885</v>
      </c>
    </row>
    <row r="84" spans="1:16" ht="12.75">
      <c r="A84" t="s">
        <v>50</v>
      </c>
      <c s="34" t="s">
        <v>132</v>
      </c>
      <c s="34" t="s">
        <v>6886</v>
      </c>
      <c s="35" t="s">
        <v>5</v>
      </c>
      <c s="6" t="s">
        <v>6887</v>
      </c>
      <c s="36" t="s">
        <v>54</v>
      </c>
      <c s="37">
        <v>270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28</v>
      </c>
    </row>
    <row r="85" spans="1:5" ht="12.75">
      <c r="A85" s="35" t="s">
        <v>56</v>
      </c>
      <c r="E85" s="39" t="s">
        <v>6887</v>
      </c>
    </row>
    <row r="86" spans="1:5" ht="12.75">
      <c r="A86" s="35" t="s">
        <v>57</v>
      </c>
      <c r="E86" s="40" t="s">
        <v>5</v>
      </c>
    </row>
    <row r="87" spans="1:5" ht="25.5">
      <c r="A87" t="s">
        <v>58</v>
      </c>
      <c r="E87" s="39" t="s">
        <v>6888</v>
      </c>
    </row>
    <row r="88" spans="1:16" ht="12.75">
      <c r="A88" t="s">
        <v>50</v>
      </c>
      <c s="34" t="s">
        <v>134</v>
      </c>
      <c s="34" t="s">
        <v>6889</v>
      </c>
      <c s="35" t="s">
        <v>5</v>
      </c>
      <c s="6" t="s">
        <v>6890</v>
      </c>
      <c s="36" t="s">
        <v>54</v>
      </c>
      <c s="37">
        <v>207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28</v>
      </c>
    </row>
    <row r="89" spans="1:5" ht="12.75">
      <c r="A89" s="35" t="s">
        <v>56</v>
      </c>
      <c r="E89" s="39" t="s">
        <v>6890</v>
      </c>
    </row>
    <row r="90" spans="1:5" ht="12.75">
      <c r="A90" s="35" t="s">
        <v>57</v>
      </c>
      <c r="E90" s="40" t="s">
        <v>5</v>
      </c>
    </row>
    <row r="91" spans="1:5" ht="38.25">
      <c r="A91" t="s">
        <v>58</v>
      </c>
      <c r="E91" s="39" t="s">
        <v>6891</v>
      </c>
    </row>
    <row r="92" spans="1:16" ht="12.75">
      <c r="A92" t="s">
        <v>50</v>
      </c>
      <c s="34" t="s">
        <v>136</v>
      </c>
      <c s="34" t="s">
        <v>6892</v>
      </c>
      <c s="35" t="s">
        <v>5</v>
      </c>
      <c s="6" t="s">
        <v>6893</v>
      </c>
      <c s="36" t="s">
        <v>54</v>
      </c>
      <c s="37">
        <v>236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28</v>
      </c>
    </row>
    <row r="93" spans="1:5" ht="12.75">
      <c r="A93" s="35" t="s">
        <v>56</v>
      </c>
      <c r="E93" s="39" t="s">
        <v>6893</v>
      </c>
    </row>
    <row r="94" spans="1:5" ht="12.75">
      <c r="A94" s="35" t="s">
        <v>57</v>
      </c>
      <c r="E94" s="40" t="s">
        <v>5</v>
      </c>
    </row>
    <row r="95" spans="1:5" ht="38.25">
      <c r="A95" t="s">
        <v>58</v>
      </c>
      <c r="E95" s="39" t="s">
        <v>6891</v>
      </c>
    </row>
    <row r="96" spans="1:16" ht="12.75">
      <c r="A96" t="s">
        <v>50</v>
      </c>
      <c s="34" t="s">
        <v>137</v>
      </c>
      <c s="34" t="s">
        <v>6894</v>
      </c>
      <c s="35" t="s">
        <v>5</v>
      </c>
      <c s="6" t="s">
        <v>6895</v>
      </c>
      <c s="36" t="s">
        <v>54</v>
      </c>
      <c s="37">
        <v>81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28</v>
      </c>
    </row>
    <row r="97" spans="1:5" ht="12.75">
      <c r="A97" s="35" t="s">
        <v>56</v>
      </c>
      <c r="E97" s="39" t="s">
        <v>6895</v>
      </c>
    </row>
    <row r="98" spans="1:5" ht="12.75">
      <c r="A98" s="35" t="s">
        <v>57</v>
      </c>
      <c r="E98" s="40" t="s">
        <v>5</v>
      </c>
    </row>
    <row r="99" spans="1:5" ht="25.5">
      <c r="A99" t="s">
        <v>58</v>
      </c>
      <c r="E99" s="39" t="s">
        <v>6896</v>
      </c>
    </row>
    <row r="100" spans="1:16" ht="12.75">
      <c r="A100" t="s">
        <v>50</v>
      </c>
      <c s="34" t="s">
        <v>141</v>
      </c>
      <c s="34" t="s">
        <v>6897</v>
      </c>
      <c s="35" t="s">
        <v>5</v>
      </c>
      <c s="6" t="s">
        <v>6898</v>
      </c>
      <c s="36" t="s">
        <v>54</v>
      </c>
      <c s="37">
        <v>81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28</v>
      </c>
    </row>
    <row r="101" spans="1:5" ht="12.75">
      <c r="A101" s="35" t="s">
        <v>56</v>
      </c>
      <c r="E101" s="39" t="s">
        <v>6898</v>
      </c>
    </row>
    <row r="102" spans="1:5" ht="12.75">
      <c r="A102" s="35" t="s">
        <v>57</v>
      </c>
      <c r="E102" s="40" t="s">
        <v>5</v>
      </c>
    </row>
    <row r="103" spans="1:5" ht="25.5">
      <c r="A103" t="s">
        <v>58</v>
      </c>
      <c r="E103" s="39" t="s">
        <v>6888</v>
      </c>
    </row>
    <row r="104" spans="1:16" ht="12.75">
      <c r="A104" t="s">
        <v>50</v>
      </c>
      <c s="34" t="s">
        <v>143</v>
      </c>
      <c s="34" t="s">
        <v>486</v>
      </c>
      <c s="35" t="s">
        <v>5</v>
      </c>
      <c s="6" t="s">
        <v>6899</v>
      </c>
      <c s="36" t="s">
        <v>54</v>
      </c>
      <c s="37">
        <v>6417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28</v>
      </c>
    </row>
    <row r="105" spans="1:5" ht="12.75">
      <c r="A105" s="35" t="s">
        <v>56</v>
      </c>
      <c r="E105" s="39" t="s">
        <v>6899</v>
      </c>
    </row>
    <row r="106" spans="1:5" ht="12.75">
      <c r="A106" s="35" t="s">
        <v>57</v>
      </c>
      <c r="E106" s="40" t="s">
        <v>5</v>
      </c>
    </row>
    <row r="107" spans="1:5" ht="12.75">
      <c r="A107" t="s">
        <v>58</v>
      </c>
      <c r="E107" s="39" t="s">
        <v>5</v>
      </c>
    </row>
    <row r="108" spans="1:16" ht="12.75">
      <c r="A108" t="s">
        <v>50</v>
      </c>
      <c s="34" t="s">
        <v>144</v>
      </c>
      <c s="34" t="s">
        <v>6900</v>
      </c>
      <c s="35" t="s">
        <v>5</v>
      </c>
      <c s="6" t="s">
        <v>6901</v>
      </c>
      <c s="36" t="s">
        <v>54</v>
      </c>
      <c s="37">
        <v>1026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28</v>
      </c>
    </row>
    <row r="109" spans="1:5" ht="12.75">
      <c r="A109" s="35" t="s">
        <v>56</v>
      </c>
      <c r="E109" s="39" t="s">
        <v>6901</v>
      </c>
    </row>
    <row r="110" spans="1:5" ht="12.75">
      <c r="A110" s="35" t="s">
        <v>57</v>
      </c>
      <c r="E110" s="40" t="s">
        <v>5</v>
      </c>
    </row>
    <row r="111" spans="1:5" ht="25.5">
      <c r="A111" t="s">
        <v>58</v>
      </c>
      <c r="E111" s="39" t="s">
        <v>6902</v>
      </c>
    </row>
    <row r="112" spans="1:16" ht="12.75">
      <c r="A112" t="s">
        <v>50</v>
      </c>
      <c s="34" t="s">
        <v>147</v>
      </c>
      <c s="34" t="s">
        <v>6903</v>
      </c>
      <c s="35" t="s">
        <v>5</v>
      </c>
      <c s="6" t="s">
        <v>6904</v>
      </c>
      <c s="36" t="s">
        <v>54</v>
      </c>
      <c s="37">
        <v>533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28</v>
      </c>
    </row>
    <row r="113" spans="1:5" ht="12.75">
      <c r="A113" s="35" t="s">
        <v>56</v>
      </c>
      <c r="E113" s="39" t="s">
        <v>6904</v>
      </c>
    </row>
    <row r="114" spans="1:5" ht="12.75">
      <c r="A114" s="35" t="s">
        <v>57</v>
      </c>
      <c r="E114" s="40" t="s">
        <v>5</v>
      </c>
    </row>
    <row r="115" spans="1:5" ht="25.5">
      <c r="A115" t="s">
        <v>58</v>
      </c>
      <c r="E115" s="39" t="s">
        <v>6905</v>
      </c>
    </row>
    <row r="116" spans="1:16" ht="12.75">
      <c r="A116" t="s">
        <v>50</v>
      </c>
      <c s="34" t="s">
        <v>148</v>
      </c>
      <c s="34" t="s">
        <v>6906</v>
      </c>
      <c s="35" t="s">
        <v>5</v>
      </c>
      <c s="6" t="s">
        <v>6907</v>
      </c>
      <c s="36" t="s">
        <v>54</v>
      </c>
      <c s="37">
        <v>216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28</v>
      </c>
    </row>
    <row r="117" spans="1:5" ht="12.75">
      <c r="A117" s="35" t="s">
        <v>56</v>
      </c>
      <c r="E117" s="39" t="s">
        <v>6907</v>
      </c>
    </row>
    <row r="118" spans="1:5" ht="12.75">
      <c r="A118" s="35" t="s">
        <v>57</v>
      </c>
      <c r="E118" s="40" t="s">
        <v>5</v>
      </c>
    </row>
    <row r="119" spans="1:5" ht="25.5">
      <c r="A119" t="s">
        <v>58</v>
      </c>
      <c r="E119" s="39" t="s">
        <v>6908</v>
      </c>
    </row>
    <row r="120" spans="1:16" ht="12.75">
      <c r="A120" t="s">
        <v>50</v>
      </c>
      <c s="34" t="s">
        <v>150</v>
      </c>
      <c s="34" t="s">
        <v>6909</v>
      </c>
      <c s="35" t="s">
        <v>5</v>
      </c>
      <c s="6" t="s">
        <v>6910</v>
      </c>
      <c s="36" t="s">
        <v>54</v>
      </c>
      <c s="37">
        <v>3367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28</v>
      </c>
    </row>
    <row r="121" spans="1:5" ht="12.75">
      <c r="A121" s="35" t="s">
        <v>56</v>
      </c>
      <c r="E121" s="39" t="s">
        <v>6910</v>
      </c>
    </row>
    <row r="122" spans="1:5" ht="12.75">
      <c r="A122" s="35" t="s">
        <v>57</v>
      </c>
      <c r="E122" s="40" t="s">
        <v>5</v>
      </c>
    </row>
    <row r="123" spans="1:5" ht="38.25">
      <c r="A123" t="s">
        <v>58</v>
      </c>
      <c r="E123" s="39" t="s">
        <v>6911</v>
      </c>
    </row>
    <row r="124" spans="1:16" ht="12.75">
      <c r="A124" t="s">
        <v>50</v>
      </c>
      <c s="34" t="s">
        <v>152</v>
      </c>
      <c s="34" t="s">
        <v>6912</v>
      </c>
      <c s="35" t="s">
        <v>5</v>
      </c>
      <c s="6" t="s">
        <v>6913</v>
      </c>
      <c s="36" t="s">
        <v>54</v>
      </c>
      <c s="37">
        <v>724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28</v>
      </c>
    </row>
    <row r="125" spans="1:5" ht="12.75">
      <c r="A125" s="35" t="s">
        <v>56</v>
      </c>
      <c r="E125" s="39" t="s">
        <v>6913</v>
      </c>
    </row>
    <row r="126" spans="1:5" ht="12.75">
      <c r="A126" s="35" t="s">
        <v>57</v>
      </c>
      <c r="E126" s="40" t="s">
        <v>5</v>
      </c>
    </row>
    <row r="127" spans="1:5" ht="38.25">
      <c r="A127" t="s">
        <v>58</v>
      </c>
      <c r="E127" s="39" t="s">
        <v>6914</v>
      </c>
    </row>
    <row r="128" spans="1:16" ht="12.75">
      <c r="A128" t="s">
        <v>50</v>
      </c>
      <c s="34" t="s">
        <v>154</v>
      </c>
      <c s="34" t="s">
        <v>6915</v>
      </c>
      <c s="35" t="s">
        <v>5</v>
      </c>
      <c s="6" t="s">
        <v>6916</v>
      </c>
      <c s="36" t="s">
        <v>54</v>
      </c>
      <c s="37">
        <v>551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28</v>
      </c>
    </row>
    <row r="129" spans="1:5" ht="12.75">
      <c r="A129" s="35" t="s">
        <v>56</v>
      </c>
      <c r="E129" s="39" t="s">
        <v>6916</v>
      </c>
    </row>
    <row r="130" spans="1:5" ht="12.75">
      <c r="A130" s="35" t="s">
        <v>57</v>
      </c>
      <c r="E130" s="40" t="s">
        <v>5</v>
      </c>
    </row>
    <row r="131" spans="1:5" ht="25.5">
      <c r="A131" t="s">
        <v>58</v>
      </c>
      <c r="E131" s="39" t="s">
        <v>6917</v>
      </c>
    </row>
    <row r="132" spans="1:16" ht="12.75">
      <c r="A132" t="s">
        <v>50</v>
      </c>
      <c s="34" t="s">
        <v>156</v>
      </c>
      <c s="34" t="s">
        <v>1068</v>
      </c>
      <c s="35" t="s">
        <v>5</v>
      </c>
      <c s="6" t="s">
        <v>6918</v>
      </c>
      <c s="36" t="s">
        <v>54</v>
      </c>
      <c s="37">
        <v>219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28</v>
      </c>
    </row>
    <row r="133" spans="1:5" ht="12.75">
      <c r="A133" s="35" t="s">
        <v>56</v>
      </c>
      <c r="E133" s="39" t="s">
        <v>6918</v>
      </c>
    </row>
    <row r="134" spans="1:5" ht="12.75">
      <c r="A134" s="35" t="s">
        <v>57</v>
      </c>
      <c r="E134" s="40" t="s">
        <v>5</v>
      </c>
    </row>
    <row r="135" spans="1:5" ht="12.75">
      <c r="A135" t="s">
        <v>58</v>
      </c>
      <c r="E135" s="39" t="s">
        <v>5</v>
      </c>
    </row>
    <row r="136" spans="1:16" ht="12.75">
      <c r="A136" t="s">
        <v>50</v>
      </c>
      <c s="34" t="s">
        <v>157</v>
      </c>
      <c s="34" t="s">
        <v>6919</v>
      </c>
      <c s="35" t="s">
        <v>5</v>
      </c>
      <c s="6" t="s">
        <v>6920</v>
      </c>
      <c s="36" t="s">
        <v>54</v>
      </c>
      <c s="37">
        <v>134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28</v>
      </c>
    </row>
    <row r="137" spans="1:5" ht="12.75">
      <c r="A137" s="35" t="s">
        <v>56</v>
      </c>
      <c r="E137" s="39" t="s">
        <v>6920</v>
      </c>
    </row>
    <row r="138" spans="1:5" ht="12.75">
      <c r="A138" s="35" t="s">
        <v>57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12.75">
      <c r="A140" t="s">
        <v>50</v>
      </c>
      <c s="34" t="s">
        <v>159</v>
      </c>
      <c s="34" t="s">
        <v>6921</v>
      </c>
      <c s="35" t="s">
        <v>5</v>
      </c>
      <c s="6" t="s">
        <v>6922</v>
      </c>
      <c s="36" t="s">
        <v>54</v>
      </c>
      <c s="37">
        <v>134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28</v>
      </c>
    </row>
    <row r="141" spans="1:5" ht="12.75">
      <c r="A141" s="35" t="s">
        <v>56</v>
      </c>
      <c r="E141" s="39" t="s">
        <v>6922</v>
      </c>
    </row>
    <row r="142" spans="1:5" ht="12.75">
      <c r="A142" s="35" t="s">
        <v>57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12.75">
      <c r="A144" t="s">
        <v>50</v>
      </c>
      <c s="34" t="s">
        <v>160</v>
      </c>
      <c s="34" t="s">
        <v>6923</v>
      </c>
      <c s="35" t="s">
        <v>5</v>
      </c>
      <c s="6" t="s">
        <v>6924</v>
      </c>
      <c s="36" t="s">
        <v>54</v>
      </c>
      <c s="37">
        <v>85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28</v>
      </c>
    </row>
    <row r="145" spans="1:5" ht="12.75">
      <c r="A145" s="35" t="s">
        <v>56</v>
      </c>
      <c r="E145" s="39" t="s">
        <v>6924</v>
      </c>
    </row>
    <row r="146" spans="1:5" ht="12.75">
      <c r="A146" s="35" t="s">
        <v>57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6" ht="12.75">
      <c r="A148" t="s">
        <v>50</v>
      </c>
      <c s="34" t="s">
        <v>162</v>
      </c>
      <c s="34" t="s">
        <v>6925</v>
      </c>
      <c s="35" t="s">
        <v>5</v>
      </c>
      <c s="6" t="s">
        <v>6926</v>
      </c>
      <c s="36" t="s">
        <v>54</v>
      </c>
      <c s="37">
        <v>85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28</v>
      </c>
    </row>
    <row r="149" spans="1:5" ht="12.75">
      <c r="A149" s="35" t="s">
        <v>56</v>
      </c>
      <c r="E149" s="39" t="s">
        <v>6926</v>
      </c>
    </row>
    <row r="150" spans="1:5" ht="12.75">
      <c r="A150" s="35" t="s">
        <v>57</v>
      </c>
      <c r="E150" s="40" t="s">
        <v>5</v>
      </c>
    </row>
    <row r="151" spans="1:5" ht="12.75">
      <c r="A151" t="s">
        <v>58</v>
      </c>
      <c r="E151" s="39" t="s">
        <v>5</v>
      </c>
    </row>
    <row r="152" spans="1:16" ht="12.75">
      <c r="A152" t="s">
        <v>50</v>
      </c>
      <c s="34" t="s">
        <v>163</v>
      </c>
      <c s="34" t="s">
        <v>6927</v>
      </c>
      <c s="35" t="s">
        <v>5</v>
      </c>
      <c s="6" t="s">
        <v>6928</v>
      </c>
      <c s="36" t="s">
        <v>54</v>
      </c>
      <c s="37">
        <v>85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28</v>
      </c>
    </row>
    <row r="153" spans="1:5" ht="12.75">
      <c r="A153" s="35" t="s">
        <v>56</v>
      </c>
      <c r="E153" s="39" t="s">
        <v>6928</v>
      </c>
    </row>
    <row r="154" spans="1:5" ht="12.75">
      <c r="A154" s="35" t="s">
        <v>57</v>
      </c>
      <c r="E154" s="40" t="s">
        <v>5</v>
      </c>
    </row>
    <row r="155" spans="1:5" ht="12.75">
      <c r="A155" t="s">
        <v>58</v>
      </c>
      <c r="E155" s="39" t="s">
        <v>5</v>
      </c>
    </row>
    <row r="156" spans="1:16" ht="12.75">
      <c r="A156" t="s">
        <v>50</v>
      </c>
      <c s="34" t="s">
        <v>381</v>
      </c>
      <c s="34" t="s">
        <v>6929</v>
      </c>
      <c s="35" t="s">
        <v>5</v>
      </c>
      <c s="6" t="s">
        <v>6930</v>
      </c>
      <c s="36" t="s">
        <v>54</v>
      </c>
      <c s="37">
        <v>67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28</v>
      </c>
    </row>
    <row r="157" spans="1:5" ht="12.75">
      <c r="A157" s="35" t="s">
        <v>56</v>
      </c>
      <c r="E157" s="39" t="s">
        <v>6930</v>
      </c>
    </row>
    <row r="158" spans="1:5" ht="12.75">
      <c r="A158" s="35" t="s">
        <v>57</v>
      </c>
      <c r="E158" s="40" t="s">
        <v>5</v>
      </c>
    </row>
    <row r="159" spans="1:5" ht="12.75">
      <c r="A159" t="s">
        <v>58</v>
      </c>
      <c r="E159" s="39" t="s">
        <v>5</v>
      </c>
    </row>
    <row r="160" spans="1:16" ht="12.75">
      <c r="A160" t="s">
        <v>50</v>
      </c>
      <c s="34" t="s">
        <v>384</v>
      </c>
      <c s="34" t="s">
        <v>6931</v>
      </c>
      <c s="35" t="s">
        <v>5</v>
      </c>
      <c s="6" t="s">
        <v>6932</v>
      </c>
      <c s="36" t="s">
        <v>54</v>
      </c>
      <c s="37">
        <v>67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28</v>
      </c>
    </row>
    <row r="161" spans="1:5" ht="12.75">
      <c r="A161" s="35" t="s">
        <v>56</v>
      </c>
      <c r="E161" s="39" t="s">
        <v>6932</v>
      </c>
    </row>
    <row r="162" spans="1:5" ht="12.75">
      <c r="A162" s="35" t="s">
        <v>57</v>
      </c>
      <c r="E162" s="40" t="s">
        <v>5</v>
      </c>
    </row>
    <row r="163" spans="1:5" ht="12.75">
      <c r="A163" t="s">
        <v>58</v>
      </c>
      <c r="E163" s="39" t="s">
        <v>5</v>
      </c>
    </row>
    <row r="164" spans="1:16" ht="12.75">
      <c r="A164" t="s">
        <v>50</v>
      </c>
      <c s="34" t="s">
        <v>387</v>
      </c>
      <c s="34" t="s">
        <v>6933</v>
      </c>
      <c s="35" t="s">
        <v>5</v>
      </c>
      <c s="6" t="s">
        <v>6934</v>
      </c>
      <c s="36" t="s">
        <v>71</v>
      </c>
      <c s="37">
        <v>289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28</v>
      </c>
    </row>
    <row r="165" spans="1:5" ht="12.75">
      <c r="A165" s="35" t="s">
        <v>56</v>
      </c>
      <c r="E165" s="39" t="s">
        <v>6934</v>
      </c>
    </row>
    <row r="166" spans="1:5" ht="12.75">
      <c r="A166" s="35" t="s">
        <v>57</v>
      </c>
      <c r="E166" s="40" t="s">
        <v>5</v>
      </c>
    </row>
    <row r="167" spans="1:5" ht="25.5">
      <c r="A167" t="s">
        <v>58</v>
      </c>
      <c r="E167" s="39" t="s">
        <v>6935</v>
      </c>
    </row>
    <row r="168" spans="1:16" ht="12.75">
      <c r="A168" t="s">
        <v>50</v>
      </c>
      <c s="34" t="s">
        <v>390</v>
      </c>
      <c s="34" t="s">
        <v>6936</v>
      </c>
      <c s="35" t="s">
        <v>5</v>
      </c>
      <c s="6" t="s">
        <v>6937</v>
      </c>
      <c s="36" t="s">
        <v>71</v>
      </c>
      <c s="37">
        <v>135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28</v>
      </c>
    </row>
    <row r="169" spans="1:5" ht="12.75">
      <c r="A169" s="35" t="s">
        <v>56</v>
      </c>
      <c r="E169" s="39" t="s">
        <v>6937</v>
      </c>
    </row>
    <row r="170" spans="1:5" ht="12.75">
      <c r="A170" s="35" t="s">
        <v>57</v>
      </c>
      <c r="E170" s="40" t="s">
        <v>5</v>
      </c>
    </row>
    <row r="171" spans="1:5" ht="12.75">
      <c r="A171" t="s">
        <v>58</v>
      </c>
      <c r="E171" s="39" t="s">
        <v>5</v>
      </c>
    </row>
    <row r="172" spans="1:16" ht="12.75">
      <c r="A172" t="s">
        <v>50</v>
      </c>
      <c s="34" t="s">
        <v>393</v>
      </c>
      <c s="34" t="s">
        <v>6938</v>
      </c>
      <c s="35" t="s">
        <v>5</v>
      </c>
      <c s="6" t="s">
        <v>6939</v>
      </c>
      <c s="36" t="s">
        <v>71</v>
      </c>
      <c s="37">
        <v>86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28</v>
      </c>
    </row>
    <row r="173" spans="1:5" ht="12.75">
      <c r="A173" s="35" t="s">
        <v>56</v>
      </c>
      <c r="E173" s="39" t="s">
        <v>6939</v>
      </c>
    </row>
    <row r="174" spans="1:5" ht="12.75">
      <c r="A174" s="35" t="s">
        <v>57</v>
      </c>
      <c r="E174" s="40" t="s">
        <v>5</v>
      </c>
    </row>
    <row r="175" spans="1:5" ht="12.75">
      <c r="A175" t="s">
        <v>58</v>
      </c>
      <c r="E175" s="39" t="s">
        <v>5</v>
      </c>
    </row>
    <row r="176" spans="1:16" ht="12.75">
      <c r="A176" t="s">
        <v>50</v>
      </c>
      <c s="34" t="s">
        <v>396</v>
      </c>
      <c s="34" t="s">
        <v>6940</v>
      </c>
      <c s="35" t="s">
        <v>5</v>
      </c>
      <c s="6" t="s">
        <v>6941</v>
      </c>
      <c s="36" t="s">
        <v>71</v>
      </c>
      <c s="37">
        <v>68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28</v>
      </c>
    </row>
    <row r="177" spans="1:5" ht="12.75">
      <c r="A177" s="35" t="s">
        <v>56</v>
      </c>
      <c r="E177" s="39" t="s">
        <v>6941</v>
      </c>
    </row>
    <row r="178" spans="1:5" ht="12.75">
      <c r="A178" s="35" t="s">
        <v>57</v>
      </c>
      <c r="E178" s="40" t="s">
        <v>5</v>
      </c>
    </row>
    <row r="179" spans="1:5" ht="12.75">
      <c r="A179" t="s">
        <v>58</v>
      </c>
      <c r="E179" s="39" t="s">
        <v>5</v>
      </c>
    </row>
    <row r="180" spans="1:16" ht="12.75">
      <c r="A180" t="s">
        <v>50</v>
      </c>
      <c s="34" t="s">
        <v>399</v>
      </c>
      <c s="34" t="s">
        <v>6942</v>
      </c>
      <c s="35" t="s">
        <v>5</v>
      </c>
      <c s="6" t="s">
        <v>6943</v>
      </c>
      <c s="36" t="s">
        <v>54</v>
      </c>
      <c s="37">
        <v>565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28</v>
      </c>
    </row>
    <row r="181" spans="1:5" ht="12.75">
      <c r="A181" s="35" t="s">
        <v>56</v>
      </c>
      <c r="E181" s="39" t="s">
        <v>6943</v>
      </c>
    </row>
    <row r="182" spans="1:5" ht="12.75">
      <c r="A182" s="35" t="s">
        <v>57</v>
      </c>
      <c r="E182" s="40" t="s">
        <v>5</v>
      </c>
    </row>
    <row r="183" spans="1:5" ht="12.75">
      <c r="A183" t="s">
        <v>58</v>
      </c>
      <c r="E183" s="39" t="s">
        <v>5</v>
      </c>
    </row>
    <row r="184" spans="1:16" ht="12.75">
      <c r="A184" t="s">
        <v>50</v>
      </c>
      <c s="34" t="s">
        <v>402</v>
      </c>
      <c s="34" t="s">
        <v>6944</v>
      </c>
      <c s="35" t="s">
        <v>5</v>
      </c>
      <c s="6" t="s">
        <v>6945</v>
      </c>
      <c s="36" t="s">
        <v>54</v>
      </c>
      <c s="37">
        <v>565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28</v>
      </c>
    </row>
    <row r="185" spans="1:5" ht="12.75">
      <c r="A185" s="35" t="s">
        <v>56</v>
      </c>
      <c r="E185" s="39" t="s">
        <v>6945</v>
      </c>
    </row>
    <row r="186" spans="1:5" ht="12.75">
      <c r="A186" s="35" t="s">
        <v>57</v>
      </c>
      <c r="E186" s="40" t="s">
        <v>5</v>
      </c>
    </row>
    <row r="187" spans="1:5" ht="12.75">
      <c r="A187" t="s">
        <v>58</v>
      </c>
      <c r="E187" s="39" t="s">
        <v>5</v>
      </c>
    </row>
    <row r="188" spans="1:16" ht="12.75">
      <c r="A188" t="s">
        <v>50</v>
      </c>
      <c s="34" t="s">
        <v>405</v>
      </c>
      <c s="34" t="s">
        <v>6946</v>
      </c>
      <c s="35" t="s">
        <v>5</v>
      </c>
      <c s="6" t="s">
        <v>6947</v>
      </c>
      <c s="36" t="s">
        <v>61</v>
      </c>
      <c s="37">
        <v>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28</v>
      </c>
    </row>
    <row r="189" spans="1:5" ht="12.75">
      <c r="A189" s="35" t="s">
        <v>56</v>
      </c>
      <c r="E189" s="39" t="s">
        <v>6947</v>
      </c>
    </row>
    <row r="190" spans="1:5" ht="12.75">
      <c r="A190" s="35" t="s">
        <v>57</v>
      </c>
      <c r="E190" s="40" t="s">
        <v>5</v>
      </c>
    </row>
    <row r="191" spans="1:5" ht="12.75">
      <c r="A191" t="s">
        <v>58</v>
      </c>
      <c r="E191" s="39" t="s">
        <v>5</v>
      </c>
    </row>
    <row r="192" spans="1:16" ht="12.75">
      <c r="A192" t="s">
        <v>50</v>
      </c>
      <c s="34" t="s">
        <v>408</v>
      </c>
      <c s="34" t="s">
        <v>6948</v>
      </c>
      <c s="35" t="s">
        <v>5</v>
      </c>
      <c s="6" t="s">
        <v>6949</v>
      </c>
      <c s="36" t="s">
        <v>281</v>
      </c>
      <c s="37">
        <v>16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55</v>
      </c>
      <c>
        <f>(M192*21)/100</f>
      </c>
      <c t="s">
        <v>28</v>
      </c>
    </row>
    <row r="193" spans="1:5" ht="12.75">
      <c r="A193" s="35" t="s">
        <v>56</v>
      </c>
      <c r="E193" s="39" t="s">
        <v>6949</v>
      </c>
    </row>
    <row r="194" spans="1:5" ht="12.75">
      <c r="A194" s="35" t="s">
        <v>57</v>
      </c>
      <c r="E194" s="40" t="s">
        <v>5</v>
      </c>
    </row>
    <row r="195" spans="1:5" ht="25.5">
      <c r="A195" t="s">
        <v>58</v>
      </c>
      <c r="E195" s="39" t="s">
        <v>6950</v>
      </c>
    </row>
    <row r="196" spans="1:16" ht="12.75">
      <c r="A196" t="s">
        <v>50</v>
      </c>
      <c s="34" t="s">
        <v>413</v>
      </c>
      <c s="34" t="s">
        <v>6951</v>
      </c>
      <c s="35" t="s">
        <v>5</v>
      </c>
      <c s="6" t="s">
        <v>6952</v>
      </c>
      <c s="36" t="s">
        <v>281</v>
      </c>
      <c s="37">
        <v>72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28</v>
      </c>
    </row>
    <row r="197" spans="1:5" ht="12.75">
      <c r="A197" s="35" t="s">
        <v>56</v>
      </c>
      <c r="E197" s="39" t="s">
        <v>6952</v>
      </c>
    </row>
    <row r="198" spans="1:5" ht="12.75">
      <c r="A198" s="35" t="s">
        <v>57</v>
      </c>
      <c r="E198" s="40" t="s">
        <v>5</v>
      </c>
    </row>
    <row r="199" spans="1:5" ht="12.75">
      <c r="A199" t="s">
        <v>58</v>
      </c>
      <c r="E199" s="39" t="s">
        <v>6953</v>
      </c>
    </row>
    <row r="200" spans="1:13" ht="12.75">
      <c r="A200" t="s">
        <v>47</v>
      </c>
      <c r="C200" s="31" t="s">
        <v>103</v>
      </c>
      <c r="E200" s="33" t="s">
        <v>104</v>
      </c>
      <c r="J200" s="32">
        <f>0</f>
      </c>
      <c s="32">
        <f>0</f>
      </c>
      <c s="32">
        <f>0+L201</f>
      </c>
      <c s="32">
        <f>0+M201</f>
      </c>
    </row>
    <row r="201" spans="1:16" ht="12.75">
      <c r="A201" t="s">
        <v>50</v>
      </c>
      <c s="34" t="s">
        <v>416</v>
      </c>
      <c s="34" t="s">
        <v>109</v>
      </c>
      <c s="35" t="s">
        <v>5</v>
      </c>
      <c s="6" t="s">
        <v>110</v>
      </c>
      <c s="36" t="s">
        <v>86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62</v>
      </c>
      <c>
        <f>(M201*21)/100</f>
      </c>
      <c t="s">
        <v>28</v>
      </c>
    </row>
    <row r="202" spans="1:5" ht="12.75">
      <c r="A202" s="35" t="s">
        <v>56</v>
      </c>
      <c r="E202" s="39" t="s">
        <v>110</v>
      </c>
    </row>
    <row r="203" spans="1:5" ht="12.75">
      <c r="A203" s="35" t="s">
        <v>57</v>
      </c>
      <c r="E203" s="40" t="s">
        <v>5</v>
      </c>
    </row>
    <row r="204" spans="1:5" ht="12.75">
      <c r="A204" t="s">
        <v>58</v>
      </c>
      <c r="E204" s="39" t="s">
        <v>111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1697</v>
      </c>
      <c s="41">
        <f>Rekapitulace!C30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1697</v>
      </c>
      <c r="E4" s="26" t="s">
        <v>1698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COUNTIFS(L8:L153,"=0",A8:A153,"P")+COUNTIFS(L8:L153,"",A8:A153,"P")+SUM(Q8:Q153)</f>
      </c>
    </row>
    <row r="8" spans="1:13" ht="12.75">
      <c r="A8" t="s">
        <v>45</v>
      </c>
      <c r="C8" s="28" t="s">
        <v>6956</v>
      </c>
      <c r="E8" s="30" t="s">
        <v>6955</v>
      </c>
      <c r="J8" s="29">
        <f>0+J9+J30+J147+J152</f>
      </c>
      <c s="29">
        <f>0+K9+K30+K147+K152</f>
      </c>
      <c s="29">
        <f>0+L9+L30+L147+L152</f>
      </c>
      <c s="29">
        <f>0+M9+M30+M147+M152</f>
      </c>
    </row>
    <row r="9" spans="1:13" ht="12.75">
      <c r="A9" t="s">
        <v>47</v>
      </c>
      <c r="C9" s="31" t="s">
        <v>6957</v>
      </c>
      <c r="E9" s="33" t="s">
        <v>6958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38.25">
      <c r="A10" t="s">
        <v>50</v>
      </c>
      <c s="34" t="s">
        <v>154</v>
      </c>
      <c s="34" t="s">
        <v>6959</v>
      </c>
      <c s="35" t="s">
        <v>5</v>
      </c>
      <c s="6" t="s">
        <v>6960</v>
      </c>
      <c s="36" t="s">
        <v>54</v>
      </c>
      <c s="37">
        <v>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38.25">
      <c r="A11" s="35" t="s">
        <v>56</v>
      </c>
      <c r="E11" s="39" t="s">
        <v>6961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156</v>
      </c>
      <c s="34" t="s">
        <v>6962</v>
      </c>
      <c s="35" t="s">
        <v>5</v>
      </c>
      <c s="6" t="s">
        <v>6963</v>
      </c>
      <c s="36" t="s">
        <v>54</v>
      </c>
      <c s="37">
        <v>109.25</v>
      </c>
      <c s="36">
        <v>0.00011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25.5">
      <c r="A15" s="35" t="s">
        <v>56</v>
      </c>
      <c r="E15" s="39" t="s">
        <v>6963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38.25">
      <c r="A18" t="s">
        <v>50</v>
      </c>
      <c s="34" t="s">
        <v>157</v>
      </c>
      <c s="34" t="s">
        <v>6964</v>
      </c>
      <c s="35" t="s">
        <v>5</v>
      </c>
      <c s="6" t="s">
        <v>6965</v>
      </c>
      <c s="36" t="s">
        <v>54</v>
      </c>
      <c s="37">
        <v>135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38.25">
      <c r="A19" s="35" t="s">
        <v>56</v>
      </c>
      <c r="E19" s="39" t="s">
        <v>6966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159</v>
      </c>
      <c s="34" t="s">
        <v>6967</v>
      </c>
      <c s="35" t="s">
        <v>5</v>
      </c>
      <c s="6" t="s">
        <v>6968</v>
      </c>
      <c s="36" t="s">
        <v>54</v>
      </c>
      <c s="37">
        <v>155.25</v>
      </c>
      <c s="36">
        <v>0.0016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25.5">
      <c r="A23" s="35" t="s">
        <v>56</v>
      </c>
      <c r="E23" s="39" t="s">
        <v>6968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38.25">
      <c r="A26" t="s">
        <v>50</v>
      </c>
      <c s="34" t="s">
        <v>160</v>
      </c>
      <c s="34" t="s">
        <v>6969</v>
      </c>
      <c s="35" t="s">
        <v>5</v>
      </c>
      <c s="6" t="s">
        <v>6970</v>
      </c>
      <c s="36" t="s">
        <v>54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38.25">
      <c r="A27" s="35" t="s">
        <v>56</v>
      </c>
      <c r="E27" s="39" t="s">
        <v>6970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3" ht="12.75">
      <c r="A30" t="s">
        <v>47</v>
      </c>
      <c r="C30" s="31" t="s">
        <v>251</v>
      </c>
      <c r="E30" s="33" t="s">
        <v>252</v>
      </c>
      <c r="J30" s="32">
        <f>0</f>
      </c>
      <c s="32">
        <f>0</f>
      </c>
      <c s="32">
        <f>0+L31+L35+L39+L43+L47+L51+L55+L59+L63+L67+L71+L75+L79+L83+L87+L91+L95+L99+L103+L107+L111+L115+L119+L123+L127+L131+L135+L139+L143</f>
      </c>
      <c s="32">
        <f>0+M31+M35+M39+M43+M47+M51+M55+M59+M63+M67+M71+M75+M79+M83+M87+M91+M95+M99+M103+M107+M111+M115+M119+M123+M127+M131+M135+M139+M143</f>
      </c>
    </row>
    <row r="31" spans="1:16" ht="25.5">
      <c r="A31" t="s">
        <v>50</v>
      </c>
      <c s="34" t="s">
        <v>51</v>
      </c>
      <c s="34" t="s">
        <v>6971</v>
      </c>
      <c s="35" t="s">
        <v>5</v>
      </c>
      <c s="6" t="s">
        <v>6972</v>
      </c>
      <c s="36" t="s">
        <v>54</v>
      </c>
      <c s="37">
        <v>200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25.5">
      <c r="A32" s="35" t="s">
        <v>56</v>
      </c>
      <c r="E32" s="39" t="s">
        <v>6972</v>
      </c>
    </row>
    <row r="33" spans="1:5" ht="12.75">
      <c r="A33" s="35" t="s">
        <v>57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50</v>
      </c>
      <c s="34" t="s">
        <v>28</v>
      </c>
      <c s="34" t="s">
        <v>6973</v>
      </c>
      <c s="35" t="s">
        <v>5</v>
      </c>
      <c s="6" t="s">
        <v>6974</v>
      </c>
      <c s="36" t="s">
        <v>54</v>
      </c>
      <c s="37">
        <v>210</v>
      </c>
      <c s="36">
        <v>0.0002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28</v>
      </c>
    </row>
    <row r="36" spans="1:5" ht="12.75">
      <c r="A36" s="35" t="s">
        <v>56</v>
      </c>
      <c r="E36" s="39" t="s">
        <v>6974</v>
      </c>
    </row>
    <row r="37" spans="1:5" ht="12.75">
      <c r="A37" s="35" t="s">
        <v>57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38.25">
      <c r="A39" t="s">
        <v>50</v>
      </c>
      <c s="34" t="s">
        <v>26</v>
      </c>
      <c s="34" t="s">
        <v>6975</v>
      </c>
      <c s="35" t="s">
        <v>5</v>
      </c>
      <c s="6" t="s">
        <v>6976</v>
      </c>
      <c s="36" t="s">
        <v>54</v>
      </c>
      <c s="37">
        <v>418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38.25">
      <c r="A40" s="35" t="s">
        <v>56</v>
      </c>
      <c r="E40" s="39" t="s">
        <v>6977</v>
      </c>
    </row>
    <row r="41" spans="1:5" ht="12.75">
      <c r="A41" s="35" t="s">
        <v>57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65</v>
      </c>
      <c s="34" t="s">
        <v>6978</v>
      </c>
      <c s="35" t="s">
        <v>5</v>
      </c>
      <c s="6" t="s">
        <v>6979</v>
      </c>
      <c s="36" t="s">
        <v>54</v>
      </c>
      <c s="37">
        <v>480.7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62</v>
      </c>
      <c>
        <f>(M43*21)/100</f>
      </c>
      <c t="s">
        <v>28</v>
      </c>
    </row>
    <row r="44" spans="1:5" ht="12.75">
      <c r="A44" s="35" t="s">
        <v>56</v>
      </c>
      <c r="E44" s="39" t="s">
        <v>6979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68</v>
      </c>
      <c s="34" t="s">
        <v>6980</v>
      </c>
      <c s="35" t="s">
        <v>5</v>
      </c>
      <c s="6" t="s">
        <v>6981</v>
      </c>
      <c s="36" t="s">
        <v>54</v>
      </c>
      <c s="37">
        <v>3880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12.75">
      <c r="A48" s="35" t="s">
        <v>56</v>
      </c>
      <c r="E48" s="39" t="s">
        <v>6981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27</v>
      </c>
      <c s="34" t="s">
        <v>6982</v>
      </c>
      <c s="35" t="s">
        <v>5</v>
      </c>
      <c s="6" t="s">
        <v>6983</v>
      </c>
      <c s="36" t="s">
        <v>54</v>
      </c>
      <c s="37">
        <v>405.6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28</v>
      </c>
    </row>
    <row r="52" spans="1:5" ht="12.75">
      <c r="A52" s="35" t="s">
        <v>56</v>
      </c>
      <c r="E52" s="39" t="s">
        <v>6983</v>
      </c>
    </row>
    <row r="53" spans="1:5" ht="12.75">
      <c r="A53" s="35" t="s">
        <v>57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25.5">
      <c r="A55" t="s">
        <v>50</v>
      </c>
      <c s="34" t="s">
        <v>77</v>
      </c>
      <c s="34" t="s">
        <v>6984</v>
      </c>
      <c s="35" t="s">
        <v>5</v>
      </c>
      <c s="6" t="s">
        <v>6985</v>
      </c>
      <c s="36" t="s">
        <v>71</v>
      </c>
      <c s="37">
        <v>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25.5">
      <c r="A56" s="35" t="s">
        <v>56</v>
      </c>
      <c r="E56" s="39" t="s">
        <v>6985</v>
      </c>
    </row>
    <row r="57" spans="1:5" ht="25.5">
      <c r="A57" s="35" t="s">
        <v>57</v>
      </c>
      <c r="E57" s="40" t="s">
        <v>6986</v>
      </c>
    </row>
    <row r="58" spans="1:5" ht="12.75">
      <c r="A58" t="s">
        <v>58</v>
      </c>
      <c r="E58" s="39" t="s">
        <v>5</v>
      </c>
    </row>
    <row r="59" spans="1:16" ht="25.5">
      <c r="A59" t="s">
        <v>50</v>
      </c>
      <c s="34" t="s">
        <v>80</v>
      </c>
      <c s="34" t="s">
        <v>6987</v>
      </c>
      <c s="35" t="s">
        <v>5</v>
      </c>
      <c s="6" t="s">
        <v>6988</v>
      </c>
      <c s="36" t="s">
        <v>71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28</v>
      </c>
    </row>
    <row r="60" spans="1:5" ht="25.5">
      <c r="A60" s="35" t="s">
        <v>56</v>
      </c>
      <c r="E60" s="39" t="s">
        <v>6988</v>
      </c>
    </row>
    <row r="61" spans="1:5" ht="12.75">
      <c r="A61" s="35" t="s">
        <v>57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83</v>
      </c>
      <c s="34" t="s">
        <v>6989</v>
      </c>
      <c s="35" t="s">
        <v>5</v>
      </c>
      <c s="6" t="s">
        <v>6990</v>
      </c>
      <c s="36" t="s">
        <v>71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62</v>
      </c>
      <c>
        <f>(M63*21)/100</f>
      </c>
      <c t="s">
        <v>28</v>
      </c>
    </row>
    <row r="64" spans="1:5" ht="12.75">
      <c r="A64" s="35" t="s">
        <v>56</v>
      </c>
      <c r="E64" s="39" t="s">
        <v>6990</v>
      </c>
    </row>
    <row r="65" spans="1:5" ht="12.75">
      <c r="A65" s="35" t="s">
        <v>57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25.5">
      <c r="A67" t="s">
        <v>50</v>
      </c>
      <c s="34" t="s">
        <v>87</v>
      </c>
      <c s="34" t="s">
        <v>6991</v>
      </c>
      <c s="35" t="s">
        <v>5</v>
      </c>
      <c s="6" t="s">
        <v>6992</v>
      </c>
      <c s="36" t="s">
        <v>71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28</v>
      </c>
    </row>
    <row r="68" spans="1:5" ht="25.5">
      <c r="A68" s="35" t="s">
        <v>56</v>
      </c>
      <c r="E68" s="39" t="s">
        <v>6992</v>
      </c>
    </row>
    <row r="69" spans="1:5" ht="12.75">
      <c r="A69" s="35" t="s">
        <v>57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12.75">
      <c r="A71" t="s">
        <v>50</v>
      </c>
      <c s="34" t="s">
        <v>90</v>
      </c>
      <c s="34" t="s">
        <v>6993</v>
      </c>
      <c s="35" t="s">
        <v>5</v>
      </c>
      <c s="6" t="s">
        <v>6994</v>
      </c>
      <c s="36" t="s">
        <v>71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62</v>
      </c>
      <c>
        <f>(M71*21)/100</f>
      </c>
      <c t="s">
        <v>28</v>
      </c>
    </row>
    <row r="72" spans="1:5" ht="12.75">
      <c r="A72" s="35" t="s">
        <v>56</v>
      </c>
      <c r="E72" s="39" t="s">
        <v>6994</v>
      </c>
    </row>
    <row r="73" spans="1:5" ht="12.75">
      <c r="A73" s="35" t="s">
        <v>57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25.5">
      <c r="A75" t="s">
        <v>50</v>
      </c>
      <c s="34" t="s">
        <v>93</v>
      </c>
      <c s="34" t="s">
        <v>6995</v>
      </c>
      <c s="35" t="s">
        <v>5</v>
      </c>
      <c s="6" t="s">
        <v>6992</v>
      </c>
      <c s="36" t="s">
        <v>71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28</v>
      </c>
    </row>
    <row r="76" spans="1:5" ht="25.5">
      <c r="A76" s="35" t="s">
        <v>56</v>
      </c>
      <c r="E76" s="39" t="s">
        <v>6992</v>
      </c>
    </row>
    <row r="77" spans="1:5" ht="12.75">
      <c r="A77" s="35" t="s">
        <v>57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96</v>
      </c>
      <c s="34" t="s">
        <v>6996</v>
      </c>
      <c s="35" t="s">
        <v>5</v>
      </c>
      <c s="6" t="s">
        <v>6997</v>
      </c>
      <c s="36" t="s">
        <v>71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62</v>
      </c>
      <c>
        <f>(M79*21)/100</f>
      </c>
      <c t="s">
        <v>28</v>
      </c>
    </row>
    <row r="80" spans="1:5" ht="12.75">
      <c r="A80" s="35" t="s">
        <v>56</v>
      </c>
      <c r="E80" s="39" t="s">
        <v>6997</v>
      </c>
    </row>
    <row r="81" spans="1:5" ht="12.75">
      <c r="A81" s="35" t="s">
        <v>57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25.5">
      <c r="A83" t="s">
        <v>50</v>
      </c>
      <c s="34" t="s">
        <v>99</v>
      </c>
      <c s="34" t="s">
        <v>6998</v>
      </c>
      <c s="35" t="s">
        <v>5</v>
      </c>
      <c s="6" t="s">
        <v>6999</v>
      </c>
      <c s="36" t="s">
        <v>54</v>
      </c>
      <c s="37">
        <v>128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28</v>
      </c>
    </row>
    <row r="84" spans="1:5" ht="25.5">
      <c r="A84" s="35" t="s">
        <v>56</v>
      </c>
      <c r="E84" s="39" t="s">
        <v>6999</v>
      </c>
    </row>
    <row r="85" spans="1:5" ht="12.75">
      <c r="A85" s="35" t="s">
        <v>57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105</v>
      </c>
      <c s="34" t="s">
        <v>7000</v>
      </c>
      <c s="35" t="s">
        <v>5</v>
      </c>
      <c s="6" t="s">
        <v>7001</v>
      </c>
      <c s="36" t="s">
        <v>71</v>
      </c>
      <c s="37">
        <v>128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62</v>
      </c>
      <c>
        <f>(M87*21)/100</f>
      </c>
      <c t="s">
        <v>28</v>
      </c>
    </row>
    <row r="88" spans="1:5" ht="12.75">
      <c r="A88" s="35" t="s">
        <v>56</v>
      </c>
      <c r="E88" s="39" t="s">
        <v>7001</v>
      </c>
    </row>
    <row r="89" spans="1:5" ht="12.75">
      <c r="A89" s="35" t="s">
        <v>57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108</v>
      </c>
      <c s="34" t="s">
        <v>7002</v>
      </c>
      <c s="35" t="s">
        <v>5</v>
      </c>
      <c s="6" t="s">
        <v>7003</v>
      </c>
      <c s="36" t="s">
        <v>71</v>
      </c>
      <c s="37">
        <v>128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28</v>
      </c>
    </row>
    <row r="92" spans="1:5" ht="12.75">
      <c r="A92" s="35" t="s">
        <v>56</v>
      </c>
      <c r="E92" s="39" t="s">
        <v>7003</v>
      </c>
    </row>
    <row r="93" spans="1:5" ht="12.75">
      <c r="A93" s="35" t="s">
        <v>57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25.5">
      <c r="A95" t="s">
        <v>50</v>
      </c>
      <c s="34" t="s">
        <v>128</v>
      </c>
      <c s="34" t="s">
        <v>7004</v>
      </c>
      <c s="35" t="s">
        <v>5</v>
      </c>
      <c s="6" t="s">
        <v>7005</v>
      </c>
      <c s="36" t="s">
        <v>7006</v>
      </c>
      <c s="37">
        <v>16</v>
      </c>
      <c s="36">
        <v>0.036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28</v>
      </c>
    </row>
    <row r="96" spans="1:5" ht="25.5">
      <c r="A96" s="35" t="s">
        <v>56</v>
      </c>
      <c r="E96" s="39" t="s">
        <v>7005</v>
      </c>
    </row>
    <row r="97" spans="1:5" ht="12.75">
      <c r="A97" s="35" t="s">
        <v>57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25.5">
      <c r="A99" t="s">
        <v>50</v>
      </c>
      <c s="34" t="s">
        <v>130</v>
      </c>
      <c s="34" t="s">
        <v>7007</v>
      </c>
      <c s="35" t="s">
        <v>5</v>
      </c>
      <c s="6" t="s">
        <v>7008</v>
      </c>
      <c s="36" t="s">
        <v>71</v>
      </c>
      <c s="37">
        <v>128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28</v>
      </c>
    </row>
    <row r="100" spans="1:5" ht="25.5">
      <c r="A100" s="35" t="s">
        <v>56</v>
      </c>
      <c r="E100" s="39" t="s">
        <v>7008</v>
      </c>
    </row>
    <row r="101" spans="1:5" ht="12.75">
      <c r="A101" s="35" t="s">
        <v>57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12.75">
      <c r="A103" t="s">
        <v>50</v>
      </c>
      <c s="34" t="s">
        <v>132</v>
      </c>
      <c s="34" t="s">
        <v>7009</v>
      </c>
      <c s="35" t="s">
        <v>5</v>
      </c>
      <c s="6" t="s">
        <v>7010</v>
      </c>
      <c s="36" t="s">
        <v>71</v>
      </c>
      <c s="37">
        <v>128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62</v>
      </c>
      <c>
        <f>(M103*21)/100</f>
      </c>
      <c t="s">
        <v>28</v>
      </c>
    </row>
    <row r="104" spans="1:5" ht="12.75">
      <c r="A104" s="35" t="s">
        <v>56</v>
      </c>
      <c r="E104" s="39" t="s">
        <v>7010</v>
      </c>
    </row>
    <row r="105" spans="1:5" ht="25.5">
      <c r="A105" s="35" t="s">
        <v>57</v>
      </c>
      <c r="E105" s="40" t="s">
        <v>7011</v>
      </c>
    </row>
    <row r="106" spans="1:5" ht="38.25">
      <c r="A106" t="s">
        <v>58</v>
      </c>
      <c r="E106" s="39" t="s">
        <v>7012</v>
      </c>
    </row>
    <row r="107" spans="1:16" ht="25.5">
      <c r="A107" t="s">
        <v>50</v>
      </c>
      <c s="34" t="s">
        <v>134</v>
      </c>
      <c s="34" t="s">
        <v>7013</v>
      </c>
      <c s="35" t="s">
        <v>5</v>
      </c>
      <c s="6" t="s">
        <v>7014</v>
      </c>
      <c s="36" t="s">
        <v>71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28</v>
      </c>
    </row>
    <row r="108" spans="1:5" ht="38.25">
      <c r="A108" s="35" t="s">
        <v>56</v>
      </c>
      <c r="E108" s="39" t="s">
        <v>7015</v>
      </c>
    </row>
    <row r="109" spans="1:5" ht="12.75">
      <c r="A109" s="35" t="s">
        <v>57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12.75">
      <c r="A111" t="s">
        <v>50</v>
      </c>
      <c s="34" t="s">
        <v>136</v>
      </c>
      <c s="34" t="s">
        <v>7016</v>
      </c>
      <c s="35" t="s">
        <v>5</v>
      </c>
      <c s="6" t="s">
        <v>7017</v>
      </c>
      <c s="36" t="s">
        <v>71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62</v>
      </c>
      <c>
        <f>(M111*21)/100</f>
      </c>
      <c t="s">
        <v>28</v>
      </c>
    </row>
    <row r="112" spans="1:5" ht="12.75">
      <c r="A112" s="35" t="s">
        <v>56</v>
      </c>
      <c r="E112" s="39" t="s">
        <v>7017</v>
      </c>
    </row>
    <row r="113" spans="1:5" ht="25.5">
      <c r="A113" s="35" t="s">
        <v>57</v>
      </c>
      <c r="E113" s="40" t="s">
        <v>7018</v>
      </c>
    </row>
    <row r="114" spans="1:5" ht="12.75">
      <c r="A114" t="s">
        <v>58</v>
      </c>
      <c r="E114" s="39" t="s">
        <v>5</v>
      </c>
    </row>
    <row r="115" spans="1:16" ht="25.5">
      <c r="A115" t="s">
        <v>50</v>
      </c>
      <c s="34" t="s">
        <v>137</v>
      </c>
      <c s="34" t="s">
        <v>7019</v>
      </c>
      <c s="35" t="s">
        <v>5</v>
      </c>
      <c s="6" t="s">
        <v>7020</v>
      </c>
      <c s="36" t="s">
        <v>71</v>
      </c>
      <c s="37">
        <v>64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28</v>
      </c>
    </row>
    <row r="116" spans="1:5" ht="25.5">
      <c r="A116" s="35" t="s">
        <v>56</v>
      </c>
      <c r="E116" s="39" t="s">
        <v>7020</v>
      </c>
    </row>
    <row r="117" spans="1:5" ht="12.75">
      <c r="A117" s="35" t="s">
        <v>57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50</v>
      </c>
      <c s="34" t="s">
        <v>141</v>
      </c>
      <c s="34" t="s">
        <v>7021</v>
      </c>
      <c s="35" t="s">
        <v>5</v>
      </c>
      <c s="6" t="s">
        <v>7022</v>
      </c>
      <c s="36" t="s">
        <v>71</v>
      </c>
      <c s="37">
        <v>64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62</v>
      </c>
      <c>
        <f>(M119*21)/100</f>
      </c>
      <c t="s">
        <v>28</v>
      </c>
    </row>
    <row r="120" spans="1:5" ht="12.75">
      <c r="A120" s="35" t="s">
        <v>56</v>
      </c>
      <c r="E120" s="39" t="s">
        <v>7022</v>
      </c>
    </row>
    <row r="121" spans="1:5" ht="25.5">
      <c r="A121" s="35" t="s">
        <v>57</v>
      </c>
      <c r="E121" s="40" t="s">
        <v>7023</v>
      </c>
    </row>
    <row r="122" spans="1:5" ht="12.75">
      <c r="A122" t="s">
        <v>58</v>
      </c>
      <c r="E122" s="39" t="s">
        <v>7024</v>
      </c>
    </row>
    <row r="123" spans="1:16" ht="25.5">
      <c r="A123" t="s">
        <v>50</v>
      </c>
      <c s="34" t="s">
        <v>143</v>
      </c>
      <c s="34" t="s">
        <v>7025</v>
      </c>
      <c s="35" t="s">
        <v>5</v>
      </c>
      <c s="6" t="s">
        <v>7026</v>
      </c>
      <c s="36" t="s">
        <v>71</v>
      </c>
      <c s="37">
        <v>8</v>
      </c>
      <c s="36">
        <v>1E-05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25.5">
      <c r="A124" s="35" t="s">
        <v>56</v>
      </c>
      <c r="E124" s="39" t="s">
        <v>7026</v>
      </c>
    </row>
    <row r="125" spans="1:5" ht="12.75">
      <c r="A125" s="35" t="s">
        <v>57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12.75">
      <c r="A127" t="s">
        <v>50</v>
      </c>
      <c s="34" t="s">
        <v>144</v>
      </c>
      <c s="34" t="s">
        <v>7027</v>
      </c>
      <c s="35" t="s">
        <v>5</v>
      </c>
      <c s="6" t="s">
        <v>7028</v>
      </c>
      <c s="36" t="s">
        <v>71</v>
      </c>
      <c s="37">
        <v>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62</v>
      </c>
      <c>
        <f>(M127*21)/100</f>
      </c>
      <c t="s">
        <v>28</v>
      </c>
    </row>
    <row r="128" spans="1:5" ht="12.75">
      <c r="A128" s="35" t="s">
        <v>56</v>
      </c>
      <c r="E128" s="39" t="s">
        <v>7028</v>
      </c>
    </row>
    <row r="129" spans="1:5" ht="12.75">
      <c r="A129" s="35" t="s">
        <v>57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12.75">
      <c r="A131" t="s">
        <v>50</v>
      </c>
      <c s="34" t="s">
        <v>147</v>
      </c>
      <c s="34" t="s">
        <v>7029</v>
      </c>
      <c s="35" t="s">
        <v>5</v>
      </c>
      <c s="6" t="s">
        <v>7030</v>
      </c>
      <c s="36" t="s">
        <v>86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62</v>
      </c>
      <c>
        <f>(M131*21)/100</f>
      </c>
      <c t="s">
        <v>28</v>
      </c>
    </row>
    <row r="132" spans="1:5" ht="12.75">
      <c r="A132" s="35" t="s">
        <v>56</v>
      </c>
      <c r="E132" s="39" t="s">
        <v>7030</v>
      </c>
    </row>
    <row r="133" spans="1:5" ht="12.75">
      <c r="A133" s="35" t="s">
        <v>57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12.75">
      <c r="A135" t="s">
        <v>50</v>
      </c>
      <c s="34" t="s">
        <v>148</v>
      </c>
      <c s="34" t="s">
        <v>7031</v>
      </c>
      <c s="35" t="s">
        <v>5</v>
      </c>
      <c s="6" t="s">
        <v>7032</v>
      </c>
      <c s="36" t="s">
        <v>86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62</v>
      </c>
      <c>
        <f>(M135*21)/100</f>
      </c>
      <c t="s">
        <v>28</v>
      </c>
    </row>
    <row r="136" spans="1:5" ht="12.75">
      <c r="A136" s="35" t="s">
        <v>56</v>
      </c>
      <c r="E136" s="39" t="s">
        <v>7032</v>
      </c>
    </row>
    <row r="137" spans="1:5" ht="38.25">
      <c r="A137" s="35" t="s">
        <v>57</v>
      </c>
      <c r="E137" s="40" t="s">
        <v>7033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150</v>
      </c>
      <c s="34" t="s">
        <v>7034</v>
      </c>
      <c s="35" t="s">
        <v>5</v>
      </c>
      <c s="6" t="s">
        <v>7035</v>
      </c>
      <c s="36" t="s">
        <v>71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62</v>
      </c>
      <c>
        <f>(M139*21)/100</f>
      </c>
      <c t="s">
        <v>28</v>
      </c>
    </row>
    <row r="140" spans="1:5" ht="12.75">
      <c r="A140" s="35" t="s">
        <v>56</v>
      </c>
      <c r="E140" s="39" t="s">
        <v>7035</v>
      </c>
    </row>
    <row r="141" spans="1:5" ht="12.75">
      <c r="A141" s="35" t="s">
        <v>57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152</v>
      </c>
      <c s="34" t="s">
        <v>7036</v>
      </c>
      <c s="35" t="s">
        <v>5</v>
      </c>
      <c s="6" t="s">
        <v>7037</v>
      </c>
      <c s="36" t="s">
        <v>71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62</v>
      </c>
      <c>
        <f>(M143*21)/100</f>
      </c>
      <c t="s">
        <v>28</v>
      </c>
    </row>
    <row r="144" spans="1:5" ht="12.75">
      <c r="A144" s="35" t="s">
        <v>56</v>
      </c>
      <c r="E144" s="39" t="s">
        <v>7037</v>
      </c>
    </row>
    <row r="145" spans="1:5" ht="12.75">
      <c r="A145" s="35" t="s">
        <v>57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3" ht="12.75">
      <c r="A147" t="s">
        <v>47</v>
      </c>
      <c r="C147" s="31" t="s">
        <v>5852</v>
      </c>
      <c r="E147" s="33" t="s">
        <v>5853</v>
      </c>
      <c r="J147" s="32">
        <f>0</f>
      </c>
      <c s="32">
        <f>0</f>
      </c>
      <c s="32">
        <f>0+L148</f>
      </c>
      <c s="32">
        <f>0+M148</f>
      </c>
    </row>
    <row r="148" spans="1:16" ht="25.5">
      <c r="A148" t="s">
        <v>50</v>
      </c>
      <c s="34" t="s">
        <v>162</v>
      </c>
      <c s="34" t="s">
        <v>5860</v>
      </c>
      <c s="35" t="s">
        <v>5</v>
      </c>
      <c s="6" t="s">
        <v>5861</v>
      </c>
      <c s="36" t="s">
        <v>281</v>
      </c>
      <c s="37">
        <v>40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28</v>
      </c>
    </row>
    <row r="149" spans="1:5" ht="25.5">
      <c r="A149" s="35" t="s">
        <v>56</v>
      </c>
      <c r="E149" s="39" t="s">
        <v>5861</v>
      </c>
    </row>
    <row r="150" spans="1:5" ht="25.5">
      <c r="A150" s="35" t="s">
        <v>57</v>
      </c>
      <c r="E150" s="40" t="s">
        <v>7038</v>
      </c>
    </row>
    <row r="151" spans="1:5" ht="12.75">
      <c r="A151" t="s">
        <v>58</v>
      </c>
      <c r="E151" s="39" t="s">
        <v>5</v>
      </c>
    </row>
    <row r="152" spans="1:13" ht="12.75">
      <c r="A152" t="s">
        <v>47</v>
      </c>
      <c r="C152" s="31" t="s">
        <v>103</v>
      </c>
      <c r="E152" s="33" t="s">
        <v>104</v>
      </c>
      <c r="J152" s="32">
        <f>0</f>
      </c>
      <c s="32">
        <f>0</f>
      </c>
      <c s="32">
        <f>0+L153</f>
      </c>
      <c s="32">
        <f>0+M153</f>
      </c>
    </row>
    <row r="153" spans="1:16" ht="12.75">
      <c r="A153" t="s">
        <v>50</v>
      </c>
      <c s="34" t="s">
        <v>163</v>
      </c>
      <c s="34" t="s">
        <v>109</v>
      </c>
      <c s="35" t="s">
        <v>5</v>
      </c>
      <c s="6" t="s">
        <v>110</v>
      </c>
      <c s="36" t="s">
        <v>86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62</v>
      </c>
      <c>
        <f>(M153*21)/100</f>
      </c>
      <c t="s">
        <v>28</v>
      </c>
    </row>
    <row r="154" spans="1:5" ht="12.75">
      <c r="A154" s="35" t="s">
        <v>56</v>
      </c>
      <c r="E154" s="39" t="s">
        <v>110</v>
      </c>
    </row>
    <row r="155" spans="1:5" ht="12.75">
      <c r="A155" s="35" t="s">
        <v>57</v>
      </c>
      <c r="E155" s="40" t="s">
        <v>5</v>
      </c>
    </row>
    <row r="156" spans="1:5" ht="12.75">
      <c r="A156" t="s">
        <v>58</v>
      </c>
      <c r="E156" s="39" t="s">
        <v>111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4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1697</v>
      </c>
      <c s="41">
        <f>Rekapitulace!C30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1697</v>
      </c>
      <c r="E4" s="26" t="s">
        <v>1698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COUNTIFS(L8:L404,"=0",A8:A404,"P")+COUNTIFS(L8:L404,"",A8:A404,"P")+SUM(Q8:Q404)</f>
      </c>
    </row>
    <row r="8" spans="1:13" ht="12.75">
      <c r="A8" t="s">
        <v>45</v>
      </c>
      <c r="C8" s="28" t="s">
        <v>7041</v>
      </c>
      <c r="E8" s="30" t="s">
        <v>7040</v>
      </c>
      <c r="J8" s="29">
        <f>0+J9+J30+J39+J72+J85+J110+J139+J144+J201+J222+J259+J272+J325+J370+J395</f>
      </c>
      <c s="29">
        <f>0+K9+K30+K39+K72+K85+K110+K139+K144+K201+K222+K259+K272+K325+K370+K395</f>
      </c>
      <c s="29">
        <f>0+L9+L30+L39+L72+L85+L110+L139+L144+L201+L222+L259+L272+L325+L370+L395</f>
      </c>
      <c s="29">
        <f>0+M9+M30+M39+M72+M85+M110+M139+M144+M201+M222+M259+M272+M325+M370+M395</f>
      </c>
    </row>
    <row r="9" spans="1:13" ht="12.75">
      <c r="A9" t="s">
        <v>47</v>
      </c>
      <c r="C9" s="31" t="s">
        <v>51</v>
      </c>
      <c r="E9" s="33" t="s">
        <v>1200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50</v>
      </c>
      <c s="34" t="s">
        <v>51</v>
      </c>
      <c s="34" t="s">
        <v>7042</v>
      </c>
      <c s="35" t="s">
        <v>5</v>
      </c>
      <c s="6" t="s">
        <v>7043</v>
      </c>
      <c s="36" t="s">
        <v>1088</v>
      </c>
      <c s="37">
        <v>11.078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7043</v>
      </c>
    </row>
    <row r="12" spans="1:5" ht="38.25">
      <c r="A12" s="35" t="s">
        <v>57</v>
      </c>
      <c r="E12" s="40" t="s">
        <v>7044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7045</v>
      </c>
      <c s="35" t="s">
        <v>5</v>
      </c>
      <c s="6" t="s">
        <v>7046</v>
      </c>
      <c s="36" t="s">
        <v>1088</v>
      </c>
      <c s="37">
        <v>24.147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38.25">
      <c r="A15" s="35" t="s">
        <v>56</v>
      </c>
      <c r="E15" s="39" t="s">
        <v>7047</v>
      </c>
    </row>
    <row r="16" spans="1:5" ht="63.75">
      <c r="A16" s="35" t="s">
        <v>57</v>
      </c>
      <c r="E16" s="40" t="s">
        <v>7048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7049</v>
      </c>
      <c s="35" t="s">
        <v>5</v>
      </c>
      <c s="6" t="s">
        <v>7050</v>
      </c>
      <c s="36" t="s">
        <v>1088</v>
      </c>
      <c s="37">
        <v>3.542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25.5">
      <c r="A19" s="35" t="s">
        <v>56</v>
      </c>
      <c r="E19" s="39" t="s">
        <v>7050</v>
      </c>
    </row>
    <row r="20" spans="1:5" ht="12.75">
      <c r="A20" s="35" t="s">
        <v>57</v>
      </c>
      <c r="E20" s="40" t="s">
        <v>7051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65</v>
      </c>
      <c s="34" t="s">
        <v>1227</v>
      </c>
      <c s="35" t="s">
        <v>5</v>
      </c>
      <c s="6" t="s">
        <v>1228</v>
      </c>
      <c s="36" t="s">
        <v>1088</v>
      </c>
      <c s="37">
        <v>9.997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25.5">
      <c r="A23" s="35" t="s">
        <v>56</v>
      </c>
      <c r="E23" s="39" t="s">
        <v>1228</v>
      </c>
    </row>
    <row r="24" spans="1:5" ht="12.75">
      <c r="A24" s="35" t="s">
        <v>57</v>
      </c>
      <c r="E24" s="40" t="s">
        <v>7052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68</v>
      </c>
      <c s="34" t="s">
        <v>1090</v>
      </c>
      <c s="35" t="s">
        <v>5</v>
      </c>
      <c s="6" t="s">
        <v>1091</v>
      </c>
      <c s="36" t="s">
        <v>1088</v>
      </c>
      <c s="37">
        <v>21.699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1091</v>
      </c>
    </row>
    <row r="28" spans="1:5" ht="12.75">
      <c r="A28" s="35" t="s">
        <v>57</v>
      </c>
      <c r="E28" s="40" t="s">
        <v>7053</v>
      </c>
    </row>
    <row r="29" spans="1:5" ht="12.75">
      <c r="A29" t="s">
        <v>58</v>
      </c>
      <c r="E29" s="39" t="s">
        <v>5</v>
      </c>
    </row>
    <row r="30" spans="1:13" ht="12.75">
      <c r="A30" t="s">
        <v>47</v>
      </c>
      <c r="C30" s="31" t="s">
        <v>28</v>
      </c>
      <c r="E30" s="33" t="s">
        <v>1720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50</v>
      </c>
      <c s="34" t="s">
        <v>27</v>
      </c>
      <c s="34" t="s">
        <v>1867</v>
      </c>
      <c s="35" t="s">
        <v>5</v>
      </c>
      <c s="6" t="s">
        <v>1868</v>
      </c>
      <c s="36" t="s">
        <v>1088</v>
      </c>
      <c s="37">
        <v>3.142</v>
      </c>
      <c s="36">
        <v>2.30102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12.75">
      <c r="A32" s="35" t="s">
        <v>56</v>
      </c>
      <c r="E32" s="39" t="s">
        <v>1868</v>
      </c>
    </row>
    <row r="33" spans="1:5" ht="51">
      <c r="A33" s="35" t="s">
        <v>57</v>
      </c>
      <c r="E33" s="42" t="s">
        <v>7054</v>
      </c>
    </row>
    <row r="34" spans="1:5" ht="12.75">
      <c r="A34" t="s">
        <v>58</v>
      </c>
      <c r="E34" s="39" t="s">
        <v>5</v>
      </c>
    </row>
    <row r="35" spans="1:16" ht="25.5">
      <c r="A35" t="s">
        <v>50</v>
      </c>
      <c s="34" t="s">
        <v>77</v>
      </c>
      <c s="34" t="s">
        <v>7055</v>
      </c>
      <c s="35" t="s">
        <v>5</v>
      </c>
      <c s="6" t="s">
        <v>7056</v>
      </c>
      <c s="36" t="s">
        <v>1088</v>
      </c>
      <c s="37">
        <v>0.4</v>
      </c>
      <c s="36">
        <v>2.50187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28</v>
      </c>
    </row>
    <row r="36" spans="1:5" ht="25.5">
      <c r="A36" s="35" t="s">
        <v>56</v>
      </c>
      <c r="E36" s="39" t="s">
        <v>7056</v>
      </c>
    </row>
    <row r="37" spans="1:5" ht="12.75">
      <c r="A37" s="35" t="s">
        <v>57</v>
      </c>
      <c r="E37" s="40" t="s">
        <v>7057</v>
      </c>
    </row>
    <row r="38" spans="1:5" ht="12.75">
      <c r="A38" t="s">
        <v>58</v>
      </c>
      <c r="E38" s="39" t="s">
        <v>5</v>
      </c>
    </row>
    <row r="39" spans="1:13" ht="12.75">
      <c r="A39" t="s">
        <v>47</v>
      </c>
      <c r="C39" s="31" t="s">
        <v>27</v>
      </c>
      <c r="E39" s="33" t="s">
        <v>2078</v>
      </c>
      <c r="J39" s="32">
        <f>0</f>
      </c>
      <c s="32">
        <f>0</f>
      </c>
      <c s="32">
        <f>0+L40+L44+L48+L52+L56+L60+L64+L68</f>
      </c>
      <c s="32">
        <f>0+M40+M44+M48+M52+M56+M60+M64+M68</f>
      </c>
    </row>
    <row r="40" spans="1:16" ht="12.75">
      <c r="A40" t="s">
        <v>50</v>
      </c>
      <c s="34" t="s">
        <v>80</v>
      </c>
      <c s="34" t="s">
        <v>2082</v>
      </c>
      <c s="35" t="s">
        <v>5</v>
      </c>
      <c s="6" t="s">
        <v>2083</v>
      </c>
      <c s="36" t="s">
        <v>54</v>
      </c>
      <c s="37">
        <v>27.5</v>
      </c>
      <c s="36">
        <v>0.0015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28</v>
      </c>
    </row>
    <row r="41" spans="1:5" ht="12.75">
      <c r="A41" s="35" t="s">
        <v>56</v>
      </c>
      <c r="E41" s="39" t="s">
        <v>2083</v>
      </c>
    </row>
    <row r="42" spans="1:5" ht="12.75">
      <c r="A42" s="35" t="s">
        <v>57</v>
      </c>
      <c r="E42" s="40" t="s">
        <v>7058</v>
      </c>
    </row>
    <row r="43" spans="1:5" ht="12.75">
      <c r="A43" t="s">
        <v>58</v>
      </c>
      <c r="E43" s="39" t="s">
        <v>5</v>
      </c>
    </row>
    <row r="44" spans="1:16" ht="25.5">
      <c r="A44" t="s">
        <v>50</v>
      </c>
      <c s="34" t="s">
        <v>83</v>
      </c>
      <c s="34" t="s">
        <v>7059</v>
      </c>
      <c s="35" t="s">
        <v>5</v>
      </c>
      <c s="6" t="s">
        <v>7060</v>
      </c>
      <c s="36" t="s">
        <v>1203</v>
      </c>
      <c s="37">
        <v>9.118</v>
      </c>
      <c s="36">
        <v>0.0028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28</v>
      </c>
    </row>
    <row r="45" spans="1:5" ht="25.5">
      <c r="A45" s="35" t="s">
        <v>56</v>
      </c>
      <c r="E45" s="39" t="s">
        <v>7060</v>
      </c>
    </row>
    <row r="46" spans="1:5" ht="12.75">
      <c r="A46" s="35" t="s">
        <v>57</v>
      </c>
      <c r="E46" s="40" t="s">
        <v>7061</v>
      </c>
    </row>
    <row r="47" spans="1:5" ht="12.75">
      <c r="A47" t="s">
        <v>58</v>
      </c>
      <c r="E47" s="39" t="s">
        <v>5</v>
      </c>
    </row>
    <row r="48" spans="1:16" ht="25.5">
      <c r="A48" t="s">
        <v>50</v>
      </c>
      <c s="34" t="s">
        <v>87</v>
      </c>
      <c s="34" t="s">
        <v>7062</v>
      </c>
      <c s="35" t="s">
        <v>5</v>
      </c>
      <c s="6" t="s">
        <v>7063</v>
      </c>
      <c s="36" t="s">
        <v>1203</v>
      </c>
      <c s="37">
        <v>30.136</v>
      </c>
      <c s="36">
        <v>0.00735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28</v>
      </c>
    </row>
    <row r="49" spans="1:5" ht="25.5">
      <c r="A49" s="35" t="s">
        <v>56</v>
      </c>
      <c r="E49" s="39" t="s">
        <v>7063</v>
      </c>
    </row>
    <row r="50" spans="1:5" ht="12.75">
      <c r="A50" s="35" t="s">
        <v>57</v>
      </c>
      <c r="E50" s="40" t="s">
        <v>7064</v>
      </c>
    </row>
    <row r="51" spans="1:5" ht="12.75">
      <c r="A51" t="s">
        <v>58</v>
      </c>
      <c r="E51" s="39" t="s">
        <v>5</v>
      </c>
    </row>
    <row r="52" spans="1:16" ht="25.5">
      <c r="A52" t="s">
        <v>50</v>
      </c>
      <c s="34" t="s">
        <v>90</v>
      </c>
      <c s="34" t="s">
        <v>5147</v>
      </c>
      <c s="35" t="s">
        <v>5</v>
      </c>
      <c s="6" t="s">
        <v>5157</v>
      </c>
      <c s="36" t="s">
        <v>1203</v>
      </c>
      <c s="37">
        <v>33.903</v>
      </c>
      <c s="36">
        <v>0.00438</v>
      </c>
      <c s="36">
        <f>ROUND(G52*H52,6)</f>
      </c>
      <c r="L52" s="38">
        <v>0</v>
      </c>
      <c s="32">
        <f>ROUND(ROUND(L52,2)*ROUND(G52,3),2)</f>
      </c>
      <c s="36" t="s">
        <v>62</v>
      </c>
      <c>
        <f>(M52*21)/100</f>
      </c>
      <c t="s">
        <v>28</v>
      </c>
    </row>
    <row r="53" spans="1:5" ht="89.25">
      <c r="A53" s="35" t="s">
        <v>56</v>
      </c>
      <c r="E53" s="39" t="s">
        <v>5158</v>
      </c>
    </row>
    <row r="54" spans="1:5" ht="12.75">
      <c r="A54" s="35" t="s">
        <v>57</v>
      </c>
      <c r="E54" s="40" t="s">
        <v>7065</v>
      </c>
    </row>
    <row r="55" spans="1:5" ht="12.75">
      <c r="A55" t="s">
        <v>58</v>
      </c>
      <c r="E55" s="39" t="s">
        <v>5</v>
      </c>
    </row>
    <row r="56" spans="1:16" ht="25.5">
      <c r="A56" t="s">
        <v>50</v>
      </c>
      <c s="34" t="s">
        <v>93</v>
      </c>
      <c s="34" t="s">
        <v>7066</v>
      </c>
      <c s="35" t="s">
        <v>5</v>
      </c>
      <c s="6" t="s">
        <v>7067</v>
      </c>
      <c s="36" t="s">
        <v>1203</v>
      </c>
      <c s="37">
        <v>30.136</v>
      </c>
      <c s="36">
        <v>0.03798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28</v>
      </c>
    </row>
    <row r="57" spans="1:5" ht="25.5">
      <c r="A57" s="35" t="s">
        <v>56</v>
      </c>
      <c r="E57" s="39" t="s">
        <v>7067</v>
      </c>
    </row>
    <row r="58" spans="1:5" ht="12.75">
      <c r="A58" s="35" t="s">
        <v>57</v>
      </c>
      <c r="E58" s="40" t="s">
        <v>7064</v>
      </c>
    </row>
    <row r="59" spans="1:5" ht="12.75">
      <c r="A59" t="s">
        <v>58</v>
      </c>
      <c r="E59" s="39" t="s">
        <v>5</v>
      </c>
    </row>
    <row r="60" spans="1:16" ht="25.5">
      <c r="A60" t="s">
        <v>50</v>
      </c>
      <c s="34" t="s">
        <v>96</v>
      </c>
      <c s="34" t="s">
        <v>7068</v>
      </c>
      <c s="35" t="s">
        <v>5</v>
      </c>
      <c s="6" t="s">
        <v>7069</v>
      </c>
      <c s="36" t="s">
        <v>1203</v>
      </c>
      <c s="37">
        <v>112.723</v>
      </c>
      <c s="36">
        <v>0.0028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28</v>
      </c>
    </row>
    <row r="61" spans="1:5" ht="25.5">
      <c r="A61" s="35" t="s">
        <v>56</v>
      </c>
      <c r="E61" s="39" t="s">
        <v>7069</v>
      </c>
    </row>
    <row r="62" spans="1:5" ht="63.75">
      <c r="A62" s="35" t="s">
        <v>57</v>
      </c>
      <c r="E62" s="40" t="s">
        <v>7070</v>
      </c>
    </row>
    <row r="63" spans="1:5" ht="12.75">
      <c r="A63" t="s">
        <v>58</v>
      </c>
      <c r="E63" s="39" t="s">
        <v>5</v>
      </c>
    </row>
    <row r="64" spans="1:16" ht="25.5">
      <c r="A64" t="s">
        <v>50</v>
      </c>
      <c s="34" t="s">
        <v>99</v>
      </c>
      <c s="34" t="s">
        <v>7071</v>
      </c>
      <c s="35" t="s">
        <v>5</v>
      </c>
      <c s="6" t="s">
        <v>7072</v>
      </c>
      <c s="36" t="s">
        <v>54</v>
      </c>
      <c s="37">
        <v>76.36</v>
      </c>
      <c s="36">
        <v>0.02065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28</v>
      </c>
    </row>
    <row r="65" spans="1:5" ht="25.5">
      <c r="A65" s="35" t="s">
        <v>56</v>
      </c>
      <c r="E65" s="39" t="s">
        <v>7072</v>
      </c>
    </row>
    <row r="66" spans="1:5" ht="89.25">
      <c r="A66" s="35" t="s">
        <v>57</v>
      </c>
      <c r="E66" s="40" t="s">
        <v>7073</v>
      </c>
    </row>
    <row r="67" spans="1:5" ht="12.75">
      <c r="A67" t="s">
        <v>58</v>
      </c>
      <c r="E67" s="39" t="s">
        <v>5</v>
      </c>
    </row>
    <row r="68" spans="1:16" ht="25.5">
      <c r="A68" t="s">
        <v>50</v>
      </c>
      <c s="34" t="s">
        <v>105</v>
      </c>
      <c s="34" t="s">
        <v>7074</v>
      </c>
      <c s="35" t="s">
        <v>5</v>
      </c>
      <c s="6" t="s">
        <v>7075</v>
      </c>
      <c s="36" t="s">
        <v>1203</v>
      </c>
      <c s="37">
        <v>27.763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28</v>
      </c>
    </row>
    <row r="69" spans="1:5" ht="25.5">
      <c r="A69" s="35" t="s">
        <v>56</v>
      </c>
      <c r="E69" s="39" t="s">
        <v>7075</v>
      </c>
    </row>
    <row r="70" spans="1:5" ht="51">
      <c r="A70" s="35" t="s">
        <v>57</v>
      </c>
      <c r="E70" s="40" t="s">
        <v>7076</v>
      </c>
    </row>
    <row r="71" spans="1:5" ht="12.75">
      <c r="A71" t="s">
        <v>58</v>
      </c>
      <c r="E71" s="39" t="s">
        <v>5</v>
      </c>
    </row>
    <row r="72" spans="1:13" ht="12.75">
      <c r="A72" t="s">
        <v>47</v>
      </c>
      <c r="C72" s="31" t="s">
        <v>2562</v>
      </c>
      <c r="E72" s="33" t="s">
        <v>2563</v>
      </c>
      <c r="J72" s="32">
        <f>0</f>
      </c>
      <c s="32">
        <f>0</f>
      </c>
      <c s="32">
        <f>0+L73+L77+L81</f>
      </c>
      <c s="32">
        <f>0+M73+M77+M81</f>
      </c>
    </row>
    <row r="73" spans="1:16" ht="12.75">
      <c r="A73" t="s">
        <v>50</v>
      </c>
      <c s="34" t="s">
        <v>159</v>
      </c>
      <c s="34" t="s">
        <v>7077</v>
      </c>
      <c s="35" t="s">
        <v>5</v>
      </c>
      <c s="6" t="s">
        <v>7078</v>
      </c>
      <c s="36" t="s">
        <v>1203</v>
      </c>
      <c s="37">
        <v>33.903</v>
      </c>
      <c s="36">
        <v>4E-05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28</v>
      </c>
    </row>
    <row r="74" spans="1:5" ht="12.75">
      <c r="A74" s="35" t="s">
        <v>56</v>
      </c>
      <c r="E74" s="39" t="s">
        <v>7078</v>
      </c>
    </row>
    <row r="75" spans="1:5" ht="12.75">
      <c r="A75" s="35" t="s">
        <v>57</v>
      </c>
      <c r="E75" s="40" t="s">
        <v>7079</v>
      </c>
    </row>
    <row r="76" spans="1:5" ht="12.75">
      <c r="A76" t="s">
        <v>58</v>
      </c>
      <c r="E76" s="39" t="s">
        <v>5</v>
      </c>
    </row>
    <row r="77" spans="1:16" ht="12.75">
      <c r="A77" t="s">
        <v>50</v>
      </c>
      <c s="34" t="s">
        <v>160</v>
      </c>
      <c s="34" t="s">
        <v>7080</v>
      </c>
      <c s="35" t="s">
        <v>5</v>
      </c>
      <c s="6" t="s">
        <v>7081</v>
      </c>
      <c s="36" t="s">
        <v>1203</v>
      </c>
      <c s="37">
        <v>41.396</v>
      </c>
      <c s="36">
        <v>0.00065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28</v>
      </c>
    </row>
    <row r="78" spans="1:5" ht="12.75">
      <c r="A78" s="35" t="s">
        <v>56</v>
      </c>
      <c r="E78" s="39" t="s">
        <v>7081</v>
      </c>
    </row>
    <row r="79" spans="1:5" ht="12.75">
      <c r="A79" s="35" t="s">
        <v>57</v>
      </c>
      <c r="E79" s="40" t="s">
        <v>7082</v>
      </c>
    </row>
    <row r="80" spans="1:5" ht="12.75">
      <c r="A80" t="s">
        <v>58</v>
      </c>
      <c r="E80" s="39" t="s">
        <v>5</v>
      </c>
    </row>
    <row r="81" spans="1:16" ht="38.25">
      <c r="A81" t="s">
        <v>50</v>
      </c>
      <c s="34" t="s">
        <v>162</v>
      </c>
      <c s="34" t="s">
        <v>7083</v>
      </c>
      <c s="35" t="s">
        <v>5</v>
      </c>
      <c s="6" t="s">
        <v>7084</v>
      </c>
      <c s="36" t="s">
        <v>102</v>
      </c>
      <c s="37">
        <v>0.028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28</v>
      </c>
    </row>
    <row r="82" spans="1:5" ht="38.25">
      <c r="A82" s="35" t="s">
        <v>56</v>
      </c>
      <c r="E82" s="39" t="s">
        <v>7085</v>
      </c>
    </row>
    <row r="83" spans="1:5" ht="12.75">
      <c r="A83" s="35" t="s">
        <v>57</v>
      </c>
      <c r="E83" s="40" t="s">
        <v>5</v>
      </c>
    </row>
    <row r="84" spans="1:5" ht="12.75">
      <c r="A84" t="s">
        <v>58</v>
      </c>
      <c r="E84" s="39" t="s">
        <v>5</v>
      </c>
    </row>
    <row r="85" spans="1:13" ht="12.75">
      <c r="A85" t="s">
        <v>47</v>
      </c>
      <c r="C85" s="31" t="s">
        <v>2609</v>
      </c>
      <c r="E85" s="33" t="s">
        <v>2610</v>
      </c>
      <c r="J85" s="32">
        <f>0</f>
      </c>
      <c s="32">
        <f>0</f>
      </c>
      <c s="32">
        <f>0+L86+L90+L94+L98+L102+L106</f>
      </c>
      <c s="32">
        <f>0+M86+M90+M94+M98+M102+M106</f>
      </c>
    </row>
    <row r="86" spans="1:16" ht="25.5">
      <c r="A86" t="s">
        <v>50</v>
      </c>
      <c s="34" t="s">
        <v>163</v>
      </c>
      <c s="34" t="s">
        <v>5008</v>
      </c>
      <c s="35" t="s">
        <v>5</v>
      </c>
      <c s="6" t="s">
        <v>5009</v>
      </c>
      <c s="36" t="s">
        <v>1203</v>
      </c>
      <c s="37">
        <v>84.94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28</v>
      </c>
    </row>
    <row r="87" spans="1:5" ht="25.5">
      <c r="A87" s="35" t="s">
        <v>56</v>
      </c>
      <c r="E87" s="39" t="s">
        <v>5009</v>
      </c>
    </row>
    <row r="88" spans="1:5" ht="12.75">
      <c r="A88" s="35" t="s">
        <v>57</v>
      </c>
      <c r="E88" s="40" t="s">
        <v>7086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381</v>
      </c>
      <c s="34" t="s">
        <v>5011</v>
      </c>
      <c s="35" t="s">
        <v>5</v>
      </c>
      <c s="6" t="s">
        <v>5012</v>
      </c>
      <c s="36" t="s">
        <v>5013</v>
      </c>
      <c s="37">
        <v>84.94</v>
      </c>
      <c s="36">
        <v>0.001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28</v>
      </c>
    </row>
    <row r="91" spans="1:5" ht="12.75">
      <c r="A91" s="35" t="s">
        <v>56</v>
      </c>
      <c r="E91" s="39" t="s">
        <v>5012</v>
      </c>
    </row>
    <row r="92" spans="1:5" ht="12.75">
      <c r="A92" s="35" t="s">
        <v>57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25.5">
      <c r="A94" t="s">
        <v>50</v>
      </c>
      <c s="34" t="s">
        <v>384</v>
      </c>
      <c s="34" t="s">
        <v>7087</v>
      </c>
      <c s="35" t="s">
        <v>5</v>
      </c>
      <c s="6" t="s">
        <v>7088</v>
      </c>
      <c s="36" t="s">
        <v>1203</v>
      </c>
      <c s="37">
        <v>84.94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28</v>
      </c>
    </row>
    <row r="95" spans="1:5" ht="25.5">
      <c r="A95" s="35" t="s">
        <v>56</v>
      </c>
      <c r="E95" s="39" t="s">
        <v>7088</v>
      </c>
    </row>
    <row r="96" spans="1:5" ht="89.25">
      <c r="A96" s="35" t="s">
        <v>57</v>
      </c>
      <c r="E96" s="40" t="s">
        <v>7089</v>
      </c>
    </row>
    <row r="97" spans="1:5" ht="12.75">
      <c r="A97" t="s">
        <v>58</v>
      </c>
      <c r="E97" s="39" t="s">
        <v>5</v>
      </c>
    </row>
    <row r="98" spans="1:16" ht="25.5">
      <c r="A98" t="s">
        <v>50</v>
      </c>
      <c s="34" t="s">
        <v>387</v>
      </c>
      <c s="34" t="s">
        <v>7090</v>
      </c>
      <c s="35" t="s">
        <v>5</v>
      </c>
      <c s="6" t="s">
        <v>7091</v>
      </c>
      <c s="36" t="s">
        <v>1203</v>
      </c>
      <c s="37">
        <v>169.88</v>
      </c>
      <c s="36">
        <v>0.00088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28</v>
      </c>
    </row>
    <row r="99" spans="1:5" ht="25.5">
      <c r="A99" s="35" t="s">
        <v>56</v>
      </c>
      <c r="E99" s="39" t="s">
        <v>7091</v>
      </c>
    </row>
    <row r="100" spans="1:5" ht="12.75">
      <c r="A100" s="35" t="s">
        <v>57</v>
      </c>
      <c r="E100" s="40" t="s">
        <v>7092</v>
      </c>
    </row>
    <row r="101" spans="1:5" ht="12.75">
      <c r="A101" t="s">
        <v>58</v>
      </c>
      <c r="E101" s="39" t="s">
        <v>5</v>
      </c>
    </row>
    <row r="102" spans="1:16" ht="25.5">
      <c r="A102" t="s">
        <v>50</v>
      </c>
      <c s="34" t="s">
        <v>390</v>
      </c>
      <c s="34" t="s">
        <v>2594</v>
      </c>
      <c s="35" t="s">
        <v>5</v>
      </c>
      <c s="6" t="s">
        <v>2595</v>
      </c>
      <c s="36" t="s">
        <v>1203</v>
      </c>
      <c s="37">
        <v>197.995</v>
      </c>
      <c s="36">
        <v>0.0054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28</v>
      </c>
    </row>
    <row r="103" spans="1:5" ht="25.5">
      <c r="A103" s="35" t="s">
        <v>56</v>
      </c>
      <c r="E103" s="39" t="s">
        <v>2595</v>
      </c>
    </row>
    <row r="104" spans="1:5" ht="12.75">
      <c r="A104" s="35" t="s">
        <v>57</v>
      </c>
      <c r="E104" s="40" t="s">
        <v>7093</v>
      </c>
    </row>
    <row r="105" spans="1:5" ht="12.75">
      <c r="A105" t="s">
        <v>58</v>
      </c>
      <c r="E105" s="39" t="s">
        <v>5</v>
      </c>
    </row>
    <row r="106" spans="1:16" ht="25.5">
      <c r="A106" t="s">
        <v>50</v>
      </c>
      <c s="34" t="s">
        <v>393</v>
      </c>
      <c s="34" t="s">
        <v>5072</v>
      </c>
      <c s="35" t="s">
        <v>5</v>
      </c>
      <c s="6" t="s">
        <v>5073</v>
      </c>
      <c s="36" t="s">
        <v>102</v>
      </c>
      <c s="37">
        <v>1.304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28</v>
      </c>
    </row>
    <row r="107" spans="1:5" ht="25.5">
      <c r="A107" s="35" t="s">
        <v>56</v>
      </c>
      <c r="E107" s="39" t="s">
        <v>5073</v>
      </c>
    </row>
    <row r="108" spans="1:5" ht="12.75">
      <c r="A108" s="35" t="s">
        <v>57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3" ht="12.75">
      <c r="A110" t="s">
        <v>47</v>
      </c>
      <c r="C110" s="31" t="s">
        <v>251</v>
      </c>
      <c r="E110" s="33" t="s">
        <v>252</v>
      </c>
      <c r="J110" s="32">
        <f>0</f>
      </c>
      <c s="32">
        <f>0</f>
      </c>
      <c s="32">
        <f>0+L111+L115+L119+L123+L127+L131+L135</f>
      </c>
      <c s="32">
        <f>0+M111+M115+M119+M123+M127+M131+M135</f>
      </c>
    </row>
    <row r="111" spans="1:16" ht="25.5">
      <c r="A111" t="s">
        <v>50</v>
      </c>
      <c s="34" t="s">
        <v>396</v>
      </c>
      <c s="34" t="s">
        <v>2795</v>
      </c>
      <c s="35" t="s">
        <v>5</v>
      </c>
      <c s="6" t="s">
        <v>2796</v>
      </c>
      <c s="36" t="s">
        <v>71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28</v>
      </c>
    </row>
    <row r="112" spans="1:5" ht="25.5">
      <c r="A112" s="35" t="s">
        <v>56</v>
      </c>
      <c r="E112" s="39" t="s">
        <v>2796</v>
      </c>
    </row>
    <row r="113" spans="1:5" ht="12.75">
      <c r="A113" s="35" t="s">
        <v>57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25.5">
      <c r="A115" t="s">
        <v>50</v>
      </c>
      <c s="34" t="s">
        <v>399</v>
      </c>
      <c s="34" t="s">
        <v>2799</v>
      </c>
      <c s="35" t="s">
        <v>5</v>
      </c>
      <c s="6" t="s">
        <v>2800</v>
      </c>
      <c s="36" t="s">
        <v>54</v>
      </c>
      <c s="37">
        <v>37.75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28</v>
      </c>
    </row>
    <row r="116" spans="1:5" ht="25.5">
      <c r="A116" s="35" t="s">
        <v>56</v>
      </c>
      <c r="E116" s="39" t="s">
        <v>2800</v>
      </c>
    </row>
    <row r="117" spans="1:5" ht="12.75">
      <c r="A117" s="35" t="s">
        <v>57</v>
      </c>
      <c r="E117" s="40" t="s">
        <v>7094</v>
      </c>
    </row>
    <row r="118" spans="1:5" ht="12.75">
      <c r="A118" t="s">
        <v>58</v>
      </c>
      <c r="E118" s="39" t="s">
        <v>5</v>
      </c>
    </row>
    <row r="119" spans="1:16" ht="12.75">
      <c r="A119" t="s">
        <v>50</v>
      </c>
      <c s="34" t="s">
        <v>402</v>
      </c>
      <c s="34" t="s">
        <v>2803</v>
      </c>
      <c s="35" t="s">
        <v>5</v>
      </c>
      <c s="6" t="s">
        <v>2804</v>
      </c>
      <c s="36" t="s">
        <v>1436</v>
      </c>
      <c s="37">
        <v>37.75</v>
      </c>
      <c s="36">
        <v>0.001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28</v>
      </c>
    </row>
    <row r="120" spans="1:5" ht="12.75">
      <c r="A120" s="35" t="s">
        <v>56</v>
      </c>
      <c r="E120" s="39" t="s">
        <v>2804</v>
      </c>
    </row>
    <row r="121" spans="1:5" ht="12.75">
      <c r="A121" s="35" t="s">
        <v>57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25.5">
      <c r="A123" t="s">
        <v>50</v>
      </c>
      <c s="34" t="s">
        <v>405</v>
      </c>
      <c s="34" t="s">
        <v>2806</v>
      </c>
      <c s="35" t="s">
        <v>5</v>
      </c>
      <c s="6" t="s">
        <v>2807</v>
      </c>
      <c s="36" t="s">
        <v>54</v>
      </c>
      <c s="37">
        <v>6.45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25.5">
      <c r="A124" s="35" t="s">
        <v>56</v>
      </c>
      <c r="E124" s="39" t="s">
        <v>2807</v>
      </c>
    </row>
    <row r="125" spans="1:5" ht="12.75">
      <c r="A125" s="35" t="s">
        <v>57</v>
      </c>
      <c r="E125" s="40" t="s">
        <v>7095</v>
      </c>
    </row>
    <row r="126" spans="1:5" ht="12.75">
      <c r="A126" t="s">
        <v>58</v>
      </c>
      <c r="E126" s="39" t="s">
        <v>5</v>
      </c>
    </row>
    <row r="127" spans="1:16" ht="25.5">
      <c r="A127" t="s">
        <v>50</v>
      </c>
      <c s="34" t="s">
        <v>408</v>
      </c>
      <c s="34" t="s">
        <v>2810</v>
      </c>
      <c s="35" t="s">
        <v>5</v>
      </c>
      <c s="6" t="s">
        <v>2811</v>
      </c>
      <c s="36" t="s">
        <v>54</v>
      </c>
      <c s="37">
        <v>5.35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28</v>
      </c>
    </row>
    <row r="128" spans="1:5" ht="25.5">
      <c r="A128" s="35" t="s">
        <v>56</v>
      </c>
      <c r="E128" s="39" t="s">
        <v>2811</v>
      </c>
    </row>
    <row r="129" spans="1:5" ht="12.75">
      <c r="A129" s="35" t="s">
        <v>57</v>
      </c>
      <c r="E129" s="40" t="s">
        <v>7096</v>
      </c>
    </row>
    <row r="130" spans="1:5" ht="12.75">
      <c r="A130" t="s">
        <v>58</v>
      </c>
      <c r="E130" s="39" t="s">
        <v>5</v>
      </c>
    </row>
    <row r="131" spans="1:16" ht="12.75">
      <c r="A131" t="s">
        <v>50</v>
      </c>
      <c s="34" t="s">
        <v>413</v>
      </c>
      <c s="34" t="s">
        <v>2814</v>
      </c>
      <c s="35" t="s">
        <v>5</v>
      </c>
      <c s="6" t="s">
        <v>2815</v>
      </c>
      <c s="36" t="s">
        <v>71</v>
      </c>
      <c s="37">
        <v>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28</v>
      </c>
    </row>
    <row r="132" spans="1:5" ht="12.75">
      <c r="A132" s="35" t="s">
        <v>56</v>
      </c>
      <c r="E132" s="39" t="s">
        <v>2815</v>
      </c>
    </row>
    <row r="133" spans="1:5" ht="12.75">
      <c r="A133" s="35" t="s">
        <v>57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12.75">
      <c r="A135" t="s">
        <v>50</v>
      </c>
      <c s="34" t="s">
        <v>416</v>
      </c>
      <c s="34" t="s">
        <v>2818</v>
      </c>
      <c s="35" t="s">
        <v>5</v>
      </c>
      <c s="6" t="s">
        <v>2819</v>
      </c>
      <c s="36" t="s">
        <v>71</v>
      </c>
      <c s="37">
        <v>7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28</v>
      </c>
    </row>
    <row r="136" spans="1:5" ht="12.75">
      <c r="A136" s="35" t="s">
        <v>56</v>
      </c>
      <c r="E136" s="39" t="s">
        <v>2819</v>
      </c>
    </row>
    <row r="137" spans="1:5" ht="12.75">
      <c r="A137" s="35" t="s">
        <v>57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3" ht="12.75">
      <c r="A139" t="s">
        <v>47</v>
      </c>
      <c r="C139" s="31" t="s">
        <v>2863</v>
      </c>
      <c r="E139" s="33" t="s">
        <v>2864</v>
      </c>
      <c r="J139" s="32">
        <f>0</f>
      </c>
      <c s="32">
        <f>0</f>
      </c>
      <c s="32">
        <f>0+L140</f>
      </c>
      <c s="32">
        <f>0+M140</f>
      </c>
    </row>
    <row r="140" spans="1:16" ht="25.5">
      <c r="A140" t="s">
        <v>50</v>
      </c>
      <c s="34" t="s">
        <v>419</v>
      </c>
      <c s="34" t="s">
        <v>2866</v>
      </c>
      <c s="35" t="s">
        <v>5</v>
      </c>
      <c s="6" t="s">
        <v>2867</v>
      </c>
      <c s="36" t="s">
        <v>1203</v>
      </c>
      <c s="37">
        <v>8.292</v>
      </c>
      <c s="36">
        <v>0.11535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28</v>
      </c>
    </row>
    <row r="141" spans="1:5" ht="25.5">
      <c r="A141" s="35" t="s">
        <v>56</v>
      </c>
      <c r="E141" s="39" t="s">
        <v>2867</v>
      </c>
    </row>
    <row r="142" spans="1:5" ht="38.25">
      <c r="A142" s="35" t="s">
        <v>57</v>
      </c>
      <c r="E142" s="40" t="s">
        <v>7097</v>
      </c>
    </row>
    <row r="143" spans="1:5" ht="12.75">
      <c r="A143" t="s">
        <v>58</v>
      </c>
      <c r="E143" s="39" t="s">
        <v>5</v>
      </c>
    </row>
    <row r="144" spans="1:13" ht="12.75">
      <c r="A144" t="s">
        <v>47</v>
      </c>
      <c r="C144" s="31" t="s">
        <v>2970</v>
      </c>
      <c r="E144" s="33" t="s">
        <v>2971</v>
      </c>
      <c r="J144" s="32">
        <f>0</f>
      </c>
      <c s="32">
        <f>0</f>
      </c>
      <c s="32">
        <f>0+L145+L149+L153+L157+L161+L165+L169+L173+L177+L181+L185+L189+L193+L197</f>
      </c>
      <c s="32">
        <f>0+M145+M149+M153+M157+M161+M165+M169+M173+M177+M181+M185+M189+M193+M197</f>
      </c>
    </row>
    <row r="145" spans="1:16" ht="25.5">
      <c r="A145" t="s">
        <v>50</v>
      </c>
      <c s="34" t="s">
        <v>422</v>
      </c>
      <c s="34" t="s">
        <v>2981</v>
      </c>
      <c s="35" t="s">
        <v>5</v>
      </c>
      <c s="6" t="s">
        <v>2982</v>
      </c>
      <c s="36" t="s">
        <v>54</v>
      </c>
      <c s="37">
        <v>17.4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28</v>
      </c>
    </row>
    <row r="146" spans="1:5" ht="25.5">
      <c r="A146" s="35" t="s">
        <v>56</v>
      </c>
      <c r="E146" s="39" t="s">
        <v>2982</v>
      </c>
    </row>
    <row r="147" spans="1:5" ht="38.25">
      <c r="A147" s="35" t="s">
        <v>57</v>
      </c>
      <c r="E147" s="40" t="s">
        <v>7098</v>
      </c>
    </row>
    <row r="148" spans="1:5" ht="12.75">
      <c r="A148" t="s">
        <v>58</v>
      </c>
      <c r="E148" s="39" t="s">
        <v>5</v>
      </c>
    </row>
    <row r="149" spans="1:16" ht="12.75">
      <c r="A149" t="s">
        <v>50</v>
      </c>
      <c s="34" t="s">
        <v>425</v>
      </c>
      <c s="34" t="s">
        <v>7099</v>
      </c>
      <c s="35" t="s">
        <v>5</v>
      </c>
      <c s="6" t="s">
        <v>7100</v>
      </c>
      <c s="36" t="s">
        <v>54</v>
      </c>
      <c s="37">
        <v>21.71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28</v>
      </c>
    </row>
    <row r="150" spans="1:5" ht="12.75">
      <c r="A150" s="35" t="s">
        <v>56</v>
      </c>
      <c r="E150" s="39" t="s">
        <v>7100</v>
      </c>
    </row>
    <row r="151" spans="1:5" ht="12.75">
      <c r="A151" s="35" t="s">
        <v>57</v>
      </c>
      <c r="E151" s="40" t="s">
        <v>7101</v>
      </c>
    </row>
    <row r="152" spans="1:5" ht="12.75">
      <c r="A152" t="s">
        <v>58</v>
      </c>
      <c r="E152" s="39" t="s">
        <v>5</v>
      </c>
    </row>
    <row r="153" spans="1:16" ht="12.75">
      <c r="A153" t="s">
        <v>50</v>
      </c>
      <c s="34" t="s">
        <v>428</v>
      </c>
      <c s="34" t="s">
        <v>2989</v>
      </c>
      <c s="35" t="s">
        <v>5</v>
      </c>
      <c s="6" t="s">
        <v>2990</v>
      </c>
      <c s="36" t="s">
        <v>54</v>
      </c>
      <c s="37">
        <v>11.03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28</v>
      </c>
    </row>
    <row r="154" spans="1:5" ht="12.75">
      <c r="A154" s="35" t="s">
        <v>56</v>
      </c>
      <c r="E154" s="39" t="s">
        <v>2990</v>
      </c>
    </row>
    <row r="155" spans="1:5" ht="12.75">
      <c r="A155" s="35" t="s">
        <v>57</v>
      </c>
      <c r="E155" s="40" t="s">
        <v>7102</v>
      </c>
    </row>
    <row r="156" spans="1:5" ht="12.75">
      <c r="A156" t="s">
        <v>58</v>
      </c>
      <c r="E156" s="39" t="s">
        <v>5</v>
      </c>
    </row>
    <row r="157" spans="1:16" ht="12.75">
      <c r="A157" t="s">
        <v>50</v>
      </c>
      <c s="34" t="s">
        <v>431</v>
      </c>
      <c s="34" t="s">
        <v>7103</v>
      </c>
      <c s="35" t="s">
        <v>5</v>
      </c>
      <c s="6" t="s">
        <v>7104</v>
      </c>
      <c s="36" t="s">
        <v>54</v>
      </c>
      <c s="37">
        <v>21.71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28</v>
      </c>
    </row>
    <row r="158" spans="1:5" ht="12.75">
      <c r="A158" s="35" t="s">
        <v>56</v>
      </c>
      <c r="E158" s="39" t="s">
        <v>7104</v>
      </c>
    </row>
    <row r="159" spans="1:5" ht="12.75">
      <c r="A159" s="35" t="s">
        <v>57</v>
      </c>
      <c r="E159" s="40" t="s">
        <v>7101</v>
      </c>
    </row>
    <row r="160" spans="1:5" ht="12.75">
      <c r="A160" t="s">
        <v>58</v>
      </c>
      <c r="E160" s="39" t="s">
        <v>5</v>
      </c>
    </row>
    <row r="161" spans="1:16" ht="12.75">
      <c r="A161" t="s">
        <v>50</v>
      </c>
      <c s="34" t="s">
        <v>434</v>
      </c>
      <c s="34" t="s">
        <v>2993</v>
      </c>
      <c s="35" t="s">
        <v>5</v>
      </c>
      <c s="6" t="s">
        <v>2994</v>
      </c>
      <c s="36" t="s">
        <v>54</v>
      </c>
      <c s="37">
        <v>9.76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28</v>
      </c>
    </row>
    <row r="162" spans="1:5" ht="12.75">
      <c r="A162" s="35" t="s">
        <v>56</v>
      </c>
      <c r="E162" s="39" t="s">
        <v>2994</v>
      </c>
    </row>
    <row r="163" spans="1:5" ht="38.25">
      <c r="A163" s="35" t="s">
        <v>57</v>
      </c>
      <c r="E163" s="40" t="s">
        <v>7105</v>
      </c>
    </row>
    <row r="164" spans="1:5" ht="12.75">
      <c r="A164" t="s">
        <v>58</v>
      </c>
      <c r="E164" s="39" t="s">
        <v>5</v>
      </c>
    </row>
    <row r="165" spans="1:16" ht="12.75">
      <c r="A165" t="s">
        <v>50</v>
      </c>
      <c s="34" t="s">
        <v>437</v>
      </c>
      <c s="34" t="s">
        <v>7106</v>
      </c>
      <c s="35" t="s">
        <v>5</v>
      </c>
      <c s="6" t="s">
        <v>7107</v>
      </c>
      <c s="36" t="s">
        <v>54</v>
      </c>
      <c s="37">
        <v>17.7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28</v>
      </c>
    </row>
    <row r="166" spans="1:5" ht="12.75">
      <c r="A166" s="35" t="s">
        <v>56</v>
      </c>
      <c r="E166" s="39" t="s">
        <v>7107</v>
      </c>
    </row>
    <row r="167" spans="1:5" ht="12.75">
      <c r="A167" s="35" t="s">
        <v>57</v>
      </c>
      <c r="E167" s="40" t="s">
        <v>7108</v>
      </c>
    </row>
    <row r="168" spans="1:5" ht="12.75">
      <c r="A168" t="s">
        <v>58</v>
      </c>
      <c r="E168" s="39" t="s">
        <v>5</v>
      </c>
    </row>
    <row r="169" spans="1:16" ht="12.75">
      <c r="A169" t="s">
        <v>50</v>
      </c>
      <c s="34" t="s">
        <v>440</v>
      </c>
      <c s="34" t="s">
        <v>7109</v>
      </c>
      <c s="35" t="s">
        <v>5</v>
      </c>
      <c s="6" t="s">
        <v>7110</v>
      </c>
      <c s="36" t="s">
        <v>54</v>
      </c>
      <c s="37">
        <v>39.94</v>
      </c>
      <c s="36">
        <v>4E-05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28</v>
      </c>
    </row>
    <row r="170" spans="1:5" ht="12.75">
      <c r="A170" s="35" t="s">
        <v>56</v>
      </c>
      <c r="E170" s="39" t="s">
        <v>7110</v>
      </c>
    </row>
    <row r="171" spans="1:5" ht="38.25">
      <c r="A171" s="35" t="s">
        <v>57</v>
      </c>
      <c r="E171" s="40" t="s">
        <v>7111</v>
      </c>
    </row>
    <row r="172" spans="1:5" ht="12.75">
      <c r="A172" t="s">
        <v>58</v>
      </c>
      <c r="E172" s="39" t="s">
        <v>5</v>
      </c>
    </row>
    <row r="173" spans="1:16" ht="25.5">
      <c r="A173" t="s">
        <v>50</v>
      </c>
      <c s="34" t="s">
        <v>443</v>
      </c>
      <c s="34" t="s">
        <v>7112</v>
      </c>
      <c s="35" t="s">
        <v>5</v>
      </c>
      <c s="6" t="s">
        <v>7113</v>
      </c>
      <c s="36" t="s">
        <v>54</v>
      </c>
      <c s="37">
        <v>21.72</v>
      </c>
      <c s="36">
        <v>4E-05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28</v>
      </c>
    </row>
    <row r="174" spans="1:5" ht="25.5">
      <c r="A174" s="35" t="s">
        <v>56</v>
      </c>
      <c r="E174" s="39" t="s">
        <v>7113</v>
      </c>
    </row>
    <row r="175" spans="1:5" ht="12.75">
      <c r="A175" s="35" t="s">
        <v>57</v>
      </c>
      <c r="E175" s="40" t="s">
        <v>7114</v>
      </c>
    </row>
    <row r="176" spans="1:5" ht="12.75">
      <c r="A176" t="s">
        <v>58</v>
      </c>
      <c r="E176" s="39" t="s">
        <v>5</v>
      </c>
    </row>
    <row r="177" spans="1:16" ht="25.5">
      <c r="A177" t="s">
        <v>50</v>
      </c>
      <c s="34" t="s">
        <v>446</v>
      </c>
      <c s="34" t="s">
        <v>7115</v>
      </c>
      <c s="35" t="s">
        <v>5</v>
      </c>
      <c s="6" t="s">
        <v>7116</v>
      </c>
      <c s="36" t="s">
        <v>54</v>
      </c>
      <c s="37">
        <v>23.4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28</v>
      </c>
    </row>
    <row r="178" spans="1:5" ht="25.5">
      <c r="A178" s="35" t="s">
        <v>56</v>
      </c>
      <c r="E178" s="39" t="s">
        <v>7116</v>
      </c>
    </row>
    <row r="179" spans="1:5" ht="12.75">
      <c r="A179" s="35" t="s">
        <v>57</v>
      </c>
      <c r="E179" s="40" t="s">
        <v>7117</v>
      </c>
    </row>
    <row r="180" spans="1:5" ht="12.75">
      <c r="A180" t="s">
        <v>58</v>
      </c>
      <c r="E180" s="39" t="s">
        <v>5</v>
      </c>
    </row>
    <row r="181" spans="1:16" ht="12.75">
      <c r="A181" t="s">
        <v>50</v>
      </c>
      <c s="34" t="s">
        <v>449</v>
      </c>
      <c s="34" t="s">
        <v>7118</v>
      </c>
      <c s="35" t="s">
        <v>5</v>
      </c>
      <c s="6" t="s">
        <v>7119</v>
      </c>
      <c s="36" t="s">
        <v>1203</v>
      </c>
      <c s="37">
        <v>33.864</v>
      </c>
      <c s="36">
        <v>0.00391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28</v>
      </c>
    </row>
    <row r="182" spans="1:5" ht="12.75">
      <c r="A182" s="35" t="s">
        <v>56</v>
      </c>
      <c r="E182" s="39" t="s">
        <v>7119</v>
      </c>
    </row>
    <row r="183" spans="1:5" ht="76.5">
      <c r="A183" s="35" t="s">
        <v>57</v>
      </c>
      <c r="E183" s="40" t="s">
        <v>7120</v>
      </c>
    </row>
    <row r="184" spans="1:5" ht="12.75">
      <c r="A184" t="s">
        <v>58</v>
      </c>
      <c r="E184" s="39" t="s">
        <v>5</v>
      </c>
    </row>
    <row r="185" spans="1:16" ht="25.5">
      <c r="A185" t="s">
        <v>50</v>
      </c>
      <c s="34" t="s">
        <v>452</v>
      </c>
      <c s="34" t="s">
        <v>3016</v>
      </c>
      <c s="35" t="s">
        <v>5</v>
      </c>
      <c s="6" t="s">
        <v>3017</v>
      </c>
      <c s="36" t="s">
        <v>54</v>
      </c>
      <c s="37">
        <v>32.4</v>
      </c>
      <c s="36">
        <v>0.00169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28</v>
      </c>
    </row>
    <row r="186" spans="1:5" ht="25.5">
      <c r="A186" s="35" t="s">
        <v>56</v>
      </c>
      <c r="E186" s="39" t="s">
        <v>3017</v>
      </c>
    </row>
    <row r="187" spans="1:5" ht="38.25">
      <c r="A187" s="35" t="s">
        <v>57</v>
      </c>
      <c r="E187" s="40" t="s">
        <v>7121</v>
      </c>
    </row>
    <row r="188" spans="1:5" ht="12.75">
      <c r="A188" t="s">
        <v>58</v>
      </c>
      <c r="E188" s="39" t="s">
        <v>5</v>
      </c>
    </row>
    <row r="189" spans="1:16" ht="25.5">
      <c r="A189" t="s">
        <v>50</v>
      </c>
      <c s="34" t="s">
        <v>456</v>
      </c>
      <c s="34" t="s">
        <v>7122</v>
      </c>
      <c s="35" t="s">
        <v>5</v>
      </c>
      <c s="6" t="s">
        <v>7123</v>
      </c>
      <c s="36" t="s">
        <v>71</v>
      </c>
      <c s="37">
        <v>4</v>
      </c>
      <c s="36">
        <v>0.00036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28</v>
      </c>
    </row>
    <row r="190" spans="1:5" ht="25.5">
      <c r="A190" s="35" t="s">
        <v>56</v>
      </c>
      <c r="E190" s="39" t="s">
        <v>7123</v>
      </c>
    </row>
    <row r="191" spans="1:5" ht="12.75">
      <c r="A191" s="35" t="s">
        <v>57</v>
      </c>
      <c r="E191" s="40" t="s">
        <v>5</v>
      </c>
    </row>
    <row r="192" spans="1:5" ht="12.75">
      <c r="A192" t="s">
        <v>58</v>
      </c>
      <c r="E192" s="39" t="s">
        <v>5</v>
      </c>
    </row>
    <row r="193" spans="1:16" ht="25.5">
      <c r="A193" t="s">
        <v>50</v>
      </c>
      <c s="34" t="s">
        <v>462</v>
      </c>
      <c s="34" t="s">
        <v>7124</v>
      </c>
      <c s="35" t="s">
        <v>5</v>
      </c>
      <c s="6" t="s">
        <v>7125</v>
      </c>
      <c s="36" t="s">
        <v>54</v>
      </c>
      <c s="37">
        <v>10</v>
      </c>
      <c s="36">
        <v>0.00217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28</v>
      </c>
    </row>
    <row r="194" spans="1:5" ht="25.5">
      <c r="A194" s="35" t="s">
        <v>56</v>
      </c>
      <c r="E194" s="39" t="s">
        <v>7125</v>
      </c>
    </row>
    <row r="195" spans="1:5" ht="38.25">
      <c r="A195" s="35" t="s">
        <v>57</v>
      </c>
      <c r="E195" s="40" t="s">
        <v>7126</v>
      </c>
    </row>
    <row r="196" spans="1:5" ht="12.75">
      <c r="A196" t="s">
        <v>58</v>
      </c>
      <c r="E196" s="39" t="s">
        <v>5</v>
      </c>
    </row>
    <row r="197" spans="1:16" ht="25.5">
      <c r="A197" t="s">
        <v>50</v>
      </c>
      <c s="34" t="s">
        <v>465</v>
      </c>
      <c s="34" t="s">
        <v>7127</v>
      </c>
      <c s="35" t="s">
        <v>5</v>
      </c>
      <c s="6" t="s">
        <v>7128</v>
      </c>
      <c s="36" t="s">
        <v>102</v>
      </c>
      <c s="37">
        <v>0.213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28</v>
      </c>
    </row>
    <row r="198" spans="1:5" ht="25.5">
      <c r="A198" s="35" t="s">
        <v>56</v>
      </c>
      <c r="E198" s="39" t="s">
        <v>7128</v>
      </c>
    </row>
    <row r="199" spans="1:5" ht="12.75">
      <c r="A199" s="35" t="s">
        <v>57</v>
      </c>
      <c r="E199" s="40" t="s">
        <v>5</v>
      </c>
    </row>
    <row r="200" spans="1:5" ht="12.75">
      <c r="A200" t="s">
        <v>58</v>
      </c>
      <c r="E200" s="39" t="s">
        <v>5</v>
      </c>
    </row>
    <row r="201" spans="1:13" ht="12.75">
      <c r="A201" t="s">
        <v>47</v>
      </c>
      <c r="C201" s="31" t="s">
        <v>3122</v>
      </c>
      <c r="E201" s="33" t="s">
        <v>3123</v>
      </c>
      <c r="J201" s="32">
        <f>0</f>
      </c>
      <c s="32">
        <f>0</f>
      </c>
      <c s="32">
        <f>0+L202+L206+L210+L214+L218</f>
      </c>
      <c s="32">
        <f>0+M202+M206+M210+M214+M218</f>
      </c>
    </row>
    <row r="202" spans="1:16" ht="12.75">
      <c r="A202" t="s">
        <v>50</v>
      </c>
      <c s="34" t="s">
        <v>467</v>
      </c>
      <c s="34" t="s">
        <v>7129</v>
      </c>
      <c s="35" t="s">
        <v>5</v>
      </c>
      <c s="6" t="s">
        <v>7130</v>
      </c>
      <c s="36" t="s">
        <v>71</v>
      </c>
      <c s="37">
        <v>5</v>
      </c>
      <c s="36">
        <v>0.00027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28</v>
      </c>
    </row>
    <row r="203" spans="1:5" ht="12.75">
      <c r="A203" s="35" t="s">
        <v>56</v>
      </c>
      <c r="E203" s="39" t="s">
        <v>7130</v>
      </c>
    </row>
    <row r="204" spans="1:5" ht="12.75">
      <c r="A204" s="35" t="s">
        <v>57</v>
      </c>
      <c r="E204" s="40" t="s">
        <v>7131</v>
      </c>
    </row>
    <row r="205" spans="1:5" ht="12.75">
      <c r="A205" t="s">
        <v>58</v>
      </c>
      <c r="E205" s="39" t="s">
        <v>5</v>
      </c>
    </row>
    <row r="206" spans="1:16" ht="12.75">
      <c r="A206" t="s">
        <v>50</v>
      </c>
      <c s="34" t="s">
        <v>471</v>
      </c>
      <c s="34" t="s">
        <v>7132</v>
      </c>
      <c s="35" t="s">
        <v>5</v>
      </c>
      <c s="6" t="s">
        <v>7133</v>
      </c>
      <c s="36" t="s">
        <v>1203</v>
      </c>
      <c s="37">
        <v>1.083</v>
      </c>
      <c s="36">
        <v>0.03472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28</v>
      </c>
    </row>
    <row r="207" spans="1:5" ht="12.75">
      <c r="A207" s="35" t="s">
        <v>56</v>
      </c>
      <c r="E207" s="39" t="s">
        <v>7133</v>
      </c>
    </row>
    <row r="208" spans="1:5" ht="12.75">
      <c r="A208" s="35" t="s">
        <v>57</v>
      </c>
      <c r="E208" s="40" t="s">
        <v>7134</v>
      </c>
    </row>
    <row r="209" spans="1:5" ht="12.75">
      <c r="A209" t="s">
        <v>58</v>
      </c>
      <c r="E209" s="39" t="s">
        <v>5</v>
      </c>
    </row>
    <row r="210" spans="1:16" ht="25.5">
      <c r="A210" t="s">
        <v>50</v>
      </c>
      <c s="34" t="s">
        <v>474</v>
      </c>
      <c s="34" t="s">
        <v>3186</v>
      </c>
      <c s="35" t="s">
        <v>5</v>
      </c>
      <c s="6" t="s">
        <v>3187</v>
      </c>
      <c s="36" t="s">
        <v>71</v>
      </c>
      <c s="37">
        <v>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62</v>
      </c>
      <c>
        <f>(M210*21)/100</f>
      </c>
      <c t="s">
        <v>28</v>
      </c>
    </row>
    <row r="211" spans="1:5" ht="25.5">
      <c r="A211" s="35" t="s">
        <v>56</v>
      </c>
      <c r="E211" s="39" t="s">
        <v>3187</v>
      </c>
    </row>
    <row r="212" spans="1:5" ht="12.75">
      <c r="A212" s="35" t="s">
        <v>57</v>
      </c>
      <c r="E212" s="40" t="s">
        <v>5</v>
      </c>
    </row>
    <row r="213" spans="1:5" ht="12.75">
      <c r="A213" t="s">
        <v>58</v>
      </c>
      <c r="E213" s="39" t="s">
        <v>5</v>
      </c>
    </row>
    <row r="214" spans="1:16" ht="12.75">
      <c r="A214" t="s">
        <v>50</v>
      </c>
      <c s="34" t="s">
        <v>479</v>
      </c>
      <c s="34" t="s">
        <v>7135</v>
      </c>
      <c s="35" t="s">
        <v>5</v>
      </c>
      <c s="6" t="s">
        <v>7136</v>
      </c>
      <c s="36" t="s">
        <v>54</v>
      </c>
      <c s="37">
        <v>7.5</v>
      </c>
      <c s="36">
        <v>0.0008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28</v>
      </c>
    </row>
    <row r="215" spans="1:5" ht="12.75">
      <c r="A215" s="35" t="s">
        <v>56</v>
      </c>
      <c r="E215" s="39" t="s">
        <v>7136</v>
      </c>
    </row>
    <row r="216" spans="1:5" ht="12.75">
      <c r="A216" s="35" t="s">
        <v>57</v>
      </c>
      <c r="E216" s="40" t="s">
        <v>7137</v>
      </c>
    </row>
    <row r="217" spans="1:5" ht="12.75">
      <c r="A217" t="s">
        <v>58</v>
      </c>
      <c r="E217" s="39" t="s">
        <v>5</v>
      </c>
    </row>
    <row r="218" spans="1:16" ht="25.5">
      <c r="A218" t="s">
        <v>50</v>
      </c>
      <c s="34" t="s">
        <v>482</v>
      </c>
      <c s="34" t="s">
        <v>7138</v>
      </c>
      <c s="35" t="s">
        <v>5</v>
      </c>
      <c s="6" t="s">
        <v>7139</v>
      </c>
      <c s="36" t="s">
        <v>102</v>
      </c>
      <c s="37">
        <v>0.045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28</v>
      </c>
    </row>
    <row r="219" spans="1:5" ht="25.5">
      <c r="A219" s="35" t="s">
        <v>56</v>
      </c>
      <c r="E219" s="39" t="s">
        <v>7139</v>
      </c>
    </row>
    <row r="220" spans="1:5" ht="12.75">
      <c r="A220" s="35" t="s">
        <v>57</v>
      </c>
      <c r="E220" s="40" t="s">
        <v>5</v>
      </c>
    </row>
    <row r="221" spans="1:5" ht="12.75">
      <c r="A221" t="s">
        <v>58</v>
      </c>
      <c r="E221" s="39" t="s">
        <v>5</v>
      </c>
    </row>
    <row r="222" spans="1:13" ht="12.75">
      <c r="A222" t="s">
        <v>47</v>
      </c>
      <c r="C222" s="31" t="s">
        <v>3328</v>
      </c>
      <c r="E222" s="33" t="s">
        <v>3329</v>
      </c>
      <c r="J222" s="32">
        <f>0</f>
      </c>
      <c s="32">
        <f>0</f>
      </c>
      <c s="32">
        <f>0+L223+L227+L231+L235+L239+L243+L247+L251+L255</f>
      </c>
      <c s="32">
        <f>0+M223+M227+M231+M235+M239+M243+M247+M251+M255</f>
      </c>
    </row>
    <row r="223" spans="1:16" ht="12.75">
      <c r="A223" t="s">
        <v>50</v>
      </c>
      <c s="34" t="s">
        <v>485</v>
      </c>
      <c s="34" t="s">
        <v>3718</v>
      </c>
      <c s="35" t="s">
        <v>5</v>
      </c>
      <c s="6" t="s">
        <v>3719</v>
      </c>
      <c s="36" t="s">
        <v>71</v>
      </c>
      <c s="37">
        <v>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55</v>
      </c>
      <c>
        <f>(M223*21)/100</f>
      </c>
      <c t="s">
        <v>28</v>
      </c>
    </row>
    <row r="224" spans="1:5" ht="12.75">
      <c r="A224" s="35" t="s">
        <v>56</v>
      </c>
      <c r="E224" s="39" t="s">
        <v>3719</v>
      </c>
    </row>
    <row r="225" spans="1:5" ht="12.75">
      <c r="A225" s="35" t="s">
        <v>57</v>
      </c>
      <c r="E225" s="40" t="s">
        <v>7140</v>
      </c>
    </row>
    <row r="226" spans="1:5" ht="12.75">
      <c r="A226" t="s">
        <v>58</v>
      </c>
      <c r="E226" s="39" t="s">
        <v>5</v>
      </c>
    </row>
    <row r="227" spans="1:16" ht="12.75">
      <c r="A227" t="s">
        <v>50</v>
      </c>
      <c s="34" t="s">
        <v>488</v>
      </c>
      <c s="34" t="s">
        <v>7141</v>
      </c>
      <c s="35" t="s">
        <v>5</v>
      </c>
      <c s="6" t="s">
        <v>7142</v>
      </c>
      <c s="36" t="s">
        <v>71</v>
      </c>
      <c s="37">
        <v>6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55</v>
      </c>
      <c>
        <f>(M227*21)/100</f>
      </c>
      <c t="s">
        <v>28</v>
      </c>
    </row>
    <row r="228" spans="1:5" ht="12.75">
      <c r="A228" s="35" t="s">
        <v>56</v>
      </c>
      <c r="E228" s="39" t="s">
        <v>7142</v>
      </c>
    </row>
    <row r="229" spans="1:5" ht="12.75">
      <c r="A229" s="35" t="s">
        <v>57</v>
      </c>
      <c r="E229" s="40" t="s">
        <v>7143</v>
      </c>
    </row>
    <row r="230" spans="1:5" ht="12.75">
      <c r="A230" t="s">
        <v>58</v>
      </c>
      <c r="E230" s="39" t="s">
        <v>5</v>
      </c>
    </row>
    <row r="231" spans="1:16" ht="12.75">
      <c r="A231" t="s">
        <v>50</v>
      </c>
      <c s="34" t="s">
        <v>490</v>
      </c>
      <c s="34" t="s">
        <v>3726</v>
      </c>
      <c s="35" t="s">
        <v>5</v>
      </c>
      <c s="6" t="s">
        <v>3727</v>
      </c>
      <c s="36" t="s">
        <v>71</v>
      </c>
      <c s="37">
        <v>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55</v>
      </c>
      <c>
        <f>(M231*21)/100</f>
      </c>
      <c t="s">
        <v>28</v>
      </c>
    </row>
    <row r="232" spans="1:5" ht="12.75">
      <c r="A232" s="35" t="s">
        <v>56</v>
      </c>
      <c r="E232" s="39" t="s">
        <v>3727</v>
      </c>
    </row>
    <row r="233" spans="1:5" ht="12.75">
      <c r="A233" s="35" t="s">
        <v>57</v>
      </c>
      <c r="E233" s="40" t="s">
        <v>5</v>
      </c>
    </row>
    <row r="234" spans="1:5" ht="12.75">
      <c r="A234" t="s">
        <v>58</v>
      </c>
      <c r="E234" s="39" t="s">
        <v>5</v>
      </c>
    </row>
    <row r="235" spans="1:16" ht="12.75">
      <c r="A235" t="s">
        <v>50</v>
      </c>
      <c s="34" t="s">
        <v>492</v>
      </c>
      <c s="34" t="s">
        <v>7144</v>
      </c>
      <c s="35" t="s">
        <v>5</v>
      </c>
      <c s="6" t="s">
        <v>7145</v>
      </c>
      <c s="36" t="s">
        <v>71</v>
      </c>
      <c s="37">
        <v>2</v>
      </c>
      <c s="36">
        <v>0.0026</v>
      </c>
      <c s="36">
        <f>ROUND(G235*H235,6)</f>
      </c>
      <c r="L235" s="38">
        <v>0</v>
      </c>
      <c s="32">
        <f>ROUND(ROUND(L235,2)*ROUND(G235,3),2)</f>
      </c>
      <c s="36" t="s">
        <v>55</v>
      </c>
      <c>
        <f>(M235*21)/100</f>
      </c>
      <c t="s">
        <v>28</v>
      </c>
    </row>
    <row r="236" spans="1:5" ht="12.75">
      <c r="A236" s="35" t="s">
        <v>56</v>
      </c>
      <c r="E236" s="39" t="s">
        <v>7145</v>
      </c>
    </row>
    <row r="237" spans="1:5" ht="12.75">
      <c r="A237" s="35" t="s">
        <v>57</v>
      </c>
      <c r="E237" s="40" t="s">
        <v>5</v>
      </c>
    </row>
    <row r="238" spans="1:5" ht="12.75">
      <c r="A238" t="s">
        <v>58</v>
      </c>
      <c r="E238" s="39" t="s">
        <v>5</v>
      </c>
    </row>
    <row r="239" spans="1:16" ht="12.75">
      <c r="A239" t="s">
        <v>50</v>
      </c>
      <c s="34" t="s">
        <v>495</v>
      </c>
      <c s="34" t="s">
        <v>3755</v>
      </c>
      <c s="35" t="s">
        <v>5</v>
      </c>
      <c s="6" t="s">
        <v>3756</v>
      </c>
      <c s="36" t="s">
        <v>71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55</v>
      </c>
      <c>
        <f>(M239*21)/100</f>
      </c>
      <c t="s">
        <v>28</v>
      </c>
    </row>
    <row r="240" spans="1:5" ht="12.75">
      <c r="A240" s="35" t="s">
        <v>56</v>
      </c>
      <c r="E240" s="39" t="s">
        <v>3756</v>
      </c>
    </row>
    <row r="241" spans="1:5" ht="12.75">
      <c r="A241" s="35" t="s">
        <v>57</v>
      </c>
      <c r="E241" s="40" t="s">
        <v>5</v>
      </c>
    </row>
    <row r="242" spans="1:5" ht="12.75">
      <c r="A242" t="s">
        <v>58</v>
      </c>
      <c r="E242" s="39" t="s">
        <v>5</v>
      </c>
    </row>
    <row r="243" spans="1:16" ht="12.75">
      <c r="A243" t="s">
        <v>50</v>
      </c>
      <c s="34" t="s">
        <v>498</v>
      </c>
      <c s="34" t="s">
        <v>7146</v>
      </c>
      <c s="35" t="s">
        <v>5</v>
      </c>
      <c s="6" t="s">
        <v>3764</v>
      </c>
      <c s="36" t="s">
        <v>86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62</v>
      </c>
      <c>
        <f>(M243*21)/100</f>
      </c>
      <c t="s">
        <v>28</v>
      </c>
    </row>
    <row r="244" spans="1:5" ht="12.75">
      <c r="A244" s="35" t="s">
        <v>56</v>
      </c>
      <c r="E244" s="39" t="s">
        <v>3764</v>
      </c>
    </row>
    <row r="245" spans="1:5" ht="12.75">
      <c r="A245" s="35" t="s">
        <v>57</v>
      </c>
      <c r="E245" s="40" t="s">
        <v>7147</v>
      </c>
    </row>
    <row r="246" spans="1:5" ht="12.75">
      <c r="A246" t="s">
        <v>58</v>
      </c>
      <c r="E246" s="39" t="s">
        <v>5</v>
      </c>
    </row>
    <row r="247" spans="1:16" ht="12.75">
      <c r="A247" t="s">
        <v>50</v>
      </c>
      <c s="34" t="s">
        <v>499</v>
      </c>
      <c s="34" t="s">
        <v>7148</v>
      </c>
      <c s="35" t="s">
        <v>5</v>
      </c>
      <c s="6" t="s">
        <v>3768</v>
      </c>
      <c s="36" t="s">
        <v>86</v>
      </c>
      <c s="37">
        <v>1</v>
      </c>
      <c s="36">
        <v>0.3415</v>
      </c>
      <c s="36">
        <f>ROUND(G247*H247,6)</f>
      </c>
      <c r="L247" s="38">
        <v>0</v>
      </c>
      <c s="32">
        <f>ROUND(ROUND(L247,2)*ROUND(G247,3),2)</f>
      </c>
      <c s="36" t="s">
        <v>62</v>
      </c>
      <c>
        <f>(M247*21)/100</f>
      </c>
      <c t="s">
        <v>28</v>
      </c>
    </row>
    <row r="248" spans="1:5" ht="12.75">
      <c r="A248" s="35" t="s">
        <v>56</v>
      </c>
      <c r="E248" s="39" t="s">
        <v>3768</v>
      </c>
    </row>
    <row r="249" spans="1:5" ht="12.75">
      <c r="A249" s="35" t="s">
        <v>57</v>
      </c>
      <c r="E249" s="40" t="s">
        <v>7147</v>
      </c>
    </row>
    <row r="250" spans="1:5" ht="12.75">
      <c r="A250" t="s">
        <v>58</v>
      </c>
      <c r="E250" s="39" t="s">
        <v>5</v>
      </c>
    </row>
    <row r="251" spans="1:16" ht="12.75">
      <c r="A251" t="s">
        <v>50</v>
      </c>
      <c s="34" t="s">
        <v>502</v>
      </c>
      <c s="34" t="s">
        <v>4032</v>
      </c>
      <c s="35" t="s">
        <v>5</v>
      </c>
      <c s="6" t="s">
        <v>4033</v>
      </c>
      <c s="36" t="s">
        <v>54</v>
      </c>
      <c s="37">
        <v>4.37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55</v>
      </c>
      <c>
        <f>(M251*21)/100</f>
      </c>
      <c t="s">
        <v>28</v>
      </c>
    </row>
    <row r="252" spans="1:5" ht="12.75">
      <c r="A252" s="35" t="s">
        <v>56</v>
      </c>
      <c r="E252" s="39" t="s">
        <v>4033</v>
      </c>
    </row>
    <row r="253" spans="1:5" ht="12.75">
      <c r="A253" s="35" t="s">
        <v>57</v>
      </c>
      <c r="E253" s="40" t="s">
        <v>5</v>
      </c>
    </row>
    <row r="254" spans="1:5" ht="12.75">
      <c r="A254" t="s">
        <v>58</v>
      </c>
      <c r="E254" s="39" t="s">
        <v>5</v>
      </c>
    </row>
    <row r="255" spans="1:16" ht="25.5">
      <c r="A255" t="s">
        <v>50</v>
      </c>
      <c s="34" t="s">
        <v>505</v>
      </c>
      <c s="34" t="s">
        <v>7149</v>
      </c>
      <c s="35" t="s">
        <v>5</v>
      </c>
      <c s="6" t="s">
        <v>7150</v>
      </c>
      <c s="36" t="s">
        <v>102</v>
      </c>
      <c s="37">
        <v>0.347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55</v>
      </c>
      <c>
        <f>(M255*21)/100</f>
      </c>
      <c t="s">
        <v>28</v>
      </c>
    </row>
    <row r="256" spans="1:5" ht="25.5">
      <c r="A256" s="35" t="s">
        <v>56</v>
      </c>
      <c r="E256" s="39" t="s">
        <v>7150</v>
      </c>
    </row>
    <row r="257" spans="1:5" ht="12.75">
      <c r="A257" s="35" t="s">
        <v>57</v>
      </c>
      <c r="E257" s="40" t="s">
        <v>5</v>
      </c>
    </row>
    <row r="258" spans="1:5" ht="12.75">
      <c r="A258" t="s">
        <v>58</v>
      </c>
      <c r="E258" s="39" t="s">
        <v>5</v>
      </c>
    </row>
    <row r="259" spans="1:13" ht="12.75">
      <c r="A259" t="s">
        <v>47</v>
      </c>
      <c r="C259" s="31" t="s">
        <v>4091</v>
      </c>
      <c r="E259" s="33" t="s">
        <v>4180</v>
      </c>
      <c r="J259" s="32">
        <f>0</f>
      </c>
      <c s="32">
        <f>0</f>
      </c>
      <c s="32">
        <f>0+L260+L264+L268</f>
      </c>
      <c s="32">
        <f>0+M260+M264+M268</f>
      </c>
    </row>
    <row r="260" spans="1:16" ht="25.5">
      <c r="A260" t="s">
        <v>50</v>
      </c>
      <c s="34" t="s">
        <v>508</v>
      </c>
      <c s="34" t="s">
        <v>4202</v>
      </c>
      <c s="35" t="s">
        <v>5</v>
      </c>
      <c s="6" t="s">
        <v>4203</v>
      </c>
      <c s="36" t="s">
        <v>1203</v>
      </c>
      <c s="37">
        <v>33.903</v>
      </c>
      <c s="36">
        <v>0.005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28</v>
      </c>
    </row>
    <row r="261" spans="1:5" ht="25.5">
      <c r="A261" s="35" t="s">
        <v>56</v>
      </c>
      <c r="E261" s="39" t="s">
        <v>4203</v>
      </c>
    </row>
    <row r="262" spans="1:5" ht="38.25">
      <c r="A262" s="35" t="s">
        <v>57</v>
      </c>
      <c r="E262" s="40" t="s">
        <v>7151</v>
      </c>
    </row>
    <row r="263" spans="1:5" ht="12.75">
      <c r="A263" t="s">
        <v>58</v>
      </c>
      <c r="E263" s="39" t="s">
        <v>5</v>
      </c>
    </row>
    <row r="264" spans="1:16" ht="12.75">
      <c r="A264" t="s">
        <v>50</v>
      </c>
      <c s="34" t="s">
        <v>511</v>
      </c>
      <c s="34" t="s">
        <v>4206</v>
      </c>
      <c s="35" t="s">
        <v>5</v>
      </c>
      <c s="6" t="s">
        <v>4207</v>
      </c>
      <c s="36" t="s">
        <v>1203</v>
      </c>
      <c s="37">
        <v>37.293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62</v>
      </c>
      <c>
        <f>(M264*21)/100</f>
      </c>
      <c t="s">
        <v>28</v>
      </c>
    </row>
    <row r="265" spans="1:5" ht="12.75">
      <c r="A265" s="35" t="s">
        <v>56</v>
      </c>
      <c r="E265" s="39" t="s">
        <v>4207</v>
      </c>
    </row>
    <row r="266" spans="1:5" ht="25.5">
      <c r="A266" s="35" t="s">
        <v>57</v>
      </c>
      <c r="E266" s="42" t="s">
        <v>7152</v>
      </c>
    </row>
    <row r="267" spans="1:5" ht="12.75">
      <c r="A267" t="s">
        <v>58</v>
      </c>
      <c r="E267" s="39" t="s">
        <v>5</v>
      </c>
    </row>
    <row r="268" spans="1:16" ht="25.5">
      <c r="A268" t="s">
        <v>50</v>
      </c>
      <c s="34" t="s">
        <v>514</v>
      </c>
      <c s="34" t="s">
        <v>7153</v>
      </c>
      <c s="35" t="s">
        <v>5</v>
      </c>
      <c s="6" t="s">
        <v>7154</v>
      </c>
      <c s="36" t="s">
        <v>102</v>
      </c>
      <c s="37">
        <v>0.17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28</v>
      </c>
    </row>
    <row r="269" spans="1:5" ht="25.5">
      <c r="A269" s="35" t="s">
        <v>56</v>
      </c>
      <c r="E269" s="39" t="s">
        <v>7154</v>
      </c>
    </row>
    <row r="270" spans="1:5" ht="12.75">
      <c r="A270" s="35" t="s">
        <v>57</v>
      </c>
      <c r="E270" s="40" t="s">
        <v>5</v>
      </c>
    </row>
    <row r="271" spans="1:5" ht="12.75">
      <c r="A271" t="s">
        <v>58</v>
      </c>
      <c r="E271" s="39" t="s">
        <v>5</v>
      </c>
    </row>
    <row r="272" spans="1:13" ht="12.75">
      <c r="A272" t="s">
        <v>47</v>
      </c>
      <c r="C272" s="31" t="s">
        <v>4100</v>
      </c>
      <c r="E272" s="33" t="s">
        <v>4229</v>
      </c>
      <c r="J272" s="32">
        <f>0</f>
      </c>
      <c s="32">
        <f>0</f>
      </c>
      <c s="32">
        <f>0+L273+L277+L281+L285+L289+L293+L297+L301+L305+L309+L313+L317+L321</f>
      </c>
      <c s="32">
        <f>0+M273+M277+M281+M285+M289+M293+M297+M301+M305+M309+M313+M317+M321</f>
      </c>
    </row>
    <row r="273" spans="1:16" ht="25.5">
      <c r="A273" t="s">
        <v>50</v>
      </c>
      <c s="34" t="s">
        <v>517</v>
      </c>
      <c s="34" t="s">
        <v>4231</v>
      </c>
      <c s="35" t="s">
        <v>5</v>
      </c>
      <c s="6" t="s">
        <v>4232</v>
      </c>
      <c s="36" t="s">
        <v>1203</v>
      </c>
      <c s="37">
        <v>39.969</v>
      </c>
      <c s="36">
        <v>7E-05</v>
      </c>
      <c s="36">
        <f>ROUND(G273*H273,6)</f>
      </c>
      <c r="L273" s="38">
        <v>0</v>
      </c>
      <c s="32">
        <f>ROUND(ROUND(L273,2)*ROUND(G273,3),2)</f>
      </c>
      <c s="36" t="s">
        <v>55</v>
      </c>
      <c>
        <f>(M273*21)/100</f>
      </c>
      <c t="s">
        <v>28</v>
      </c>
    </row>
    <row r="274" spans="1:5" ht="25.5">
      <c r="A274" s="35" t="s">
        <v>56</v>
      </c>
      <c r="E274" s="39" t="s">
        <v>4232</v>
      </c>
    </row>
    <row r="275" spans="1:5" ht="63.75">
      <c r="A275" s="35" t="s">
        <v>57</v>
      </c>
      <c r="E275" s="40" t="s">
        <v>7155</v>
      </c>
    </row>
    <row r="276" spans="1:5" ht="12.75">
      <c r="A276" t="s">
        <v>58</v>
      </c>
      <c r="E276" s="39" t="s">
        <v>5</v>
      </c>
    </row>
    <row r="277" spans="1:16" ht="25.5">
      <c r="A277" t="s">
        <v>50</v>
      </c>
      <c s="34" t="s">
        <v>520</v>
      </c>
      <c s="34" t="s">
        <v>4235</v>
      </c>
      <c s="35" t="s">
        <v>5</v>
      </c>
      <c s="6" t="s">
        <v>4236</v>
      </c>
      <c s="36" t="s">
        <v>1203</v>
      </c>
      <c s="37">
        <v>39.969</v>
      </c>
      <c s="36">
        <v>7E-05</v>
      </c>
      <c s="36">
        <f>ROUND(G277*H277,6)</f>
      </c>
      <c r="L277" s="38">
        <v>0</v>
      </c>
      <c s="32">
        <f>ROUND(ROUND(L277,2)*ROUND(G277,3),2)</f>
      </c>
      <c s="36" t="s">
        <v>55</v>
      </c>
      <c>
        <f>(M277*21)/100</f>
      </c>
      <c t="s">
        <v>28</v>
      </c>
    </row>
    <row r="278" spans="1:5" ht="25.5">
      <c r="A278" s="35" t="s">
        <v>56</v>
      </c>
      <c r="E278" s="39" t="s">
        <v>4236</v>
      </c>
    </row>
    <row r="279" spans="1:5" ht="12.75">
      <c r="A279" s="35" t="s">
        <v>57</v>
      </c>
      <c r="E279" s="40" t="s">
        <v>7156</v>
      </c>
    </row>
    <row r="280" spans="1:5" ht="12.75">
      <c r="A280" t="s">
        <v>58</v>
      </c>
      <c r="E280" s="39" t="s">
        <v>5</v>
      </c>
    </row>
    <row r="281" spans="1:16" ht="12.75">
      <c r="A281" t="s">
        <v>50</v>
      </c>
      <c s="34" t="s">
        <v>523</v>
      </c>
      <c s="34" t="s">
        <v>7157</v>
      </c>
      <c s="35" t="s">
        <v>5</v>
      </c>
      <c s="6" t="s">
        <v>7158</v>
      </c>
      <c s="36" t="s">
        <v>1203</v>
      </c>
      <c s="37">
        <v>39.969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55</v>
      </c>
      <c>
        <f>(M281*21)/100</f>
      </c>
      <c t="s">
        <v>28</v>
      </c>
    </row>
    <row r="282" spans="1:5" ht="12.75">
      <c r="A282" s="35" t="s">
        <v>56</v>
      </c>
      <c r="E282" s="39" t="s">
        <v>7158</v>
      </c>
    </row>
    <row r="283" spans="1:5" ht="12.75">
      <c r="A283" s="35" t="s">
        <v>57</v>
      </c>
      <c r="E283" s="40" t="s">
        <v>7156</v>
      </c>
    </row>
    <row r="284" spans="1:5" ht="12.75">
      <c r="A284" t="s">
        <v>58</v>
      </c>
      <c r="E284" s="39" t="s">
        <v>5</v>
      </c>
    </row>
    <row r="285" spans="1:16" ht="12.75">
      <c r="A285" t="s">
        <v>50</v>
      </c>
      <c s="34" t="s">
        <v>527</v>
      </c>
      <c s="34" t="s">
        <v>4238</v>
      </c>
      <c s="35" t="s">
        <v>5</v>
      </c>
      <c s="6" t="s">
        <v>4239</v>
      </c>
      <c s="36" t="s">
        <v>1203</v>
      </c>
      <c s="37">
        <v>39.969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55</v>
      </c>
      <c>
        <f>(M285*21)/100</f>
      </c>
      <c t="s">
        <v>28</v>
      </c>
    </row>
    <row r="286" spans="1:5" ht="12.75">
      <c r="A286" s="35" t="s">
        <v>56</v>
      </c>
      <c r="E286" s="39" t="s">
        <v>4239</v>
      </c>
    </row>
    <row r="287" spans="1:5" ht="12.75">
      <c r="A287" s="35" t="s">
        <v>57</v>
      </c>
      <c r="E287" s="40" t="s">
        <v>7156</v>
      </c>
    </row>
    <row r="288" spans="1:5" ht="12.75">
      <c r="A288" t="s">
        <v>58</v>
      </c>
      <c r="E288" s="39" t="s">
        <v>5</v>
      </c>
    </row>
    <row r="289" spans="1:16" ht="25.5">
      <c r="A289" t="s">
        <v>50</v>
      </c>
      <c s="34" t="s">
        <v>530</v>
      </c>
      <c s="34" t="s">
        <v>7159</v>
      </c>
      <c s="35" t="s">
        <v>5</v>
      </c>
      <c s="6" t="s">
        <v>7160</v>
      </c>
      <c s="36" t="s">
        <v>1203</v>
      </c>
      <c s="37">
        <v>39.969</v>
      </c>
      <c s="36">
        <v>0.00014</v>
      </c>
      <c s="36">
        <f>ROUND(G289*H289,6)</f>
      </c>
      <c r="L289" s="38">
        <v>0</v>
      </c>
      <c s="32">
        <f>ROUND(ROUND(L289,2)*ROUND(G289,3),2)</f>
      </c>
      <c s="36" t="s">
        <v>55</v>
      </c>
      <c>
        <f>(M289*21)/100</f>
      </c>
      <c t="s">
        <v>28</v>
      </c>
    </row>
    <row r="290" spans="1:5" ht="25.5">
      <c r="A290" s="35" t="s">
        <v>56</v>
      </c>
      <c r="E290" s="39" t="s">
        <v>7160</v>
      </c>
    </row>
    <row r="291" spans="1:5" ht="12.75">
      <c r="A291" s="35" t="s">
        <v>57</v>
      </c>
      <c r="E291" s="40" t="s">
        <v>7156</v>
      </c>
    </row>
    <row r="292" spans="1:5" ht="12.75">
      <c r="A292" t="s">
        <v>58</v>
      </c>
      <c r="E292" s="39" t="s">
        <v>5</v>
      </c>
    </row>
    <row r="293" spans="1:16" ht="12.75">
      <c r="A293" t="s">
        <v>50</v>
      </c>
      <c s="34" t="s">
        <v>533</v>
      </c>
      <c s="34" t="s">
        <v>7161</v>
      </c>
      <c s="35" t="s">
        <v>5</v>
      </c>
      <c s="6" t="s">
        <v>7162</v>
      </c>
      <c s="36" t="s">
        <v>1203</v>
      </c>
      <c s="37">
        <v>39.969</v>
      </c>
      <c s="36">
        <v>0.00012</v>
      </c>
      <c s="36">
        <f>ROUND(G293*H293,6)</f>
      </c>
      <c r="L293" s="38">
        <v>0</v>
      </c>
      <c s="32">
        <f>ROUND(ROUND(L293,2)*ROUND(G293,3),2)</f>
      </c>
      <c s="36" t="s">
        <v>55</v>
      </c>
      <c>
        <f>(M293*21)/100</f>
      </c>
      <c t="s">
        <v>28</v>
      </c>
    </row>
    <row r="294" spans="1:5" ht="12.75">
      <c r="A294" s="35" t="s">
        <v>56</v>
      </c>
      <c r="E294" s="39" t="s">
        <v>7162</v>
      </c>
    </row>
    <row r="295" spans="1:5" ht="12.75">
      <c r="A295" s="35" t="s">
        <v>57</v>
      </c>
      <c r="E295" s="40" t="s">
        <v>7156</v>
      </c>
    </row>
    <row r="296" spans="1:5" ht="12.75">
      <c r="A296" t="s">
        <v>58</v>
      </c>
      <c r="E296" s="39" t="s">
        <v>5</v>
      </c>
    </row>
    <row r="297" spans="1:16" ht="25.5">
      <c r="A297" t="s">
        <v>50</v>
      </c>
      <c s="34" t="s">
        <v>536</v>
      </c>
      <c s="34" t="s">
        <v>7163</v>
      </c>
      <c s="35" t="s">
        <v>5</v>
      </c>
      <c s="6" t="s">
        <v>7164</v>
      </c>
      <c s="36" t="s">
        <v>1203</v>
      </c>
      <c s="37">
        <v>121.841</v>
      </c>
      <c s="36">
        <v>0.0002</v>
      </c>
      <c s="36">
        <f>ROUND(G297*H297,6)</f>
      </c>
      <c r="L297" s="38">
        <v>0</v>
      </c>
      <c s="32">
        <f>ROUND(ROUND(L297,2)*ROUND(G297,3),2)</f>
      </c>
      <c s="36" t="s">
        <v>55</v>
      </c>
      <c>
        <f>(M297*21)/100</f>
      </c>
      <c t="s">
        <v>28</v>
      </c>
    </row>
    <row r="298" spans="1:5" ht="25.5">
      <c r="A298" s="35" t="s">
        <v>56</v>
      </c>
      <c r="E298" s="39" t="s">
        <v>7164</v>
      </c>
    </row>
    <row r="299" spans="1:5" ht="51">
      <c r="A299" s="35" t="s">
        <v>57</v>
      </c>
      <c r="E299" s="40" t="s">
        <v>7165</v>
      </c>
    </row>
    <row r="300" spans="1:5" ht="12.75">
      <c r="A300" t="s">
        <v>58</v>
      </c>
      <c r="E300" s="39" t="s">
        <v>5</v>
      </c>
    </row>
    <row r="301" spans="1:16" ht="12.75">
      <c r="A301" t="s">
        <v>50</v>
      </c>
      <c s="34" t="s">
        <v>539</v>
      </c>
      <c s="34" t="s">
        <v>7166</v>
      </c>
      <c s="35" t="s">
        <v>5</v>
      </c>
      <c s="6" t="s">
        <v>7167</v>
      </c>
      <c s="36" t="s">
        <v>86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62</v>
      </c>
      <c>
        <f>(M301*21)/100</f>
      </c>
      <c t="s">
        <v>28</v>
      </c>
    </row>
    <row r="302" spans="1:5" ht="12.75">
      <c r="A302" s="35" t="s">
        <v>56</v>
      </c>
      <c r="E302" s="39" t="s">
        <v>7167</v>
      </c>
    </row>
    <row r="303" spans="1:5" ht="12.75">
      <c r="A303" s="35" t="s">
        <v>57</v>
      </c>
      <c r="E303" s="40" t="s">
        <v>7168</v>
      </c>
    </row>
    <row r="304" spans="1:5" ht="12.75">
      <c r="A304" t="s">
        <v>58</v>
      </c>
      <c r="E304" s="39" t="s">
        <v>7169</v>
      </c>
    </row>
    <row r="305" spans="1:16" ht="25.5">
      <c r="A305" t="s">
        <v>50</v>
      </c>
      <c s="34" t="s">
        <v>541</v>
      </c>
      <c s="34" t="s">
        <v>7170</v>
      </c>
      <c s="35" t="s">
        <v>5</v>
      </c>
      <c s="6" t="s">
        <v>7171</v>
      </c>
      <c s="36" t="s">
        <v>1203</v>
      </c>
      <c s="37">
        <v>77.872</v>
      </c>
      <c s="36">
        <v>0.0002</v>
      </c>
      <c s="36">
        <f>ROUND(G305*H305,6)</f>
      </c>
      <c r="L305" s="38">
        <v>0</v>
      </c>
      <c s="32">
        <f>ROUND(ROUND(L305,2)*ROUND(G305,3),2)</f>
      </c>
      <c s="36" t="s">
        <v>62</v>
      </c>
      <c>
        <f>(M305*21)/100</f>
      </c>
      <c t="s">
        <v>28</v>
      </c>
    </row>
    <row r="306" spans="1:5" ht="25.5">
      <c r="A306" s="35" t="s">
        <v>56</v>
      </c>
      <c r="E306" s="39" t="s">
        <v>7172</v>
      </c>
    </row>
    <row r="307" spans="1:5" ht="12.75">
      <c r="A307" s="35" t="s">
        <v>57</v>
      </c>
      <c r="E307" s="40" t="s">
        <v>7173</v>
      </c>
    </row>
    <row r="308" spans="1:5" ht="12.75">
      <c r="A308" t="s">
        <v>58</v>
      </c>
      <c r="E308" s="39" t="s">
        <v>5</v>
      </c>
    </row>
    <row r="309" spans="1:16" ht="25.5">
      <c r="A309" t="s">
        <v>50</v>
      </c>
      <c s="34" t="s">
        <v>544</v>
      </c>
      <c s="34" t="s">
        <v>7174</v>
      </c>
      <c s="35" t="s">
        <v>5</v>
      </c>
      <c s="6" t="s">
        <v>7175</v>
      </c>
      <c s="36" t="s">
        <v>1203</v>
      </c>
      <c s="37">
        <v>77.872</v>
      </c>
      <c s="36">
        <v>0.00472</v>
      </c>
      <c s="36">
        <f>ROUND(G309*H309,6)</f>
      </c>
      <c r="L309" s="38">
        <v>0</v>
      </c>
      <c s="32">
        <f>ROUND(ROUND(L309,2)*ROUND(G309,3),2)</f>
      </c>
      <c s="36" t="s">
        <v>55</v>
      </c>
      <c>
        <f>(M309*21)/100</f>
      </c>
      <c t="s">
        <v>28</v>
      </c>
    </row>
    <row r="310" spans="1:5" ht="25.5">
      <c r="A310" s="35" t="s">
        <v>56</v>
      </c>
      <c r="E310" s="39" t="s">
        <v>7175</v>
      </c>
    </row>
    <row r="311" spans="1:5" ht="140.25">
      <c r="A311" s="35" t="s">
        <v>57</v>
      </c>
      <c r="E311" s="40" t="s">
        <v>7176</v>
      </c>
    </row>
    <row r="312" spans="1:5" ht="12.75">
      <c r="A312" t="s">
        <v>58</v>
      </c>
      <c r="E312" s="39" t="s">
        <v>5</v>
      </c>
    </row>
    <row r="313" spans="1:16" ht="12.75">
      <c r="A313" t="s">
        <v>50</v>
      </c>
      <c s="34" t="s">
        <v>547</v>
      </c>
      <c s="34" t="s">
        <v>7177</v>
      </c>
      <c s="35" t="s">
        <v>5</v>
      </c>
      <c s="6" t="s">
        <v>7178</v>
      </c>
      <c s="36" t="s">
        <v>1203</v>
      </c>
      <c s="37">
        <v>84.94</v>
      </c>
      <c s="36">
        <v>0.00025</v>
      </c>
      <c s="36">
        <f>ROUND(G313*H313,6)</f>
      </c>
      <c r="L313" s="38">
        <v>0</v>
      </c>
      <c s="32">
        <f>ROUND(ROUND(L313,2)*ROUND(G313,3),2)</f>
      </c>
      <c s="36" t="s">
        <v>55</v>
      </c>
      <c>
        <f>(M313*21)/100</f>
      </c>
      <c t="s">
        <v>28</v>
      </c>
    </row>
    <row r="314" spans="1:5" ht="12.75">
      <c r="A314" s="35" t="s">
        <v>56</v>
      </c>
      <c r="E314" s="39" t="s">
        <v>7178</v>
      </c>
    </row>
    <row r="315" spans="1:5" ht="12.75">
      <c r="A315" s="35" t="s">
        <v>57</v>
      </c>
      <c r="E315" s="40" t="s">
        <v>7179</v>
      </c>
    </row>
    <row r="316" spans="1:5" ht="12.75">
      <c r="A316" t="s">
        <v>58</v>
      </c>
      <c r="E316" s="39" t="s">
        <v>5</v>
      </c>
    </row>
    <row r="317" spans="1:16" ht="25.5">
      <c r="A317" t="s">
        <v>50</v>
      </c>
      <c s="34" t="s">
        <v>550</v>
      </c>
      <c s="34" t="s">
        <v>7180</v>
      </c>
      <c s="35" t="s">
        <v>5</v>
      </c>
      <c s="6" t="s">
        <v>7181</v>
      </c>
      <c s="36" t="s">
        <v>1203</v>
      </c>
      <c s="37">
        <v>18.802</v>
      </c>
      <c s="36">
        <v>0.00029</v>
      </c>
      <c s="36">
        <f>ROUND(G317*H317,6)</f>
      </c>
      <c r="L317" s="38">
        <v>0</v>
      </c>
      <c s="32">
        <f>ROUND(ROUND(L317,2)*ROUND(G317,3),2)</f>
      </c>
      <c s="36" t="s">
        <v>55</v>
      </c>
      <c>
        <f>(M317*21)/100</f>
      </c>
      <c t="s">
        <v>28</v>
      </c>
    </row>
    <row r="318" spans="1:5" ht="25.5">
      <c r="A318" s="35" t="s">
        <v>56</v>
      </c>
      <c r="E318" s="39" t="s">
        <v>7181</v>
      </c>
    </row>
    <row r="319" spans="1:5" ht="12.75">
      <c r="A319" s="35" t="s">
        <v>57</v>
      </c>
      <c r="E319" s="40" t="s">
        <v>7182</v>
      </c>
    </row>
    <row r="320" spans="1:5" ht="12.75">
      <c r="A320" t="s">
        <v>58</v>
      </c>
      <c r="E320" s="39" t="s">
        <v>5</v>
      </c>
    </row>
    <row r="321" spans="1:16" ht="25.5">
      <c r="A321" t="s">
        <v>50</v>
      </c>
      <c s="34" t="s">
        <v>553</v>
      </c>
      <c s="34" t="s">
        <v>7183</v>
      </c>
      <c s="35" t="s">
        <v>5</v>
      </c>
      <c s="6" t="s">
        <v>7184</v>
      </c>
      <c s="36" t="s">
        <v>1203</v>
      </c>
      <c s="37">
        <v>9.401</v>
      </c>
      <c s="36">
        <v>0.00016</v>
      </c>
      <c s="36">
        <f>ROUND(G321*H321,6)</f>
      </c>
      <c r="L321" s="38">
        <v>0</v>
      </c>
      <c s="32">
        <f>ROUND(ROUND(L321,2)*ROUND(G321,3),2)</f>
      </c>
      <c s="36" t="s">
        <v>55</v>
      </c>
      <c>
        <f>(M321*21)/100</f>
      </c>
      <c t="s">
        <v>28</v>
      </c>
    </row>
    <row r="322" spans="1:5" ht="25.5">
      <c r="A322" s="35" t="s">
        <v>56</v>
      </c>
      <c r="E322" s="39" t="s">
        <v>7184</v>
      </c>
    </row>
    <row r="323" spans="1:5" ht="12.75">
      <c r="A323" s="35" t="s">
        <v>57</v>
      </c>
      <c r="E323" s="40" t="s">
        <v>7185</v>
      </c>
    </row>
    <row r="324" spans="1:5" ht="12.75">
      <c r="A324" t="s">
        <v>58</v>
      </c>
      <c r="E324" s="39" t="s">
        <v>5</v>
      </c>
    </row>
    <row r="325" spans="1:13" ht="12.75">
      <c r="A325" t="s">
        <v>47</v>
      </c>
      <c r="C325" s="31" t="s">
        <v>83</v>
      </c>
      <c r="E325" s="33" t="s">
        <v>282</v>
      </c>
      <c r="J325" s="32">
        <f>0</f>
      </c>
      <c s="32">
        <f>0</f>
      </c>
      <c s="32">
        <f>0+L326+L330+L334+L338+L342+L346+L350+L354+L358+L362+L366</f>
      </c>
      <c s="32">
        <f>0+M326+M330+M334+M338+M342+M346+M350+M354+M358+M362+M366</f>
      </c>
    </row>
    <row r="326" spans="1:16" ht="25.5">
      <c r="A326" t="s">
        <v>50</v>
      </c>
      <c s="34" t="s">
        <v>108</v>
      </c>
      <c s="34" t="s">
        <v>4302</v>
      </c>
      <c s="35" t="s">
        <v>5</v>
      </c>
      <c s="6" t="s">
        <v>4303</v>
      </c>
      <c s="36" t="s">
        <v>1203</v>
      </c>
      <c s="37">
        <v>165.748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55</v>
      </c>
      <c>
        <f>(M326*21)/100</f>
      </c>
      <c t="s">
        <v>28</v>
      </c>
    </row>
    <row r="327" spans="1:5" ht="25.5">
      <c r="A327" s="35" t="s">
        <v>56</v>
      </c>
      <c r="E327" s="39" t="s">
        <v>4303</v>
      </c>
    </row>
    <row r="328" spans="1:5" ht="12.75">
      <c r="A328" s="35" t="s">
        <v>57</v>
      </c>
      <c r="E328" s="40" t="s">
        <v>7186</v>
      </c>
    </row>
    <row r="329" spans="1:5" ht="12.75">
      <c r="A329" t="s">
        <v>58</v>
      </c>
      <c r="E329" s="39" t="s">
        <v>5</v>
      </c>
    </row>
    <row r="330" spans="1:16" ht="25.5">
      <c r="A330" t="s">
        <v>50</v>
      </c>
      <c s="34" t="s">
        <v>128</v>
      </c>
      <c s="34" t="s">
        <v>4309</v>
      </c>
      <c s="35" t="s">
        <v>5</v>
      </c>
      <c s="6" t="s">
        <v>7187</v>
      </c>
      <c s="36" t="s">
        <v>1203</v>
      </c>
      <c s="37">
        <v>4972.44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55</v>
      </c>
      <c>
        <f>(M330*21)/100</f>
      </c>
      <c t="s">
        <v>28</v>
      </c>
    </row>
    <row r="331" spans="1:5" ht="38.25">
      <c r="A331" s="35" t="s">
        <v>56</v>
      </c>
      <c r="E331" s="39" t="s">
        <v>7188</v>
      </c>
    </row>
    <row r="332" spans="1:5" ht="12.75">
      <c r="A332" s="35" t="s">
        <v>57</v>
      </c>
      <c r="E332" s="40" t="s">
        <v>7189</v>
      </c>
    </row>
    <row r="333" spans="1:5" ht="12.75">
      <c r="A333" t="s">
        <v>58</v>
      </c>
      <c r="E333" s="39" t="s">
        <v>5</v>
      </c>
    </row>
    <row r="334" spans="1:16" ht="25.5">
      <c r="A334" t="s">
        <v>50</v>
      </c>
      <c s="34" t="s">
        <v>130</v>
      </c>
      <c s="34" t="s">
        <v>4306</v>
      </c>
      <c s="35" t="s">
        <v>5</v>
      </c>
      <c s="6" t="s">
        <v>4307</v>
      </c>
      <c s="36" t="s">
        <v>1203</v>
      </c>
      <c s="37">
        <v>165.748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55</v>
      </c>
      <c>
        <f>(M334*21)/100</f>
      </c>
      <c t="s">
        <v>28</v>
      </c>
    </row>
    <row r="335" spans="1:5" ht="25.5">
      <c r="A335" s="35" t="s">
        <v>56</v>
      </c>
      <c r="E335" s="39" t="s">
        <v>4307</v>
      </c>
    </row>
    <row r="336" spans="1:5" ht="12.75">
      <c r="A336" s="35" t="s">
        <v>57</v>
      </c>
      <c r="E336" s="40" t="s">
        <v>7186</v>
      </c>
    </row>
    <row r="337" spans="1:5" ht="12.75">
      <c r="A337" t="s">
        <v>58</v>
      </c>
      <c r="E337" s="39" t="s">
        <v>5</v>
      </c>
    </row>
    <row r="338" spans="1:16" ht="12.75">
      <c r="A338" t="s">
        <v>50</v>
      </c>
      <c s="34" t="s">
        <v>132</v>
      </c>
      <c s="34" t="s">
        <v>4580</v>
      </c>
      <c s="35" t="s">
        <v>5</v>
      </c>
      <c s="6" t="s">
        <v>4581</v>
      </c>
      <c s="36" t="s">
        <v>1203</v>
      </c>
      <c s="37">
        <v>9.375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55</v>
      </c>
      <c>
        <f>(M338*21)/100</f>
      </c>
      <c t="s">
        <v>28</v>
      </c>
    </row>
    <row r="339" spans="1:5" ht="12.75">
      <c r="A339" s="35" t="s">
        <v>56</v>
      </c>
      <c r="E339" s="39" t="s">
        <v>4581</v>
      </c>
    </row>
    <row r="340" spans="1:5" ht="12.75">
      <c r="A340" s="35" t="s">
        <v>57</v>
      </c>
      <c r="E340" s="40" t="s">
        <v>7190</v>
      </c>
    </row>
    <row r="341" spans="1:5" ht="12.75">
      <c r="A341" t="s">
        <v>58</v>
      </c>
      <c r="E341" s="39" t="s">
        <v>5</v>
      </c>
    </row>
    <row r="342" spans="1:16" ht="25.5">
      <c r="A342" t="s">
        <v>50</v>
      </c>
      <c s="34" t="s">
        <v>134</v>
      </c>
      <c s="34" t="s">
        <v>7191</v>
      </c>
      <c s="35" t="s">
        <v>5</v>
      </c>
      <c s="6" t="s">
        <v>7192</v>
      </c>
      <c s="36" t="s">
        <v>1203</v>
      </c>
      <c s="37">
        <v>77.872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55</v>
      </c>
      <c>
        <f>(M342*21)/100</f>
      </c>
      <c t="s">
        <v>28</v>
      </c>
    </row>
    <row r="343" spans="1:5" ht="25.5">
      <c r="A343" s="35" t="s">
        <v>56</v>
      </c>
      <c r="E343" s="39" t="s">
        <v>7192</v>
      </c>
    </row>
    <row r="344" spans="1:5" ht="12.75">
      <c r="A344" s="35" t="s">
        <v>57</v>
      </c>
      <c r="E344" s="40" t="s">
        <v>7173</v>
      </c>
    </row>
    <row r="345" spans="1:5" ht="12.75">
      <c r="A345" t="s">
        <v>58</v>
      </c>
      <c r="E345" s="39" t="s">
        <v>5</v>
      </c>
    </row>
    <row r="346" spans="1:16" ht="25.5">
      <c r="A346" t="s">
        <v>50</v>
      </c>
      <c s="34" t="s">
        <v>136</v>
      </c>
      <c s="34" t="s">
        <v>7193</v>
      </c>
      <c s="35" t="s">
        <v>5</v>
      </c>
      <c s="6" t="s">
        <v>7194</v>
      </c>
      <c s="36" t="s">
        <v>1203</v>
      </c>
      <c s="37">
        <v>30.136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55</v>
      </c>
      <c>
        <f>(M346*21)/100</f>
      </c>
      <c t="s">
        <v>28</v>
      </c>
    </row>
    <row r="347" spans="1:5" ht="25.5">
      <c r="A347" s="35" t="s">
        <v>56</v>
      </c>
      <c r="E347" s="39" t="s">
        <v>7194</v>
      </c>
    </row>
    <row r="348" spans="1:5" ht="12.75">
      <c r="A348" s="35" t="s">
        <v>57</v>
      </c>
      <c r="E348" s="40" t="s">
        <v>7064</v>
      </c>
    </row>
    <row r="349" spans="1:5" ht="12.75">
      <c r="A349" t="s">
        <v>58</v>
      </c>
      <c r="E349" s="39" t="s">
        <v>5</v>
      </c>
    </row>
    <row r="350" spans="1:16" ht="12.75">
      <c r="A350" t="s">
        <v>50</v>
      </c>
      <c s="34" t="s">
        <v>137</v>
      </c>
      <c s="34" t="s">
        <v>7195</v>
      </c>
      <c s="35" t="s">
        <v>5</v>
      </c>
      <c s="6" t="s">
        <v>7196</v>
      </c>
      <c s="36" t="s">
        <v>1203</v>
      </c>
      <c s="37">
        <v>9.401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55</v>
      </c>
      <c>
        <f>(M350*21)/100</f>
      </c>
      <c t="s">
        <v>28</v>
      </c>
    </row>
    <row r="351" spans="1:5" ht="12.75">
      <c r="A351" s="35" t="s">
        <v>56</v>
      </c>
      <c r="E351" s="39" t="s">
        <v>7196</v>
      </c>
    </row>
    <row r="352" spans="1:5" ht="12.75">
      <c r="A352" s="35" t="s">
        <v>57</v>
      </c>
      <c r="E352" s="40" t="s">
        <v>7197</v>
      </c>
    </row>
    <row r="353" spans="1:5" ht="12.75">
      <c r="A353" t="s">
        <v>58</v>
      </c>
      <c r="E353" s="39" t="s">
        <v>5</v>
      </c>
    </row>
    <row r="354" spans="1:16" ht="12.75">
      <c r="A354" t="s">
        <v>50</v>
      </c>
      <c s="34" t="s">
        <v>141</v>
      </c>
      <c s="34" t="s">
        <v>5003</v>
      </c>
      <c s="35" t="s">
        <v>5</v>
      </c>
      <c s="6" t="s">
        <v>5004</v>
      </c>
      <c s="36" t="s">
        <v>1203</v>
      </c>
      <c s="37">
        <v>94.341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55</v>
      </c>
      <c>
        <f>(M354*21)/100</f>
      </c>
      <c t="s">
        <v>28</v>
      </c>
    </row>
    <row r="355" spans="1:5" ht="12.75">
      <c r="A355" s="35" t="s">
        <v>56</v>
      </c>
      <c r="E355" s="39" t="s">
        <v>5004</v>
      </c>
    </row>
    <row r="356" spans="1:5" ht="38.25">
      <c r="A356" s="35" t="s">
        <v>57</v>
      </c>
      <c r="E356" s="40" t="s">
        <v>7198</v>
      </c>
    </row>
    <row r="357" spans="1:5" ht="12.75">
      <c r="A357" t="s">
        <v>58</v>
      </c>
      <c r="E357" s="39" t="s">
        <v>5</v>
      </c>
    </row>
    <row r="358" spans="1:16" ht="25.5">
      <c r="A358" t="s">
        <v>50</v>
      </c>
      <c s="34" t="s">
        <v>143</v>
      </c>
      <c s="34" t="s">
        <v>7199</v>
      </c>
      <c s="35" t="s">
        <v>5</v>
      </c>
      <c s="6" t="s">
        <v>7200</v>
      </c>
      <c s="36" t="s">
        <v>1203</v>
      </c>
      <c s="37">
        <v>51.871</v>
      </c>
      <c s="36">
        <v>0.04029</v>
      </c>
      <c s="36">
        <f>ROUND(G358*H358,6)</f>
      </c>
      <c r="L358" s="38">
        <v>0</v>
      </c>
      <c s="32">
        <f>ROUND(ROUND(L358,2)*ROUND(G358,3),2)</f>
      </c>
      <c s="36" t="s">
        <v>55</v>
      </c>
      <c>
        <f>(M358*21)/100</f>
      </c>
      <c t="s">
        <v>28</v>
      </c>
    </row>
    <row r="359" spans="1:5" ht="25.5">
      <c r="A359" s="35" t="s">
        <v>56</v>
      </c>
      <c r="E359" s="39" t="s">
        <v>7200</v>
      </c>
    </row>
    <row r="360" spans="1:5" ht="38.25">
      <c r="A360" s="35" t="s">
        <v>57</v>
      </c>
      <c r="E360" s="40" t="s">
        <v>7201</v>
      </c>
    </row>
    <row r="361" spans="1:5" ht="12.75">
      <c r="A361" t="s">
        <v>58</v>
      </c>
      <c r="E361" s="39" t="s">
        <v>5</v>
      </c>
    </row>
    <row r="362" spans="1:16" ht="12.75">
      <c r="A362" t="s">
        <v>50</v>
      </c>
      <c s="34" t="s">
        <v>144</v>
      </c>
      <c s="34" t="s">
        <v>7202</v>
      </c>
      <c s="35" t="s">
        <v>5</v>
      </c>
      <c s="6" t="s">
        <v>7203</v>
      </c>
      <c s="36" t="s">
        <v>1203</v>
      </c>
      <c s="37">
        <v>9.401</v>
      </c>
      <c s="36">
        <v>0.00089</v>
      </c>
      <c s="36">
        <f>ROUND(G362*H362,6)</f>
      </c>
      <c r="L362" s="38">
        <v>0</v>
      </c>
      <c s="32">
        <f>ROUND(ROUND(L362,2)*ROUND(G362,3),2)</f>
      </c>
      <c s="36" t="s">
        <v>62</v>
      </c>
      <c>
        <f>(M362*21)/100</f>
      </c>
      <c t="s">
        <v>28</v>
      </c>
    </row>
    <row r="363" spans="1:5" ht="12.75">
      <c r="A363" s="35" t="s">
        <v>56</v>
      </c>
      <c r="E363" s="39" t="s">
        <v>7203</v>
      </c>
    </row>
    <row r="364" spans="1:5" ht="12.75">
      <c r="A364" s="35" t="s">
        <v>57</v>
      </c>
      <c r="E364" s="40" t="s">
        <v>7185</v>
      </c>
    </row>
    <row r="365" spans="1:5" ht="12.75">
      <c r="A365" t="s">
        <v>58</v>
      </c>
      <c r="E365" s="39" t="s">
        <v>5</v>
      </c>
    </row>
    <row r="366" spans="1:16" ht="25.5">
      <c r="A366" t="s">
        <v>50</v>
      </c>
      <c s="34" t="s">
        <v>147</v>
      </c>
      <c s="34" t="s">
        <v>7204</v>
      </c>
      <c s="35" t="s">
        <v>5</v>
      </c>
      <c s="6" t="s">
        <v>7205</v>
      </c>
      <c s="36" t="s">
        <v>1203</v>
      </c>
      <c s="37">
        <v>9.401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55</v>
      </c>
      <c>
        <f>(M366*21)/100</f>
      </c>
      <c t="s">
        <v>28</v>
      </c>
    </row>
    <row r="367" spans="1:5" ht="25.5">
      <c r="A367" s="35" t="s">
        <v>56</v>
      </c>
      <c r="E367" s="39" t="s">
        <v>7205</v>
      </c>
    </row>
    <row r="368" spans="1:5" ht="12.75">
      <c r="A368" s="35" t="s">
        <v>57</v>
      </c>
      <c r="E368" s="40" t="s">
        <v>7185</v>
      </c>
    </row>
    <row r="369" spans="1:5" ht="12.75">
      <c r="A369" t="s">
        <v>58</v>
      </c>
      <c r="E369" s="39" t="s">
        <v>5</v>
      </c>
    </row>
    <row r="370" spans="1:13" ht="12.75">
      <c r="A370" t="s">
        <v>47</v>
      </c>
      <c r="C370" s="31" t="s">
        <v>1290</v>
      </c>
      <c r="E370" s="33" t="s">
        <v>1291</v>
      </c>
      <c r="J370" s="32">
        <f>0</f>
      </c>
      <c s="32">
        <f>0</f>
      </c>
      <c s="32">
        <f>0+L371+L375+L379+L383+L387+L391</f>
      </c>
      <c s="32">
        <f>0+M371+M375+M379+M383+M387+M391</f>
      </c>
    </row>
    <row r="371" spans="1:16" ht="25.5">
      <c r="A371" t="s">
        <v>50</v>
      </c>
      <c s="34" t="s">
        <v>148</v>
      </c>
      <c s="34" t="s">
        <v>7206</v>
      </c>
      <c s="35" t="s">
        <v>5</v>
      </c>
      <c s="6" t="s">
        <v>7207</v>
      </c>
      <c s="36" t="s">
        <v>102</v>
      </c>
      <c s="37">
        <v>12.995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55</v>
      </c>
      <c>
        <f>(M371*21)/100</f>
      </c>
      <c t="s">
        <v>28</v>
      </c>
    </row>
    <row r="372" spans="1:5" ht="25.5">
      <c r="A372" s="35" t="s">
        <v>56</v>
      </c>
      <c r="E372" s="39" t="s">
        <v>7207</v>
      </c>
    </row>
    <row r="373" spans="1:5" ht="12.75">
      <c r="A373" s="35" t="s">
        <v>57</v>
      </c>
      <c r="E373" s="40" t="s">
        <v>7208</v>
      </c>
    </row>
    <row r="374" spans="1:5" ht="12.75">
      <c r="A374" t="s">
        <v>58</v>
      </c>
      <c r="E374" s="39" t="s">
        <v>5</v>
      </c>
    </row>
    <row r="375" spans="1:16" ht="38.25">
      <c r="A375" t="s">
        <v>50</v>
      </c>
      <c s="34" t="s">
        <v>150</v>
      </c>
      <c s="34" t="s">
        <v>4891</v>
      </c>
      <c s="35" t="s">
        <v>5</v>
      </c>
      <c s="6" t="s">
        <v>4892</v>
      </c>
      <c s="36" t="s">
        <v>102</v>
      </c>
      <c s="37">
        <v>4.656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62</v>
      </c>
      <c>
        <f>(M375*21)/100</f>
      </c>
      <c t="s">
        <v>28</v>
      </c>
    </row>
    <row r="376" spans="1:5" ht="51">
      <c r="A376" s="35" t="s">
        <v>56</v>
      </c>
      <c r="E376" s="39" t="s">
        <v>4893</v>
      </c>
    </row>
    <row r="377" spans="1:5" ht="12.75">
      <c r="A377" s="35" t="s">
        <v>57</v>
      </c>
      <c r="E377" s="40" t="s">
        <v>7209</v>
      </c>
    </row>
    <row r="378" spans="1:5" ht="165.75">
      <c r="A378" t="s">
        <v>58</v>
      </c>
      <c r="E378" s="39" t="s">
        <v>1427</v>
      </c>
    </row>
    <row r="379" spans="1:16" ht="25.5">
      <c r="A379" t="s">
        <v>50</v>
      </c>
      <c s="34" t="s">
        <v>152</v>
      </c>
      <c s="34" t="s">
        <v>4901</v>
      </c>
      <c s="35" t="s">
        <v>5</v>
      </c>
      <c s="6" t="s">
        <v>4902</v>
      </c>
      <c s="36" t="s">
        <v>102</v>
      </c>
      <c s="37">
        <v>0.516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62</v>
      </c>
      <c>
        <f>(M379*21)/100</f>
      </c>
      <c t="s">
        <v>28</v>
      </c>
    </row>
    <row r="380" spans="1:5" ht="38.25">
      <c r="A380" s="35" t="s">
        <v>56</v>
      </c>
      <c r="E380" s="39" t="s">
        <v>4903</v>
      </c>
    </row>
    <row r="381" spans="1:5" ht="12.75">
      <c r="A381" s="35" t="s">
        <v>57</v>
      </c>
      <c r="E381" s="40" t="s">
        <v>5</v>
      </c>
    </row>
    <row r="382" spans="1:5" ht="165.75">
      <c r="A382" t="s">
        <v>58</v>
      </c>
      <c r="E382" s="39" t="s">
        <v>1427</v>
      </c>
    </row>
    <row r="383" spans="1:16" ht="38.25">
      <c r="A383" t="s">
        <v>50</v>
      </c>
      <c s="34" t="s">
        <v>154</v>
      </c>
      <c s="34" t="s">
        <v>1298</v>
      </c>
      <c s="35" t="s">
        <v>5</v>
      </c>
      <c s="6" t="s">
        <v>1424</v>
      </c>
      <c s="36" t="s">
        <v>102</v>
      </c>
      <c s="37">
        <v>6.376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62</v>
      </c>
      <c>
        <f>(M383*21)/100</f>
      </c>
      <c t="s">
        <v>28</v>
      </c>
    </row>
    <row r="384" spans="1:5" ht="51">
      <c r="A384" s="35" t="s">
        <v>56</v>
      </c>
      <c r="E384" s="39" t="s">
        <v>1425</v>
      </c>
    </row>
    <row r="385" spans="1:5" ht="12.75">
      <c r="A385" s="35" t="s">
        <v>57</v>
      </c>
      <c r="E385" s="40" t="s">
        <v>7210</v>
      </c>
    </row>
    <row r="386" spans="1:5" ht="165.75">
      <c r="A386" t="s">
        <v>58</v>
      </c>
      <c r="E386" s="39" t="s">
        <v>1427</v>
      </c>
    </row>
    <row r="387" spans="1:16" ht="38.25">
      <c r="A387" t="s">
        <v>50</v>
      </c>
      <c s="34" t="s">
        <v>156</v>
      </c>
      <c s="34" t="s">
        <v>1363</v>
      </c>
      <c s="35" t="s">
        <v>5</v>
      </c>
      <c s="6" t="s">
        <v>1364</v>
      </c>
      <c s="36" t="s">
        <v>102</v>
      </c>
      <c s="37">
        <v>0.513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62</v>
      </c>
      <c>
        <f>(M387*21)/100</f>
      </c>
      <c t="s">
        <v>28</v>
      </c>
    </row>
    <row r="388" spans="1:5" ht="38.25">
      <c r="A388" s="35" t="s">
        <v>56</v>
      </c>
      <c r="E388" s="39" t="s">
        <v>1364</v>
      </c>
    </row>
    <row r="389" spans="1:5" ht="12.75">
      <c r="A389" s="35" t="s">
        <v>57</v>
      </c>
      <c r="E389" s="40" t="s">
        <v>7211</v>
      </c>
    </row>
    <row r="390" spans="1:5" ht="165.75">
      <c r="A390" t="s">
        <v>58</v>
      </c>
      <c r="E390" s="39" t="s">
        <v>1427</v>
      </c>
    </row>
    <row r="391" spans="1:16" ht="38.25">
      <c r="A391" t="s">
        <v>50</v>
      </c>
      <c s="34" t="s">
        <v>157</v>
      </c>
      <c s="34" t="s">
        <v>4912</v>
      </c>
      <c s="35" t="s">
        <v>5</v>
      </c>
      <c s="6" t="s">
        <v>4913</v>
      </c>
      <c s="36" t="s">
        <v>102</v>
      </c>
      <c s="37">
        <v>0.934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62</v>
      </c>
      <c>
        <f>(M391*21)/100</f>
      </c>
      <c t="s">
        <v>28</v>
      </c>
    </row>
    <row r="392" spans="1:5" ht="51">
      <c r="A392" s="35" t="s">
        <v>56</v>
      </c>
      <c r="E392" s="39" t="s">
        <v>4914</v>
      </c>
    </row>
    <row r="393" spans="1:5" ht="12.75">
      <c r="A393" s="35" t="s">
        <v>57</v>
      </c>
      <c r="E393" s="40" t="s">
        <v>5</v>
      </c>
    </row>
    <row r="394" spans="1:5" ht="165.75">
      <c r="A394" t="s">
        <v>58</v>
      </c>
      <c r="E394" s="39" t="s">
        <v>7212</v>
      </c>
    </row>
    <row r="395" spans="1:13" ht="12.75">
      <c r="A395" t="s">
        <v>47</v>
      </c>
      <c r="C395" s="31" t="s">
        <v>103</v>
      </c>
      <c r="E395" s="33" t="s">
        <v>104</v>
      </c>
      <c r="J395" s="32">
        <f>0</f>
      </c>
      <c s="32">
        <f>0</f>
      </c>
      <c s="32">
        <f>0+L396+L400+L404</f>
      </c>
      <c s="32">
        <f>0+M396+M400+M404</f>
      </c>
    </row>
    <row r="396" spans="1:16" ht="25.5">
      <c r="A396" t="s">
        <v>50</v>
      </c>
      <c s="34" t="s">
        <v>556</v>
      </c>
      <c s="34" t="s">
        <v>5355</v>
      </c>
      <c s="35" t="s">
        <v>5</v>
      </c>
      <c s="6" t="s">
        <v>5356</v>
      </c>
      <c s="36" t="s">
        <v>61</v>
      </c>
      <c s="37">
        <v>1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62</v>
      </c>
      <c>
        <f>(M396*21)/100</f>
      </c>
      <c t="s">
        <v>28</v>
      </c>
    </row>
    <row r="397" spans="1:5" ht="38.25">
      <c r="A397" s="35" t="s">
        <v>56</v>
      </c>
      <c r="E397" s="39" t="s">
        <v>5357</v>
      </c>
    </row>
    <row r="398" spans="1:5" ht="12.75">
      <c r="A398" s="35" t="s">
        <v>57</v>
      </c>
      <c r="E398" s="40" t="s">
        <v>5</v>
      </c>
    </row>
    <row r="399" spans="1:5" ht="25.5">
      <c r="A399" t="s">
        <v>58</v>
      </c>
      <c r="E399" s="39" t="s">
        <v>5358</v>
      </c>
    </row>
    <row r="400" spans="1:16" ht="12.75">
      <c r="A400" t="s">
        <v>50</v>
      </c>
      <c s="34" t="s">
        <v>559</v>
      </c>
      <c s="34" t="s">
        <v>5360</v>
      </c>
      <c s="35" t="s">
        <v>5</v>
      </c>
      <c s="6" t="s">
        <v>5361</v>
      </c>
      <c s="36" t="s">
        <v>61</v>
      </c>
      <c s="37">
        <v>1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62</v>
      </c>
      <c>
        <f>(M400*21)/100</f>
      </c>
      <c t="s">
        <v>28</v>
      </c>
    </row>
    <row r="401" spans="1:5" ht="12.75">
      <c r="A401" s="35" t="s">
        <v>56</v>
      </c>
      <c r="E401" s="39" t="s">
        <v>5361</v>
      </c>
    </row>
    <row r="402" spans="1:5" ht="12.75">
      <c r="A402" s="35" t="s">
        <v>57</v>
      </c>
      <c r="E402" s="40" t="s">
        <v>5</v>
      </c>
    </row>
    <row r="403" spans="1:5" ht="25.5">
      <c r="A403" t="s">
        <v>58</v>
      </c>
      <c r="E403" s="39" t="s">
        <v>5362</v>
      </c>
    </row>
    <row r="404" spans="1:16" ht="12.75">
      <c r="A404" t="s">
        <v>50</v>
      </c>
      <c s="34" t="s">
        <v>562</v>
      </c>
      <c s="34" t="s">
        <v>5364</v>
      </c>
      <c s="35" t="s">
        <v>5</v>
      </c>
      <c s="6" t="s">
        <v>5365</v>
      </c>
      <c s="36" t="s">
        <v>5366</v>
      </c>
      <c s="37">
        <v>1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62</v>
      </c>
      <c>
        <f>(M404*21)/100</f>
      </c>
      <c t="s">
        <v>28</v>
      </c>
    </row>
    <row r="405" spans="1:5" ht="12.75">
      <c r="A405" s="35" t="s">
        <v>56</v>
      </c>
      <c r="E405" s="39" t="s">
        <v>5365</v>
      </c>
    </row>
    <row r="406" spans="1:5" ht="12.75">
      <c r="A406" s="35" t="s">
        <v>57</v>
      </c>
      <c r="E406" s="40" t="s">
        <v>5</v>
      </c>
    </row>
    <row r="407" spans="1:5" ht="12.75">
      <c r="A407" t="s">
        <v>58</v>
      </c>
      <c r="E407" s="39" t="s">
        <v>5367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1697</v>
      </c>
      <c s="41">
        <f>Rekapitulace!C30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1697</v>
      </c>
      <c r="E4" s="26" t="s">
        <v>1698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COUNTIFS(L8:L125,"=0",A8:A125,"P")+COUNTIFS(L8:L125,"",A8:A125,"P")+SUM(Q8:Q125)</f>
      </c>
    </row>
    <row r="8" spans="1:13" ht="12.75">
      <c r="A8" t="s">
        <v>45</v>
      </c>
      <c r="C8" s="28" t="s">
        <v>7215</v>
      </c>
      <c r="E8" s="30" t="s">
        <v>7214</v>
      </c>
      <c r="J8" s="29">
        <f>0+J9+J18+J51+J124</f>
      </c>
      <c s="29">
        <f>0+K9+K18+K51+K124</f>
      </c>
      <c s="29">
        <f>0+L9+L18+L51+L124</f>
      </c>
      <c s="29">
        <f>0+M9+M18+M51+M124</f>
      </c>
    </row>
    <row r="9" spans="1:13" ht="12.75">
      <c r="A9" t="s">
        <v>47</v>
      </c>
      <c r="C9" s="31" t="s">
        <v>51</v>
      </c>
      <c r="E9" s="33" t="s">
        <v>1200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51</v>
      </c>
      <c s="34" t="s">
        <v>7216</v>
      </c>
      <c s="35" t="s">
        <v>5</v>
      </c>
      <c s="6" t="s">
        <v>7217</v>
      </c>
      <c s="36" t="s">
        <v>1088</v>
      </c>
      <c s="37">
        <v>14.72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7217</v>
      </c>
    </row>
    <row r="12" spans="1:5" ht="25.5">
      <c r="A12" s="35" t="s">
        <v>57</v>
      </c>
      <c r="E12" s="40" t="s">
        <v>7218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7219</v>
      </c>
      <c s="35" t="s">
        <v>5</v>
      </c>
      <c s="6" t="s">
        <v>7220</v>
      </c>
      <c s="36" t="s">
        <v>1088</v>
      </c>
      <c s="37">
        <v>14.72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38.25">
      <c r="A15" s="35" t="s">
        <v>56</v>
      </c>
      <c r="E15" s="39" t="s">
        <v>7221</v>
      </c>
    </row>
    <row r="16" spans="1:5" ht="25.5">
      <c r="A16" s="35" t="s">
        <v>57</v>
      </c>
      <c r="E16" s="40" t="s">
        <v>7222</v>
      </c>
    </row>
    <row r="17" spans="1:5" ht="12.75">
      <c r="A17" t="s">
        <v>58</v>
      </c>
      <c r="E17" s="39" t="s">
        <v>5</v>
      </c>
    </row>
    <row r="18" spans="1:13" ht="12.75">
      <c r="A18" t="s">
        <v>47</v>
      </c>
      <c r="C18" s="31" t="s">
        <v>6957</v>
      </c>
      <c r="E18" s="33" t="s">
        <v>6958</v>
      </c>
      <c r="J18" s="32">
        <f>0</f>
      </c>
      <c s="32">
        <f>0</f>
      </c>
      <c s="32">
        <f>0+L19+L23+L27+L31+L35+L39+L43+L47</f>
      </c>
      <c s="32">
        <f>0+M19+M23+M27+M31+M35+M39+M43+M47</f>
      </c>
    </row>
    <row r="19" spans="1:16" ht="25.5">
      <c r="A19" t="s">
        <v>50</v>
      </c>
      <c s="34" t="s">
        <v>136</v>
      </c>
      <c s="34" t="s">
        <v>7223</v>
      </c>
      <c s="35" t="s">
        <v>5</v>
      </c>
      <c s="6" t="s">
        <v>7224</v>
      </c>
      <c s="36" t="s">
        <v>54</v>
      </c>
      <c s="37">
        <v>65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28</v>
      </c>
    </row>
    <row r="20" spans="1:5" ht="25.5">
      <c r="A20" s="35" t="s">
        <v>56</v>
      </c>
      <c r="E20" s="39" t="s">
        <v>7224</v>
      </c>
    </row>
    <row r="21" spans="1:5" ht="12.75">
      <c r="A21" s="35" t="s">
        <v>57</v>
      </c>
      <c r="E21" s="40" t="s">
        <v>5</v>
      </c>
    </row>
    <row r="22" spans="1:5" ht="12.75">
      <c r="A22" t="s">
        <v>58</v>
      </c>
      <c r="E22" s="39" t="s">
        <v>5</v>
      </c>
    </row>
    <row r="23" spans="1:16" ht="12.75">
      <c r="A23" t="s">
        <v>50</v>
      </c>
      <c s="34" t="s">
        <v>137</v>
      </c>
      <c s="34" t="s">
        <v>7225</v>
      </c>
      <c s="35" t="s">
        <v>5</v>
      </c>
      <c s="6" t="s">
        <v>7226</v>
      </c>
      <c s="36" t="s">
        <v>1436</v>
      </c>
      <c s="37">
        <v>61.75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298</v>
      </c>
      <c>
        <f>(M23*21)/100</f>
      </c>
      <c t="s">
        <v>28</v>
      </c>
    </row>
    <row r="24" spans="1:5" ht="12.75">
      <c r="A24" s="35" t="s">
        <v>56</v>
      </c>
      <c r="E24" s="39" t="s">
        <v>7226</v>
      </c>
    </row>
    <row r="25" spans="1:5" ht="12.75">
      <c r="A25" s="35" t="s">
        <v>57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12.75">
      <c r="A27" t="s">
        <v>50</v>
      </c>
      <c s="34" t="s">
        <v>141</v>
      </c>
      <c s="34" t="s">
        <v>7227</v>
      </c>
      <c s="35" t="s">
        <v>5</v>
      </c>
      <c s="6" t="s">
        <v>7228</v>
      </c>
      <c s="36" t="s">
        <v>54</v>
      </c>
      <c s="37">
        <v>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28</v>
      </c>
    </row>
    <row r="28" spans="1:5" ht="12.75">
      <c r="A28" s="35" t="s">
        <v>56</v>
      </c>
      <c r="E28" s="39" t="s">
        <v>7228</v>
      </c>
    </row>
    <row r="29" spans="1:5" ht="12.75">
      <c r="A29" s="35" t="s">
        <v>57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12.75">
      <c r="A31" t="s">
        <v>50</v>
      </c>
      <c s="34" t="s">
        <v>143</v>
      </c>
      <c s="34" t="s">
        <v>7229</v>
      </c>
      <c s="35" t="s">
        <v>5</v>
      </c>
      <c s="6" t="s">
        <v>7230</v>
      </c>
      <c s="36" t="s">
        <v>1436</v>
      </c>
      <c s="37">
        <v>4.8</v>
      </c>
      <c s="36">
        <v>0.001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12.75">
      <c r="A32" s="35" t="s">
        <v>56</v>
      </c>
      <c r="E32" s="39" t="s">
        <v>7230</v>
      </c>
    </row>
    <row r="33" spans="1:5" ht="12.75">
      <c r="A33" s="35" t="s">
        <v>57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50</v>
      </c>
      <c s="34" t="s">
        <v>144</v>
      </c>
      <c s="34" t="s">
        <v>7227</v>
      </c>
      <c s="35" t="s">
        <v>51</v>
      </c>
      <c s="6" t="s">
        <v>7228</v>
      </c>
      <c s="36" t="s">
        <v>54</v>
      </c>
      <c s="37">
        <v>70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28</v>
      </c>
    </row>
    <row r="36" spans="1:5" ht="12.75">
      <c r="A36" s="35" t="s">
        <v>56</v>
      </c>
      <c r="E36" s="39" t="s">
        <v>7228</v>
      </c>
    </row>
    <row r="37" spans="1:5" ht="12.75">
      <c r="A37" s="35" t="s">
        <v>57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147</v>
      </c>
      <c s="34" t="s">
        <v>7229</v>
      </c>
      <c s="35" t="s">
        <v>51</v>
      </c>
      <c s="6" t="s">
        <v>7230</v>
      </c>
      <c s="36" t="s">
        <v>1436</v>
      </c>
      <c s="37">
        <v>28</v>
      </c>
      <c s="36">
        <v>0.001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7230</v>
      </c>
    </row>
    <row r="41" spans="1:5" ht="12.75">
      <c r="A41" s="35" t="s">
        <v>57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148</v>
      </c>
      <c s="34" t="s">
        <v>7231</v>
      </c>
      <c s="35" t="s">
        <v>5</v>
      </c>
      <c s="6" t="s">
        <v>7232</v>
      </c>
      <c s="36" t="s">
        <v>54</v>
      </c>
      <c s="37">
        <v>12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12.75">
      <c r="A44" s="35" t="s">
        <v>56</v>
      </c>
      <c r="E44" s="39" t="s">
        <v>7232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150</v>
      </c>
      <c s="34" t="s">
        <v>7233</v>
      </c>
      <c s="35" t="s">
        <v>5</v>
      </c>
      <c s="6" t="s">
        <v>7234</v>
      </c>
      <c s="36" t="s">
        <v>1436</v>
      </c>
      <c s="37">
        <v>7.44</v>
      </c>
      <c s="36">
        <v>0.001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12.75">
      <c r="A48" s="35" t="s">
        <v>56</v>
      </c>
      <c r="E48" s="39" t="s">
        <v>7234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5</v>
      </c>
    </row>
    <row r="51" spans="1:13" ht="12.75">
      <c r="A51" t="s">
        <v>47</v>
      </c>
      <c r="C51" s="31" t="s">
        <v>251</v>
      </c>
      <c r="E51" s="33" t="s">
        <v>252</v>
      </c>
      <c r="J51" s="32">
        <f>0</f>
      </c>
      <c s="32">
        <f>0</f>
      </c>
      <c s="32">
        <f>0+L52+L56+L60+L64+L68+L72+L76+L80+L84+L88+L92+L96+L100+L104+L108+L112+L116+L120</f>
      </c>
      <c s="32">
        <f>0+M52+M56+M60+M64+M68+M72+M76+M80+M84+M88+M92+M96+M100+M104+M108+M112+M116+M120</f>
      </c>
    </row>
    <row r="52" spans="1:16" ht="12.75">
      <c r="A52" t="s">
        <v>50</v>
      </c>
      <c s="34" t="s">
        <v>26</v>
      </c>
      <c s="34" t="s">
        <v>7235</v>
      </c>
      <c s="35" t="s">
        <v>5</v>
      </c>
      <c s="6" t="s">
        <v>7236</v>
      </c>
      <c s="36" t="s">
        <v>71</v>
      </c>
      <c s="37">
        <v>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28</v>
      </c>
    </row>
    <row r="53" spans="1:5" ht="12.75">
      <c r="A53" s="35" t="s">
        <v>56</v>
      </c>
      <c r="E53" s="39" t="s">
        <v>7236</v>
      </c>
    </row>
    <row r="54" spans="1:5" ht="12.75">
      <c r="A54" s="35" t="s">
        <v>57</v>
      </c>
      <c r="E54" s="40" t="s">
        <v>5</v>
      </c>
    </row>
    <row r="55" spans="1:5" ht="12.75">
      <c r="A55" t="s">
        <v>58</v>
      </c>
      <c r="E55" s="39" t="s">
        <v>5</v>
      </c>
    </row>
    <row r="56" spans="1:16" ht="12.75">
      <c r="A56" t="s">
        <v>50</v>
      </c>
      <c s="34" t="s">
        <v>65</v>
      </c>
      <c s="34" t="s">
        <v>7237</v>
      </c>
      <c s="35" t="s">
        <v>5</v>
      </c>
      <c s="6" t="s">
        <v>7238</v>
      </c>
      <c s="36" t="s">
        <v>71</v>
      </c>
      <c s="37">
        <v>50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62</v>
      </c>
      <c>
        <f>(M56*21)/100</f>
      </c>
      <c t="s">
        <v>28</v>
      </c>
    </row>
    <row r="57" spans="1:5" ht="12.75">
      <c r="A57" s="35" t="s">
        <v>56</v>
      </c>
      <c r="E57" s="39" t="s">
        <v>7238</v>
      </c>
    </row>
    <row r="58" spans="1:5" ht="12.75">
      <c r="A58" s="35" t="s">
        <v>57</v>
      </c>
      <c r="E58" s="40" t="s">
        <v>5</v>
      </c>
    </row>
    <row r="59" spans="1:5" ht="12.75">
      <c r="A59" t="s">
        <v>58</v>
      </c>
      <c r="E59" s="39" t="s">
        <v>5</v>
      </c>
    </row>
    <row r="60" spans="1:16" ht="12.75">
      <c r="A60" t="s">
        <v>50</v>
      </c>
      <c s="34" t="s">
        <v>68</v>
      </c>
      <c s="34" t="s">
        <v>7239</v>
      </c>
      <c s="35" t="s">
        <v>5</v>
      </c>
      <c s="6" t="s">
        <v>7240</v>
      </c>
      <c s="36" t="s">
        <v>71</v>
      </c>
      <c s="37">
        <v>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28</v>
      </c>
    </row>
    <row r="61" spans="1:5" ht="12.75">
      <c r="A61" s="35" t="s">
        <v>56</v>
      </c>
      <c r="E61" s="39" t="s">
        <v>7240</v>
      </c>
    </row>
    <row r="62" spans="1:5" ht="12.75">
      <c r="A62" s="35" t="s">
        <v>57</v>
      </c>
      <c r="E62" s="40" t="s">
        <v>5</v>
      </c>
    </row>
    <row r="63" spans="1:5" ht="12.75">
      <c r="A63" t="s">
        <v>58</v>
      </c>
      <c r="E63" s="39" t="s">
        <v>5</v>
      </c>
    </row>
    <row r="64" spans="1:16" ht="12.75">
      <c r="A64" t="s">
        <v>50</v>
      </c>
      <c s="34" t="s">
        <v>27</v>
      </c>
      <c s="34" t="s">
        <v>7241</v>
      </c>
      <c s="35" t="s">
        <v>5</v>
      </c>
      <c s="6" t="s">
        <v>7242</v>
      </c>
      <c s="36" t="s">
        <v>71</v>
      </c>
      <c s="37">
        <v>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62</v>
      </c>
      <c>
        <f>(M64*21)/100</f>
      </c>
      <c t="s">
        <v>28</v>
      </c>
    </row>
    <row r="65" spans="1:5" ht="12.75">
      <c r="A65" s="35" t="s">
        <v>56</v>
      </c>
      <c r="E65" s="39" t="s">
        <v>7242</v>
      </c>
    </row>
    <row r="66" spans="1:5" ht="12.75">
      <c r="A66" s="35" t="s">
        <v>57</v>
      </c>
      <c r="E66" s="40" t="s">
        <v>5</v>
      </c>
    </row>
    <row r="67" spans="1:5" ht="12.75">
      <c r="A67" t="s">
        <v>58</v>
      </c>
      <c r="E67" s="39" t="s">
        <v>5</v>
      </c>
    </row>
    <row r="68" spans="1:16" ht="12.75">
      <c r="A68" t="s">
        <v>50</v>
      </c>
      <c s="34" t="s">
        <v>77</v>
      </c>
      <c s="34" t="s">
        <v>7239</v>
      </c>
      <c s="35" t="s">
        <v>51</v>
      </c>
      <c s="6" t="s">
        <v>7240</v>
      </c>
      <c s="36" t="s">
        <v>71</v>
      </c>
      <c s="37">
        <v>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28</v>
      </c>
    </row>
    <row r="69" spans="1:5" ht="12.75">
      <c r="A69" s="35" t="s">
        <v>56</v>
      </c>
      <c r="E69" s="39" t="s">
        <v>7240</v>
      </c>
    </row>
    <row r="70" spans="1:5" ht="25.5">
      <c r="A70" s="35" t="s">
        <v>57</v>
      </c>
      <c r="E70" s="40" t="s">
        <v>7243</v>
      </c>
    </row>
    <row r="71" spans="1:5" ht="12.75">
      <c r="A71" t="s">
        <v>58</v>
      </c>
      <c r="E71" s="39" t="s">
        <v>5</v>
      </c>
    </row>
    <row r="72" spans="1:16" ht="12.75">
      <c r="A72" t="s">
        <v>50</v>
      </c>
      <c s="34" t="s">
        <v>80</v>
      </c>
      <c s="34" t="s">
        <v>7244</v>
      </c>
      <c s="35" t="s">
        <v>5</v>
      </c>
      <c s="6" t="s">
        <v>7245</v>
      </c>
      <c s="36" t="s">
        <v>71</v>
      </c>
      <c s="37">
        <v>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62</v>
      </c>
      <c>
        <f>(M72*21)/100</f>
      </c>
      <c t="s">
        <v>28</v>
      </c>
    </row>
    <row r="73" spans="1:5" ht="12.75">
      <c r="A73" s="35" t="s">
        <v>56</v>
      </c>
      <c r="E73" s="39" t="s">
        <v>7245</v>
      </c>
    </row>
    <row r="74" spans="1:5" ht="12.75">
      <c r="A74" s="35" t="s">
        <v>57</v>
      </c>
      <c r="E74" s="40" t="s">
        <v>5</v>
      </c>
    </row>
    <row r="75" spans="1:5" ht="12.75">
      <c r="A75" t="s">
        <v>58</v>
      </c>
      <c r="E75" s="39" t="s">
        <v>5</v>
      </c>
    </row>
    <row r="76" spans="1:16" ht="12.75">
      <c r="A76" t="s">
        <v>50</v>
      </c>
      <c s="34" t="s">
        <v>83</v>
      </c>
      <c s="34" t="s">
        <v>7239</v>
      </c>
      <c s="35" t="s">
        <v>28</v>
      </c>
      <c s="6" t="s">
        <v>7240</v>
      </c>
      <c s="36" t="s">
        <v>71</v>
      </c>
      <c s="37">
        <v>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12.75">
      <c r="A77" s="35" t="s">
        <v>56</v>
      </c>
      <c r="E77" s="39" t="s">
        <v>7240</v>
      </c>
    </row>
    <row r="78" spans="1:5" ht="12.75">
      <c r="A78" s="35" t="s">
        <v>57</v>
      </c>
      <c r="E78" s="40" t="s">
        <v>5</v>
      </c>
    </row>
    <row r="79" spans="1:5" ht="12.75">
      <c r="A79" t="s">
        <v>58</v>
      </c>
      <c r="E79" s="39" t="s">
        <v>5</v>
      </c>
    </row>
    <row r="80" spans="1:16" ht="12.75">
      <c r="A80" t="s">
        <v>50</v>
      </c>
      <c s="34" t="s">
        <v>87</v>
      </c>
      <c s="34" t="s">
        <v>7246</v>
      </c>
      <c s="35" t="s">
        <v>5</v>
      </c>
      <c s="6" t="s">
        <v>7247</v>
      </c>
      <c s="36" t="s">
        <v>71</v>
      </c>
      <c s="37">
        <v>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62</v>
      </c>
      <c>
        <f>(M80*21)/100</f>
      </c>
      <c t="s">
        <v>28</v>
      </c>
    </row>
    <row r="81" spans="1:5" ht="12.75">
      <c r="A81" s="35" t="s">
        <v>56</v>
      </c>
      <c r="E81" s="39" t="s">
        <v>7247</v>
      </c>
    </row>
    <row r="82" spans="1:5" ht="25.5">
      <c r="A82" s="35" t="s">
        <v>57</v>
      </c>
      <c r="E82" s="40" t="s">
        <v>7248</v>
      </c>
    </row>
    <row r="83" spans="1:5" ht="12.75">
      <c r="A83" t="s">
        <v>58</v>
      </c>
      <c r="E83" s="39" t="s">
        <v>5</v>
      </c>
    </row>
    <row r="84" spans="1:16" ht="12.75">
      <c r="A84" t="s">
        <v>50</v>
      </c>
      <c s="34" t="s">
        <v>90</v>
      </c>
      <c s="34" t="s">
        <v>7239</v>
      </c>
      <c s="35" t="s">
        <v>26</v>
      </c>
      <c s="6" t="s">
        <v>7240</v>
      </c>
      <c s="36" t="s">
        <v>71</v>
      </c>
      <c s="37">
        <v>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28</v>
      </c>
    </row>
    <row r="85" spans="1:5" ht="12.75">
      <c r="A85" s="35" t="s">
        <v>56</v>
      </c>
      <c r="E85" s="39" t="s">
        <v>7240</v>
      </c>
    </row>
    <row r="86" spans="1:5" ht="12.75">
      <c r="A86" s="35" t="s">
        <v>57</v>
      </c>
      <c r="E86" s="40" t="s">
        <v>5</v>
      </c>
    </row>
    <row r="87" spans="1:5" ht="12.75">
      <c r="A87" t="s">
        <v>58</v>
      </c>
      <c r="E87" s="39" t="s">
        <v>5</v>
      </c>
    </row>
    <row r="88" spans="1:16" ht="12.75">
      <c r="A88" t="s">
        <v>50</v>
      </c>
      <c s="34" t="s">
        <v>93</v>
      </c>
      <c s="34" t="s">
        <v>7249</v>
      </c>
      <c s="35" t="s">
        <v>5</v>
      </c>
      <c s="6" t="s">
        <v>7250</v>
      </c>
      <c s="36" t="s">
        <v>71</v>
      </c>
      <c s="37">
        <v>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62</v>
      </c>
      <c>
        <f>(M88*21)/100</f>
      </c>
      <c t="s">
        <v>28</v>
      </c>
    </row>
    <row r="89" spans="1:5" ht="12.75">
      <c r="A89" s="35" t="s">
        <v>56</v>
      </c>
      <c r="E89" s="39" t="s">
        <v>7250</v>
      </c>
    </row>
    <row r="90" spans="1:5" ht="25.5">
      <c r="A90" s="35" t="s">
        <v>57</v>
      </c>
      <c r="E90" s="40" t="s">
        <v>7251</v>
      </c>
    </row>
    <row r="91" spans="1:5" ht="12.75">
      <c r="A91" t="s">
        <v>58</v>
      </c>
      <c r="E91" s="39" t="s">
        <v>5</v>
      </c>
    </row>
    <row r="92" spans="1:16" ht="12.75">
      <c r="A92" t="s">
        <v>50</v>
      </c>
      <c s="34" t="s">
        <v>96</v>
      </c>
      <c s="34" t="s">
        <v>7252</v>
      </c>
      <c s="35" t="s">
        <v>5</v>
      </c>
      <c s="6" t="s">
        <v>7253</v>
      </c>
      <c s="36" t="s">
        <v>71</v>
      </c>
      <c s="37">
        <v>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28</v>
      </c>
    </row>
    <row r="93" spans="1:5" ht="12.75">
      <c r="A93" s="35" t="s">
        <v>56</v>
      </c>
      <c r="E93" s="39" t="s">
        <v>7253</v>
      </c>
    </row>
    <row r="94" spans="1:5" ht="12.75">
      <c r="A94" s="35" t="s">
        <v>57</v>
      </c>
      <c r="E94" s="40" t="s">
        <v>5</v>
      </c>
    </row>
    <row r="95" spans="1:5" ht="12.75">
      <c r="A95" t="s">
        <v>58</v>
      </c>
      <c r="E95" s="39" t="s">
        <v>5</v>
      </c>
    </row>
    <row r="96" spans="1:16" ht="12.75">
      <c r="A96" t="s">
        <v>50</v>
      </c>
      <c s="34" t="s">
        <v>99</v>
      </c>
      <c s="34" t="s">
        <v>7254</v>
      </c>
      <c s="35" t="s">
        <v>5</v>
      </c>
      <c s="6" t="s">
        <v>7255</v>
      </c>
      <c s="36" t="s">
        <v>71</v>
      </c>
      <c s="37">
        <v>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62</v>
      </c>
      <c>
        <f>(M96*21)/100</f>
      </c>
      <c t="s">
        <v>28</v>
      </c>
    </row>
    <row r="97" spans="1:5" ht="12.75">
      <c r="A97" s="35" t="s">
        <v>56</v>
      </c>
      <c r="E97" s="39" t="s">
        <v>7255</v>
      </c>
    </row>
    <row r="98" spans="1:5" ht="12.75">
      <c r="A98" s="35" t="s">
        <v>57</v>
      </c>
      <c r="E98" s="40" t="s">
        <v>5</v>
      </c>
    </row>
    <row r="99" spans="1:5" ht="12.75">
      <c r="A99" t="s">
        <v>58</v>
      </c>
      <c r="E99" s="39" t="s">
        <v>5</v>
      </c>
    </row>
    <row r="100" spans="1:16" ht="12.75">
      <c r="A100" t="s">
        <v>50</v>
      </c>
      <c s="34" t="s">
        <v>105</v>
      </c>
      <c s="34" t="s">
        <v>7252</v>
      </c>
      <c s="35" t="s">
        <v>51</v>
      </c>
      <c s="6" t="s">
        <v>7253</v>
      </c>
      <c s="36" t="s">
        <v>71</v>
      </c>
      <c s="37">
        <v>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28</v>
      </c>
    </row>
    <row r="101" spans="1:5" ht="12.75">
      <c r="A101" s="35" t="s">
        <v>56</v>
      </c>
      <c r="E101" s="39" t="s">
        <v>7253</v>
      </c>
    </row>
    <row r="102" spans="1:5" ht="12.75">
      <c r="A102" s="35" t="s">
        <v>57</v>
      </c>
      <c r="E102" s="40" t="s">
        <v>5</v>
      </c>
    </row>
    <row r="103" spans="1:5" ht="12.75">
      <c r="A103" t="s">
        <v>58</v>
      </c>
      <c r="E103" s="39" t="s">
        <v>5</v>
      </c>
    </row>
    <row r="104" spans="1:16" ht="12.75">
      <c r="A104" t="s">
        <v>50</v>
      </c>
      <c s="34" t="s">
        <v>108</v>
      </c>
      <c s="34" t="s">
        <v>7256</v>
      </c>
      <c s="35" t="s">
        <v>5</v>
      </c>
      <c s="6" t="s">
        <v>7257</v>
      </c>
      <c s="36" t="s">
        <v>71</v>
      </c>
      <c s="37">
        <v>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62</v>
      </c>
      <c>
        <f>(M104*21)/100</f>
      </c>
      <c t="s">
        <v>28</v>
      </c>
    </row>
    <row r="105" spans="1:5" ht="12.75">
      <c r="A105" s="35" t="s">
        <v>56</v>
      </c>
      <c r="E105" s="39" t="s">
        <v>7257</v>
      </c>
    </row>
    <row r="106" spans="1:5" ht="12.75">
      <c r="A106" s="35" t="s">
        <v>57</v>
      </c>
      <c r="E106" s="40" t="s">
        <v>5</v>
      </c>
    </row>
    <row r="107" spans="1:5" ht="12.75">
      <c r="A107" t="s">
        <v>58</v>
      </c>
      <c r="E107" s="39" t="s">
        <v>5</v>
      </c>
    </row>
    <row r="108" spans="1:16" ht="25.5">
      <c r="A108" t="s">
        <v>50</v>
      </c>
      <c s="34" t="s">
        <v>128</v>
      </c>
      <c s="34" t="s">
        <v>7258</v>
      </c>
      <c s="35" t="s">
        <v>5</v>
      </c>
      <c s="6" t="s">
        <v>7259</v>
      </c>
      <c s="36" t="s">
        <v>71</v>
      </c>
      <c s="37">
        <v>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28</v>
      </c>
    </row>
    <row r="109" spans="1:5" ht="25.5">
      <c r="A109" s="35" t="s">
        <v>56</v>
      </c>
      <c r="E109" s="39" t="s">
        <v>7259</v>
      </c>
    </row>
    <row r="110" spans="1:5" ht="12.75">
      <c r="A110" s="35" t="s">
        <v>57</v>
      </c>
      <c r="E110" s="40" t="s">
        <v>5</v>
      </c>
    </row>
    <row r="111" spans="1:5" ht="12.75">
      <c r="A111" t="s">
        <v>58</v>
      </c>
      <c r="E111" s="39" t="s">
        <v>5</v>
      </c>
    </row>
    <row r="112" spans="1:16" ht="12.75">
      <c r="A112" t="s">
        <v>50</v>
      </c>
      <c s="34" t="s">
        <v>130</v>
      </c>
      <c s="34" t="s">
        <v>7260</v>
      </c>
      <c s="35" t="s">
        <v>5</v>
      </c>
      <c s="6" t="s">
        <v>7261</v>
      </c>
      <c s="36" t="s">
        <v>71</v>
      </c>
      <c s="37">
        <v>3</v>
      </c>
      <c s="36">
        <v>0.0042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28</v>
      </c>
    </row>
    <row r="113" spans="1:5" ht="12.75">
      <c r="A113" s="35" t="s">
        <v>56</v>
      </c>
      <c r="E113" s="39" t="s">
        <v>7261</v>
      </c>
    </row>
    <row r="114" spans="1:5" ht="12.75">
      <c r="A114" s="35" t="s">
        <v>57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6" ht="12.75">
      <c r="A116" t="s">
        <v>50</v>
      </c>
      <c s="34" t="s">
        <v>132</v>
      </c>
      <c s="34" t="s">
        <v>7262</v>
      </c>
      <c s="35" t="s">
        <v>5</v>
      </c>
      <c s="6" t="s">
        <v>7263</v>
      </c>
      <c s="36" t="s">
        <v>71</v>
      </c>
      <c s="37">
        <v>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28</v>
      </c>
    </row>
    <row r="117" spans="1:5" ht="12.75">
      <c r="A117" s="35" t="s">
        <v>56</v>
      </c>
      <c r="E117" s="39" t="s">
        <v>7263</v>
      </c>
    </row>
    <row r="118" spans="1:5" ht="12.75">
      <c r="A118" s="35" t="s">
        <v>57</v>
      </c>
      <c r="E118" s="40" t="s">
        <v>5</v>
      </c>
    </row>
    <row r="119" spans="1:5" ht="12.75">
      <c r="A119" t="s">
        <v>58</v>
      </c>
      <c r="E119" s="39" t="s">
        <v>5</v>
      </c>
    </row>
    <row r="120" spans="1:16" ht="12.75">
      <c r="A120" t="s">
        <v>50</v>
      </c>
      <c s="34" t="s">
        <v>134</v>
      </c>
      <c s="34" t="s">
        <v>7264</v>
      </c>
      <c s="35" t="s">
        <v>5</v>
      </c>
      <c s="6" t="s">
        <v>7265</v>
      </c>
      <c s="36" t="s">
        <v>71</v>
      </c>
      <c s="37">
        <v>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62</v>
      </c>
      <c>
        <f>(M120*21)/100</f>
      </c>
      <c t="s">
        <v>28</v>
      </c>
    </row>
    <row r="121" spans="1:5" ht="12.75">
      <c r="A121" s="35" t="s">
        <v>56</v>
      </c>
      <c r="E121" s="39" t="s">
        <v>7265</v>
      </c>
    </row>
    <row r="122" spans="1:5" ht="12.75">
      <c r="A122" s="35" t="s">
        <v>57</v>
      </c>
      <c r="E122" s="40" t="s">
        <v>5</v>
      </c>
    </row>
    <row r="123" spans="1:5" ht="12.75">
      <c r="A123" t="s">
        <v>58</v>
      </c>
      <c r="E123" s="39" t="s">
        <v>5</v>
      </c>
    </row>
    <row r="124" spans="1:13" ht="12.75">
      <c r="A124" t="s">
        <v>47</v>
      </c>
      <c r="C124" s="31" t="s">
        <v>5852</v>
      </c>
      <c r="E124" s="33" t="s">
        <v>5853</v>
      </c>
      <c r="J124" s="32">
        <f>0</f>
      </c>
      <c s="32">
        <f>0</f>
      </c>
      <c s="32">
        <f>0+L125</f>
      </c>
      <c s="32">
        <f>0+M125</f>
      </c>
    </row>
    <row r="125" spans="1:16" ht="25.5">
      <c r="A125" t="s">
        <v>50</v>
      </c>
      <c s="34" t="s">
        <v>152</v>
      </c>
      <c s="34" t="s">
        <v>5860</v>
      </c>
      <c s="35" t="s">
        <v>5</v>
      </c>
      <c s="6" t="s">
        <v>5861</v>
      </c>
      <c s="36" t="s">
        <v>281</v>
      </c>
      <c s="37">
        <v>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28</v>
      </c>
    </row>
    <row r="126" spans="1:5" ht="25.5">
      <c r="A126" s="35" t="s">
        <v>56</v>
      </c>
      <c r="E126" s="39" t="s">
        <v>5861</v>
      </c>
    </row>
    <row r="127" spans="1:5" ht="12.75">
      <c r="A127" s="35" t="s">
        <v>57</v>
      </c>
      <c r="E127" s="40" t="s">
        <v>5</v>
      </c>
    </row>
    <row r="128" spans="1:5" ht="12.75">
      <c r="A128" t="s">
        <v>58</v>
      </c>
      <c r="E12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1697</v>
      </c>
      <c s="41">
        <f>Rekapitulace!C30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1697</v>
      </c>
      <c r="E4" s="26" t="s">
        <v>1698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COUNTIFS(L8:L143,"=0",A8:A143,"P")+COUNTIFS(L8:L143,"",A8:A143,"P")+SUM(Q8:Q143)</f>
      </c>
    </row>
    <row r="8" spans="1:13" ht="12.75">
      <c r="A8" t="s">
        <v>45</v>
      </c>
      <c r="C8" s="28" t="s">
        <v>7268</v>
      </c>
      <c r="E8" s="30" t="s">
        <v>7267</v>
      </c>
      <c r="J8" s="29">
        <f>0+J9+J22+J59+J84+J93+J118</f>
      </c>
      <c s="29">
        <f>0+K9+K22+K59+K84+K93+K118</f>
      </c>
      <c s="29">
        <f>0+L9+L22+L59+L84+L93+L118</f>
      </c>
      <c s="29">
        <f>0+M9+M22+M59+M84+M93+M118</f>
      </c>
    </row>
    <row r="9" spans="1:13" ht="12.75">
      <c r="A9" t="s">
        <v>47</v>
      </c>
      <c r="C9" s="31" t="s">
        <v>27</v>
      </c>
      <c r="E9" s="33" t="s">
        <v>2078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99</v>
      </c>
      <c s="34" t="s">
        <v>7269</v>
      </c>
      <c s="35" t="s">
        <v>5</v>
      </c>
      <c s="6" t="s">
        <v>7270</v>
      </c>
      <c s="36" t="s">
        <v>71</v>
      </c>
      <c s="37">
        <v>3</v>
      </c>
      <c s="36">
        <v>0.00096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7270</v>
      </c>
    </row>
    <row r="12" spans="1:5" ht="38.25">
      <c r="A12" s="35" t="s">
        <v>57</v>
      </c>
      <c r="E12" s="40" t="s">
        <v>7271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105</v>
      </c>
      <c s="34" t="s">
        <v>7272</v>
      </c>
      <c s="35" t="s">
        <v>5</v>
      </c>
      <c s="6" t="s">
        <v>7273</v>
      </c>
      <c s="36" t="s">
        <v>71</v>
      </c>
      <c s="37">
        <v>2</v>
      </c>
      <c s="36">
        <v>0.03472</v>
      </c>
      <c s="36">
        <f>ROUND(G14*H14,6)</f>
      </c>
      <c r="L14" s="38">
        <v>0</v>
      </c>
      <c s="32">
        <f>ROUND(ROUND(L14,2)*ROUND(G14,3),2)</f>
      </c>
      <c s="36" t="s">
        <v>62</v>
      </c>
      <c>
        <f>(M14*21)/100</f>
      </c>
      <c t="s">
        <v>28</v>
      </c>
    </row>
    <row r="15" spans="1:5" ht="25.5">
      <c r="A15" s="35" t="s">
        <v>56</v>
      </c>
      <c r="E15" s="39" t="s">
        <v>7273</v>
      </c>
    </row>
    <row r="16" spans="1:5" ht="12.75">
      <c r="A16" s="35" t="s">
        <v>57</v>
      </c>
      <c r="E16" s="40" t="s">
        <v>7274</v>
      </c>
    </row>
    <row r="17" spans="1:5" ht="12.75">
      <c r="A17" t="s">
        <v>58</v>
      </c>
      <c r="E17" s="39" t="s">
        <v>7275</v>
      </c>
    </row>
    <row r="18" spans="1:16" ht="25.5">
      <c r="A18" t="s">
        <v>50</v>
      </c>
      <c s="34" t="s">
        <v>108</v>
      </c>
      <c s="34" t="s">
        <v>7276</v>
      </c>
      <c s="35" t="s">
        <v>5</v>
      </c>
      <c s="6" t="s">
        <v>7277</v>
      </c>
      <c s="36" t="s">
        <v>71</v>
      </c>
      <c s="37">
        <v>1</v>
      </c>
      <c s="36">
        <v>0.03472</v>
      </c>
      <c s="36">
        <f>ROUND(G18*H18,6)</f>
      </c>
      <c r="L18" s="38">
        <v>0</v>
      </c>
      <c s="32">
        <f>ROUND(ROUND(L18,2)*ROUND(G18,3),2)</f>
      </c>
      <c s="36" t="s">
        <v>62</v>
      </c>
      <c>
        <f>(M18*21)/100</f>
      </c>
      <c t="s">
        <v>28</v>
      </c>
    </row>
    <row r="19" spans="1:5" ht="25.5">
      <c r="A19" s="35" t="s">
        <v>56</v>
      </c>
      <c r="E19" s="39" t="s">
        <v>7277</v>
      </c>
    </row>
    <row r="20" spans="1:5" ht="12.75">
      <c r="A20" s="35" t="s">
        <v>57</v>
      </c>
      <c r="E20" s="40" t="s">
        <v>7278</v>
      </c>
    </row>
    <row r="21" spans="1:5" ht="12.75">
      <c r="A21" t="s">
        <v>58</v>
      </c>
      <c r="E21" s="39" t="s">
        <v>7275</v>
      </c>
    </row>
    <row r="22" spans="1:13" ht="12.75">
      <c r="A22" t="s">
        <v>47</v>
      </c>
      <c r="C22" s="31" t="s">
        <v>2891</v>
      </c>
      <c r="E22" s="33" t="s">
        <v>2892</v>
      </c>
      <c r="J22" s="32">
        <f>0</f>
      </c>
      <c s="32">
        <f>0</f>
      </c>
      <c s="32">
        <f>0+L23+L27+L31+L35+L39+L43+L47+L51+L55</f>
      </c>
      <c s="32">
        <f>0+M23+M27+M31+M35+M39+M43+M47+M51+M55</f>
      </c>
    </row>
    <row r="23" spans="1:16" ht="25.5">
      <c r="A23" t="s">
        <v>50</v>
      </c>
      <c s="34" t="s">
        <v>144</v>
      </c>
      <c s="34" t="s">
        <v>7279</v>
      </c>
      <c s="35" t="s">
        <v>5</v>
      </c>
      <c s="6" t="s">
        <v>7280</v>
      </c>
      <c s="36" t="s">
        <v>1203</v>
      </c>
      <c s="37">
        <v>621.171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28</v>
      </c>
    </row>
    <row r="24" spans="1:5" ht="25.5">
      <c r="A24" s="35" t="s">
        <v>56</v>
      </c>
      <c r="E24" s="39" t="s">
        <v>7280</v>
      </c>
    </row>
    <row r="25" spans="1:5" ht="12.75">
      <c r="A25" s="35" t="s">
        <v>57</v>
      </c>
      <c r="E25" s="40" t="s">
        <v>7281</v>
      </c>
    </row>
    <row r="26" spans="1:5" ht="12.75">
      <c r="A26" t="s">
        <v>58</v>
      </c>
      <c r="E26" s="39" t="s">
        <v>5</v>
      </c>
    </row>
    <row r="27" spans="1:16" ht="25.5">
      <c r="A27" t="s">
        <v>50</v>
      </c>
      <c s="34" t="s">
        <v>147</v>
      </c>
      <c s="34" t="s">
        <v>2898</v>
      </c>
      <c s="35" t="s">
        <v>5</v>
      </c>
      <c s="6" t="s">
        <v>2899</v>
      </c>
      <c s="36" t="s">
        <v>1203</v>
      </c>
      <c s="37">
        <v>251.78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28</v>
      </c>
    </row>
    <row r="28" spans="1:5" ht="25.5">
      <c r="A28" s="35" t="s">
        <v>56</v>
      </c>
      <c r="E28" s="39" t="s">
        <v>2899</v>
      </c>
    </row>
    <row r="29" spans="1:5" ht="12.75">
      <c r="A29" s="35" t="s">
        <v>57</v>
      </c>
      <c r="E29" s="40" t="s">
        <v>7282</v>
      </c>
    </row>
    <row r="30" spans="1:5" ht="12.75">
      <c r="A30" t="s">
        <v>58</v>
      </c>
      <c r="E30" s="39" t="s">
        <v>5</v>
      </c>
    </row>
    <row r="31" spans="1:16" ht="25.5">
      <c r="A31" t="s">
        <v>50</v>
      </c>
      <c s="34" t="s">
        <v>148</v>
      </c>
      <c s="34" t="s">
        <v>2211</v>
      </c>
      <c s="35" t="s">
        <v>5</v>
      </c>
      <c s="6" t="s">
        <v>2212</v>
      </c>
      <c s="36" t="s">
        <v>71</v>
      </c>
      <c s="37">
        <v>7</v>
      </c>
      <c s="36">
        <v>0.00022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25.5">
      <c r="A32" s="35" t="s">
        <v>56</v>
      </c>
      <c r="E32" s="39" t="s">
        <v>2212</v>
      </c>
    </row>
    <row r="33" spans="1:5" ht="38.25">
      <c r="A33" s="35" t="s">
        <v>57</v>
      </c>
      <c r="E33" s="40" t="s">
        <v>7283</v>
      </c>
    </row>
    <row r="34" spans="1:5" ht="12.75">
      <c r="A34" t="s">
        <v>58</v>
      </c>
      <c r="E34" s="39" t="s">
        <v>5</v>
      </c>
    </row>
    <row r="35" spans="1:16" ht="25.5">
      <c r="A35" t="s">
        <v>50</v>
      </c>
      <c s="34" t="s">
        <v>150</v>
      </c>
      <c s="34" t="s">
        <v>2217</v>
      </c>
      <c s="35" t="s">
        <v>5</v>
      </c>
      <c s="6" t="s">
        <v>2218</v>
      </c>
      <c s="36" t="s">
        <v>71</v>
      </c>
      <c s="37">
        <v>6</v>
      </c>
      <c s="36">
        <v>0.01249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28</v>
      </c>
    </row>
    <row r="36" spans="1:5" ht="25.5">
      <c r="A36" s="35" t="s">
        <v>56</v>
      </c>
      <c r="E36" s="39" t="s">
        <v>2218</v>
      </c>
    </row>
    <row r="37" spans="1:5" ht="12.75">
      <c r="A37" s="35" t="s">
        <v>57</v>
      </c>
      <c r="E37" s="40" t="s">
        <v>5</v>
      </c>
    </row>
    <row r="38" spans="1:5" ht="12.75">
      <c r="A38" t="s">
        <v>58</v>
      </c>
      <c r="E38" s="39" t="s">
        <v>2216</v>
      </c>
    </row>
    <row r="39" spans="1:16" ht="12.75">
      <c r="A39" t="s">
        <v>50</v>
      </c>
      <c s="34" t="s">
        <v>152</v>
      </c>
      <c s="34" t="s">
        <v>7284</v>
      </c>
      <c s="35" t="s">
        <v>5</v>
      </c>
      <c s="6" t="s">
        <v>7285</v>
      </c>
      <c s="36" t="s">
        <v>71</v>
      </c>
      <c s="37">
        <v>6</v>
      </c>
      <c s="36">
        <v>0.0215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7285</v>
      </c>
    </row>
    <row r="41" spans="1:5" ht="12.75">
      <c r="A41" s="35" t="s">
        <v>57</v>
      </c>
      <c r="E41" s="40" t="s">
        <v>2125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154</v>
      </c>
      <c s="34" t="s">
        <v>7286</v>
      </c>
      <c s="35" t="s">
        <v>5</v>
      </c>
      <c s="6" t="s">
        <v>7287</v>
      </c>
      <c s="36" t="s">
        <v>71</v>
      </c>
      <c s="37">
        <v>1</v>
      </c>
      <c s="36">
        <v>0.0195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12.75">
      <c r="A44" s="35" t="s">
        <v>56</v>
      </c>
      <c r="E44" s="39" t="s">
        <v>7287</v>
      </c>
    </row>
    <row r="45" spans="1:5" ht="12.75">
      <c r="A45" s="35" t="s">
        <v>57</v>
      </c>
      <c r="E45" s="40" t="s">
        <v>7288</v>
      </c>
    </row>
    <row r="46" spans="1:5" ht="12.75">
      <c r="A46" t="s">
        <v>58</v>
      </c>
      <c r="E46" s="39" t="s">
        <v>5</v>
      </c>
    </row>
    <row r="47" spans="1:16" ht="25.5">
      <c r="A47" t="s">
        <v>50</v>
      </c>
      <c s="34" t="s">
        <v>156</v>
      </c>
      <c s="34" t="s">
        <v>7289</v>
      </c>
      <c s="35" t="s">
        <v>5</v>
      </c>
      <c s="6" t="s">
        <v>7290</v>
      </c>
      <c s="36" t="s">
        <v>71</v>
      </c>
      <c s="37">
        <v>1</v>
      </c>
      <c s="36">
        <v>0.01325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25.5">
      <c r="A48" s="35" t="s">
        <v>56</v>
      </c>
      <c r="E48" s="39" t="s">
        <v>7290</v>
      </c>
    </row>
    <row r="49" spans="1:5" ht="12.75">
      <c r="A49" s="35" t="s">
        <v>57</v>
      </c>
      <c r="E49" s="40" t="s">
        <v>7288</v>
      </c>
    </row>
    <row r="50" spans="1:5" ht="12.75">
      <c r="A50" t="s">
        <v>58</v>
      </c>
      <c r="E50" s="39" t="s">
        <v>2216</v>
      </c>
    </row>
    <row r="51" spans="1:16" ht="25.5">
      <c r="A51" t="s">
        <v>50</v>
      </c>
      <c s="34" t="s">
        <v>157</v>
      </c>
      <c s="34" t="s">
        <v>5303</v>
      </c>
      <c s="35" t="s">
        <v>5</v>
      </c>
      <c s="6" t="s">
        <v>5304</v>
      </c>
      <c s="36" t="s">
        <v>71</v>
      </c>
      <c s="37">
        <v>7</v>
      </c>
      <c s="36">
        <v>0.00528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28</v>
      </c>
    </row>
    <row r="52" spans="1:5" ht="25.5">
      <c r="A52" s="35" t="s">
        <v>56</v>
      </c>
      <c r="E52" s="39" t="s">
        <v>5305</v>
      </c>
    </row>
    <row r="53" spans="1:5" ht="12.75">
      <c r="A53" s="35" t="s">
        <v>57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38.25">
      <c r="A55" t="s">
        <v>50</v>
      </c>
      <c s="34" t="s">
        <v>159</v>
      </c>
      <c s="34" t="s">
        <v>2967</v>
      </c>
      <c s="35" t="s">
        <v>5</v>
      </c>
      <c s="6" t="s">
        <v>2968</v>
      </c>
      <c s="36" t="s">
        <v>102</v>
      </c>
      <c s="37">
        <v>0.275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38.25">
      <c r="A56" s="35" t="s">
        <v>56</v>
      </c>
      <c r="E56" s="39" t="s">
        <v>2969</v>
      </c>
    </row>
    <row r="57" spans="1:5" ht="12.75">
      <c r="A57" s="35" t="s">
        <v>57</v>
      </c>
      <c r="E57" s="40" t="s">
        <v>5</v>
      </c>
    </row>
    <row r="58" spans="1:5" ht="12.75">
      <c r="A58" t="s">
        <v>58</v>
      </c>
      <c r="E58" s="39" t="s">
        <v>5</v>
      </c>
    </row>
    <row r="59" spans="1:13" ht="12.75">
      <c r="A59" t="s">
        <v>47</v>
      </c>
      <c r="C59" s="31" t="s">
        <v>83</v>
      </c>
      <c r="E59" s="33" t="s">
        <v>282</v>
      </c>
      <c r="J59" s="32">
        <f>0</f>
      </c>
      <c s="32">
        <f>0</f>
      </c>
      <c s="32">
        <f>0+L60+L64+L68+L72+L76+L80</f>
      </c>
      <c s="32">
        <f>0+M60+M64+M68+M72+M76+M80</f>
      </c>
    </row>
    <row r="60" spans="1:16" ht="12.75">
      <c r="A60" t="s">
        <v>50</v>
      </c>
      <c s="34" t="s">
        <v>128</v>
      </c>
      <c s="34" t="s">
        <v>7291</v>
      </c>
      <c s="35" t="s">
        <v>5</v>
      </c>
      <c s="6" t="s">
        <v>7292</v>
      </c>
      <c s="36" t="s">
        <v>71</v>
      </c>
      <c s="37">
        <v>2</v>
      </c>
      <c s="36">
        <v>0.00018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28</v>
      </c>
    </row>
    <row r="61" spans="1:5" ht="12.75">
      <c r="A61" s="35" t="s">
        <v>56</v>
      </c>
      <c r="E61" s="39" t="s">
        <v>7292</v>
      </c>
    </row>
    <row r="62" spans="1:5" ht="12.75">
      <c r="A62" s="35" t="s">
        <v>57</v>
      </c>
      <c r="E62" s="40" t="s">
        <v>7293</v>
      </c>
    </row>
    <row r="63" spans="1:5" ht="12.75">
      <c r="A63" t="s">
        <v>58</v>
      </c>
      <c r="E63" s="39" t="s">
        <v>5</v>
      </c>
    </row>
    <row r="64" spans="1:16" ht="12.75">
      <c r="A64" t="s">
        <v>50</v>
      </c>
      <c s="34" t="s">
        <v>130</v>
      </c>
      <c s="34" t="s">
        <v>7294</v>
      </c>
      <c s="35" t="s">
        <v>5</v>
      </c>
      <c s="6" t="s">
        <v>7295</v>
      </c>
      <c s="36" t="s">
        <v>71</v>
      </c>
      <c s="37">
        <v>2</v>
      </c>
      <c s="36">
        <v>0.0062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28</v>
      </c>
    </row>
    <row r="65" spans="1:5" ht="12.75">
      <c r="A65" s="35" t="s">
        <v>56</v>
      </c>
      <c r="E65" s="39" t="s">
        <v>7295</v>
      </c>
    </row>
    <row r="66" spans="1:5" ht="12.75">
      <c r="A66" s="35" t="s">
        <v>57</v>
      </c>
      <c r="E66" s="40" t="s">
        <v>5</v>
      </c>
    </row>
    <row r="67" spans="1:5" ht="12.75">
      <c r="A67" t="s">
        <v>58</v>
      </c>
      <c r="E67" s="39" t="s">
        <v>5</v>
      </c>
    </row>
    <row r="68" spans="1:16" ht="12.75">
      <c r="A68" t="s">
        <v>50</v>
      </c>
      <c s="34" t="s">
        <v>132</v>
      </c>
      <c s="34" t="s">
        <v>7296</v>
      </c>
      <c s="35" t="s">
        <v>5</v>
      </c>
      <c s="6" t="s">
        <v>7297</v>
      </c>
      <c s="36" t="s">
        <v>71</v>
      </c>
      <c s="37">
        <v>2</v>
      </c>
      <c s="36">
        <v>0.029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28</v>
      </c>
    </row>
    <row r="69" spans="1:5" ht="12.75">
      <c r="A69" s="35" t="s">
        <v>56</v>
      </c>
      <c r="E69" s="39" t="s">
        <v>7297</v>
      </c>
    </row>
    <row r="70" spans="1:5" ht="12.75">
      <c r="A70" s="35" t="s">
        <v>57</v>
      </c>
      <c r="E70" s="40" t="s">
        <v>5</v>
      </c>
    </row>
    <row r="71" spans="1:5" ht="12.75">
      <c r="A71" t="s">
        <v>58</v>
      </c>
      <c r="E71" s="39" t="s">
        <v>5</v>
      </c>
    </row>
    <row r="72" spans="1:16" ht="25.5">
      <c r="A72" t="s">
        <v>50</v>
      </c>
      <c s="34" t="s">
        <v>134</v>
      </c>
      <c s="34" t="s">
        <v>4652</v>
      </c>
      <c s="35" t="s">
        <v>5</v>
      </c>
      <c s="6" t="s">
        <v>4653</v>
      </c>
      <c s="36" t="s">
        <v>1203</v>
      </c>
      <c s="37">
        <v>12.18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28</v>
      </c>
    </row>
    <row r="73" spans="1:5" ht="25.5">
      <c r="A73" s="35" t="s">
        <v>56</v>
      </c>
      <c r="E73" s="39" t="s">
        <v>4653</v>
      </c>
    </row>
    <row r="74" spans="1:5" ht="38.25">
      <c r="A74" s="35" t="s">
        <v>57</v>
      </c>
      <c r="E74" s="40" t="s">
        <v>7298</v>
      </c>
    </row>
    <row r="75" spans="1:5" ht="12.75">
      <c r="A75" t="s">
        <v>58</v>
      </c>
      <c r="E75" s="39" t="s">
        <v>5</v>
      </c>
    </row>
    <row r="76" spans="1:16" ht="25.5">
      <c r="A76" t="s">
        <v>50</v>
      </c>
      <c s="34" t="s">
        <v>136</v>
      </c>
      <c s="34" t="s">
        <v>4660</v>
      </c>
      <c s="35" t="s">
        <v>5</v>
      </c>
      <c s="6" t="s">
        <v>4661</v>
      </c>
      <c s="36" t="s">
        <v>1203</v>
      </c>
      <c s="37">
        <v>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25.5">
      <c r="A77" s="35" t="s">
        <v>56</v>
      </c>
      <c r="E77" s="39" t="s">
        <v>4661</v>
      </c>
    </row>
    <row r="78" spans="1:5" ht="38.25">
      <c r="A78" s="35" t="s">
        <v>57</v>
      </c>
      <c r="E78" s="40" t="s">
        <v>7271</v>
      </c>
    </row>
    <row r="79" spans="1:5" ht="12.75">
      <c r="A79" t="s">
        <v>58</v>
      </c>
      <c r="E79" s="39" t="s">
        <v>5</v>
      </c>
    </row>
    <row r="80" spans="1:16" ht="12.75">
      <c r="A80" t="s">
        <v>50</v>
      </c>
      <c s="34" t="s">
        <v>137</v>
      </c>
      <c s="34" t="s">
        <v>7299</v>
      </c>
      <c s="35" t="s">
        <v>5</v>
      </c>
      <c s="6" t="s">
        <v>7300</v>
      </c>
      <c s="36" t="s">
        <v>86</v>
      </c>
      <c s="37">
        <v>1</v>
      </c>
      <c s="36">
        <v>0.00018</v>
      </c>
      <c s="36">
        <f>ROUND(G80*H80,6)</f>
      </c>
      <c r="L80" s="38">
        <v>0</v>
      </c>
      <c s="32">
        <f>ROUND(ROUND(L80,2)*ROUND(G80,3),2)</f>
      </c>
      <c s="36" t="s">
        <v>62</v>
      </c>
      <c>
        <f>(M80*21)/100</f>
      </c>
      <c t="s">
        <v>28</v>
      </c>
    </row>
    <row r="81" spans="1:5" ht="12.75">
      <c r="A81" s="35" t="s">
        <v>56</v>
      </c>
      <c r="E81" s="39" t="s">
        <v>7300</v>
      </c>
    </row>
    <row r="82" spans="1:5" ht="12.75">
      <c r="A82" s="35" t="s">
        <v>57</v>
      </c>
      <c r="E82" s="40" t="s">
        <v>5</v>
      </c>
    </row>
    <row r="83" spans="1:5" ht="12.75">
      <c r="A83" t="s">
        <v>58</v>
      </c>
      <c r="E83" s="39" t="s">
        <v>7301</v>
      </c>
    </row>
    <row r="84" spans="1:13" ht="12.75">
      <c r="A84" t="s">
        <v>47</v>
      </c>
      <c r="C84" s="31" t="s">
        <v>1290</v>
      </c>
      <c r="E84" s="33" t="s">
        <v>1291</v>
      </c>
      <c r="J84" s="32">
        <f>0</f>
      </c>
      <c s="32">
        <f>0</f>
      </c>
      <c s="32">
        <f>0+L85+L89</f>
      </c>
      <c s="32">
        <f>0+M85+M89</f>
      </c>
    </row>
    <row r="85" spans="1:16" ht="25.5">
      <c r="A85" t="s">
        <v>50</v>
      </c>
      <c s="34" t="s">
        <v>141</v>
      </c>
      <c s="34" t="s">
        <v>7206</v>
      </c>
      <c s="35" t="s">
        <v>5</v>
      </c>
      <c s="6" t="s">
        <v>7207</v>
      </c>
      <c s="36" t="s">
        <v>102</v>
      </c>
      <c s="37">
        <v>42.832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28</v>
      </c>
    </row>
    <row r="86" spans="1:5" ht="25.5">
      <c r="A86" s="35" t="s">
        <v>56</v>
      </c>
      <c r="E86" s="39" t="s">
        <v>7207</v>
      </c>
    </row>
    <row r="87" spans="1:5" ht="12.75">
      <c r="A87" s="35" t="s">
        <v>57</v>
      </c>
      <c r="E87" s="40" t="s">
        <v>7302</v>
      </c>
    </row>
    <row r="88" spans="1:5" ht="12.75">
      <c r="A88" t="s">
        <v>58</v>
      </c>
      <c r="E88" s="39" t="s">
        <v>5</v>
      </c>
    </row>
    <row r="89" spans="1:16" ht="38.25">
      <c r="A89" t="s">
        <v>50</v>
      </c>
      <c s="34" t="s">
        <v>143</v>
      </c>
      <c s="34" t="s">
        <v>4891</v>
      </c>
      <c s="35" t="s">
        <v>5</v>
      </c>
      <c s="6" t="s">
        <v>4892</v>
      </c>
      <c s="36" t="s">
        <v>102</v>
      </c>
      <c s="37">
        <v>42.832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62</v>
      </c>
      <c>
        <f>(M89*21)/100</f>
      </c>
      <c t="s">
        <v>28</v>
      </c>
    </row>
    <row r="90" spans="1:5" ht="51">
      <c r="A90" s="35" t="s">
        <v>56</v>
      </c>
      <c r="E90" s="39" t="s">
        <v>4893</v>
      </c>
    </row>
    <row r="91" spans="1:5" ht="12.75">
      <c r="A91" s="35" t="s">
        <v>57</v>
      </c>
      <c r="E91" s="40" t="s">
        <v>7302</v>
      </c>
    </row>
    <row r="92" spans="1:5" ht="165.75">
      <c r="A92" t="s">
        <v>58</v>
      </c>
      <c r="E92" s="39" t="s">
        <v>1427</v>
      </c>
    </row>
    <row r="93" spans="1:13" ht="12.75">
      <c r="A93" t="s">
        <v>47</v>
      </c>
      <c r="C93" s="31" t="s">
        <v>4950</v>
      </c>
      <c r="E93" s="33" t="s">
        <v>4951</v>
      </c>
      <c r="J93" s="32">
        <f>0</f>
      </c>
      <c s="32">
        <f>0</f>
      </c>
      <c s="32">
        <f>0+L94+L98+L102+L106+L110+L114</f>
      </c>
      <c s="32">
        <f>0+M94+M98+M102+M106+M110+M114</f>
      </c>
    </row>
    <row r="94" spans="1:16" ht="25.5">
      <c r="A94" t="s">
        <v>50</v>
      </c>
      <c s="34" t="s">
        <v>51</v>
      </c>
      <c s="34" t="s">
        <v>7303</v>
      </c>
      <c s="35" t="s">
        <v>5</v>
      </c>
      <c s="6" t="s">
        <v>7304</v>
      </c>
      <c s="36" t="s">
        <v>1203</v>
      </c>
      <c s="37">
        <v>251.78</v>
      </c>
      <c s="36">
        <v>0.00034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28</v>
      </c>
    </row>
    <row r="95" spans="1:5" ht="25.5">
      <c r="A95" s="35" t="s">
        <v>56</v>
      </c>
      <c r="E95" s="39" t="s">
        <v>7304</v>
      </c>
    </row>
    <row r="96" spans="1:5" ht="12.75">
      <c r="A96" s="35" t="s">
        <v>57</v>
      </c>
      <c r="E96" s="40" t="s">
        <v>7305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28</v>
      </c>
      <c s="34" t="s">
        <v>4956</v>
      </c>
      <c s="35" t="s">
        <v>5</v>
      </c>
      <c s="6" t="s">
        <v>4957</v>
      </c>
      <c s="36" t="s">
        <v>54</v>
      </c>
      <c s="37">
        <v>755.34</v>
      </c>
      <c s="36">
        <v>0.00054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28</v>
      </c>
    </row>
    <row r="99" spans="1:5" ht="12.75">
      <c r="A99" s="35" t="s">
        <v>56</v>
      </c>
      <c r="E99" s="39" t="s">
        <v>4957</v>
      </c>
    </row>
    <row r="100" spans="1:5" ht="12.75">
      <c r="A100" s="35" t="s">
        <v>57</v>
      </c>
      <c r="E100" s="40" t="s">
        <v>7306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26</v>
      </c>
      <c s="34" t="s">
        <v>4960</v>
      </c>
      <c s="35" t="s">
        <v>5</v>
      </c>
      <c s="6" t="s">
        <v>4961</v>
      </c>
      <c s="36" t="s">
        <v>54</v>
      </c>
      <c s="37">
        <v>226.602</v>
      </c>
      <c s="36">
        <v>0.00035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28</v>
      </c>
    </row>
    <row r="103" spans="1:5" ht="12.75">
      <c r="A103" s="35" t="s">
        <v>56</v>
      </c>
      <c r="E103" s="39" t="s">
        <v>4961</v>
      </c>
    </row>
    <row r="104" spans="1:5" ht="12.75">
      <c r="A104" s="35" t="s">
        <v>57</v>
      </c>
      <c r="E104" s="40" t="s">
        <v>7307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65</v>
      </c>
      <c s="34" t="s">
        <v>7308</v>
      </c>
      <c s="35" t="s">
        <v>5</v>
      </c>
      <c s="6" t="s">
        <v>7309</v>
      </c>
      <c s="36" t="s">
        <v>1203</v>
      </c>
      <c s="37">
        <v>251.78</v>
      </c>
      <c s="36">
        <v>0.00041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28</v>
      </c>
    </row>
    <row r="107" spans="1:5" ht="12.75">
      <c r="A107" s="35" t="s">
        <v>56</v>
      </c>
      <c r="E107" s="39" t="s">
        <v>7309</v>
      </c>
    </row>
    <row r="108" spans="1:5" ht="12.75">
      <c r="A108" s="35" t="s">
        <v>57</v>
      </c>
      <c r="E108" s="40" t="s">
        <v>7310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68</v>
      </c>
      <c s="34" t="s">
        <v>4968</v>
      </c>
      <c s="35" t="s">
        <v>5</v>
      </c>
      <c s="6" t="s">
        <v>4969</v>
      </c>
      <c s="36" t="s">
        <v>1203</v>
      </c>
      <c s="37">
        <v>276.958</v>
      </c>
      <c s="36">
        <v>0.0105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28</v>
      </c>
    </row>
    <row r="111" spans="1:5" ht="12.75">
      <c r="A111" s="35" t="s">
        <v>56</v>
      </c>
      <c r="E111" s="39" t="s">
        <v>4969</v>
      </c>
    </row>
    <row r="112" spans="1:5" ht="12.75">
      <c r="A112" s="35" t="s">
        <v>57</v>
      </c>
      <c r="E112" s="40" t="s">
        <v>7311</v>
      </c>
    </row>
    <row r="113" spans="1:5" ht="12.75">
      <c r="A113" t="s">
        <v>58</v>
      </c>
      <c r="E113" s="39" t="s">
        <v>5</v>
      </c>
    </row>
    <row r="114" spans="1:16" ht="38.25">
      <c r="A114" t="s">
        <v>50</v>
      </c>
      <c s="34" t="s">
        <v>27</v>
      </c>
      <c s="34" t="s">
        <v>2967</v>
      </c>
      <c s="35" t="s">
        <v>5</v>
      </c>
      <c s="6" t="s">
        <v>2968</v>
      </c>
      <c s="36" t="s">
        <v>102</v>
      </c>
      <c s="37">
        <v>3.584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28</v>
      </c>
    </row>
    <row r="115" spans="1:5" ht="38.25">
      <c r="A115" s="35" t="s">
        <v>56</v>
      </c>
      <c r="E115" s="39" t="s">
        <v>2969</v>
      </c>
    </row>
    <row r="116" spans="1:5" ht="12.75">
      <c r="A116" s="35" t="s">
        <v>57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3" ht="12.75">
      <c r="A118" t="s">
        <v>47</v>
      </c>
      <c r="C118" s="31" t="s">
        <v>5277</v>
      </c>
      <c r="E118" s="33" t="s">
        <v>5278</v>
      </c>
      <c r="J118" s="32">
        <f>0</f>
      </c>
      <c s="32">
        <f>0</f>
      </c>
      <c s="32">
        <f>0+L119+L123+L127+L131+L135+L139+L143</f>
      </c>
      <c s="32">
        <f>0+M119+M123+M127+M131+M135+M139+M143</f>
      </c>
    </row>
    <row r="119" spans="1:16" ht="12.75">
      <c r="A119" t="s">
        <v>50</v>
      </c>
      <c s="34" t="s">
        <v>77</v>
      </c>
      <c s="34" t="s">
        <v>5280</v>
      </c>
      <c s="35" t="s">
        <v>5</v>
      </c>
      <c s="6" t="s">
        <v>5281</v>
      </c>
      <c s="36" t="s">
        <v>1203</v>
      </c>
      <c s="37">
        <v>621.171</v>
      </c>
      <c s="36">
        <v>0.00054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28</v>
      </c>
    </row>
    <row r="120" spans="1:5" ht="12.75">
      <c r="A120" s="35" t="s">
        <v>56</v>
      </c>
      <c r="E120" s="39" t="s">
        <v>5281</v>
      </c>
    </row>
    <row r="121" spans="1:5" ht="153">
      <c r="A121" s="35" t="s">
        <v>57</v>
      </c>
      <c r="E121" s="40" t="s">
        <v>7312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80</v>
      </c>
      <c s="34" t="s">
        <v>5283</v>
      </c>
      <c s="35" t="s">
        <v>5</v>
      </c>
      <c s="6" t="s">
        <v>5284</v>
      </c>
      <c s="36" t="s">
        <v>54</v>
      </c>
      <c s="37">
        <v>621.171</v>
      </c>
      <c s="36">
        <v>0.00055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12.75">
      <c r="A124" s="35" t="s">
        <v>56</v>
      </c>
      <c r="E124" s="39" t="s">
        <v>5284</v>
      </c>
    </row>
    <row r="125" spans="1:5" ht="12.75">
      <c r="A125" s="35" t="s">
        <v>57</v>
      </c>
      <c r="E125" s="40" t="s">
        <v>7281</v>
      </c>
    </row>
    <row r="126" spans="1:5" ht="12.75">
      <c r="A126" t="s">
        <v>58</v>
      </c>
      <c r="E126" s="39" t="s">
        <v>5</v>
      </c>
    </row>
    <row r="127" spans="1:16" ht="12.75">
      <c r="A127" t="s">
        <v>50</v>
      </c>
      <c s="34" t="s">
        <v>83</v>
      </c>
      <c s="34" t="s">
        <v>5287</v>
      </c>
      <c s="35" t="s">
        <v>5</v>
      </c>
      <c s="6" t="s">
        <v>5288</v>
      </c>
      <c s="36" t="s">
        <v>54</v>
      </c>
      <c s="37">
        <v>1242.342</v>
      </c>
      <c s="36">
        <v>0.00072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28</v>
      </c>
    </row>
    <row r="128" spans="1:5" ht="12.75">
      <c r="A128" s="35" t="s">
        <v>56</v>
      </c>
      <c r="E128" s="39" t="s">
        <v>5288</v>
      </c>
    </row>
    <row r="129" spans="1:5" ht="25.5">
      <c r="A129" s="35" t="s">
        <v>57</v>
      </c>
      <c r="E129" s="42" t="s">
        <v>7313</v>
      </c>
    </row>
    <row r="130" spans="1:5" ht="12.75">
      <c r="A130" t="s">
        <v>58</v>
      </c>
      <c r="E130" s="39" t="s">
        <v>5</v>
      </c>
    </row>
    <row r="131" spans="1:16" ht="25.5">
      <c r="A131" t="s">
        <v>50</v>
      </c>
      <c s="34" t="s">
        <v>87</v>
      </c>
      <c s="34" t="s">
        <v>5291</v>
      </c>
      <c s="35" t="s">
        <v>5</v>
      </c>
      <c s="6" t="s">
        <v>5292</v>
      </c>
      <c s="36" t="s">
        <v>1203</v>
      </c>
      <c s="37">
        <v>633.351</v>
      </c>
      <c s="36">
        <v>0.00128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28</v>
      </c>
    </row>
    <row r="132" spans="1:5" ht="25.5">
      <c r="A132" s="35" t="s">
        <v>56</v>
      </c>
      <c r="E132" s="39" t="s">
        <v>5292</v>
      </c>
    </row>
    <row r="133" spans="1:5" ht="140.25">
      <c r="A133" s="35" t="s">
        <v>57</v>
      </c>
      <c r="E133" s="40" t="s">
        <v>7314</v>
      </c>
    </row>
    <row r="134" spans="1:5" ht="12.75">
      <c r="A134" t="s">
        <v>58</v>
      </c>
      <c r="E134" s="39" t="s">
        <v>5</v>
      </c>
    </row>
    <row r="135" spans="1:16" ht="12.75">
      <c r="A135" t="s">
        <v>50</v>
      </c>
      <c s="34" t="s">
        <v>90</v>
      </c>
      <c s="34" t="s">
        <v>4968</v>
      </c>
      <c s="35" t="s">
        <v>5</v>
      </c>
      <c s="6" t="s">
        <v>4969</v>
      </c>
      <c s="36" t="s">
        <v>1203</v>
      </c>
      <c s="37">
        <v>2159.846</v>
      </c>
      <c s="36">
        <v>0.0105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28</v>
      </c>
    </row>
    <row r="136" spans="1:5" ht="12.75">
      <c r="A136" s="35" t="s">
        <v>56</v>
      </c>
      <c r="E136" s="39" t="s">
        <v>4969</v>
      </c>
    </row>
    <row r="137" spans="1:5" ht="102">
      <c r="A137" s="35" t="s">
        <v>57</v>
      </c>
      <c r="E137" s="40" t="s">
        <v>7315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93</v>
      </c>
      <c s="34" t="s">
        <v>4972</v>
      </c>
      <c s="35" t="s">
        <v>5</v>
      </c>
      <c s="6" t="s">
        <v>4973</v>
      </c>
      <c s="36" t="s">
        <v>1203</v>
      </c>
      <c s="37">
        <v>626.899</v>
      </c>
      <c s="36">
        <v>0.009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28</v>
      </c>
    </row>
    <row r="140" spans="1:5" ht="12.75">
      <c r="A140" s="35" t="s">
        <v>56</v>
      </c>
      <c r="E140" s="39" t="s">
        <v>4973</v>
      </c>
    </row>
    <row r="141" spans="1:5" ht="63.75">
      <c r="A141" s="35" t="s">
        <v>57</v>
      </c>
      <c r="E141" s="40" t="s">
        <v>7316</v>
      </c>
    </row>
    <row r="142" spans="1:5" ht="12.75">
      <c r="A142" t="s">
        <v>58</v>
      </c>
      <c r="E142" s="39" t="s">
        <v>5</v>
      </c>
    </row>
    <row r="143" spans="1:16" ht="38.25">
      <c r="A143" t="s">
        <v>50</v>
      </c>
      <c s="34" t="s">
        <v>96</v>
      </c>
      <c s="34" t="s">
        <v>2967</v>
      </c>
      <c s="35" t="s">
        <v>5</v>
      </c>
      <c s="6" t="s">
        <v>2968</v>
      </c>
      <c s="36" t="s">
        <v>102</v>
      </c>
      <c s="37">
        <v>31.309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28</v>
      </c>
    </row>
    <row r="144" spans="1:5" ht="38.25">
      <c r="A144" s="35" t="s">
        <v>56</v>
      </c>
      <c r="E144" s="39" t="s">
        <v>2969</v>
      </c>
    </row>
    <row r="145" spans="1:5" ht="12.75">
      <c r="A145" s="35" t="s">
        <v>57</v>
      </c>
      <c r="E145" s="40" t="s">
        <v>5</v>
      </c>
    </row>
    <row r="146" spans="1:5" ht="12.75">
      <c r="A146" t="s">
        <v>58</v>
      </c>
      <c r="E14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COUNTIFS(L8:L152,"=0",A8:A152,"P")+COUNTIFS(L8:L152,"",A8:A152,"P")+SUM(Q8:Q152)</f>
      </c>
    </row>
    <row r="8" spans="1:13" ht="12.75">
      <c r="A8" t="s">
        <v>45</v>
      </c>
      <c r="C8" s="28" t="s">
        <v>114</v>
      </c>
      <c r="E8" s="30" t="s">
        <v>113</v>
      </c>
      <c r="J8" s="29">
        <f>0+J9+J58+J99</f>
      </c>
      <c s="29">
        <f>0+K9+K58+K99</f>
      </c>
      <c s="29">
        <f>0+L9+L58+L99</f>
      </c>
      <c s="29">
        <f>0+M9+M58+M99</f>
      </c>
    </row>
    <row r="9" spans="1:13" ht="12.75">
      <c r="A9" t="s">
        <v>47</v>
      </c>
      <c r="C9" s="31" t="s">
        <v>48</v>
      </c>
      <c r="E9" s="33" t="s">
        <v>115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50</v>
      </c>
      <c s="34" t="s">
        <v>51</v>
      </c>
      <c s="34" t="s">
        <v>52</v>
      </c>
      <c s="35" t="s">
        <v>5</v>
      </c>
      <c s="6" t="s">
        <v>53</v>
      </c>
      <c s="36" t="s">
        <v>54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53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78</v>
      </c>
      <c s="35" t="s">
        <v>5</v>
      </c>
      <c s="6" t="s">
        <v>79</v>
      </c>
      <c s="36" t="s">
        <v>54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25.5">
      <c r="A15" s="35" t="s">
        <v>56</v>
      </c>
      <c r="E15" s="39" t="s">
        <v>79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66</v>
      </c>
      <c s="35" t="s">
        <v>5</v>
      </c>
      <c s="6" t="s">
        <v>67</v>
      </c>
      <c s="36" t="s">
        <v>54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25.5">
      <c r="A19" s="35" t="s">
        <v>56</v>
      </c>
      <c r="E19" s="39" t="s">
        <v>67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65</v>
      </c>
      <c s="34" t="s">
        <v>81</v>
      </c>
      <c s="35" t="s">
        <v>5</v>
      </c>
      <c s="6" t="s">
        <v>82</v>
      </c>
      <c s="36" t="s">
        <v>71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25.5">
      <c r="A23" s="35" t="s">
        <v>56</v>
      </c>
      <c r="E23" s="39" t="s">
        <v>82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68</v>
      </c>
      <c s="34" t="s">
        <v>116</v>
      </c>
      <c s="35" t="s">
        <v>5</v>
      </c>
      <c s="6" t="s">
        <v>85</v>
      </c>
      <c s="36" t="s">
        <v>86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62</v>
      </c>
      <c>
        <f>(M26*21)/100</f>
      </c>
      <c t="s">
        <v>28</v>
      </c>
    </row>
    <row r="27" spans="1:5" ht="12.75">
      <c r="A27" s="35" t="s">
        <v>56</v>
      </c>
      <c r="E27" s="39" t="s">
        <v>85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117</v>
      </c>
      <c s="35" t="s">
        <v>5</v>
      </c>
      <c s="6" t="s">
        <v>118</v>
      </c>
      <c s="36" t="s">
        <v>61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62</v>
      </c>
      <c>
        <f>(M30*21)/100</f>
      </c>
      <c t="s">
        <v>28</v>
      </c>
    </row>
    <row r="31" spans="1:5" ht="12.75">
      <c r="A31" s="35" t="s">
        <v>56</v>
      </c>
      <c r="E31" s="39" t="s">
        <v>118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77</v>
      </c>
      <c s="34" t="s">
        <v>119</v>
      </c>
      <c s="35" t="s">
        <v>5</v>
      </c>
      <c s="6" t="s">
        <v>120</v>
      </c>
      <c s="36" t="s">
        <v>71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25.5">
      <c r="A35" s="35" t="s">
        <v>56</v>
      </c>
      <c r="E35" s="39" t="s">
        <v>120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80</v>
      </c>
      <c s="34" t="s">
        <v>88</v>
      </c>
      <c s="35" t="s">
        <v>5</v>
      </c>
      <c s="6" t="s">
        <v>89</v>
      </c>
      <c s="36" t="s">
        <v>71</v>
      </c>
      <c s="37">
        <v>40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89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83</v>
      </c>
      <c s="34" t="s">
        <v>121</v>
      </c>
      <c s="35" t="s">
        <v>5</v>
      </c>
      <c s="6" t="s">
        <v>122</v>
      </c>
      <c s="36" t="s">
        <v>54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62</v>
      </c>
      <c>
        <f>(M42*21)/100</f>
      </c>
      <c t="s">
        <v>28</v>
      </c>
    </row>
    <row r="43" spans="1:5" ht="12.75">
      <c r="A43" s="35" t="s">
        <v>56</v>
      </c>
      <c r="E43" s="39" t="s">
        <v>122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87</v>
      </c>
      <c s="34" t="s">
        <v>94</v>
      </c>
      <c s="35" t="s">
        <v>5</v>
      </c>
      <c s="6" t="s">
        <v>95</v>
      </c>
      <c s="36" t="s">
        <v>71</v>
      </c>
      <c s="37">
        <v>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12.75">
      <c r="A47" s="35" t="s">
        <v>56</v>
      </c>
      <c r="E47" s="39" t="s">
        <v>95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90</v>
      </c>
      <c s="34" t="s">
        <v>97</v>
      </c>
      <c s="35" t="s">
        <v>5</v>
      </c>
      <c s="6" t="s">
        <v>123</v>
      </c>
      <c s="36" t="s">
        <v>61</v>
      </c>
      <c s="37">
        <v>40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62</v>
      </c>
      <c>
        <f>(M50*21)/100</f>
      </c>
      <c t="s">
        <v>28</v>
      </c>
    </row>
    <row r="51" spans="1:5" ht="12.75">
      <c r="A51" s="35" t="s">
        <v>56</v>
      </c>
      <c r="E51" s="39" t="s">
        <v>123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93</v>
      </c>
      <c s="34" t="s">
        <v>69</v>
      </c>
      <c s="35" t="s">
        <v>5</v>
      </c>
      <c s="6" t="s">
        <v>70</v>
      </c>
      <c s="36" t="s">
        <v>71</v>
      </c>
      <c s="37">
        <v>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28</v>
      </c>
    </row>
    <row r="55" spans="1:5" ht="12.75">
      <c r="A55" s="35" t="s">
        <v>56</v>
      </c>
      <c r="E55" s="39" t="s">
        <v>70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  <row r="58" spans="1:13" ht="12.75">
      <c r="A58" t="s">
        <v>47</v>
      </c>
      <c r="C58" s="31" t="s">
        <v>72</v>
      </c>
      <c r="E58" s="33" t="s">
        <v>124</v>
      </c>
      <c r="J58" s="32">
        <f>0</f>
      </c>
      <c s="32">
        <f>0</f>
      </c>
      <c s="32">
        <f>0+L59+L63+L67+L71+L75+L79+L83+L87+L91+L95</f>
      </c>
      <c s="32">
        <f>0+M59+M63+M67+M71+M75+M79+M83+M87+M91+M95</f>
      </c>
    </row>
    <row r="59" spans="1:16" ht="12.75">
      <c r="A59" t="s">
        <v>50</v>
      </c>
      <c s="34" t="s">
        <v>96</v>
      </c>
      <c s="34" t="s">
        <v>125</v>
      </c>
      <c s="35" t="s">
        <v>5</v>
      </c>
      <c s="6" t="s">
        <v>53</v>
      </c>
      <c s="36" t="s">
        <v>54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28</v>
      </c>
    </row>
    <row r="60" spans="1:5" ht="12.75">
      <c r="A60" s="35" t="s">
        <v>56</v>
      </c>
      <c r="E60" s="39" t="s">
        <v>53</v>
      </c>
    </row>
    <row r="61" spans="1:5" ht="12.75">
      <c r="A61" s="35" t="s">
        <v>57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99</v>
      </c>
      <c s="34" t="s">
        <v>116</v>
      </c>
      <c s="35" t="s">
        <v>5</v>
      </c>
      <c s="6" t="s">
        <v>85</v>
      </c>
      <c s="36" t="s">
        <v>86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62</v>
      </c>
      <c>
        <f>(M63*21)/100</f>
      </c>
      <c t="s">
        <v>28</v>
      </c>
    </row>
    <row r="64" spans="1:5" ht="12.75">
      <c r="A64" s="35" t="s">
        <v>56</v>
      </c>
      <c r="E64" s="39" t="s">
        <v>85</v>
      </c>
    </row>
    <row r="65" spans="1:5" ht="12.75">
      <c r="A65" s="35" t="s">
        <v>57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25.5">
      <c r="A67" t="s">
        <v>50</v>
      </c>
      <c s="34" t="s">
        <v>105</v>
      </c>
      <c s="34" t="s">
        <v>126</v>
      </c>
      <c s="35" t="s">
        <v>5</v>
      </c>
      <c s="6" t="s">
        <v>79</v>
      </c>
      <c s="36" t="s">
        <v>54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28</v>
      </c>
    </row>
    <row r="68" spans="1:5" ht="25.5">
      <c r="A68" s="35" t="s">
        <v>56</v>
      </c>
      <c r="E68" s="39" t="s">
        <v>79</v>
      </c>
    </row>
    <row r="69" spans="1:5" ht="12.75">
      <c r="A69" s="35" t="s">
        <v>57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25.5">
      <c r="A71" t="s">
        <v>50</v>
      </c>
      <c s="34" t="s">
        <v>108</v>
      </c>
      <c s="34" t="s">
        <v>127</v>
      </c>
      <c s="35" t="s">
        <v>5</v>
      </c>
      <c s="6" t="s">
        <v>67</v>
      </c>
      <c s="36" t="s">
        <v>54</v>
      </c>
      <c s="37">
        <v>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28</v>
      </c>
    </row>
    <row r="72" spans="1:5" ht="25.5">
      <c r="A72" s="35" t="s">
        <v>56</v>
      </c>
      <c r="E72" s="39" t="s">
        <v>67</v>
      </c>
    </row>
    <row r="73" spans="1:5" ht="12.75">
      <c r="A73" s="35" t="s">
        <v>57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25.5">
      <c r="A75" t="s">
        <v>50</v>
      </c>
      <c s="34" t="s">
        <v>128</v>
      </c>
      <c s="34" t="s">
        <v>129</v>
      </c>
      <c s="35" t="s">
        <v>5</v>
      </c>
      <c s="6" t="s">
        <v>82</v>
      </c>
      <c s="36" t="s">
        <v>71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28</v>
      </c>
    </row>
    <row r="76" spans="1:5" ht="25.5">
      <c r="A76" s="35" t="s">
        <v>56</v>
      </c>
      <c r="E76" s="39" t="s">
        <v>82</v>
      </c>
    </row>
    <row r="77" spans="1:5" ht="12.75">
      <c r="A77" s="35" t="s">
        <v>57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130</v>
      </c>
      <c s="34" t="s">
        <v>131</v>
      </c>
      <c s="35" t="s">
        <v>5</v>
      </c>
      <c s="6" t="s">
        <v>89</v>
      </c>
      <c s="36" t="s">
        <v>71</v>
      </c>
      <c s="37">
        <v>10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28</v>
      </c>
    </row>
    <row r="80" spans="1:5" ht="12.75">
      <c r="A80" s="35" t="s">
        <v>56</v>
      </c>
      <c r="E80" s="39" t="s">
        <v>89</v>
      </c>
    </row>
    <row r="81" spans="1:5" ht="12.75">
      <c r="A81" s="35" t="s">
        <v>57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12.75">
      <c r="A83" t="s">
        <v>50</v>
      </c>
      <c s="34" t="s">
        <v>132</v>
      </c>
      <c s="34" t="s">
        <v>133</v>
      </c>
      <c s="35" t="s">
        <v>5</v>
      </c>
      <c s="6" t="s">
        <v>122</v>
      </c>
      <c s="36" t="s">
        <v>61</v>
      </c>
      <c s="37">
        <v>20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62</v>
      </c>
      <c>
        <f>(M83*21)/100</f>
      </c>
      <c t="s">
        <v>28</v>
      </c>
    </row>
    <row r="84" spans="1:5" ht="12.75">
      <c r="A84" s="35" t="s">
        <v>56</v>
      </c>
      <c r="E84" s="39" t="s">
        <v>122</v>
      </c>
    </row>
    <row r="85" spans="1:5" ht="12.75">
      <c r="A85" s="35" t="s">
        <v>57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134</v>
      </c>
      <c s="34" t="s">
        <v>135</v>
      </c>
      <c s="35" t="s">
        <v>5</v>
      </c>
      <c s="6" t="s">
        <v>95</v>
      </c>
      <c s="36" t="s">
        <v>71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28</v>
      </c>
    </row>
    <row r="88" spans="1:5" ht="12.75">
      <c r="A88" s="35" t="s">
        <v>56</v>
      </c>
      <c r="E88" s="39" t="s">
        <v>95</v>
      </c>
    </row>
    <row r="89" spans="1:5" ht="12.75">
      <c r="A89" s="35" t="s">
        <v>57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136</v>
      </c>
      <c s="34" t="s">
        <v>97</v>
      </c>
      <c s="35" t="s">
        <v>5</v>
      </c>
      <c s="6" t="s">
        <v>123</v>
      </c>
      <c s="36" t="s">
        <v>61</v>
      </c>
      <c s="37">
        <v>10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62</v>
      </c>
      <c>
        <f>(M91*21)/100</f>
      </c>
      <c t="s">
        <v>28</v>
      </c>
    </row>
    <row r="92" spans="1:5" ht="12.75">
      <c r="A92" s="35" t="s">
        <v>56</v>
      </c>
      <c r="E92" s="39" t="s">
        <v>123</v>
      </c>
    </row>
    <row r="93" spans="1:5" ht="12.75">
      <c r="A93" s="35" t="s">
        <v>57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12.75">
      <c r="A95" t="s">
        <v>50</v>
      </c>
      <c s="34" t="s">
        <v>137</v>
      </c>
      <c s="34" t="s">
        <v>138</v>
      </c>
      <c s="35" t="s">
        <v>5</v>
      </c>
      <c s="6" t="s">
        <v>70</v>
      </c>
      <c s="36" t="s">
        <v>71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28</v>
      </c>
    </row>
    <row r="96" spans="1:5" ht="12.75">
      <c r="A96" s="35" t="s">
        <v>56</v>
      </c>
      <c r="E96" s="39" t="s">
        <v>70</v>
      </c>
    </row>
    <row r="97" spans="1:5" ht="12.75">
      <c r="A97" s="35" t="s">
        <v>57</v>
      </c>
      <c r="E97" s="40" t="s">
        <v>5</v>
      </c>
    </row>
    <row r="98" spans="1:5" ht="12.75">
      <c r="A98" t="s">
        <v>58</v>
      </c>
      <c r="E98" s="39" t="s">
        <v>5</v>
      </c>
    </row>
    <row r="99" spans="1:13" ht="12.75">
      <c r="A99" t="s">
        <v>47</v>
      </c>
      <c r="C99" s="31" t="s">
        <v>139</v>
      </c>
      <c r="E99" s="33" t="s">
        <v>140</v>
      </c>
      <c r="J99" s="32">
        <f>0</f>
      </c>
      <c s="32">
        <f>0</f>
      </c>
      <c s="32">
        <f>0+L100+L104+L108+L112+L116+L120+L124+L128+L132+L136+L140+L144+L148+L152</f>
      </c>
      <c s="32">
        <f>0+M100+M104+M108+M112+M116+M120+M124+M128+M132+M136+M140+M144+M148+M152</f>
      </c>
    </row>
    <row r="100" spans="1:16" ht="12.75">
      <c r="A100" t="s">
        <v>50</v>
      </c>
      <c s="34" t="s">
        <v>141</v>
      </c>
      <c s="34" t="s">
        <v>142</v>
      </c>
      <c s="35" t="s">
        <v>5</v>
      </c>
      <c s="6" t="s">
        <v>53</v>
      </c>
      <c s="36" t="s">
        <v>54</v>
      </c>
      <c s="37">
        <v>50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28</v>
      </c>
    </row>
    <row r="101" spans="1:5" ht="12.75">
      <c r="A101" s="35" t="s">
        <v>56</v>
      </c>
      <c r="E101" s="39" t="s">
        <v>53</v>
      </c>
    </row>
    <row r="102" spans="1:5" ht="12.75">
      <c r="A102" s="35" t="s">
        <v>57</v>
      </c>
      <c r="E102" s="40" t="s">
        <v>5</v>
      </c>
    </row>
    <row r="103" spans="1:5" ht="12.75">
      <c r="A103" t="s">
        <v>58</v>
      </c>
      <c r="E103" s="39" t="s">
        <v>5</v>
      </c>
    </row>
    <row r="104" spans="1:16" ht="12.75">
      <c r="A104" t="s">
        <v>50</v>
      </c>
      <c s="34" t="s">
        <v>143</v>
      </c>
      <c s="34" t="s">
        <v>117</v>
      </c>
      <c s="35" t="s">
        <v>5</v>
      </c>
      <c s="6" t="s">
        <v>118</v>
      </c>
      <c s="36" t="s">
        <v>61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62</v>
      </c>
      <c>
        <f>(M104*21)/100</f>
      </c>
      <c t="s">
        <v>28</v>
      </c>
    </row>
    <row r="105" spans="1:5" ht="12.75">
      <c r="A105" s="35" t="s">
        <v>56</v>
      </c>
      <c r="E105" s="39" t="s">
        <v>118</v>
      </c>
    </row>
    <row r="106" spans="1:5" ht="12.75">
      <c r="A106" s="35" t="s">
        <v>57</v>
      </c>
      <c r="E106" s="40" t="s">
        <v>5</v>
      </c>
    </row>
    <row r="107" spans="1:5" ht="12.75">
      <c r="A107" t="s">
        <v>58</v>
      </c>
      <c r="E107" s="39" t="s">
        <v>5</v>
      </c>
    </row>
    <row r="108" spans="1:16" ht="12.75">
      <c r="A108" t="s">
        <v>50</v>
      </c>
      <c s="34" t="s">
        <v>144</v>
      </c>
      <c s="34" t="s">
        <v>145</v>
      </c>
      <c s="35" t="s">
        <v>5</v>
      </c>
      <c s="6" t="s">
        <v>146</v>
      </c>
      <c s="36" t="s">
        <v>61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62</v>
      </c>
      <c>
        <f>(M108*21)/100</f>
      </c>
      <c t="s">
        <v>28</v>
      </c>
    </row>
    <row r="109" spans="1:5" ht="12.75">
      <c r="A109" s="35" t="s">
        <v>56</v>
      </c>
      <c r="E109" s="39" t="s">
        <v>146</v>
      </c>
    </row>
    <row r="110" spans="1:5" ht="12.75">
      <c r="A110" s="35" t="s">
        <v>57</v>
      </c>
      <c r="E110" s="40" t="s">
        <v>5</v>
      </c>
    </row>
    <row r="111" spans="1:5" ht="12.75">
      <c r="A111" t="s">
        <v>58</v>
      </c>
      <c r="E111" s="39" t="s">
        <v>5</v>
      </c>
    </row>
    <row r="112" spans="1:16" ht="12.75">
      <c r="A112" t="s">
        <v>50</v>
      </c>
      <c s="34" t="s">
        <v>147</v>
      </c>
      <c s="34" t="s">
        <v>116</v>
      </c>
      <c s="35" t="s">
        <v>5</v>
      </c>
      <c s="6" t="s">
        <v>85</v>
      </c>
      <c s="36" t="s">
        <v>86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62</v>
      </c>
      <c>
        <f>(M112*21)/100</f>
      </c>
      <c t="s">
        <v>28</v>
      </c>
    </row>
    <row r="113" spans="1:5" ht="12.75">
      <c r="A113" s="35" t="s">
        <v>56</v>
      </c>
      <c r="E113" s="39" t="s">
        <v>85</v>
      </c>
    </row>
    <row r="114" spans="1:5" ht="12.75">
      <c r="A114" s="35" t="s">
        <v>57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6" ht="25.5">
      <c r="A116" t="s">
        <v>50</v>
      </c>
      <c s="34" t="s">
        <v>148</v>
      </c>
      <c s="34" t="s">
        <v>149</v>
      </c>
      <c s="35" t="s">
        <v>5</v>
      </c>
      <c s="6" t="s">
        <v>79</v>
      </c>
      <c s="36" t="s">
        <v>54</v>
      </c>
      <c s="37">
        <v>40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28</v>
      </c>
    </row>
    <row r="117" spans="1:5" ht="25.5">
      <c r="A117" s="35" t="s">
        <v>56</v>
      </c>
      <c r="E117" s="39" t="s">
        <v>79</v>
      </c>
    </row>
    <row r="118" spans="1:5" ht="12.75">
      <c r="A118" s="35" t="s">
        <v>57</v>
      </c>
      <c r="E118" s="40" t="s">
        <v>5</v>
      </c>
    </row>
    <row r="119" spans="1:5" ht="12.75">
      <c r="A119" t="s">
        <v>58</v>
      </c>
      <c r="E119" s="39" t="s">
        <v>5</v>
      </c>
    </row>
    <row r="120" spans="1:16" ht="25.5">
      <c r="A120" t="s">
        <v>50</v>
      </c>
      <c s="34" t="s">
        <v>150</v>
      </c>
      <c s="34" t="s">
        <v>151</v>
      </c>
      <c s="35" t="s">
        <v>5</v>
      </c>
      <c s="6" t="s">
        <v>67</v>
      </c>
      <c s="36" t="s">
        <v>54</v>
      </c>
      <c s="37">
        <v>50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28</v>
      </c>
    </row>
    <row r="121" spans="1:5" ht="25.5">
      <c r="A121" s="35" t="s">
        <v>56</v>
      </c>
      <c r="E121" s="39" t="s">
        <v>67</v>
      </c>
    </row>
    <row r="122" spans="1:5" ht="12.75">
      <c r="A122" s="35" t="s">
        <v>57</v>
      </c>
      <c r="E122" s="40" t="s">
        <v>5</v>
      </c>
    </row>
    <row r="123" spans="1:5" ht="12.75">
      <c r="A123" t="s">
        <v>58</v>
      </c>
      <c r="E123" s="39" t="s">
        <v>5</v>
      </c>
    </row>
    <row r="124" spans="1:16" ht="25.5">
      <c r="A124" t="s">
        <v>50</v>
      </c>
      <c s="34" t="s">
        <v>152</v>
      </c>
      <c s="34" t="s">
        <v>153</v>
      </c>
      <c s="35" t="s">
        <v>5</v>
      </c>
      <c s="6" t="s">
        <v>82</v>
      </c>
      <c s="36" t="s">
        <v>71</v>
      </c>
      <c s="37">
        <v>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28</v>
      </c>
    </row>
    <row r="125" spans="1:5" ht="25.5">
      <c r="A125" s="35" t="s">
        <v>56</v>
      </c>
      <c r="E125" s="39" t="s">
        <v>82</v>
      </c>
    </row>
    <row r="126" spans="1:5" ht="12.75">
      <c r="A126" s="35" t="s">
        <v>57</v>
      </c>
      <c r="E126" s="40" t="s">
        <v>5</v>
      </c>
    </row>
    <row r="127" spans="1:5" ht="12.75">
      <c r="A127" t="s">
        <v>58</v>
      </c>
      <c r="E127" s="39" t="s">
        <v>5</v>
      </c>
    </row>
    <row r="128" spans="1:16" ht="12.75">
      <c r="A128" t="s">
        <v>50</v>
      </c>
      <c s="34" t="s">
        <v>154</v>
      </c>
      <c s="34" t="s">
        <v>155</v>
      </c>
      <c s="35" t="s">
        <v>5</v>
      </c>
      <c s="6" t="s">
        <v>89</v>
      </c>
      <c s="36" t="s">
        <v>71</v>
      </c>
      <c s="37">
        <v>80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28</v>
      </c>
    </row>
    <row r="129" spans="1:5" ht="12.75">
      <c r="A129" s="35" t="s">
        <v>56</v>
      </c>
      <c r="E129" s="39" t="s">
        <v>89</v>
      </c>
    </row>
    <row r="130" spans="1:5" ht="12.75">
      <c r="A130" s="35" t="s">
        <v>57</v>
      </c>
      <c r="E130" s="40" t="s">
        <v>5</v>
      </c>
    </row>
    <row r="131" spans="1:5" ht="12.75">
      <c r="A131" t="s">
        <v>58</v>
      </c>
      <c r="E131" s="39" t="s">
        <v>5</v>
      </c>
    </row>
    <row r="132" spans="1:16" ht="12.75">
      <c r="A132" t="s">
        <v>50</v>
      </c>
      <c s="34" t="s">
        <v>156</v>
      </c>
      <c s="34" t="s">
        <v>133</v>
      </c>
      <c s="35" t="s">
        <v>5</v>
      </c>
      <c s="6" t="s">
        <v>122</v>
      </c>
      <c s="36" t="s">
        <v>61</v>
      </c>
      <c s="37">
        <v>40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62</v>
      </c>
      <c>
        <f>(M132*21)/100</f>
      </c>
      <c t="s">
        <v>28</v>
      </c>
    </row>
    <row r="133" spans="1:5" ht="12.75">
      <c r="A133" s="35" t="s">
        <v>56</v>
      </c>
      <c r="E133" s="39" t="s">
        <v>122</v>
      </c>
    </row>
    <row r="134" spans="1:5" ht="12.75">
      <c r="A134" s="35" t="s">
        <v>57</v>
      </c>
      <c r="E134" s="40" t="s">
        <v>5</v>
      </c>
    </row>
    <row r="135" spans="1:5" ht="12.75">
      <c r="A135" t="s">
        <v>58</v>
      </c>
      <c r="E135" s="39" t="s">
        <v>5</v>
      </c>
    </row>
    <row r="136" spans="1:16" ht="12.75">
      <c r="A136" t="s">
        <v>50</v>
      </c>
      <c s="34" t="s">
        <v>157</v>
      </c>
      <c s="34" t="s">
        <v>158</v>
      </c>
      <c s="35" t="s">
        <v>5</v>
      </c>
      <c s="6" t="s">
        <v>95</v>
      </c>
      <c s="36" t="s">
        <v>71</v>
      </c>
      <c s="37">
        <v>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28</v>
      </c>
    </row>
    <row r="137" spans="1:5" ht="12.75">
      <c r="A137" s="35" t="s">
        <v>56</v>
      </c>
      <c r="E137" s="39" t="s">
        <v>95</v>
      </c>
    </row>
    <row r="138" spans="1:5" ht="12.75">
      <c r="A138" s="35" t="s">
        <v>57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12.75">
      <c r="A140" t="s">
        <v>50</v>
      </c>
      <c s="34" t="s">
        <v>159</v>
      </c>
      <c s="34" t="s">
        <v>97</v>
      </c>
      <c s="35" t="s">
        <v>5</v>
      </c>
      <c s="6" t="s">
        <v>123</v>
      </c>
      <c s="36" t="s">
        <v>61</v>
      </c>
      <c s="37">
        <v>80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62</v>
      </c>
      <c>
        <f>(M140*21)/100</f>
      </c>
      <c t="s">
        <v>28</v>
      </c>
    </row>
    <row r="141" spans="1:5" ht="12.75">
      <c r="A141" s="35" t="s">
        <v>56</v>
      </c>
      <c r="E141" s="39" t="s">
        <v>123</v>
      </c>
    </row>
    <row r="142" spans="1:5" ht="12.75">
      <c r="A142" s="35" t="s">
        <v>57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12.75">
      <c r="A144" t="s">
        <v>50</v>
      </c>
      <c s="34" t="s">
        <v>160</v>
      </c>
      <c s="34" t="s">
        <v>161</v>
      </c>
      <c s="35" t="s">
        <v>5</v>
      </c>
      <c s="6" t="s">
        <v>70</v>
      </c>
      <c s="36" t="s">
        <v>71</v>
      </c>
      <c s="37">
        <v>14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28</v>
      </c>
    </row>
    <row r="145" spans="1:5" ht="12.75">
      <c r="A145" s="35" t="s">
        <v>56</v>
      </c>
      <c r="E145" s="39" t="s">
        <v>70</v>
      </c>
    </row>
    <row r="146" spans="1:5" ht="12.75">
      <c r="A146" s="35" t="s">
        <v>57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6" ht="12.75">
      <c r="A148" t="s">
        <v>50</v>
      </c>
      <c s="34" t="s">
        <v>162</v>
      </c>
      <c s="34" t="s">
        <v>63</v>
      </c>
      <c s="35" t="s">
        <v>5</v>
      </c>
      <c s="6" t="s">
        <v>64</v>
      </c>
      <c s="36" t="s">
        <v>71</v>
      </c>
      <c s="37">
        <v>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62</v>
      </c>
      <c>
        <f>(M148*21)/100</f>
      </c>
      <c t="s">
        <v>28</v>
      </c>
    </row>
    <row r="149" spans="1:5" ht="12.75">
      <c r="A149" s="35" t="s">
        <v>56</v>
      </c>
      <c r="E149" s="39" t="s">
        <v>64</v>
      </c>
    </row>
    <row r="150" spans="1:5" ht="12.75">
      <c r="A150" s="35" t="s">
        <v>57</v>
      </c>
      <c r="E150" s="40" t="s">
        <v>5</v>
      </c>
    </row>
    <row r="151" spans="1:5" ht="12.75">
      <c r="A151" t="s">
        <v>58</v>
      </c>
      <c r="E151" s="39" t="s">
        <v>5</v>
      </c>
    </row>
    <row r="152" spans="1:16" ht="25.5">
      <c r="A152" t="s">
        <v>50</v>
      </c>
      <c s="34" t="s">
        <v>163</v>
      </c>
      <c s="34" t="s">
        <v>100</v>
      </c>
      <c s="35" t="s">
        <v>5</v>
      </c>
      <c s="6" t="s">
        <v>101</v>
      </c>
      <c s="36" t="s">
        <v>102</v>
      </c>
      <c s="37">
        <v>0.234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28</v>
      </c>
    </row>
    <row r="153" spans="1:5" ht="25.5">
      <c r="A153" s="35" t="s">
        <v>56</v>
      </c>
      <c r="E153" s="39" t="s">
        <v>101</v>
      </c>
    </row>
    <row r="154" spans="1:5" ht="12.75">
      <c r="A154" s="35" t="s">
        <v>57</v>
      </c>
      <c r="E154" s="40" t="s">
        <v>5</v>
      </c>
    </row>
    <row r="155" spans="1:5" ht="12.75">
      <c r="A155" t="s">
        <v>58</v>
      </c>
      <c r="E15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2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1697</v>
      </c>
      <c s="41">
        <f>Rekapitulace!C30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1697</v>
      </c>
      <c r="E4" s="26" t="s">
        <v>1698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COUNTIFS(L8:L270,"=0",A8:A270,"P")+COUNTIFS(L8:L270,"",A8:A270,"P")+SUM(Q8:Q270)</f>
      </c>
    </row>
    <row r="8" spans="1:13" ht="12.75">
      <c r="A8" t="s">
        <v>45</v>
      </c>
      <c r="C8" s="28" t="s">
        <v>7319</v>
      </c>
      <c r="E8" s="30" t="s">
        <v>7318</v>
      </c>
      <c r="J8" s="29">
        <f>0+J9+J14+J31+J88+J109+J118+J135+J156+J177+J230+J239+J256+J261</f>
      </c>
      <c s="29">
        <f>0+K9+K14+K31+K88+K109+K118+K135+K156+K177+K230+K239+K256+K261</f>
      </c>
      <c s="29">
        <f>0+L9+L14+L31+L88+L109+L118+L135+L156+L177+L230+L239+L256+L261</f>
      </c>
      <c s="29">
        <f>0+M9+M14+M31+M88+M109+M118+M135+M156+M177+M230+M239+M256+M261</f>
      </c>
    </row>
    <row r="9" spans="1:13" ht="12.75">
      <c r="A9" t="s">
        <v>47</v>
      </c>
      <c r="C9" s="31" t="s">
        <v>27</v>
      </c>
      <c r="E9" s="33" t="s">
        <v>2078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5454</v>
      </c>
      <c s="35" t="s">
        <v>5</v>
      </c>
      <c s="6" t="s">
        <v>5455</v>
      </c>
      <c s="36" t="s">
        <v>1203</v>
      </c>
      <c s="37">
        <v>40</v>
      </c>
      <c s="36">
        <v>0.056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5455</v>
      </c>
    </row>
    <row r="12" spans="1:5" ht="38.25">
      <c r="A12" s="35" t="s">
        <v>57</v>
      </c>
      <c r="E12" s="42" t="s">
        <v>7320</v>
      </c>
    </row>
    <row r="13" spans="1:5" ht="12.75">
      <c r="A13" t="s">
        <v>58</v>
      </c>
      <c r="E13" s="39" t="s">
        <v>5</v>
      </c>
    </row>
    <row r="14" spans="1:13" ht="12.75">
      <c r="A14" t="s">
        <v>47</v>
      </c>
      <c r="C14" s="31" t="s">
        <v>3841</v>
      </c>
      <c r="E14" s="33" t="s">
        <v>5468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50</v>
      </c>
      <c s="34" t="s">
        <v>83</v>
      </c>
      <c s="34" t="s">
        <v>5472</v>
      </c>
      <c s="35" t="s">
        <v>5</v>
      </c>
      <c s="6" t="s">
        <v>5473</v>
      </c>
      <c s="36" t="s">
        <v>54</v>
      </c>
      <c s="37">
        <v>2</v>
      </c>
      <c s="36">
        <v>0.00142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28</v>
      </c>
    </row>
    <row r="16" spans="1:5" ht="12.75">
      <c r="A16" s="35" t="s">
        <v>56</v>
      </c>
      <c r="E16" s="39" t="s">
        <v>5473</v>
      </c>
    </row>
    <row r="17" spans="1:5" ht="38.25">
      <c r="A17" s="35" t="s">
        <v>57</v>
      </c>
      <c r="E17" s="42" t="s">
        <v>7321</v>
      </c>
    </row>
    <row r="18" spans="1:5" ht="12.75">
      <c r="A18" t="s">
        <v>58</v>
      </c>
      <c r="E18" s="39" t="s">
        <v>5</v>
      </c>
    </row>
    <row r="19" spans="1:16" ht="12.75">
      <c r="A19" t="s">
        <v>50</v>
      </c>
      <c s="34" t="s">
        <v>87</v>
      </c>
      <c s="34" t="s">
        <v>5539</v>
      </c>
      <c s="35" t="s">
        <v>5</v>
      </c>
      <c s="6" t="s">
        <v>5540</v>
      </c>
      <c s="36" t="s">
        <v>54</v>
      </c>
      <c s="37">
        <v>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28</v>
      </c>
    </row>
    <row r="20" spans="1:5" ht="12.75">
      <c r="A20" s="35" t="s">
        <v>56</v>
      </c>
      <c r="E20" s="39" t="s">
        <v>5540</v>
      </c>
    </row>
    <row r="21" spans="1:5" ht="38.25">
      <c r="A21" s="35" t="s">
        <v>57</v>
      </c>
      <c r="E21" s="42" t="s">
        <v>7321</v>
      </c>
    </row>
    <row r="22" spans="1:5" ht="12.75">
      <c r="A22" t="s">
        <v>58</v>
      </c>
      <c r="E22" s="39" t="s">
        <v>5</v>
      </c>
    </row>
    <row r="23" spans="1:16" ht="25.5">
      <c r="A23" t="s">
        <v>50</v>
      </c>
      <c s="34" t="s">
        <v>90</v>
      </c>
      <c s="34" t="s">
        <v>5545</v>
      </c>
      <c s="35" t="s">
        <v>5</v>
      </c>
      <c s="6" t="s">
        <v>5546</v>
      </c>
      <c s="36" t="s">
        <v>102</v>
      </c>
      <c s="37">
        <v>0.003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28</v>
      </c>
    </row>
    <row r="24" spans="1:5" ht="25.5">
      <c r="A24" s="35" t="s">
        <v>56</v>
      </c>
      <c r="E24" s="39" t="s">
        <v>5546</v>
      </c>
    </row>
    <row r="25" spans="1:5" ht="12.75">
      <c r="A25" s="35" t="s">
        <v>57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25.5">
      <c r="A27" t="s">
        <v>50</v>
      </c>
      <c s="34" t="s">
        <v>93</v>
      </c>
      <c s="34" t="s">
        <v>5547</v>
      </c>
      <c s="35" t="s">
        <v>5</v>
      </c>
      <c s="6" t="s">
        <v>5548</v>
      </c>
      <c s="36" t="s">
        <v>102</v>
      </c>
      <c s="37">
        <v>0.003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28</v>
      </c>
    </row>
    <row r="28" spans="1:5" ht="38.25">
      <c r="A28" s="35" t="s">
        <v>56</v>
      </c>
      <c r="E28" s="39" t="s">
        <v>5549</v>
      </c>
    </row>
    <row r="29" spans="1:5" ht="12.75">
      <c r="A29" s="35" t="s">
        <v>57</v>
      </c>
      <c r="E29" s="40" t="s">
        <v>5</v>
      </c>
    </row>
    <row r="30" spans="1:5" ht="12.75">
      <c r="A30" t="s">
        <v>58</v>
      </c>
      <c r="E30" s="39" t="s">
        <v>5</v>
      </c>
    </row>
    <row r="31" spans="1:13" ht="12.75">
      <c r="A31" t="s">
        <v>47</v>
      </c>
      <c r="C31" s="31" t="s">
        <v>2668</v>
      </c>
      <c r="E31" s="33" t="s">
        <v>2669</v>
      </c>
      <c r="J31" s="32">
        <f>0</f>
      </c>
      <c s="32">
        <f>0</f>
      </c>
      <c s="32">
        <f>0+L32+L36+L40+L44+L48+L52+L56+L60+L64+L68+L72+L76+L80+L84</f>
      </c>
      <c s="32">
        <f>0+M32+M36+M40+M44+M48+M52+M56+M60+M64+M68+M72+M76+M80+M84</f>
      </c>
    </row>
    <row r="32" spans="1:16" ht="12.75">
      <c r="A32" t="s">
        <v>50</v>
      </c>
      <c s="34" t="s">
        <v>96</v>
      </c>
      <c s="34" t="s">
        <v>7322</v>
      </c>
      <c s="35" t="s">
        <v>5</v>
      </c>
      <c s="6" t="s">
        <v>7323</v>
      </c>
      <c s="36" t="s">
        <v>54</v>
      </c>
      <c s="37">
        <v>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28</v>
      </c>
    </row>
    <row r="33" spans="1:5" ht="12.75">
      <c r="A33" s="35" t="s">
        <v>56</v>
      </c>
      <c r="E33" s="39" t="s">
        <v>7323</v>
      </c>
    </row>
    <row r="34" spans="1:5" ht="38.25">
      <c r="A34" s="35" t="s">
        <v>57</v>
      </c>
      <c r="E34" s="42" t="s">
        <v>7324</v>
      </c>
    </row>
    <row r="35" spans="1:5" ht="12.75">
      <c r="A35" t="s">
        <v>58</v>
      </c>
      <c r="E35" s="39" t="s">
        <v>5</v>
      </c>
    </row>
    <row r="36" spans="1:16" ht="25.5">
      <c r="A36" t="s">
        <v>50</v>
      </c>
      <c s="34" t="s">
        <v>99</v>
      </c>
      <c s="34" t="s">
        <v>5564</v>
      </c>
      <c s="35" t="s">
        <v>5</v>
      </c>
      <c s="6" t="s">
        <v>5565</v>
      </c>
      <c s="36" t="s">
        <v>54</v>
      </c>
      <c s="37">
        <v>3</v>
      </c>
      <c s="36">
        <v>0.00084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28</v>
      </c>
    </row>
    <row r="37" spans="1:5" ht="25.5">
      <c r="A37" s="35" t="s">
        <v>56</v>
      </c>
      <c r="E37" s="39" t="s">
        <v>5565</v>
      </c>
    </row>
    <row r="38" spans="1:5" ht="38.25">
      <c r="A38" s="35" t="s">
        <v>57</v>
      </c>
      <c r="E38" s="42" t="s">
        <v>7325</v>
      </c>
    </row>
    <row r="39" spans="1:5" ht="12.75">
      <c r="A39" t="s">
        <v>58</v>
      </c>
      <c r="E39" s="39" t="s">
        <v>5</v>
      </c>
    </row>
    <row r="40" spans="1:16" ht="25.5">
      <c r="A40" t="s">
        <v>50</v>
      </c>
      <c s="34" t="s">
        <v>105</v>
      </c>
      <c s="34" t="s">
        <v>5570</v>
      </c>
      <c s="35" t="s">
        <v>5</v>
      </c>
      <c s="6" t="s">
        <v>5571</v>
      </c>
      <c s="36" t="s">
        <v>54</v>
      </c>
      <c s="37">
        <v>3</v>
      </c>
      <c s="36">
        <v>0.00144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28</v>
      </c>
    </row>
    <row r="41" spans="1:5" ht="25.5">
      <c r="A41" s="35" t="s">
        <v>56</v>
      </c>
      <c r="E41" s="39" t="s">
        <v>5571</v>
      </c>
    </row>
    <row r="42" spans="1:5" ht="38.25">
      <c r="A42" s="35" t="s">
        <v>57</v>
      </c>
      <c r="E42" s="42" t="s">
        <v>7324</v>
      </c>
    </row>
    <row r="43" spans="1:5" ht="12.75">
      <c r="A43" t="s">
        <v>58</v>
      </c>
      <c r="E43" s="39" t="s">
        <v>5</v>
      </c>
    </row>
    <row r="44" spans="1:16" ht="25.5">
      <c r="A44" t="s">
        <v>50</v>
      </c>
      <c s="34" t="s">
        <v>108</v>
      </c>
      <c s="34" t="s">
        <v>5581</v>
      </c>
      <c s="35" t="s">
        <v>5</v>
      </c>
      <c s="6" t="s">
        <v>5582</v>
      </c>
      <c s="36" t="s">
        <v>54</v>
      </c>
      <c s="37">
        <v>2</v>
      </c>
      <c s="36">
        <v>4E-05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28</v>
      </c>
    </row>
    <row r="45" spans="1:5" ht="38.25">
      <c r="A45" s="35" t="s">
        <v>56</v>
      </c>
      <c r="E45" s="39" t="s">
        <v>5583</v>
      </c>
    </row>
    <row r="46" spans="1:5" ht="38.25">
      <c r="A46" s="35" t="s">
        <v>57</v>
      </c>
      <c r="E46" s="42" t="s">
        <v>7321</v>
      </c>
    </row>
    <row r="47" spans="1:5" ht="12.75">
      <c r="A47" t="s">
        <v>58</v>
      </c>
      <c r="E47" s="39" t="s">
        <v>5</v>
      </c>
    </row>
    <row r="48" spans="1:16" ht="25.5">
      <c r="A48" t="s">
        <v>50</v>
      </c>
      <c s="34" t="s">
        <v>128</v>
      </c>
      <c s="34" t="s">
        <v>5594</v>
      </c>
      <c s="35" t="s">
        <v>5</v>
      </c>
      <c s="6" t="s">
        <v>5595</v>
      </c>
      <c s="36" t="s">
        <v>54</v>
      </c>
      <c s="37">
        <v>1</v>
      </c>
      <c s="36">
        <v>0.00012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28</v>
      </c>
    </row>
    <row r="49" spans="1:5" ht="38.25">
      <c r="A49" s="35" t="s">
        <v>56</v>
      </c>
      <c r="E49" s="39" t="s">
        <v>5596</v>
      </c>
    </row>
    <row r="50" spans="1:5" ht="38.25">
      <c r="A50" s="35" t="s">
        <v>57</v>
      </c>
      <c r="E50" s="42" t="s">
        <v>7326</v>
      </c>
    </row>
    <row r="51" spans="1:5" ht="12.75">
      <c r="A51" t="s">
        <v>58</v>
      </c>
      <c r="E51" s="39" t="s">
        <v>5</v>
      </c>
    </row>
    <row r="52" spans="1:16" ht="12.75">
      <c r="A52" t="s">
        <v>50</v>
      </c>
      <c s="34" t="s">
        <v>130</v>
      </c>
      <c s="34" t="s">
        <v>5612</v>
      </c>
      <c s="35" t="s">
        <v>5</v>
      </c>
      <c s="6" t="s">
        <v>5613</v>
      </c>
      <c s="36" t="s">
        <v>71</v>
      </c>
      <c s="37">
        <v>2</v>
      </c>
      <c s="36">
        <v>0.00013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28</v>
      </c>
    </row>
    <row r="53" spans="1:5" ht="12.75">
      <c r="A53" s="35" t="s">
        <v>56</v>
      </c>
      <c r="E53" s="39" t="s">
        <v>5613</v>
      </c>
    </row>
    <row r="54" spans="1:5" ht="38.25">
      <c r="A54" s="35" t="s">
        <v>57</v>
      </c>
      <c r="E54" s="42" t="s">
        <v>7327</v>
      </c>
    </row>
    <row r="55" spans="1:5" ht="12.75">
      <c r="A55" t="s">
        <v>58</v>
      </c>
      <c r="E55" s="39" t="s">
        <v>5</v>
      </c>
    </row>
    <row r="56" spans="1:16" ht="12.75">
      <c r="A56" t="s">
        <v>50</v>
      </c>
      <c s="34" t="s">
        <v>132</v>
      </c>
      <c s="34" t="s">
        <v>5619</v>
      </c>
      <c s="35" t="s">
        <v>5</v>
      </c>
      <c s="6" t="s">
        <v>5620</v>
      </c>
      <c s="36" t="s">
        <v>71</v>
      </c>
      <c s="37">
        <v>2</v>
      </c>
      <c s="36">
        <v>0.00022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28</v>
      </c>
    </row>
    <row r="57" spans="1:5" ht="12.75">
      <c r="A57" s="35" t="s">
        <v>56</v>
      </c>
      <c r="E57" s="39" t="s">
        <v>5620</v>
      </c>
    </row>
    <row r="58" spans="1:5" ht="38.25">
      <c r="A58" s="35" t="s">
        <v>57</v>
      </c>
      <c r="E58" s="42" t="s">
        <v>7327</v>
      </c>
    </row>
    <row r="59" spans="1:5" ht="12.75">
      <c r="A59" t="s">
        <v>58</v>
      </c>
      <c r="E59" s="39" t="s">
        <v>5</v>
      </c>
    </row>
    <row r="60" spans="1:16" ht="12.75">
      <c r="A60" t="s">
        <v>50</v>
      </c>
      <c s="34" t="s">
        <v>134</v>
      </c>
      <c s="34" t="s">
        <v>5625</v>
      </c>
      <c s="35" t="s">
        <v>5</v>
      </c>
      <c s="6" t="s">
        <v>5626</v>
      </c>
      <c s="36" t="s">
        <v>71</v>
      </c>
      <c s="37">
        <v>2</v>
      </c>
      <c s="36">
        <v>0.00034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28</v>
      </c>
    </row>
    <row r="61" spans="1:5" ht="12.75">
      <c r="A61" s="35" t="s">
        <v>56</v>
      </c>
      <c r="E61" s="39" t="s">
        <v>5626</v>
      </c>
    </row>
    <row r="62" spans="1:5" ht="38.25">
      <c r="A62" s="35" t="s">
        <v>57</v>
      </c>
      <c r="E62" s="42" t="s">
        <v>7327</v>
      </c>
    </row>
    <row r="63" spans="1:5" ht="12.75">
      <c r="A63" t="s">
        <v>58</v>
      </c>
      <c r="E63" s="39" t="s">
        <v>5</v>
      </c>
    </row>
    <row r="64" spans="1:16" ht="25.5">
      <c r="A64" t="s">
        <v>50</v>
      </c>
      <c s="34" t="s">
        <v>136</v>
      </c>
      <c s="34" t="s">
        <v>5647</v>
      </c>
      <c s="35" t="s">
        <v>5</v>
      </c>
      <c s="6" t="s">
        <v>5648</v>
      </c>
      <c s="36" t="s">
        <v>71</v>
      </c>
      <c s="37">
        <v>1</v>
      </c>
      <c s="36">
        <v>2E-05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28</v>
      </c>
    </row>
    <row r="65" spans="1:5" ht="25.5">
      <c r="A65" s="35" t="s">
        <v>56</v>
      </c>
      <c r="E65" s="39" t="s">
        <v>5648</v>
      </c>
    </row>
    <row r="66" spans="1:5" ht="38.25">
      <c r="A66" s="35" t="s">
        <v>57</v>
      </c>
      <c r="E66" s="42" t="s">
        <v>7328</v>
      </c>
    </row>
    <row r="67" spans="1:5" ht="12.75">
      <c r="A67" t="s">
        <v>58</v>
      </c>
      <c r="E67" s="39" t="s">
        <v>5</v>
      </c>
    </row>
    <row r="68" spans="1:16" ht="12.75">
      <c r="A68" t="s">
        <v>50</v>
      </c>
      <c s="34" t="s">
        <v>137</v>
      </c>
      <c s="34" t="s">
        <v>5650</v>
      </c>
      <c s="35" t="s">
        <v>5</v>
      </c>
      <c s="6" t="s">
        <v>5651</v>
      </c>
      <c s="36" t="s">
        <v>71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62</v>
      </c>
      <c>
        <f>(M68*21)/100</f>
      </c>
      <c t="s">
        <v>28</v>
      </c>
    </row>
    <row r="69" spans="1:5" ht="12.75">
      <c r="A69" s="35" t="s">
        <v>56</v>
      </c>
      <c r="E69" s="39" t="s">
        <v>5651</v>
      </c>
    </row>
    <row r="70" spans="1:5" ht="12.75">
      <c r="A70" s="35" t="s">
        <v>57</v>
      </c>
      <c r="E70" s="40" t="s">
        <v>5</v>
      </c>
    </row>
    <row r="71" spans="1:5" ht="12.75">
      <c r="A71" t="s">
        <v>58</v>
      </c>
      <c r="E71" s="39" t="s">
        <v>5</v>
      </c>
    </row>
    <row r="72" spans="1:16" ht="25.5">
      <c r="A72" t="s">
        <v>50</v>
      </c>
      <c s="34" t="s">
        <v>141</v>
      </c>
      <c s="34" t="s">
        <v>5665</v>
      </c>
      <c s="35" t="s">
        <v>5</v>
      </c>
      <c s="6" t="s">
        <v>5666</v>
      </c>
      <c s="36" t="s">
        <v>54</v>
      </c>
      <c s="37">
        <v>3</v>
      </c>
      <c s="36">
        <v>0.00019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28</v>
      </c>
    </row>
    <row r="73" spans="1:5" ht="25.5">
      <c r="A73" s="35" t="s">
        <v>56</v>
      </c>
      <c r="E73" s="39" t="s">
        <v>5666</v>
      </c>
    </row>
    <row r="74" spans="1:5" ht="38.25">
      <c r="A74" s="35" t="s">
        <v>57</v>
      </c>
      <c r="E74" s="42" t="s">
        <v>7325</v>
      </c>
    </row>
    <row r="75" spans="1:5" ht="12.75">
      <c r="A75" t="s">
        <v>58</v>
      </c>
      <c r="E75" s="39" t="s">
        <v>5</v>
      </c>
    </row>
    <row r="76" spans="1:16" ht="25.5">
      <c r="A76" t="s">
        <v>50</v>
      </c>
      <c s="34" t="s">
        <v>143</v>
      </c>
      <c s="34" t="s">
        <v>5671</v>
      </c>
      <c s="35" t="s">
        <v>5</v>
      </c>
      <c s="6" t="s">
        <v>5672</v>
      </c>
      <c s="36" t="s">
        <v>54</v>
      </c>
      <c s="37">
        <v>3</v>
      </c>
      <c s="36">
        <v>1E-05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25.5">
      <c r="A77" s="35" t="s">
        <v>56</v>
      </c>
      <c r="E77" s="39" t="s">
        <v>5672</v>
      </c>
    </row>
    <row r="78" spans="1:5" ht="38.25">
      <c r="A78" s="35" t="s">
        <v>57</v>
      </c>
      <c r="E78" s="42" t="s">
        <v>7325</v>
      </c>
    </row>
    <row r="79" spans="1:5" ht="12.75">
      <c r="A79" t="s">
        <v>58</v>
      </c>
      <c r="E79" s="39" t="s">
        <v>5</v>
      </c>
    </row>
    <row r="80" spans="1:16" ht="25.5">
      <c r="A80" t="s">
        <v>50</v>
      </c>
      <c s="34" t="s">
        <v>144</v>
      </c>
      <c s="34" t="s">
        <v>2681</v>
      </c>
      <c s="35" t="s">
        <v>5</v>
      </c>
      <c s="6" t="s">
        <v>2682</v>
      </c>
      <c s="36" t="s">
        <v>102</v>
      </c>
      <c s="37">
        <v>0.01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28</v>
      </c>
    </row>
    <row r="81" spans="1:5" ht="25.5">
      <c r="A81" s="35" t="s">
        <v>56</v>
      </c>
      <c r="E81" s="39" t="s">
        <v>2682</v>
      </c>
    </row>
    <row r="82" spans="1:5" ht="12.75">
      <c r="A82" s="35" t="s">
        <v>57</v>
      </c>
      <c r="E82" s="40" t="s">
        <v>5</v>
      </c>
    </row>
    <row r="83" spans="1:5" ht="12.75">
      <c r="A83" t="s">
        <v>58</v>
      </c>
      <c r="E83" s="39" t="s">
        <v>5</v>
      </c>
    </row>
    <row r="84" spans="1:16" ht="25.5">
      <c r="A84" t="s">
        <v>50</v>
      </c>
      <c s="34" t="s">
        <v>147</v>
      </c>
      <c s="34" t="s">
        <v>5674</v>
      </c>
      <c s="35" t="s">
        <v>5</v>
      </c>
      <c s="6" t="s">
        <v>5675</v>
      </c>
      <c s="36" t="s">
        <v>102</v>
      </c>
      <c s="37">
        <v>0.01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28</v>
      </c>
    </row>
    <row r="85" spans="1:5" ht="38.25">
      <c r="A85" s="35" t="s">
        <v>56</v>
      </c>
      <c r="E85" s="39" t="s">
        <v>5676</v>
      </c>
    </row>
    <row r="86" spans="1:5" ht="12.75">
      <c r="A86" s="35" t="s">
        <v>57</v>
      </c>
      <c r="E86" s="40" t="s">
        <v>5</v>
      </c>
    </row>
    <row r="87" spans="1:5" ht="12.75">
      <c r="A87" t="s">
        <v>58</v>
      </c>
      <c r="E87" s="39" t="s">
        <v>5</v>
      </c>
    </row>
    <row r="88" spans="1:13" ht="12.75">
      <c r="A88" t="s">
        <v>47</v>
      </c>
      <c r="C88" s="31" t="s">
        <v>2683</v>
      </c>
      <c r="E88" s="33" t="s">
        <v>2684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25.5">
      <c r="A89" t="s">
        <v>50</v>
      </c>
      <c s="34" t="s">
        <v>148</v>
      </c>
      <c s="34" t="s">
        <v>5709</v>
      </c>
      <c s="35" t="s">
        <v>5</v>
      </c>
      <c s="6" t="s">
        <v>5710</v>
      </c>
      <c s="36" t="s">
        <v>1314</v>
      </c>
      <c s="37">
        <v>1</v>
      </c>
      <c s="36">
        <v>0.01475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28</v>
      </c>
    </row>
    <row r="90" spans="1:5" ht="25.5">
      <c r="A90" s="35" t="s">
        <v>56</v>
      </c>
      <c r="E90" s="39" t="s">
        <v>5710</v>
      </c>
    </row>
    <row r="91" spans="1:5" ht="38.25">
      <c r="A91" s="35" t="s">
        <v>57</v>
      </c>
      <c r="E91" s="42" t="s">
        <v>7328</v>
      </c>
    </row>
    <row r="92" spans="1:5" ht="12.75">
      <c r="A92" t="s">
        <v>58</v>
      </c>
      <c r="E92" s="39" t="s">
        <v>5</v>
      </c>
    </row>
    <row r="93" spans="1:16" ht="25.5">
      <c r="A93" t="s">
        <v>50</v>
      </c>
      <c s="34" t="s">
        <v>150</v>
      </c>
      <c s="34" t="s">
        <v>7329</v>
      </c>
      <c s="35" t="s">
        <v>5</v>
      </c>
      <c s="6" t="s">
        <v>7330</v>
      </c>
      <c s="36" t="s">
        <v>1314</v>
      </c>
      <c s="37">
        <v>1</v>
      </c>
      <c s="36">
        <v>0.02434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28</v>
      </c>
    </row>
    <row r="94" spans="1:5" ht="25.5">
      <c r="A94" s="35" t="s">
        <v>56</v>
      </c>
      <c r="E94" s="39" t="s">
        <v>7330</v>
      </c>
    </row>
    <row r="95" spans="1:5" ht="38.25">
      <c r="A95" s="35" t="s">
        <v>57</v>
      </c>
      <c r="E95" s="42" t="s">
        <v>7328</v>
      </c>
    </row>
    <row r="96" spans="1:5" ht="12.75">
      <c r="A96" t="s">
        <v>58</v>
      </c>
      <c r="E96" s="39" t="s">
        <v>5</v>
      </c>
    </row>
    <row r="97" spans="1:16" ht="25.5">
      <c r="A97" t="s">
        <v>50</v>
      </c>
      <c s="34" t="s">
        <v>152</v>
      </c>
      <c s="34" t="s">
        <v>7331</v>
      </c>
      <c s="35" t="s">
        <v>5</v>
      </c>
      <c s="6" t="s">
        <v>7332</v>
      </c>
      <c s="36" t="s">
        <v>1314</v>
      </c>
      <c s="37">
        <v>1</v>
      </c>
      <c s="36">
        <v>0.00196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28</v>
      </c>
    </row>
    <row r="98" spans="1:5" ht="25.5">
      <c r="A98" s="35" t="s">
        <v>56</v>
      </c>
      <c r="E98" s="39" t="s">
        <v>7332</v>
      </c>
    </row>
    <row r="99" spans="1:5" ht="38.25">
      <c r="A99" s="35" t="s">
        <v>57</v>
      </c>
      <c r="E99" s="42" t="s">
        <v>7328</v>
      </c>
    </row>
    <row r="100" spans="1:5" ht="12.75">
      <c r="A100" t="s">
        <v>58</v>
      </c>
      <c r="E100" s="39" t="s">
        <v>5</v>
      </c>
    </row>
    <row r="101" spans="1:16" ht="25.5">
      <c r="A101" t="s">
        <v>50</v>
      </c>
      <c s="34" t="s">
        <v>154</v>
      </c>
      <c s="34" t="s">
        <v>2766</v>
      </c>
      <c s="35" t="s">
        <v>5</v>
      </c>
      <c s="6" t="s">
        <v>2767</v>
      </c>
      <c s="36" t="s">
        <v>102</v>
      </c>
      <c s="37">
        <v>0.041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28</v>
      </c>
    </row>
    <row r="102" spans="1:5" ht="25.5">
      <c r="A102" s="35" t="s">
        <v>56</v>
      </c>
      <c r="E102" s="39" t="s">
        <v>2767</v>
      </c>
    </row>
    <row r="103" spans="1:5" ht="12.75">
      <c r="A103" s="35" t="s">
        <v>57</v>
      </c>
      <c r="E103" s="40" t="s">
        <v>5</v>
      </c>
    </row>
    <row r="104" spans="1:5" ht="12.75">
      <c r="A104" t="s">
        <v>58</v>
      </c>
      <c r="E104" s="39" t="s">
        <v>5</v>
      </c>
    </row>
    <row r="105" spans="1:16" ht="38.25">
      <c r="A105" t="s">
        <v>50</v>
      </c>
      <c s="34" t="s">
        <v>156</v>
      </c>
      <c s="34" t="s">
        <v>5738</v>
      </c>
      <c s="35" t="s">
        <v>5</v>
      </c>
      <c s="6" t="s">
        <v>5739</v>
      </c>
      <c s="36" t="s">
        <v>102</v>
      </c>
      <c s="37">
        <v>0.041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28</v>
      </c>
    </row>
    <row r="106" spans="1:5" ht="38.25">
      <c r="A106" s="35" t="s">
        <v>56</v>
      </c>
      <c r="E106" s="39" t="s">
        <v>5740</v>
      </c>
    </row>
    <row r="107" spans="1:5" ht="12.75">
      <c r="A107" s="35" t="s">
        <v>57</v>
      </c>
      <c r="E107" s="40" t="s">
        <v>5</v>
      </c>
    </row>
    <row r="108" spans="1:5" ht="12.75">
      <c r="A108" t="s">
        <v>58</v>
      </c>
      <c r="E108" s="39" t="s">
        <v>5</v>
      </c>
    </row>
    <row r="109" spans="1:13" ht="12.75">
      <c r="A109" t="s">
        <v>47</v>
      </c>
      <c r="C109" s="31" t="s">
        <v>3864</v>
      </c>
      <c r="E109" s="33" t="s">
        <v>5749</v>
      </c>
      <c r="J109" s="32">
        <f>0</f>
      </c>
      <c s="32">
        <f>0</f>
      </c>
      <c s="32">
        <f>0+L110+L114</f>
      </c>
      <c s="32">
        <f>0+M110+M114</f>
      </c>
    </row>
    <row r="110" spans="1:16" ht="25.5">
      <c r="A110" t="s">
        <v>50</v>
      </c>
      <c s="34" t="s">
        <v>157</v>
      </c>
      <c s="34" t="s">
        <v>5762</v>
      </c>
      <c s="35" t="s">
        <v>5</v>
      </c>
      <c s="6" t="s">
        <v>5763</v>
      </c>
      <c s="36" t="s">
        <v>1314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28</v>
      </c>
    </row>
    <row r="111" spans="1:5" ht="25.5">
      <c r="A111" s="35" t="s">
        <v>56</v>
      </c>
      <c r="E111" s="39" t="s">
        <v>5763</v>
      </c>
    </row>
    <row r="112" spans="1:5" ht="38.25">
      <c r="A112" s="35" t="s">
        <v>57</v>
      </c>
      <c r="E112" s="42" t="s">
        <v>7328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159</v>
      </c>
      <c s="34" t="s">
        <v>5764</v>
      </c>
      <c s="35" t="s">
        <v>5</v>
      </c>
      <c s="6" t="s">
        <v>5765</v>
      </c>
      <c s="36" t="s">
        <v>71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62</v>
      </c>
      <c>
        <f>(M114*21)/100</f>
      </c>
      <c t="s">
        <v>28</v>
      </c>
    </row>
    <row r="115" spans="1:5" ht="12.75">
      <c r="A115" s="35" t="s">
        <v>56</v>
      </c>
      <c r="E115" s="39" t="s">
        <v>5765</v>
      </c>
    </row>
    <row r="116" spans="1:5" ht="12.75">
      <c r="A116" s="35" t="s">
        <v>57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3" ht="12.75">
      <c r="A118" t="s">
        <v>47</v>
      </c>
      <c r="C118" s="31" t="s">
        <v>1347</v>
      </c>
      <c r="E118" s="33" t="s">
        <v>1348</v>
      </c>
      <c r="J118" s="32">
        <f>0</f>
      </c>
      <c s="32">
        <f>0</f>
      </c>
      <c s="32">
        <f>0+L119+L123+L127+L131</f>
      </c>
      <c s="32">
        <f>0+M119+M123+M127+M131</f>
      </c>
    </row>
    <row r="119" spans="1:16" ht="25.5">
      <c r="A119" t="s">
        <v>50</v>
      </c>
      <c s="34" t="s">
        <v>160</v>
      </c>
      <c s="34" t="s">
        <v>5811</v>
      </c>
      <c s="35" t="s">
        <v>5</v>
      </c>
      <c s="6" t="s">
        <v>5812</v>
      </c>
      <c s="36" t="s">
        <v>71</v>
      </c>
      <c s="37">
        <v>1</v>
      </c>
      <c s="36">
        <v>0.00147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28</v>
      </c>
    </row>
    <row r="120" spans="1:5" ht="25.5">
      <c r="A120" s="35" t="s">
        <v>56</v>
      </c>
      <c r="E120" s="39" t="s">
        <v>5812</v>
      </c>
    </row>
    <row r="121" spans="1:5" ht="38.25">
      <c r="A121" s="35" t="s">
        <v>57</v>
      </c>
      <c r="E121" s="42" t="s">
        <v>7328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162</v>
      </c>
      <c s="34" t="s">
        <v>5813</v>
      </c>
      <c s="35" t="s">
        <v>5</v>
      </c>
      <c s="6" t="s">
        <v>5814</v>
      </c>
      <c s="36" t="s">
        <v>71</v>
      </c>
      <c s="37">
        <v>1</v>
      </c>
      <c s="36">
        <v>0.00051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12.75">
      <c r="A124" s="35" t="s">
        <v>56</v>
      </c>
      <c r="E124" s="39" t="s">
        <v>5814</v>
      </c>
    </row>
    <row r="125" spans="1:5" ht="38.25">
      <c r="A125" s="35" t="s">
        <v>57</v>
      </c>
      <c r="E125" s="42" t="s">
        <v>7328</v>
      </c>
    </row>
    <row r="126" spans="1:5" ht="12.75">
      <c r="A126" t="s">
        <v>58</v>
      </c>
      <c r="E126" s="39" t="s">
        <v>5</v>
      </c>
    </row>
    <row r="127" spans="1:16" ht="25.5">
      <c r="A127" t="s">
        <v>50</v>
      </c>
      <c s="34" t="s">
        <v>163</v>
      </c>
      <c s="34" t="s">
        <v>5815</v>
      </c>
      <c s="35" t="s">
        <v>5</v>
      </c>
      <c s="6" t="s">
        <v>5816</v>
      </c>
      <c s="36" t="s">
        <v>102</v>
      </c>
      <c s="37">
        <v>0.002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28</v>
      </c>
    </row>
    <row r="128" spans="1:5" ht="25.5">
      <c r="A128" s="35" t="s">
        <v>56</v>
      </c>
      <c r="E128" s="39" t="s">
        <v>5816</v>
      </c>
    </row>
    <row r="129" spans="1:5" ht="12.75">
      <c r="A129" s="35" t="s">
        <v>57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25.5">
      <c r="A131" t="s">
        <v>50</v>
      </c>
      <c s="34" t="s">
        <v>381</v>
      </c>
      <c s="34" t="s">
        <v>1361</v>
      </c>
      <c s="35" t="s">
        <v>5</v>
      </c>
      <c s="6" t="s">
        <v>1362</v>
      </c>
      <c s="36" t="s">
        <v>102</v>
      </c>
      <c s="37">
        <v>0.002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28</v>
      </c>
    </row>
    <row r="132" spans="1:5" ht="25.5">
      <c r="A132" s="35" t="s">
        <v>56</v>
      </c>
      <c r="E132" s="39" t="s">
        <v>1362</v>
      </c>
    </row>
    <row r="133" spans="1:5" ht="12.75">
      <c r="A133" s="35" t="s">
        <v>57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3" ht="12.75">
      <c r="A135" t="s">
        <v>47</v>
      </c>
      <c r="C135" s="31" t="s">
        <v>3905</v>
      </c>
      <c r="E135" s="33" t="s">
        <v>6729</v>
      </c>
      <c r="J135" s="32">
        <f>0</f>
      </c>
      <c s="32">
        <f>0</f>
      </c>
      <c s="32">
        <f>0+L136+L140+L144+L148+L152</f>
      </c>
      <c s="32">
        <f>0+M136+M140+M144+M148+M152</f>
      </c>
    </row>
    <row r="136" spans="1:16" ht="25.5">
      <c r="A136" t="s">
        <v>50</v>
      </c>
      <c s="34" t="s">
        <v>384</v>
      </c>
      <c s="34" t="s">
        <v>7333</v>
      </c>
      <c s="35" t="s">
        <v>5</v>
      </c>
      <c s="6" t="s">
        <v>7334</v>
      </c>
      <c s="36" t="s">
        <v>1314</v>
      </c>
      <c s="37">
        <v>15</v>
      </c>
      <c s="36">
        <v>0.0112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28</v>
      </c>
    </row>
    <row r="137" spans="1:5" ht="25.5">
      <c r="A137" s="35" t="s">
        <v>56</v>
      </c>
      <c r="E137" s="39" t="s">
        <v>7334</v>
      </c>
    </row>
    <row r="138" spans="1:5" ht="12.75">
      <c r="A138" s="35" t="s">
        <v>57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12.75">
      <c r="A140" t="s">
        <v>50</v>
      </c>
      <c s="34" t="s">
        <v>387</v>
      </c>
      <c s="34" t="s">
        <v>7335</v>
      </c>
      <c s="35" t="s">
        <v>5</v>
      </c>
      <c s="6" t="s">
        <v>7336</v>
      </c>
      <c s="36" t="s">
        <v>71</v>
      </c>
      <c s="37">
        <v>71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28</v>
      </c>
    </row>
    <row r="141" spans="1:5" ht="12.75">
      <c r="A141" s="35" t="s">
        <v>56</v>
      </c>
      <c r="E141" s="39" t="s">
        <v>7336</v>
      </c>
    </row>
    <row r="142" spans="1:5" ht="102">
      <c r="A142" s="35" t="s">
        <v>57</v>
      </c>
      <c r="E142" s="42" t="s">
        <v>7337</v>
      </c>
    </row>
    <row r="143" spans="1:5" ht="12.75">
      <c r="A143" t="s">
        <v>58</v>
      </c>
      <c r="E143" s="39" t="s">
        <v>5</v>
      </c>
    </row>
    <row r="144" spans="1:16" ht="25.5">
      <c r="A144" t="s">
        <v>50</v>
      </c>
      <c s="34" t="s">
        <v>390</v>
      </c>
      <c s="34" t="s">
        <v>7338</v>
      </c>
      <c s="35" t="s">
        <v>5</v>
      </c>
      <c s="6" t="s">
        <v>7339</v>
      </c>
      <c s="36" t="s">
        <v>1314</v>
      </c>
      <c s="37">
        <v>30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28</v>
      </c>
    </row>
    <row r="145" spans="1:5" ht="25.5">
      <c r="A145" s="35" t="s">
        <v>56</v>
      </c>
      <c r="E145" s="39" t="s">
        <v>7339</v>
      </c>
    </row>
    <row r="146" spans="1:5" ht="102">
      <c r="A146" s="35" t="s">
        <v>57</v>
      </c>
      <c r="E146" s="42" t="s">
        <v>7340</v>
      </c>
    </row>
    <row r="147" spans="1:5" ht="12.75">
      <c r="A147" t="s">
        <v>58</v>
      </c>
      <c r="E147" s="39" t="s">
        <v>5</v>
      </c>
    </row>
    <row r="148" spans="1:16" ht="25.5">
      <c r="A148" t="s">
        <v>50</v>
      </c>
      <c s="34" t="s">
        <v>393</v>
      </c>
      <c s="34" t="s">
        <v>6792</v>
      </c>
      <c s="35" t="s">
        <v>5</v>
      </c>
      <c s="6" t="s">
        <v>6793</v>
      </c>
      <c s="36" t="s">
        <v>102</v>
      </c>
      <c s="37">
        <v>0.571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28</v>
      </c>
    </row>
    <row r="149" spans="1:5" ht="25.5">
      <c r="A149" s="35" t="s">
        <v>56</v>
      </c>
      <c r="E149" s="39" t="s">
        <v>6793</v>
      </c>
    </row>
    <row r="150" spans="1:5" ht="12.75">
      <c r="A150" s="35" t="s">
        <v>57</v>
      </c>
      <c r="E150" s="40" t="s">
        <v>5</v>
      </c>
    </row>
    <row r="151" spans="1:5" ht="12.75">
      <c r="A151" t="s">
        <v>58</v>
      </c>
      <c r="E151" s="39" t="s">
        <v>5</v>
      </c>
    </row>
    <row r="152" spans="1:16" ht="38.25">
      <c r="A152" t="s">
        <v>50</v>
      </c>
      <c s="34" t="s">
        <v>396</v>
      </c>
      <c s="34" t="s">
        <v>6794</v>
      </c>
      <c s="35" t="s">
        <v>5</v>
      </c>
      <c s="6" t="s">
        <v>6795</v>
      </c>
      <c s="36" t="s">
        <v>102</v>
      </c>
      <c s="37">
        <v>0.571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28</v>
      </c>
    </row>
    <row r="153" spans="1:5" ht="38.25">
      <c r="A153" s="35" t="s">
        <v>56</v>
      </c>
      <c r="E153" s="39" t="s">
        <v>6796</v>
      </c>
    </row>
    <row r="154" spans="1:5" ht="12.75">
      <c r="A154" s="35" t="s">
        <v>57</v>
      </c>
      <c r="E154" s="40" t="s">
        <v>5</v>
      </c>
    </row>
    <row r="155" spans="1:5" ht="12.75">
      <c r="A155" t="s">
        <v>58</v>
      </c>
      <c r="E155" s="39" t="s">
        <v>5</v>
      </c>
    </row>
    <row r="156" spans="1:13" ht="12.75">
      <c r="A156" t="s">
        <v>47</v>
      </c>
      <c r="C156" s="31" t="s">
        <v>251</v>
      </c>
      <c r="E156" s="33" t="s">
        <v>252</v>
      </c>
      <c r="J156" s="32">
        <f>0</f>
      </c>
      <c s="32">
        <f>0</f>
      </c>
      <c s="32">
        <f>0+L157+L161+L165+L169+L173</f>
      </c>
      <c s="32">
        <f>0+M157+M161+M165+M169+M173</f>
      </c>
    </row>
    <row r="157" spans="1:16" ht="25.5">
      <c r="A157" t="s">
        <v>50</v>
      </c>
      <c s="34" t="s">
        <v>399</v>
      </c>
      <c s="34" t="s">
        <v>7341</v>
      </c>
      <c s="35" t="s">
        <v>5</v>
      </c>
      <c s="6" t="s">
        <v>7342</v>
      </c>
      <c s="36" t="s">
        <v>54</v>
      </c>
      <c s="37">
        <v>20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28</v>
      </c>
    </row>
    <row r="158" spans="1:5" ht="25.5">
      <c r="A158" s="35" t="s">
        <v>56</v>
      </c>
      <c r="E158" s="39" t="s">
        <v>7342</v>
      </c>
    </row>
    <row r="159" spans="1:5" ht="38.25">
      <c r="A159" s="35" t="s">
        <v>57</v>
      </c>
      <c r="E159" s="42" t="s">
        <v>7343</v>
      </c>
    </row>
    <row r="160" spans="1:5" ht="12.75">
      <c r="A160" t="s">
        <v>58</v>
      </c>
      <c r="E160" s="39" t="s">
        <v>5</v>
      </c>
    </row>
    <row r="161" spans="1:16" ht="25.5">
      <c r="A161" t="s">
        <v>50</v>
      </c>
      <c s="34" t="s">
        <v>402</v>
      </c>
      <c s="34" t="s">
        <v>7344</v>
      </c>
      <c s="35" t="s">
        <v>5</v>
      </c>
      <c s="6" t="s">
        <v>7345</v>
      </c>
      <c s="36" t="s">
        <v>54</v>
      </c>
      <c s="37">
        <v>21</v>
      </c>
      <c s="36">
        <v>9E-05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28</v>
      </c>
    </row>
    <row r="162" spans="1:5" ht="25.5">
      <c r="A162" s="35" t="s">
        <v>56</v>
      </c>
      <c r="E162" s="39" t="s">
        <v>7345</v>
      </c>
    </row>
    <row r="163" spans="1:5" ht="25.5">
      <c r="A163" s="35" t="s">
        <v>57</v>
      </c>
      <c r="E163" s="40" t="s">
        <v>7346</v>
      </c>
    </row>
    <row r="164" spans="1:5" ht="12.75">
      <c r="A164" t="s">
        <v>58</v>
      </c>
      <c r="E164" s="39" t="s">
        <v>5</v>
      </c>
    </row>
    <row r="165" spans="1:16" ht="25.5">
      <c r="A165" t="s">
        <v>50</v>
      </c>
      <c s="34" t="s">
        <v>405</v>
      </c>
      <c s="34" t="s">
        <v>7347</v>
      </c>
      <c s="35" t="s">
        <v>5</v>
      </c>
      <c s="6" t="s">
        <v>7348</v>
      </c>
      <c s="36" t="s">
        <v>54</v>
      </c>
      <c s="37">
        <v>20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28</v>
      </c>
    </row>
    <row r="166" spans="1:5" ht="25.5">
      <c r="A166" s="35" t="s">
        <v>56</v>
      </c>
      <c r="E166" s="39" t="s">
        <v>7348</v>
      </c>
    </row>
    <row r="167" spans="1:5" ht="38.25">
      <c r="A167" s="35" t="s">
        <v>57</v>
      </c>
      <c r="E167" s="42" t="s">
        <v>7343</v>
      </c>
    </row>
    <row r="168" spans="1:5" ht="12.75">
      <c r="A168" t="s">
        <v>58</v>
      </c>
      <c r="E168" s="39" t="s">
        <v>5</v>
      </c>
    </row>
    <row r="169" spans="1:16" ht="25.5">
      <c r="A169" t="s">
        <v>50</v>
      </c>
      <c s="34" t="s">
        <v>408</v>
      </c>
      <c s="34" t="s">
        <v>2826</v>
      </c>
      <c s="35" t="s">
        <v>5</v>
      </c>
      <c s="6" t="s">
        <v>2827</v>
      </c>
      <c s="36" t="s">
        <v>102</v>
      </c>
      <c s="37">
        <v>0.002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28</v>
      </c>
    </row>
    <row r="170" spans="1:5" ht="25.5">
      <c r="A170" s="35" t="s">
        <v>56</v>
      </c>
      <c r="E170" s="39" t="s">
        <v>2827</v>
      </c>
    </row>
    <row r="171" spans="1:5" ht="12.75">
      <c r="A171" s="35" t="s">
        <v>57</v>
      </c>
      <c r="E171" s="40" t="s">
        <v>5</v>
      </c>
    </row>
    <row r="172" spans="1:5" ht="12.75">
      <c r="A172" t="s">
        <v>58</v>
      </c>
      <c r="E172" s="39" t="s">
        <v>5</v>
      </c>
    </row>
    <row r="173" spans="1:16" ht="38.25">
      <c r="A173" t="s">
        <v>50</v>
      </c>
      <c s="34" t="s">
        <v>413</v>
      </c>
      <c s="34" t="s">
        <v>7349</v>
      </c>
      <c s="35" t="s">
        <v>5</v>
      </c>
      <c s="6" t="s">
        <v>7350</v>
      </c>
      <c s="36" t="s">
        <v>102</v>
      </c>
      <c s="37">
        <v>0.002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28</v>
      </c>
    </row>
    <row r="174" spans="1:5" ht="38.25">
      <c r="A174" s="35" t="s">
        <v>56</v>
      </c>
      <c r="E174" s="39" t="s">
        <v>7351</v>
      </c>
    </row>
    <row r="175" spans="1:5" ht="12.75">
      <c r="A175" s="35" t="s">
        <v>57</v>
      </c>
      <c r="E175" s="40" t="s">
        <v>5</v>
      </c>
    </row>
    <row r="176" spans="1:5" ht="12.75">
      <c r="A176" t="s">
        <v>58</v>
      </c>
      <c r="E176" s="39" t="s">
        <v>5</v>
      </c>
    </row>
    <row r="177" spans="1:13" ht="12.75">
      <c r="A177" t="s">
        <v>47</v>
      </c>
      <c r="C177" s="31" t="s">
        <v>2850</v>
      </c>
      <c r="E177" s="33" t="s">
        <v>2851</v>
      </c>
      <c r="J177" s="32">
        <f>0</f>
      </c>
      <c s="32">
        <f>0</f>
      </c>
      <c s="32">
        <f>0+L178+L182+L186+L190+L194+L198+L202+L206+L210+L214+L218+L222+L226</f>
      </c>
      <c s="32">
        <f>0+M178+M182+M186+M190+M194+M198+M202+M206+M210+M214+M218+M222+M226</f>
      </c>
    </row>
    <row r="178" spans="1:16" ht="12.75">
      <c r="A178" t="s">
        <v>50</v>
      </c>
      <c s="34" t="s">
        <v>416</v>
      </c>
      <c s="34" t="s">
        <v>5817</v>
      </c>
      <c s="35" t="s">
        <v>5</v>
      </c>
      <c s="6" t="s">
        <v>5818</v>
      </c>
      <c s="36" t="s">
        <v>71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28</v>
      </c>
    </row>
    <row r="179" spans="1:5" ht="12.75">
      <c r="A179" s="35" t="s">
        <v>56</v>
      </c>
      <c r="E179" s="39" t="s">
        <v>5818</v>
      </c>
    </row>
    <row r="180" spans="1:5" ht="38.25">
      <c r="A180" s="35" t="s">
        <v>57</v>
      </c>
      <c r="E180" s="42" t="s">
        <v>7352</v>
      </c>
    </row>
    <row r="181" spans="1:5" ht="12.75">
      <c r="A181" t="s">
        <v>58</v>
      </c>
      <c r="E181" s="39" t="s">
        <v>5</v>
      </c>
    </row>
    <row r="182" spans="1:16" ht="12.75">
      <c r="A182" t="s">
        <v>50</v>
      </c>
      <c s="34" t="s">
        <v>419</v>
      </c>
      <c s="34" t="s">
        <v>5820</v>
      </c>
      <c s="35" t="s">
        <v>5</v>
      </c>
      <c s="6" t="s">
        <v>5821</v>
      </c>
      <c s="36" t="s">
        <v>71</v>
      </c>
      <c s="37">
        <v>1</v>
      </c>
      <c s="36">
        <v>0.00012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28</v>
      </c>
    </row>
    <row r="183" spans="1:5" ht="12.75">
      <c r="A183" s="35" t="s">
        <v>56</v>
      </c>
      <c r="E183" s="39" t="s">
        <v>5821</v>
      </c>
    </row>
    <row r="184" spans="1:5" ht="12.75">
      <c r="A184" s="35" t="s">
        <v>57</v>
      </c>
      <c r="E184" s="40" t="s">
        <v>5</v>
      </c>
    </row>
    <row r="185" spans="1:5" ht="12.75">
      <c r="A185" t="s">
        <v>58</v>
      </c>
      <c r="E185" s="39" t="s">
        <v>5</v>
      </c>
    </row>
    <row r="186" spans="1:16" ht="12.75">
      <c r="A186" t="s">
        <v>50</v>
      </c>
      <c s="34" t="s">
        <v>422</v>
      </c>
      <c s="34" t="s">
        <v>7353</v>
      </c>
      <c s="35" t="s">
        <v>5</v>
      </c>
      <c s="6" t="s">
        <v>7354</v>
      </c>
      <c s="36" t="s">
        <v>71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28</v>
      </c>
    </row>
    <row r="187" spans="1:5" ht="12.75">
      <c r="A187" s="35" t="s">
        <v>56</v>
      </c>
      <c r="E187" s="39" t="s">
        <v>7354</v>
      </c>
    </row>
    <row r="188" spans="1:5" ht="38.25">
      <c r="A188" s="35" t="s">
        <v>57</v>
      </c>
      <c r="E188" s="42" t="s">
        <v>7352</v>
      </c>
    </row>
    <row r="189" spans="1:5" ht="12.75">
      <c r="A189" t="s">
        <v>58</v>
      </c>
      <c r="E189" s="39" t="s">
        <v>5</v>
      </c>
    </row>
    <row r="190" spans="1:16" ht="25.5">
      <c r="A190" t="s">
        <v>50</v>
      </c>
      <c s="34" t="s">
        <v>425</v>
      </c>
      <c s="34" t="s">
        <v>7355</v>
      </c>
      <c s="35" t="s">
        <v>5</v>
      </c>
      <c s="6" t="s">
        <v>7356</v>
      </c>
      <c s="36" t="s">
        <v>71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28</v>
      </c>
    </row>
    <row r="191" spans="1:5" ht="25.5">
      <c r="A191" s="35" t="s">
        <v>56</v>
      </c>
      <c r="E191" s="39" t="s">
        <v>7356</v>
      </c>
    </row>
    <row r="192" spans="1:5" ht="38.25">
      <c r="A192" s="35" t="s">
        <v>57</v>
      </c>
      <c r="E192" s="42" t="s">
        <v>7352</v>
      </c>
    </row>
    <row r="193" spans="1:5" ht="12.75">
      <c r="A193" t="s">
        <v>58</v>
      </c>
      <c r="E193" s="39" t="s">
        <v>5</v>
      </c>
    </row>
    <row r="194" spans="1:16" ht="25.5">
      <c r="A194" t="s">
        <v>50</v>
      </c>
      <c s="34" t="s">
        <v>428</v>
      </c>
      <c s="34" t="s">
        <v>7357</v>
      </c>
      <c s="35" t="s">
        <v>5</v>
      </c>
      <c s="6" t="s">
        <v>7358</v>
      </c>
      <c s="36" t="s">
        <v>71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28</v>
      </c>
    </row>
    <row r="195" spans="1:5" ht="25.5">
      <c r="A195" s="35" t="s">
        <v>56</v>
      </c>
      <c r="E195" s="39" t="s">
        <v>7358</v>
      </c>
    </row>
    <row r="196" spans="1:5" ht="38.25">
      <c r="A196" s="35" t="s">
        <v>57</v>
      </c>
      <c r="E196" s="42" t="s">
        <v>7352</v>
      </c>
    </row>
    <row r="197" spans="1:5" ht="12.75">
      <c r="A197" t="s">
        <v>58</v>
      </c>
      <c r="E197" s="39" t="s">
        <v>5</v>
      </c>
    </row>
    <row r="198" spans="1:16" ht="25.5">
      <c r="A198" t="s">
        <v>50</v>
      </c>
      <c s="34" t="s">
        <v>431</v>
      </c>
      <c s="34" t="s">
        <v>7359</v>
      </c>
      <c s="35" t="s">
        <v>5</v>
      </c>
      <c s="6" t="s">
        <v>7360</v>
      </c>
      <c s="36" t="s">
        <v>54</v>
      </c>
      <c s="37">
        <v>20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28</v>
      </c>
    </row>
    <row r="199" spans="1:5" ht="25.5">
      <c r="A199" s="35" t="s">
        <v>56</v>
      </c>
      <c r="E199" s="39" t="s">
        <v>7360</v>
      </c>
    </row>
    <row r="200" spans="1:5" ht="38.25">
      <c r="A200" s="35" t="s">
        <v>57</v>
      </c>
      <c r="E200" s="42" t="s">
        <v>7343</v>
      </c>
    </row>
    <row r="201" spans="1:5" ht="12.75">
      <c r="A201" t="s">
        <v>58</v>
      </c>
      <c r="E201" s="39" t="s">
        <v>5</v>
      </c>
    </row>
    <row r="202" spans="1:16" ht="25.5">
      <c r="A202" t="s">
        <v>50</v>
      </c>
      <c s="34" t="s">
        <v>434</v>
      </c>
      <c s="34" t="s">
        <v>7361</v>
      </c>
      <c s="35" t="s">
        <v>5</v>
      </c>
      <c s="6" t="s">
        <v>7362</v>
      </c>
      <c s="36" t="s">
        <v>54</v>
      </c>
      <c s="37">
        <v>20.6</v>
      </c>
      <c s="36">
        <v>0.0008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28</v>
      </c>
    </row>
    <row r="203" spans="1:5" ht="25.5">
      <c r="A203" s="35" t="s">
        <v>56</v>
      </c>
      <c r="E203" s="39" t="s">
        <v>7362</v>
      </c>
    </row>
    <row r="204" spans="1:5" ht="25.5">
      <c r="A204" s="35" t="s">
        <v>57</v>
      </c>
      <c r="E204" s="40" t="s">
        <v>7363</v>
      </c>
    </row>
    <row r="205" spans="1:5" ht="12.75">
      <c r="A205" t="s">
        <v>58</v>
      </c>
      <c r="E205" s="39" t="s">
        <v>5</v>
      </c>
    </row>
    <row r="206" spans="1:16" ht="25.5">
      <c r="A206" t="s">
        <v>50</v>
      </c>
      <c s="34" t="s">
        <v>437</v>
      </c>
      <c s="34" t="s">
        <v>7364</v>
      </c>
      <c s="35" t="s">
        <v>5</v>
      </c>
      <c s="6" t="s">
        <v>7365</v>
      </c>
      <c s="36" t="s">
        <v>54</v>
      </c>
      <c s="37">
        <v>20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28</v>
      </c>
    </row>
    <row r="207" spans="1:5" ht="25.5">
      <c r="A207" s="35" t="s">
        <v>56</v>
      </c>
      <c r="E207" s="39" t="s">
        <v>7365</v>
      </c>
    </row>
    <row r="208" spans="1:5" ht="38.25">
      <c r="A208" s="35" t="s">
        <v>57</v>
      </c>
      <c r="E208" s="42" t="s">
        <v>7343</v>
      </c>
    </row>
    <row r="209" spans="1:5" ht="12.75">
      <c r="A209" t="s">
        <v>58</v>
      </c>
      <c r="E209" s="39" t="s">
        <v>5</v>
      </c>
    </row>
    <row r="210" spans="1:16" ht="12.75">
      <c r="A210" t="s">
        <v>50</v>
      </c>
      <c s="34" t="s">
        <v>440</v>
      </c>
      <c s="34" t="s">
        <v>7366</v>
      </c>
      <c s="35" t="s">
        <v>5</v>
      </c>
      <c s="6" t="s">
        <v>7367</v>
      </c>
      <c s="36" t="s">
        <v>1436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28</v>
      </c>
    </row>
    <row r="211" spans="1:5" ht="12.75">
      <c r="A211" s="35" t="s">
        <v>56</v>
      </c>
      <c r="E211" s="39" t="s">
        <v>7367</v>
      </c>
    </row>
    <row r="212" spans="1:5" ht="12.75">
      <c r="A212" s="35" t="s">
        <v>57</v>
      </c>
      <c r="E212" s="40" t="s">
        <v>5</v>
      </c>
    </row>
    <row r="213" spans="1:5" ht="12.75">
      <c r="A213" t="s">
        <v>58</v>
      </c>
      <c r="E213" s="39" t="s">
        <v>5</v>
      </c>
    </row>
    <row r="214" spans="1:16" ht="12.75">
      <c r="A214" t="s">
        <v>50</v>
      </c>
      <c s="34" t="s">
        <v>443</v>
      </c>
      <c s="34" t="s">
        <v>7368</v>
      </c>
      <c s="35" t="s">
        <v>5</v>
      </c>
      <c s="6" t="s">
        <v>7369</v>
      </c>
      <c s="36" t="s">
        <v>1436</v>
      </c>
      <c s="37">
        <v>2</v>
      </c>
      <c s="36">
        <v>0.001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28</v>
      </c>
    </row>
    <row r="215" spans="1:5" ht="12.75">
      <c r="A215" s="35" t="s">
        <v>56</v>
      </c>
      <c r="E215" s="39" t="s">
        <v>7369</v>
      </c>
    </row>
    <row r="216" spans="1:5" ht="12.75">
      <c r="A216" s="35" t="s">
        <v>57</v>
      </c>
      <c r="E216" s="40" t="s">
        <v>5</v>
      </c>
    </row>
    <row r="217" spans="1:5" ht="12.75">
      <c r="A217" t="s">
        <v>58</v>
      </c>
      <c r="E217" s="39" t="s">
        <v>5</v>
      </c>
    </row>
    <row r="218" spans="1:16" ht="12.75">
      <c r="A218" t="s">
        <v>50</v>
      </c>
      <c s="34" t="s">
        <v>446</v>
      </c>
      <c s="34" t="s">
        <v>7370</v>
      </c>
      <c s="35" t="s">
        <v>5</v>
      </c>
      <c s="6" t="s">
        <v>7371</v>
      </c>
      <c s="36" t="s">
        <v>1436</v>
      </c>
      <c s="37">
        <v>2</v>
      </c>
      <c s="36">
        <v>0.001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28</v>
      </c>
    </row>
    <row r="219" spans="1:5" ht="12.75">
      <c r="A219" s="35" t="s">
        <v>56</v>
      </c>
      <c r="E219" s="39" t="s">
        <v>7371</v>
      </c>
    </row>
    <row r="220" spans="1:5" ht="12.75">
      <c r="A220" s="35" t="s">
        <v>57</v>
      </c>
      <c r="E220" s="40" t="s">
        <v>5</v>
      </c>
    </row>
    <row r="221" spans="1:5" ht="12.75">
      <c r="A221" t="s">
        <v>58</v>
      </c>
      <c r="E221" s="39" t="s">
        <v>5</v>
      </c>
    </row>
    <row r="222" spans="1:16" ht="25.5">
      <c r="A222" t="s">
        <v>50</v>
      </c>
      <c s="34" t="s">
        <v>449</v>
      </c>
      <c s="34" t="s">
        <v>2861</v>
      </c>
      <c s="35" t="s">
        <v>5</v>
      </c>
      <c s="6" t="s">
        <v>2862</v>
      </c>
      <c s="36" t="s">
        <v>102</v>
      </c>
      <c s="37">
        <v>0.021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28</v>
      </c>
    </row>
    <row r="223" spans="1:5" ht="25.5">
      <c r="A223" s="35" t="s">
        <v>56</v>
      </c>
      <c r="E223" s="39" t="s">
        <v>2862</v>
      </c>
    </row>
    <row r="224" spans="1:5" ht="12.75">
      <c r="A224" s="35" t="s">
        <v>57</v>
      </c>
      <c r="E224" s="40" t="s">
        <v>5</v>
      </c>
    </row>
    <row r="225" spans="1:5" ht="12.75">
      <c r="A225" t="s">
        <v>58</v>
      </c>
      <c r="E225" s="39" t="s">
        <v>5</v>
      </c>
    </row>
    <row r="226" spans="1:16" ht="38.25">
      <c r="A226" t="s">
        <v>50</v>
      </c>
      <c s="34" t="s">
        <v>452</v>
      </c>
      <c s="34" t="s">
        <v>5822</v>
      </c>
      <c s="35" t="s">
        <v>5</v>
      </c>
      <c s="6" t="s">
        <v>5823</v>
      </c>
      <c s="36" t="s">
        <v>102</v>
      </c>
      <c s="37">
        <v>0.021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28</v>
      </c>
    </row>
    <row r="227" spans="1:5" ht="38.25">
      <c r="A227" s="35" t="s">
        <v>56</v>
      </c>
      <c r="E227" s="39" t="s">
        <v>5824</v>
      </c>
    </row>
    <row r="228" spans="1:5" ht="12.75">
      <c r="A228" s="35" t="s">
        <v>57</v>
      </c>
      <c r="E228" s="40" t="s">
        <v>5</v>
      </c>
    </row>
    <row r="229" spans="1:5" ht="12.75">
      <c r="A229" t="s">
        <v>58</v>
      </c>
      <c r="E229" s="39" t="s">
        <v>5</v>
      </c>
    </row>
    <row r="230" spans="1:13" ht="12.75">
      <c r="A230" t="s">
        <v>47</v>
      </c>
      <c r="C230" s="31" t="s">
        <v>83</v>
      </c>
      <c r="E230" s="33" t="s">
        <v>282</v>
      </c>
      <c r="J230" s="32">
        <f>0</f>
      </c>
      <c s="32">
        <f>0</f>
      </c>
      <c s="32">
        <f>0+L231+L235</f>
      </c>
      <c s="32">
        <f>0+M231+M235</f>
      </c>
    </row>
    <row r="231" spans="1:16" ht="25.5">
      <c r="A231" t="s">
        <v>50</v>
      </c>
      <c s="34" t="s">
        <v>28</v>
      </c>
      <c s="34" t="s">
        <v>7372</v>
      </c>
      <c s="35" t="s">
        <v>5</v>
      </c>
      <c s="6" t="s">
        <v>7373</v>
      </c>
      <c s="36" t="s">
        <v>1203</v>
      </c>
      <c s="37">
        <v>60</v>
      </c>
      <c s="36">
        <v>0.00013</v>
      </c>
      <c s="36">
        <f>ROUND(G231*H231,6)</f>
      </c>
      <c r="L231" s="38">
        <v>0</v>
      </c>
      <c s="32">
        <f>ROUND(ROUND(L231,2)*ROUND(G231,3),2)</f>
      </c>
      <c s="36" t="s">
        <v>55</v>
      </c>
      <c>
        <f>(M231*21)/100</f>
      </c>
      <c t="s">
        <v>28</v>
      </c>
    </row>
    <row r="232" spans="1:5" ht="25.5">
      <c r="A232" s="35" t="s">
        <v>56</v>
      </c>
      <c r="E232" s="39" t="s">
        <v>7373</v>
      </c>
    </row>
    <row r="233" spans="1:5" ht="25.5">
      <c r="A233" s="35" t="s">
        <v>57</v>
      </c>
      <c r="E233" s="40" t="s">
        <v>7374</v>
      </c>
    </row>
    <row r="234" spans="1:5" ht="12.75">
      <c r="A234" t="s">
        <v>58</v>
      </c>
      <c r="E234" s="39" t="s">
        <v>5</v>
      </c>
    </row>
    <row r="235" spans="1:16" ht="25.5">
      <c r="A235" t="s">
        <v>50</v>
      </c>
      <c s="34" t="s">
        <v>26</v>
      </c>
      <c s="34" t="s">
        <v>7375</v>
      </c>
      <c s="35" t="s">
        <v>5</v>
      </c>
      <c s="6" t="s">
        <v>7376</v>
      </c>
      <c s="36" t="s">
        <v>54</v>
      </c>
      <c s="37">
        <v>40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55</v>
      </c>
      <c>
        <f>(M235*21)/100</f>
      </c>
      <c t="s">
        <v>28</v>
      </c>
    </row>
    <row r="236" spans="1:5" ht="25.5">
      <c r="A236" s="35" t="s">
        <v>56</v>
      </c>
      <c r="E236" s="39" t="s">
        <v>7376</v>
      </c>
    </row>
    <row r="237" spans="1:5" ht="38.25">
      <c r="A237" s="35" t="s">
        <v>57</v>
      </c>
      <c r="E237" s="42" t="s">
        <v>7320</v>
      </c>
    </row>
    <row r="238" spans="1:5" ht="12.75">
      <c r="A238" t="s">
        <v>58</v>
      </c>
      <c r="E238" s="39" t="s">
        <v>5</v>
      </c>
    </row>
    <row r="239" spans="1:13" ht="12.75">
      <c r="A239" t="s">
        <v>47</v>
      </c>
      <c r="C239" s="31" t="s">
        <v>1290</v>
      </c>
      <c r="E239" s="33" t="s">
        <v>1291</v>
      </c>
      <c r="J239" s="32">
        <f>0</f>
      </c>
      <c s="32">
        <f>0</f>
      </c>
      <c s="32">
        <f>0+L240+L244+L248+L252</f>
      </c>
      <c s="32">
        <f>0+M240+M244+M248+M252</f>
      </c>
    </row>
    <row r="240" spans="1:16" ht="25.5">
      <c r="A240" t="s">
        <v>50</v>
      </c>
      <c s="34" t="s">
        <v>65</v>
      </c>
      <c s="34" t="s">
        <v>4884</v>
      </c>
      <c s="35" t="s">
        <v>5</v>
      </c>
      <c s="6" t="s">
        <v>4885</v>
      </c>
      <c s="36" t="s">
        <v>102</v>
      </c>
      <c s="37">
        <v>2.702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55</v>
      </c>
      <c>
        <f>(M240*21)/100</f>
      </c>
      <c t="s">
        <v>28</v>
      </c>
    </row>
    <row r="241" spans="1:5" ht="25.5">
      <c r="A241" s="35" t="s">
        <v>56</v>
      </c>
      <c r="E241" s="39" t="s">
        <v>4885</v>
      </c>
    </row>
    <row r="242" spans="1:5" ht="12.75">
      <c r="A242" s="35" t="s">
        <v>57</v>
      </c>
      <c r="E242" s="40" t="s">
        <v>5</v>
      </c>
    </row>
    <row r="243" spans="1:5" ht="12.75">
      <c r="A243" t="s">
        <v>58</v>
      </c>
      <c r="E243" s="39" t="s">
        <v>5</v>
      </c>
    </row>
    <row r="244" spans="1:16" ht="25.5">
      <c r="A244" t="s">
        <v>50</v>
      </c>
      <c s="34" t="s">
        <v>68</v>
      </c>
      <c s="34" t="s">
        <v>7377</v>
      </c>
      <c s="35" t="s">
        <v>5</v>
      </c>
      <c s="6" t="s">
        <v>7378</v>
      </c>
      <c s="36" t="s">
        <v>102</v>
      </c>
      <c s="37">
        <v>2.702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55</v>
      </c>
      <c>
        <f>(M244*21)/100</f>
      </c>
      <c t="s">
        <v>28</v>
      </c>
    </row>
    <row r="245" spans="1:5" ht="25.5">
      <c r="A245" s="35" t="s">
        <v>56</v>
      </c>
      <c r="E245" s="39" t="s">
        <v>7378</v>
      </c>
    </row>
    <row r="246" spans="1:5" ht="12.75">
      <c r="A246" s="35" t="s">
        <v>57</v>
      </c>
      <c r="E246" s="40" t="s">
        <v>5</v>
      </c>
    </row>
    <row r="247" spans="1:5" ht="12.75">
      <c r="A247" t="s">
        <v>58</v>
      </c>
      <c r="E247" s="39" t="s">
        <v>5</v>
      </c>
    </row>
    <row r="248" spans="1:16" ht="25.5">
      <c r="A248" t="s">
        <v>50</v>
      </c>
      <c s="34" t="s">
        <v>27</v>
      </c>
      <c s="34" t="s">
        <v>7379</v>
      </c>
      <c s="35" t="s">
        <v>5</v>
      </c>
      <c s="6" t="s">
        <v>7380</v>
      </c>
      <c s="36" t="s">
        <v>102</v>
      </c>
      <c s="37">
        <v>24.318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28</v>
      </c>
    </row>
    <row r="249" spans="1:5" ht="25.5">
      <c r="A249" s="35" t="s">
        <v>56</v>
      </c>
      <c r="E249" s="39" t="s">
        <v>7380</v>
      </c>
    </row>
    <row r="250" spans="1:5" ht="25.5">
      <c r="A250" s="35" t="s">
        <v>57</v>
      </c>
      <c r="E250" s="40" t="s">
        <v>7381</v>
      </c>
    </row>
    <row r="251" spans="1:5" ht="12.75">
      <c r="A251" t="s">
        <v>58</v>
      </c>
      <c r="E251" s="39" t="s">
        <v>5</v>
      </c>
    </row>
    <row r="252" spans="1:16" ht="38.25">
      <c r="A252" t="s">
        <v>50</v>
      </c>
      <c s="34" t="s">
        <v>77</v>
      </c>
      <c s="34" t="s">
        <v>7382</v>
      </c>
      <c s="35" t="s">
        <v>5</v>
      </c>
      <c s="6" t="s">
        <v>7383</v>
      </c>
      <c s="36" t="s">
        <v>102</v>
      </c>
      <c s="37">
        <v>2.702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28</v>
      </c>
    </row>
    <row r="253" spans="1:5" ht="38.25">
      <c r="A253" s="35" t="s">
        <v>56</v>
      </c>
      <c r="E253" s="39" t="s">
        <v>7383</v>
      </c>
    </row>
    <row r="254" spans="1:5" ht="12.75">
      <c r="A254" s="35" t="s">
        <v>57</v>
      </c>
      <c r="E254" s="40" t="s">
        <v>5</v>
      </c>
    </row>
    <row r="255" spans="1:5" ht="12.75">
      <c r="A255" t="s">
        <v>58</v>
      </c>
      <c r="E255" s="39" t="s">
        <v>5</v>
      </c>
    </row>
    <row r="256" spans="1:13" ht="12.75">
      <c r="A256" t="s">
        <v>47</v>
      </c>
      <c r="C256" s="31" t="s">
        <v>1302</v>
      </c>
      <c r="E256" s="33" t="s">
        <v>1303</v>
      </c>
      <c r="J256" s="32">
        <f>0</f>
      </c>
      <c s="32">
        <f>0</f>
      </c>
      <c s="32">
        <f>0+L257</f>
      </c>
      <c s="32">
        <f>0+M257</f>
      </c>
    </row>
    <row r="257" spans="1:16" ht="38.25">
      <c r="A257" t="s">
        <v>50</v>
      </c>
      <c s="34" t="s">
        <v>80</v>
      </c>
      <c s="34" t="s">
        <v>4917</v>
      </c>
      <c s="35" t="s">
        <v>5</v>
      </c>
      <c s="6" t="s">
        <v>4918</v>
      </c>
      <c s="36" t="s">
        <v>102</v>
      </c>
      <c s="37">
        <v>1.608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55</v>
      </c>
      <c>
        <f>(M257*21)/100</f>
      </c>
      <c t="s">
        <v>28</v>
      </c>
    </row>
    <row r="258" spans="1:5" ht="38.25">
      <c r="A258" s="35" t="s">
        <v>56</v>
      </c>
      <c r="E258" s="39" t="s">
        <v>4919</v>
      </c>
    </row>
    <row r="259" spans="1:5" ht="12.75">
      <c r="A259" s="35" t="s">
        <v>57</v>
      </c>
      <c r="E259" s="40" t="s">
        <v>5</v>
      </c>
    </row>
    <row r="260" spans="1:5" ht="12.75">
      <c r="A260" t="s">
        <v>58</v>
      </c>
      <c r="E260" s="39" t="s">
        <v>5</v>
      </c>
    </row>
    <row r="261" spans="1:13" ht="12.75">
      <c r="A261" t="s">
        <v>47</v>
      </c>
      <c r="C261" s="31" t="s">
        <v>5852</v>
      </c>
      <c r="E261" s="33" t="s">
        <v>5853</v>
      </c>
      <c r="J261" s="32">
        <f>0</f>
      </c>
      <c s="32">
        <f>0</f>
      </c>
      <c s="32">
        <f>0+L262+L266+L270</f>
      </c>
      <c s="32">
        <f>0+M262+M266+M270</f>
      </c>
    </row>
    <row r="262" spans="1:16" ht="12.75">
      <c r="A262" t="s">
        <v>50</v>
      </c>
      <c s="34" t="s">
        <v>456</v>
      </c>
      <c s="34" t="s">
        <v>5854</v>
      </c>
      <c s="35" t="s">
        <v>5</v>
      </c>
      <c s="6" t="s">
        <v>5855</v>
      </c>
      <c s="36" t="s">
        <v>281</v>
      </c>
      <c s="37">
        <v>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55</v>
      </c>
      <c>
        <f>(M262*21)/100</f>
      </c>
      <c t="s">
        <v>28</v>
      </c>
    </row>
    <row r="263" spans="1:5" ht="12.75">
      <c r="A263" s="35" t="s">
        <v>56</v>
      </c>
      <c r="E263" s="39" t="s">
        <v>5855</v>
      </c>
    </row>
    <row r="264" spans="1:5" ht="38.25">
      <c r="A264" s="35" t="s">
        <v>57</v>
      </c>
      <c r="E264" s="42" t="s">
        <v>7384</v>
      </c>
    </row>
    <row r="265" spans="1:5" ht="12.75">
      <c r="A265" t="s">
        <v>58</v>
      </c>
      <c r="E265" s="39" t="s">
        <v>5</v>
      </c>
    </row>
    <row r="266" spans="1:16" ht="25.5">
      <c r="A266" t="s">
        <v>50</v>
      </c>
      <c s="34" t="s">
        <v>462</v>
      </c>
      <c s="34" t="s">
        <v>5857</v>
      </c>
      <c s="35" t="s">
        <v>5</v>
      </c>
      <c s="6" t="s">
        <v>5858</v>
      </c>
      <c s="36" t="s">
        <v>281</v>
      </c>
      <c s="37">
        <v>8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55</v>
      </c>
      <c>
        <f>(M266*21)/100</f>
      </c>
      <c t="s">
        <v>28</v>
      </c>
    </row>
    <row r="267" spans="1:5" ht="25.5">
      <c r="A267" s="35" t="s">
        <v>56</v>
      </c>
      <c r="E267" s="39" t="s">
        <v>5858</v>
      </c>
    </row>
    <row r="268" spans="1:5" ht="38.25">
      <c r="A268" s="35" t="s">
        <v>57</v>
      </c>
      <c r="E268" s="42" t="s">
        <v>7385</v>
      </c>
    </row>
    <row r="269" spans="1:5" ht="12.75">
      <c r="A269" t="s">
        <v>58</v>
      </c>
      <c r="E269" s="39" t="s">
        <v>5</v>
      </c>
    </row>
    <row r="270" spans="1:16" ht="25.5">
      <c r="A270" t="s">
        <v>50</v>
      </c>
      <c s="34" t="s">
        <v>465</v>
      </c>
      <c s="34" t="s">
        <v>5860</v>
      </c>
      <c s="35" t="s">
        <v>5</v>
      </c>
      <c s="6" t="s">
        <v>5861</v>
      </c>
      <c s="36" t="s">
        <v>281</v>
      </c>
      <c s="37">
        <v>8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55</v>
      </c>
      <c>
        <f>(M270*21)/100</f>
      </c>
      <c t="s">
        <v>28</v>
      </c>
    </row>
    <row r="271" spans="1:5" ht="25.5">
      <c r="A271" s="35" t="s">
        <v>56</v>
      </c>
      <c r="E271" s="39" t="s">
        <v>5861</v>
      </c>
    </row>
    <row r="272" spans="1:5" ht="38.25">
      <c r="A272" s="35" t="s">
        <v>57</v>
      </c>
      <c r="E272" s="42" t="s">
        <v>7386</v>
      </c>
    </row>
    <row r="273" spans="1:5" ht="12.75">
      <c r="A273" t="s">
        <v>58</v>
      </c>
      <c r="E27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1697</v>
      </c>
      <c s="41">
        <f>Rekapitulace!C30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1697</v>
      </c>
      <c r="E4" s="26" t="s">
        <v>1698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COUNTIFS(L8:L107,"=0",A8:A107,"P")+COUNTIFS(L8:L107,"",A8:A107,"P")+SUM(Q8:Q107)</f>
      </c>
    </row>
    <row r="8" spans="1:13" ht="12.75">
      <c r="A8" t="s">
        <v>45</v>
      </c>
      <c r="C8" s="28" t="s">
        <v>7389</v>
      </c>
      <c r="E8" s="30" t="s">
        <v>7388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47</v>
      </c>
      <c r="C9" s="31" t="s">
        <v>3328</v>
      </c>
      <c r="E9" s="33" t="s">
        <v>3329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137</v>
      </c>
      <c s="34" t="s">
        <v>3796</v>
      </c>
      <c s="35" t="s">
        <v>5</v>
      </c>
      <c s="6" t="s">
        <v>3797</v>
      </c>
      <c s="36" t="s">
        <v>1436</v>
      </c>
      <c s="37">
        <v>24</v>
      </c>
      <c s="36">
        <v>7E-05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3797</v>
      </c>
    </row>
    <row r="12" spans="1:5" ht="38.25">
      <c r="A12" s="35" t="s">
        <v>57</v>
      </c>
      <c r="E12" s="40" t="s">
        <v>7390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141</v>
      </c>
      <c s="34" t="s">
        <v>5400</v>
      </c>
      <c s="35" t="s">
        <v>5</v>
      </c>
      <c s="6" t="s">
        <v>7391</v>
      </c>
      <c s="36" t="s">
        <v>86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62</v>
      </c>
      <c>
        <f>(M14*21)/100</f>
      </c>
      <c t="s">
        <v>28</v>
      </c>
    </row>
    <row r="15" spans="1:5" ht="12.75">
      <c r="A15" s="35" t="s">
        <v>56</v>
      </c>
      <c r="E15" s="39" t="s">
        <v>7391</v>
      </c>
    </row>
    <row r="16" spans="1:5" ht="12.75">
      <c r="A16" s="35" t="s">
        <v>57</v>
      </c>
      <c r="E16" s="40" t="s">
        <v>7392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143</v>
      </c>
      <c s="34" t="s">
        <v>5402</v>
      </c>
      <c s="35" t="s">
        <v>5</v>
      </c>
      <c s="6" t="s">
        <v>7391</v>
      </c>
      <c s="36" t="s">
        <v>86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62</v>
      </c>
      <c>
        <f>(M18*21)/100</f>
      </c>
      <c t="s">
        <v>28</v>
      </c>
    </row>
    <row r="19" spans="1:5" ht="12.75">
      <c r="A19" s="35" t="s">
        <v>56</v>
      </c>
      <c r="E19" s="39" t="s">
        <v>7391</v>
      </c>
    </row>
    <row r="20" spans="1:5" ht="12.75">
      <c r="A20" s="35" t="s">
        <v>57</v>
      </c>
      <c r="E20" s="40" t="s">
        <v>7393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144</v>
      </c>
      <c s="34" t="s">
        <v>4042</v>
      </c>
      <c s="35" t="s">
        <v>5</v>
      </c>
      <c s="6" t="s">
        <v>4043</v>
      </c>
      <c s="36" t="s">
        <v>102</v>
      </c>
      <c s="37">
        <v>0.002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25.5">
      <c r="A23" s="35" t="s">
        <v>56</v>
      </c>
      <c r="E23" s="39" t="s">
        <v>4043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3" ht="12.75">
      <c r="A26" t="s">
        <v>47</v>
      </c>
      <c r="C26" s="31" t="s">
        <v>83</v>
      </c>
      <c r="E26" s="33" t="s">
        <v>282</v>
      </c>
      <c r="J26" s="32">
        <f>0</f>
      </c>
      <c s="32">
        <f>0</f>
      </c>
      <c s="32">
        <f>0+L27+L31+L35+L39+L43+L47+L51+L55+L59+L63+L67+L71+L75+L79+L83+L87+L91+L95+L99+L103+L107</f>
      </c>
      <c s="32">
        <f>0+M27+M31+M35+M39+M43+M47+M51+M55+M59+M63+M67+M71+M75+M79+M83+M87+M91+M95+M99+M103+M107</f>
      </c>
    </row>
    <row r="27" spans="1:16" ht="12.75">
      <c r="A27" t="s">
        <v>50</v>
      </c>
      <c s="34" t="s">
        <v>51</v>
      </c>
      <c s="34" t="s">
        <v>4355</v>
      </c>
      <c s="35" t="s">
        <v>5</v>
      </c>
      <c s="6" t="s">
        <v>4356</v>
      </c>
      <c s="36" t="s">
        <v>71</v>
      </c>
      <c s="37">
        <v>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28</v>
      </c>
    </row>
    <row r="28" spans="1:5" ht="12.75">
      <c r="A28" s="35" t="s">
        <v>56</v>
      </c>
      <c r="E28" s="39" t="s">
        <v>4356</v>
      </c>
    </row>
    <row r="29" spans="1:5" ht="38.25">
      <c r="A29" s="35" t="s">
        <v>57</v>
      </c>
      <c r="E29" s="40" t="s">
        <v>7394</v>
      </c>
    </row>
    <row r="30" spans="1:5" ht="12.75">
      <c r="A30" t="s">
        <v>58</v>
      </c>
      <c r="E30" s="39" t="s">
        <v>5</v>
      </c>
    </row>
    <row r="31" spans="1:16" ht="12.75">
      <c r="A31" t="s">
        <v>50</v>
      </c>
      <c s="34" t="s">
        <v>28</v>
      </c>
      <c s="34" t="s">
        <v>7395</v>
      </c>
      <c s="35" t="s">
        <v>5</v>
      </c>
      <c s="6" t="s">
        <v>7396</v>
      </c>
      <c s="36" t="s">
        <v>61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62</v>
      </c>
      <c>
        <f>(M31*21)/100</f>
      </c>
      <c t="s">
        <v>28</v>
      </c>
    </row>
    <row r="32" spans="1:5" ht="12.75">
      <c r="A32" s="35" t="s">
        <v>56</v>
      </c>
      <c r="E32" s="39" t="s">
        <v>7396</v>
      </c>
    </row>
    <row r="33" spans="1:5" ht="12.75">
      <c r="A33" s="35" t="s">
        <v>57</v>
      </c>
      <c r="E33" s="40" t="s">
        <v>7397</v>
      </c>
    </row>
    <row r="34" spans="1:5" ht="12.75">
      <c r="A34" t="s">
        <v>58</v>
      </c>
      <c r="E34" s="39" t="s">
        <v>5</v>
      </c>
    </row>
    <row r="35" spans="1:16" ht="12.75">
      <c r="A35" t="s">
        <v>50</v>
      </c>
      <c s="34" t="s">
        <v>26</v>
      </c>
      <c s="34" t="s">
        <v>7398</v>
      </c>
      <c s="35" t="s">
        <v>5</v>
      </c>
      <c s="6" t="s">
        <v>7399</v>
      </c>
      <c s="36" t="s">
        <v>71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62</v>
      </c>
      <c>
        <f>(M35*21)/100</f>
      </c>
      <c t="s">
        <v>28</v>
      </c>
    </row>
    <row r="36" spans="1:5" ht="12.75">
      <c r="A36" s="35" t="s">
        <v>56</v>
      </c>
      <c r="E36" s="39" t="s">
        <v>7399</v>
      </c>
    </row>
    <row r="37" spans="1:5" ht="12.75">
      <c r="A37" s="35" t="s">
        <v>57</v>
      </c>
      <c r="E37" s="40" t="s">
        <v>7400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65</v>
      </c>
      <c s="34" t="s">
        <v>7401</v>
      </c>
      <c s="35" t="s">
        <v>5</v>
      </c>
      <c s="6" t="s">
        <v>7402</v>
      </c>
      <c s="36" t="s">
        <v>71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62</v>
      </c>
      <c>
        <f>(M39*21)/100</f>
      </c>
      <c t="s">
        <v>28</v>
      </c>
    </row>
    <row r="40" spans="1:5" ht="12.75">
      <c r="A40" s="35" t="s">
        <v>56</v>
      </c>
      <c r="E40" s="39" t="s">
        <v>7402</v>
      </c>
    </row>
    <row r="41" spans="1:5" ht="12.75">
      <c r="A41" s="35" t="s">
        <v>57</v>
      </c>
      <c r="E41" s="40" t="s">
        <v>7403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68</v>
      </c>
      <c s="34" t="s">
        <v>7404</v>
      </c>
      <c s="35" t="s">
        <v>5</v>
      </c>
      <c s="6" t="s">
        <v>7399</v>
      </c>
      <c s="36" t="s">
        <v>71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62</v>
      </c>
      <c>
        <f>(M43*21)/100</f>
      </c>
      <c t="s">
        <v>28</v>
      </c>
    </row>
    <row r="44" spans="1:5" ht="12.75">
      <c r="A44" s="35" t="s">
        <v>56</v>
      </c>
      <c r="E44" s="39" t="s">
        <v>7399</v>
      </c>
    </row>
    <row r="45" spans="1:5" ht="12.75">
      <c r="A45" s="35" t="s">
        <v>57</v>
      </c>
      <c r="E45" s="40" t="s">
        <v>7405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27</v>
      </c>
      <c s="34" t="s">
        <v>7406</v>
      </c>
      <c s="35" t="s">
        <v>5</v>
      </c>
      <c s="6" t="s">
        <v>7407</v>
      </c>
      <c s="36" t="s">
        <v>71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62</v>
      </c>
      <c>
        <f>(M47*21)/100</f>
      </c>
      <c t="s">
        <v>28</v>
      </c>
    </row>
    <row r="48" spans="1:5" ht="12.75">
      <c r="A48" s="35" t="s">
        <v>56</v>
      </c>
      <c r="E48" s="39" t="s">
        <v>7407</v>
      </c>
    </row>
    <row r="49" spans="1:5" ht="12.75">
      <c r="A49" s="35" t="s">
        <v>57</v>
      </c>
      <c r="E49" s="40" t="s">
        <v>7408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77</v>
      </c>
      <c s="34" t="s">
        <v>7409</v>
      </c>
      <c s="35" t="s">
        <v>5</v>
      </c>
      <c s="6" t="s">
        <v>7410</v>
      </c>
      <c s="36" t="s">
        <v>71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62</v>
      </c>
      <c>
        <f>(M51*21)/100</f>
      </c>
      <c t="s">
        <v>28</v>
      </c>
    </row>
    <row r="52" spans="1:5" ht="12.75">
      <c r="A52" s="35" t="s">
        <v>56</v>
      </c>
      <c r="E52" s="39" t="s">
        <v>7410</v>
      </c>
    </row>
    <row r="53" spans="1:5" ht="12.75">
      <c r="A53" s="35" t="s">
        <v>57</v>
      </c>
      <c r="E53" s="40" t="s">
        <v>7411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80</v>
      </c>
      <c s="34" t="s">
        <v>7412</v>
      </c>
      <c s="35" t="s">
        <v>5</v>
      </c>
      <c s="6" t="s">
        <v>7413</v>
      </c>
      <c s="36" t="s">
        <v>71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62</v>
      </c>
      <c>
        <f>(M55*21)/100</f>
      </c>
      <c t="s">
        <v>28</v>
      </c>
    </row>
    <row r="56" spans="1:5" ht="12.75">
      <c r="A56" s="35" t="s">
        <v>56</v>
      </c>
      <c r="E56" s="39" t="s">
        <v>7413</v>
      </c>
    </row>
    <row r="57" spans="1:5" ht="12.75">
      <c r="A57" s="35" t="s">
        <v>57</v>
      </c>
      <c r="E57" s="40" t="s">
        <v>7414</v>
      </c>
    </row>
    <row r="58" spans="1:5" ht="12.75">
      <c r="A58" t="s">
        <v>58</v>
      </c>
      <c r="E58" s="39" t="s">
        <v>5</v>
      </c>
    </row>
    <row r="59" spans="1:16" ht="25.5">
      <c r="A59" t="s">
        <v>50</v>
      </c>
      <c s="34" t="s">
        <v>83</v>
      </c>
      <c s="34" t="s">
        <v>7415</v>
      </c>
      <c s="35" t="s">
        <v>5</v>
      </c>
      <c s="6" t="s">
        <v>7416</v>
      </c>
      <c s="36" t="s">
        <v>71</v>
      </c>
      <c s="37">
        <v>12</v>
      </c>
      <c s="36">
        <v>0.00023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28</v>
      </c>
    </row>
    <row r="60" spans="1:5" ht="25.5">
      <c r="A60" s="35" t="s">
        <v>56</v>
      </c>
      <c r="E60" s="39" t="s">
        <v>7416</v>
      </c>
    </row>
    <row r="61" spans="1:5" ht="38.25">
      <c r="A61" s="35" t="s">
        <v>57</v>
      </c>
      <c r="E61" s="40" t="s">
        <v>7417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87</v>
      </c>
      <c s="34" t="s">
        <v>7418</v>
      </c>
      <c s="35" t="s">
        <v>5</v>
      </c>
      <c s="6" t="s">
        <v>7419</v>
      </c>
      <c s="36" t="s">
        <v>71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62</v>
      </c>
      <c>
        <f>(M63*21)/100</f>
      </c>
      <c t="s">
        <v>28</v>
      </c>
    </row>
    <row r="64" spans="1:5" ht="12.75">
      <c r="A64" s="35" t="s">
        <v>56</v>
      </c>
      <c r="E64" s="39" t="s">
        <v>7419</v>
      </c>
    </row>
    <row r="65" spans="1:5" ht="12.75">
      <c r="A65" s="35" t="s">
        <v>57</v>
      </c>
      <c r="E65" s="40" t="s">
        <v>7420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90</v>
      </c>
      <c s="34" t="s">
        <v>7421</v>
      </c>
      <c s="35" t="s">
        <v>5</v>
      </c>
      <c s="6" t="s">
        <v>7419</v>
      </c>
      <c s="36" t="s">
        <v>71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62</v>
      </c>
      <c>
        <f>(M67*21)/100</f>
      </c>
      <c t="s">
        <v>28</v>
      </c>
    </row>
    <row r="68" spans="1:5" ht="12.75">
      <c r="A68" s="35" t="s">
        <v>56</v>
      </c>
      <c r="E68" s="39" t="s">
        <v>7419</v>
      </c>
    </row>
    <row r="69" spans="1:5" ht="12.75">
      <c r="A69" s="35" t="s">
        <v>57</v>
      </c>
      <c r="E69" s="40" t="s">
        <v>7422</v>
      </c>
    </row>
    <row r="70" spans="1:5" ht="12.75">
      <c r="A70" t="s">
        <v>58</v>
      </c>
      <c r="E70" s="39" t="s">
        <v>5</v>
      </c>
    </row>
    <row r="71" spans="1:16" ht="25.5">
      <c r="A71" t="s">
        <v>50</v>
      </c>
      <c s="34" t="s">
        <v>93</v>
      </c>
      <c s="34" t="s">
        <v>7423</v>
      </c>
      <c s="35" t="s">
        <v>5</v>
      </c>
      <c s="6" t="s">
        <v>7424</v>
      </c>
      <c s="36" t="s">
        <v>71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62</v>
      </c>
      <c>
        <f>(M71*21)/100</f>
      </c>
      <c t="s">
        <v>28</v>
      </c>
    </row>
    <row r="72" spans="1:5" ht="25.5">
      <c r="A72" s="35" t="s">
        <v>56</v>
      </c>
      <c r="E72" s="39" t="s">
        <v>7424</v>
      </c>
    </row>
    <row r="73" spans="1:5" ht="12.75">
      <c r="A73" s="35" t="s">
        <v>57</v>
      </c>
      <c r="E73" s="40" t="s">
        <v>7425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96</v>
      </c>
      <c s="34" t="s">
        <v>7426</v>
      </c>
      <c s="35" t="s">
        <v>5</v>
      </c>
      <c s="6" t="s">
        <v>7427</v>
      </c>
      <c s="36" t="s">
        <v>71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62</v>
      </c>
      <c>
        <f>(M75*21)/100</f>
      </c>
      <c t="s">
        <v>28</v>
      </c>
    </row>
    <row r="76" spans="1:5" ht="12.75">
      <c r="A76" s="35" t="s">
        <v>56</v>
      </c>
      <c r="E76" s="39" t="s">
        <v>7427</v>
      </c>
    </row>
    <row r="77" spans="1:5" ht="12.75">
      <c r="A77" s="35" t="s">
        <v>57</v>
      </c>
      <c r="E77" s="40" t="s">
        <v>7420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99</v>
      </c>
      <c s="34" t="s">
        <v>7428</v>
      </c>
      <c s="35" t="s">
        <v>5</v>
      </c>
      <c s="6" t="s">
        <v>7429</v>
      </c>
      <c s="36" t="s">
        <v>71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62</v>
      </c>
      <c>
        <f>(M79*21)/100</f>
      </c>
      <c t="s">
        <v>28</v>
      </c>
    </row>
    <row r="80" spans="1:5" ht="12.75">
      <c r="A80" s="35" t="s">
        <v>56</v>
      </c>
      <c r="E80" s="39" t="s">
        <v>7429</v>
      </c>
    </row>
    <row r="81" spans="1:5" ht="12.75">
      <c r="A81" s="35" t="s">
        <v>57</v>
      </c>
      <c r="E81" s="40" t="s">
        <v>7430</v>
      </c>
    </row>
    <row r="82" spans="1:5" ht="12.75">
      <c r="A82" t="s">
        <v>58</v>
      </c>
      <c r="E82" s="39" t="s">
        <v>5</v>
      </c>
    </row>
    <row r="83" spans="1:16" ht="12.75">
      <c r="A83" t="s">
        <v>50</v>
      </c>
      <c s="34" t="s">
        <v>105</v>
      </c>
      <c s="34" t="s">
        <v>7431</v>
      </c>
      <c s="35" t="s">
        <v>5</v>
      </c>
      <c s="6" t="s">
        <v>7432</v>
      </c>
      <c s="36" t="s">
        <v>71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62</v>
      </c>
      <c>
        <f>(M83*21)/100</f>
      </c>
      <c t="s">
        <v>28</v>
      </c>
    </row>
    <row r="84" spans="1:5" ht="12.75">
      <c r="A84" s="35" t="s">
        <v>56</v>
      </c>
      <c r="E84" s="39" t="s">
        <v>7432</v>
      </c>
    </row>
    <row r="85" spans="1:5" ht="12.75">
      <c r="A85" s="35" t="s">
        <v>57</v>
      </c>
      <c r="E85" s="40" t="s">
        <v>7433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108</v>
      </c>
      <c s="34" t="s">
        <v>7434</v>
      </c>
      <c s="35" t="s">
        <v>5</v>
      </c>
      <c s="6" t="s">
        <v>7435</v>
      </c>
      <c s="36" t="s">
        <v>71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62</v>
      </c>
      <c>
        <f>(M87*21)/100</f>
      </c>
      <c t="s">
        <v>28</v>
      </c>
    </row>
    <row r="88" spans="1:5" ht="12.75">
      <c r="A88" s="35" t="s">
        <v>56</v>
      </c>
      <c r="E88" s="39" t="s">
        <v>7435</v>
      </c>
    </row>
    <row r="89" spans="1:5" ht="12.75">
      <c r="A89" s="35" t="s">
        <v>57</v>
      </c>
      <c r="E89" s="40" t="s">
        <v>7422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128</v>
      </c>
      <c s="34" t="s">
        <v>7436</v>
      </c>
      <c s="35" t="s">
        <v>5</v>
      </c>
      <c s="6" t="s">
        <v>7437</v>
      </c>
      <c s="36" t="s">
        <v>71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62</v>
      </c>
      <c>
        <f>(M91*21)/100</f>
      </c>
      <c t="s">
        <v>28</v>
      </c>
    </row>
    <row r="92" spans="1:5" ht="12.75">
      <c r="A92" s="35" t="s">
        <v>56</v>
      </c>
      <c r="E92" s="39" t="s">
        <v>7437</v>
      </c>
    </row>
    <row r="93" spans="1:5" ht="12.75">
      <c r="A93" s="35" t="s">
        <v>57</v>
      </c>
      <c r="E93" s="40" t="s">
        <v>7438</v>
      </c>
    </row>
    <row r="94" spans="1:5" ht="12.75">
      <c r="A94" t="s">
        <v>58</v>
      </c>
      <c r="E94" s="39" t="s">
        <v>5</v>
      </c>
    </row>
    <row r="95" spans="1:16" ht="12.75">
      <c r="A95" t="s">
        <v>50</v>
      </c>
      <c s="34" t="s">
        <v>130</v>
      </c>
      <c s="34" t="s">
        <v>7439</v>
      </c>
      <c s="35" t="s">
        <v>5</v>
      </c>
      <c s="6" t="s">
        <v>7440</v>
      </c>
      <c s="36" t="s">
        <v>71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62</v>
      </c>
      <c>
        <f>(M95*21)/100</f>
      </c>
      <c t="s">
        <v>28</v>
      </c>
    </row>
    <row r="96" spans="1:5" ht="12.75">
      <c r="A96" s="35" t="s">
        <v>56</v>
      </c>
      <c r="E96" s="39" t="s">
        <v>7440</v>
      </c>
    </row>
    <row r="97" spans="1:5" ht="12.75">
      <c r="A97" s="35" t="s">
        <v>57</v>
      </c>
      <c r="E97" s="40" t="s">
        <v>7441</v>
      </c>
    </row>
    <row r="98" spans="1:5" ht="12.75">
      <c r="A98" t="s">
        <v>58</v>
      </c>
      <c r="E98" s="39" t="s">
        <v>5</v>
      </c>
    </row>
    <row r="99" spans="1:16" ht="12.75">
      <c r="A99" t="s">
        <v>50</v>
      </c>
      <c s="34" t="s">
        <v>132</v>
      </c>
      <c s="34" t="s">
        <v>7442</v>
      </c>
      <c s="35" t="s">
        <v>5</v>
      </c>
      <c s="6" t="s">
        <v>7443</v>
      </c>
      <c s="36" t="s">
        <v>71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62</v>
      </c>
      <c>
        <f>(M99*21)/100</f>
      </c>
      <c t="s">
        <v>28</v>
      </c>
    </row>
    <row r="100" spans="1:5" ht="12.75">
      <c r="A100" s="35" t="s">
        <v>56</v>
      </c>
      <c r="E100" s="39" t="s">
        <v>7443</v>
      </c>
    </row>
    <row r="101" spans="1:5" ht="12.75">
      <c r="A101" s="35" t="s">
        <v>57</v>
      </c>
      <c r="E101" s="40" t="s">
        <v>7444</v>
      </c>
    </row>
    <row r="102" spans="1:5" ht="12.75">
      <c r="A102" t="s">
        <v>58</v>
      </c>
      <c r="E102" s="39" t="s">
        <v>5</v>
      </c>
    </row>
    <row r="103" spans="1:16" ht="12.75">
      <c r="A103" t="s">
        <v>50</v>
      </c>
      <c s="34" t="s">
        <v>134</v>
      </c>
      <c s="34" t="s">
        <v>7445</v>
      </c>
      <c s="35" t="s">
        <v>5</v>
      </c>
      <c s="6" t="s">
        <v>7446</v>
      </c>
      <c s="36" t="s">
        <v>71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62</v>
      </c>
      <c>
        <f>(M103*21)/100</f>
      </c>
      <c t="s">
        <v>28</v>
      </c>
    </row>
    <row r="104" spans="1:5" ht="12.75">
      <c r="A104" s="35" t="s">
        <v>56</v>
      </c>
      <c r="E104" s="39" t="s">
        <v>7446</v>
      </c>
    </row>
    <row r="105" spans="1:5" ht="12.75">
      <c r="A105" s="35" t="s">
        <v>57</v>
      </c>
      <c r="E105" s="40" t="s">
        <v>7447</v>
      </c>
    </row>
    <row r="106" spans="1:5" ht="12.75">
      <c r="A106" t="s">
        <v>58</v>
      </c>
      <c r="E106" s="39" t="s">
        <v>5</v>
      </c>
    </row>
    <row r="107" spans="1:16" ht="12.75">
      <c r="A107" t="s">
        <v>50</v>
      </c>
      <c s="34" t="s">
        <v>136</v>
      </c>
      <c s="34" t="s">
        <v>7448</v>
      </c>
      <c s="35" t="s">
        <v>5</v>
      </c>
      <c s="6" t="s">
        <v>7449</v>
      </c>
      <c s="36" t="s">
        <v>102</v>
      </c>
      <c s="37">
        <v>0.003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62</v>
      </c>
      <c>
        <f>(M107*21)/100</f>
      </c>
      <c t="s">
        <v>28</v>
      </c>
    </row>
    <row r="108" spans="1:5" ht="12.75">
      <c r="A108" s="35" t="s">
        <v>56</v>
      </c>
      <c r="E108" s="39" t="s">
        <v>7449</v>
      </c>
    </row>
    <row r="109" spans="1:5" ht="12.75">
      <c r="A109" s="35" t="s">
        <v>57</v>
      </c>
      <c r="E109" s="40" t="s">
        <v>5</v>
      </c>
    </row>
    <row r="110" spans="1:5" ht="12.75">
      <c r="A110" t="s">
        <v>58</v>
      </c>
      <c r="E11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1697</v>
      </c>
      <c s="41">
        <f>Rekapitulace!C30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1697</v>
      </c>
      <c r="E4" s="26" t="s">
        <v>1698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COUNTIFS(L8:L78,"=0",A8:A78,"P")+COUNTIFS(L8:L78,"",A8:A78,"P")+SUM(Q8:Q78)</f>
      </c>
    </row>
    <row r="8" spans="1:13" ht="12.75">
      <c r="A8" t="s">
        <v>45</v>
      </c>
      <c r="C8" s="28" t="s">
        <v>7452</v>
      </c>
      <c r="E8" s="30" t="s">
        <v>7451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7453</v>
      </c>
      <c r="E9" s="33" t="s">
        <v>7454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12.75">
      <c r="A10" t="s">
        <v>50</v>
      </c>
      <c s="34" t="s">
        <v>51</v>
      </c>
      <c s="34" t="s">
        <v>4355</v>
      </c>
      <c s="35" t="s">
        <v>5</v>
      </c>
      <c s="6" t="s">
        <v>4356</v>
      </c>
      <c s="36" t="s">
        <v>71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4356</v>
      </c>
    </row>
    <row r="12" spans="1:5" ht="12.75">
      <c r="A12" s="35" t="s">
        <v>57</v>
      </c>
      <c r="E12" s="40" t="s">
        <v>7455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7395</v>
      </c>
      <c s="35" t="s">
        <v>5</v>
      </c>
      <c s="6" t="s">
        <v>7396</v>
      </c>
      <c s="36" t="s">
        <v>71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62</v>
      </c>
      <c>
        <f>(M14*21)/100</f>
      </c>
      <c t="s">
        <v>28</v>
      </c>
    </row>
    <row r="15" spans="1:5" ht="12.75">
      <c r="A15" s="35" t="s">
        <v>56</v>
      </c>
      <c r="E15" s="39" t="s">
        <v>7396</v>
      </c>
    </row>
    <row r="16" spans="1:5" ht="12.75">
      <c r="A16" s="35" t="s">
        <v>57</v>
      </c>
      <c r="E16" s="40" t="s">
        <v>7456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7398</v>
      </c>
      <c s="35" t="s">
        <v>5</v>
      </c>
      <c s="6" t="s">
        <v>7399</v>
      </c>
      <c s="36" t="s">
        <v>71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62</v>
      </c>
      <c>
        <f>(M18*21)/100</f>
      </c>
      <c t="s">
        <v>28</v>
      </c>
    </row>
    <row r="19" spans="1:5" ht="12.75">
      <c r="A19" s="35" t="s">
        <v>56</v>
      </c>
      <c r="E19" s="39" t="s">
        <v>7399</v>
      </c>
    </row>
    <row r="20" spans="1:5" ht="12.75">
      <c r="A20" s="35" t="s">
        <v>57</v>
      </c>
      <c r="E20" s="40" t="s">
        <v>7400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65</v>
      </c>
      <c s="34" t="s">
        <v>7401</v>
      </c>
      <c s="35" t="s">
        <v>5</v>
      </c>
      <c s="6" t="s">
        <v>7402</v>
      </c>
      <c s="36" t="s">
        <v>71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62</v>
      </c>
      <c>
        <f>(M22*21)/100</f>
      </c>
      <c t="s">
        <v>28</v>
      </c>
    </row>
    <row r="23" spans="1:5" ht="12.75">
      <c r="A23" s="35" t="s">
        <v>56</v>
      </c>
      <c r="E23" s="39" t="s">
        <v>7402</v>
      </c>
    </row>
    <row r="24" spans="1:5" ht="12.75">
      <c r="A24" s="35" t="s">
        <v>57</v>
      </c>
      <c r="E24" s="40" t="s">
        <v>7457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68</v>
      </c>
      <c s="34" t="s">
        <v>7415</v>
      </c>
      <c s="35" t="s">
        <v>5</v>
      </c>
      <c s="6" t="s">
        <v>7416</v>
      </c>
      <c s="36" t="s">
        <v>71</v>
      </c>
      <c s="37">
        <v>15</v>
      </c>
      <c s="36">
        <v>0.00023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7416</v>
      </c>
    </row>
    <row r="28" spans="1:5" ht="76.5">
      <c r="A28" s="35" t="s">
        <v>57</v>
      </c>
      <c r="E28" s="42" t="s">
        <v>7458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7459</v>
      </c>
      <c s="35" t="s">
        <v>5</v>
      </c>
      <c s="6" t="s">
        <v>7416</v>
      </c>
      <c s="36" t="s">
        <v>71</v>
      </c>
      <c s="37">
        <v>14</v>
      </c>
      <c s="36">
        <v>0.00023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25.5">
      <c r="A31" s="35" t="s">
        <v>56</v>
      </c>
      <c r="E31" s="39" t="s">
        <v>7416</v>
      </c>
    </row>
    <row r="32" spans="1:5" ht="76.5">
      <c r="A32" s="35" t="s">
        <v>57</v>
      </c>
      <c r="E32" s="42" t="s">
        <v>7460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77</v>
      </c>
      <c s="34" t="s">
        <v>7461</v>
      </c>
      <c s="35" t="s">
        <v>5</v>
      </c>
      <c s="6" t="s">
        <v>7419</v>
      </c>
      <c s="36" t="s">
        <v>71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62</v>
      </c>
      <c>
        <f>(M34*21)/100</f>
      </c>
      <c t="s">
        <v>28</v>
      </c>
    </row>
    <row r="35" spans="1:5" ht="12.75">
      <c r="A35" s="35" t="s">
        <v>56</v>
      </c>
      <c r="E35" s="39" t="s">
        <v>7419</v>
      </c>
    </row>
    <row r="36" spans="1:5" ht="12.75">
      <c r="A36" s="35" t="s">
        <v>57</v>
      </c>
      <c r="E36" s="40" t="s">
        <v>7420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80</v>
      </c>
      <c s="34" t="s">
        <v>7462</v>
      </c>
      <c s="35" t="s">
        <v>5</v>
      </c>
      <c s="6" t="s">
        <v>7419</v>
      </c>
      <c s="36" t="s">
        <v>71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62</v>
      </c>
      <c>
        <f>(M38*21)/100</f>
      </c>
      <c t="s">
        <v>28</v>
      </c>
    </row>
    <row r="39" spans="1:5" ht="12.75">
      <c r="A39" s="35" t="s">
        <v>56</v>
      </c>
      <c r="E39" s="39" t="s">
        <v>7419</v>
      </c>
    </row>
    <row r="40" spans="1:5" ht="12.75">
      <c r="A40" s="35" t="s">
        <v>57</v>
      </c>
      <c r="E40" s="40" t="s">
        <v>7463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83</v>
      </c>
      <c s="34" t="s">
        <v>7464</v>
      </c>
      <c s="35" t="s">
        <v>5</v>
      </c>
      <c s="6" t="s">
        <v>7419</v>
      </c>
      <c s="36" t="s">
        <v>71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62</v>
      </c>
      <c>
        <f>(M42*21)/100</f>
      </c>
      <c t="s">
        <v>28</v>
      </c>
    </row>
    <row r="43" spans="1:5" ht="12.75">
      <c r="A43" s="35" t="s">
        <v>56</v>
      </c>
      <c r="E43" s="39" t="s">
        <v>7419</v>
      </c>
    </row>
    <row r="44" spans="1:5" ht="12.75">
      <c r="A44" s="35" t="s">
        <v>57</v>
      </c>
      <c r="E44" s="40" t="s">
        <v>7465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87</v>
      </c>
      <c s="34" t="s">
        <v>7466</v>
      </c>
      <c s="35" t="s">
        <v>5</v>
      </c>
      <c s="6" t="s">
        <v>7419</v>
      </c>
      <c s="36" t="s">
        <v>71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62</v>
      </c>
      <c>
        <f>(M46*21)/100</f>
      </c>
      <c t="s">
        <v>28</v>
      </c>
    </row>
    <row r="47" spans="1:5" ht="12.75">
      <c r="A47" s="35" t="s">
        <v>56</v>
      </c>
      <c r="E47" s="39" t="s">
        <v>7419</v>
      </c>
    </row>
    <row r="48" spans="1:5" ht="12.75">
      <c r="A48" s="35" t="s">
        <v>57</v>
      </c>
      <c r="E48" s="40" t="s">
        <v>7467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90</v>
      </c>
      <c s="34" t="s">
        <v>7468</v>
      </c>
      <c s="35" t="s">
        <v>5</v>
      </c>
      <c s="6" t="s">
        <v>7419</v>
      </c>
      <c s="36" t="s">
        <v>71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62</v>
      </c>
      <c>
        <f>(M50*21)/100</f>
      </c>
      <c t="s">
        <v>28</v>
      </c>
    </row>
    <row r="51" spans="1:5" ht="12.75">
      <c r="A51" s="35" t="s">
        <v>56</v>
      </c>
      <c r="E51" s="39" t="s">
        <v>7419</v>
      </c>
    </row>
    <row r="52" spans="1:5" ht="12.75">
      <c r="A52" s="35" t="s">
        <v>57</v>
      </c>
      <c r="E52" s="40" t="s">
        <v>7463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93</v>
      </c>
      <c s="34" t="s">
        <v>7469</v>
      </c>
      <c s="35" t="s">
        <v>5</v>
      </c>
      <c s="6" t="s">
        <v>7419</v>
      </c>
      <c s="36" t="s">
        <v>71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62</v>
      </c>
      <c>
        <f>(M54*21)/100</f>
      </c>
      <c t="s">
        <v>28</v>
      </c>
    </row>
    <row r="55" spans="1:5" ht="12.75">
      <c r="A55" s="35" t="s">
        <v>56</v>
      </c>
      <c r="E55" s="39" t="s">
        <v>7419</v>
      </c>
    </row>
    <row r="56" spans="1:5" ht="12.75">
      <c r="A56" s="35" t="s">
        <v>57</v>
      </c>
      <c r="E56" s="40" t="s">
        <v>7470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96</v>
      </c>
      <c s="34" t="s">
        <v>7471</v>
      </c>
      <c s="35" t="s">
        <v>5</v>
      </c>
      <c s="6" t="s">
        <v>7419</v>
      </c>
      <c s="36" t="s">
        <v>71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62</v>
      </c>
      <c>
        <f>(M58*21)/100</f>
      </c>
      <c t="s">
        <v>28</v>
      </c>
    </row>
    <row r="59" spans="1:5" ht="12.75">
      <c r="A59" s="35" t="s">
        <v>56</v>
      </c>
      <c r="E59" s="39" t="s">
        <v>7419</v>
      </c>
    </row>
    <row r="60" spans="1:5" ht="12.75">
      <c r="A60" s="35" t="s">
        <v>57</v>
      </c>
      <c r="E60" s="40" t="s">
        <v>7472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99</v>
      </c>
      <c s="34" t="s">
        <v>7473</v>
      </c>
      <c s="35" t="s">
        <v>5</v>
      </c>
      <c s="6" t="s">
        <v>7419</v>
      </c>
      <c s="36" t="s">
        <v>71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62</v>
      </c>
      <c>
        <f>(M62*21)/100</f>
      </c>
      <c t="s">
        <v>28</v>
      </c>
    </row>
    <row r="63" spans="1:5" ht="12.75">
      <c r="A63" s="35" t="s">
        <v>56</v>
      </c>
      <c r="E63" s="39" t="s">
        <v>7419</v>
      </c>
    </row>
    <row r="64" spans="1:5" ht="12.75">
      <c r="A64" s="35" t="s">
        <v>57</v>
      </c>
      <c r="E64" s="40" t="s">
        <v>7474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105</v>
      </c>
      <c s="34" t="s">
        <v>7475</v>
      </c>
      <c s="35" t="s">
        <v>5</v>
      </c>
      <c s="6" t="s">
        <v>7476</v>
      </c>
      <c s="36" t="s">
        <v>71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62</v>
      </c>
      <c>
        <f>(M66*21)/100</f>
      </c>
      <c t="s">
        <v>28</v>
      </c>
    </row>
    <row r="67" spans="1:5" ht="12.75">
      <c r="A67" s="35" t="s">
        <v>56</v>
      </c>
      <c r="E67" s="39" t="s">
        <v>7476</v>
      </c>
    </row>
    <row r="68" spans="1:5" ht="12.75">
      <c r="A68" s="35" t="s">
        <v>57</v>
      </c>
      <c r="E68" s="40" t="s">
        <v>7477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108</v>
      </c>
      <c s="34" t="s">
        <v>7478</v>
      </c>
      <c s="35" t="s">
        <v>5</v>
      </c>
      <c s="6" t="s">
        <v>7479</v>
      </c>
      <c s="36" t="s">
        <v>71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62</v>
      </c>
      <c>
        <f>(M70*21)/100</f>
      </c>
      <c t="s">
        <v>28</v>
      </c>
    </row>
    <row r="71" spans="1:5" ht="12.75">
      <c r="A71" s="35" t="s">
        <v>56</v>
      </c>
      <c r="E71" s="39" t="s">
        <v>7479</v>
      </c>
    </row>
    <row r="72" spans="1:5" ht="12.75">
      <c r="A72" s="35" t="s">
        <v>57</v>
      </c>
      <c r="E72" s="40" t="s">
        <v>7480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128</v>
      </c>
      <c s="34" t="s">
        <v>7481</v>
      </c>
      <c s="35" t="s">
        <v>5</v>
      </c>
      <c s="6" t="s">
        <v>7482</v>
      </c>
      <c s="36" t="s">
        <v>71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62</v>
      </c>
      <c>
        <f>(M74*21)/100</f>
      </c>
      <c t="s">
        <v>28</v>
      </c>
    </row>
    <row r="75" spans="1:5" ht="12.75">
      <c r="A75" s="35" t="s">
        <v>56</v>
      </c>
      <c r="E75" s="39" t="s">
        <v>7482</v>
      </c>
    </row>
    <row r="76" spans="1:5" ht="12.75">
      <c r="A76" s="35" t="s">
        <v>57</v>
      </c>
      <c r="E76" s="40" t="s">
        <v>7483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130</v>
      </c>
      <c s="34" t="s">
        <v>7448</v>
      </c>
      <c s="35" t="s">
        <v>5</v>
      </c>
      <c s="6" t="s">
        <v>7449</v>
      </c>
      <c s="36" t="s">
        <v>102</v>
      </c>
      <c s="37">
        <v>0.1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62</v>
      </c>
      <c>
        <f>(M78*21)/100</f>
      </c>
      <c t="s">
        <v>28</v>
      </c>
    </row>
    <row r="79" spans="1:5" ht="12.75">
      <c r="A79" s="35" t="s">
        <v>56</v>
      </c>
      <c r="E79" s="39" t="s">
        <v>7449</v>
      </c>
    </row>
    <row r="80" spans="1:5" ht="12.75">
      <c r="A80" s="35" t="s">
        <v>57</v>
      </c>
      <c r="E80" s="40" t="s">
        <v>7484</v>
      </c>
    </row>
    <row r="81" spans="1:5" ht="12.75">
      <c r="A81" t="s">
        <v>58</v>
      </c>
      <c r="E8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3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1697</v>
      </c>
      <c s="41">
        <f>Rekapitulace!C30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1697</v>
      </c>
      <c r="E4" s="26" t="s">
        <v>1698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COUNTIFS(L8:L297,"=0",A8:A297,"P")+COUNTIFS(L8:L297,"",A8:A297,"P")+SUM(Q8:Q297)</f>
      </c>
    </row>
    <row r="8" spans="1:13" ht="12.75">
      <c r="A8" t="s">
        <v>45</v>
      </c>
      <c r="C8" s="28" t="s">
        <v>7487</v>
      </c>
      <c r="E8" s="30" t="s">
        <v>7486</v>
      </c>
      <c r="J8" s="29">
        <f>0+J9+J38+J87+J220+J225+J274+J291+J296</f>
      </c>
      <c s="29">
        <f>0+K9+K38+K87+K220+K225+K274+K291+K296</f>
      </c>
      <c s="29">
        <f>0+L9+L38+L87+L220+L225+L274+L291+L296</f>
      </c>
      <c s="29">
        <f>0+M9+M38+M87+M220+M225+M274+M291+M296</f>
      </c>
    </row>
    <row r="9" spans="1:13" ht="12.75">
      <c r="A9" t="s">
        <v>47</v>
      </c>
      <c r="C9" s="31" t="s">
        <v>51</v>
      </c>
      <c r="E9" s="33" t="s">
        <v>1200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38.25">
      <c r="A10" t="s">
        <v>50</v>
      </c>
      <c s="34" t="s">
        <v>51</v>
      </c>
      <c s="34" t="s">
        <v>7488</v>
      </c>
      <c s="35" t="s">
        <v>5</v>
      </c>
      <c s="6" t="s">
        <v>7489</v>
      </c>
      <c s="36" t="s">
        <v>1088</v>
      </c>
      <c s="37">
        <v>7.2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38.25">
      <c r="A11" s="35" t="s">
        <v>56</v>
      </c>
      <c r="E11" s="39" t="s">
        <v>7490</v>
      </c>
    </row>
    <row r="12" spans="1:5" ht="25.5">
      <c r="A12" s="35" t="s">
        <v>57</v>
      </c>
      <c r="E12" s="40" t="s">
        <v>7491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7492</v>
      </c>
      <c s="35" t="s">
        <v>5</v>
      </c>
      <c s="6" t="s">
        <v>7493</v>
      </c>
      <c s="36" t="s">
        <v>1088</v>
      </c>
      <c s="37">
        <v>39.844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25.5">
      <c r="A15" s="35" t="s">
        <v>56</v>
      </c>
      <c r="E15" s="39" t="s">
        <v>7493</v>
      </c>
    </row>
    <row r="16" spans="1:5" ht="51">
      <c r="A16" s="35" t="s">
        <v>57</v>
      </c>
      <c r="E16" s="40" t="s">
        <v>7494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7495</v>
      </c>
      <c s="35" t="s">
        <v>5</v>
      </c>
      <c s="6" t="s">
        <v>7496</v>
      </c>
      <c s="36" t="s">
        <v>1088</v>
      </c>
      <c s="37">
        <v>10.671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25.5">
      <c r="A19" s="35" t="s">
        <v>56</v>
      </c>
      <c r="E19" s="39" t="s">
        <v>7496</v>
      </c>
    </row>
    <row r="20" spans="1:5" ht="216.75">
      <c r="A20" s="35" t="s">
        <v>57</v>
      </c>
      <c r="E20" s="40" t="s">
        <v>7497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65</v>
      </c>
      <c s="34" t="s">
        <v>7498</v>
      </c>
      <c s="35" t="s">
        <v>5</v>
      </c>
      <c s="6" t="s">
        <v>7499</v>
      </c>
      <c s="36" t="s">
        <v>1088</v>
      </c>
      <c s="37">
        <v>17.362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25.5">
      <c r="A23" s="35" t="s">
        <v>56</v>
      </c>
      <c r="E23" s="39" t="s">
        <v>7499</v>
      </c>
    </row>
    <row r="24" spans="1:5" ht="63.75">
      <c r="A24" s="35" t="s">
        <v>57</v>
      </c>
      <c r="E24" s="40" t="s">
        <v>7500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68</v>
      </c>
      <c s="34" t="s">
        <v>7049</v>
      </c>
      <c s="35" t="s">
        <v>5</v>
      </c>
      <c s="6" t="s">
        <v>7050</v>
      </c>
      <c s="36" t="s">
        <v>1088</v>
      </c>
      <c s="37">
        <v>41.958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7050</v>
      </c>
    </row>
    <row r="28" spans="1:5" ht="331.5">
      <c r="A28" s="35" t="s">
        <v>57</v>
      </c>
      <c r="E28" s="40" t="s">
        <v>7501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7502</v>
      </c>
      <c s="35" t="s">
        <v>5</v>
      </c>
      <c s="6" t="s">
        <v>7503</v>
      </c>
      <c s="36" t="s">
        <v>1203</v>
      </c>
      <c s="37">
        <v>24.087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25.5">
      <c r="A31" s="35" t="s">
        <v>56</v>
      </c>
      <c r="E31" s="39" t="s">
        <v>7503</v>
      </c>
    </row>
    <row r="32" spans="1:5" ht="12.75">
      <c r="A32" s="35" t="s">
        <v>57</v>
      </c>
      <c r="E32" s="40" t="s">
        <v>7504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77</v>
      </c>
      <c s="34" t="s">
        <v>1649</v>
      </c>
      <c s="35" t="s">
        <v>5</v>
      </c>
      <c s="6" t="s">
        <v>1650</v>
      </c>
      <c s="36" t="s">
        <v>1088</v>
      </c>
      <c s="37">
        <v>25.919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25.5">
      <c r="A35" s="35" t="s">
        <v>56</v>
      </c>
      <c r="E35" s="39" t="s">
        <v>1650</v>
      </c>
    </row>
    <row r="36" spans="1:5" ht="12.75">
      <c r="A36" s="35" t="s">
        <v>57</v>
      </c>
      <c r="E36" s="40" t="s">
        <v>7505</v>
      </c>
    </row>
    <row r="37" spans="1:5" ht="12.75">
      <c r="A37" t="s">
        <v>58</v>
      </c>
      <c r="E37" s="39" t="s">
        <v>5</v>
      </c>
    </row>
    <row r="38" spans="1:13" ht="12.75">
      <c r="A38" t="s">
        <v>47</v>
      </c>
      <c r="C38" s="31" t="s">
        <v>28</v>
      </c>
      <c r="E38" s="33" t="s">
        <v>1720</v>
      </c>
      <c r="J38" s="32">
        <f>0</f>
      </c>
      <c s="32">
        <f>0</f>
      </c>
      <c s="32">
        <f>0+L39+L43+L47+L51+L55+L59+L63+L67+L71+L75+L79+L83</f>
      </c>
      <c s="32">
        <f>0+M39+M43+M47+M51+M55+M59+M63+M67+M71+M75+M79+M83</f>
      </c>
    </row>
    <row r="39" spans="1:16" ht="25.5">
      <c r="A39" t="s">
        <v>50</v>
      </c>
      <c s="34" t="s">
        <v>80</v>
      </c>
      <c s="34" t="s">
        <v>1446</v>
      </c>
      <c s="35" t="s">
        <v>5</v>
      </c>
      <c s="6" t="s">
        <v>1447</v>
      </c>
      <c s="36" t="s">
        <v>1203</v>
      </c>
      <c s="37">
        <v>20.775</v>
      </c>
      <c s="36">
        <v>0.00017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25.5">
      <c r="A40" s="35" t="s">
        <v>56</v>
      </c>
      <c r="E40" s="39" t="s">
        <v>1447</v>
      </c>
    </row>
    <row r="41" spans="1:5" ht="38.25">
      <c r="A41" s="35" t="s">
        <v>57</v>
      </c>
      <c r="E41" s="40" t="s">
        <v>7506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83</v>
      </c>
      <c s="34" t="s">
        <v>1836</v>
      </c>
      <c s="35" t="s">
        <v>5</v>
      </c>
      <c s="6" t="s">
        <v>1837</v>
      </c>
      <c s="36" t="s">
        <v>1203</v>
      </c>
      <c s="37">
        <v>24.608</v>
      </c>
      <c s="36">
        <v>0.0002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12.75">
      <c r="A44" s="35" t="s">
        <v>56</v>
      </c>
      <c r="E44" s="39" t="s">
        <v>1837</v>
      </c>
    </row>
    <row r="45" spans="1:5" ht="12.75">
      <c r="A45" s="35" t="s">
        <v>57</v>
      </c>
      <c r="E45" s="40" t="s">
        <v>7507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87</v>
      </c>
      <c s="34" t="s">
        <v>7508</v>
      </c>
      <c s="35" t="s">
        <v>5</v>
      </c>
      <c s="6" t="s">
        <v>7509</v>
      </c>
      <c s="36" t="s">
        <v>54</v>
      </c>
      <c s="37">
        <v>6.8</v>
      </c>
      <c s="36">
        <v>0.00116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12.75">
      <c r="A48" s="35" t="s">
        <v>56</v>
      </c>
      <c r="E48" s="39" t="s">
        <v>7509</v>
      </c>
    </row>
    <row r="49" spans="1:5" ht="12.75">
      <c r="A49" s="35" t="s">
        <v>57</v>
      </c>
      <c r="E49" s="40" t="s">
        <v>7510</v>
      </c>
    </row>
    <row r="50" spans="1:5" ht="12.75">
      <c r="A50" t="s">
        <v>58</v>
      </c>
      <c r="E50" s="39" t="s">
        <v>5</v>
      </c>
    </row>
    <row r="51" spans="1:16" ht="25.5">
      <c r="A51" t="s">
        <v>50</v>
      </c>
      <c s="34" t="s">
        <v>90</v>
      </c>
      <c s="34" t="s">
        <v>7511</v>
      </c>
      <c s="35" t="s">
        <v>5</v>
      </c>
      <c s="6" t="s">
        <v>7512</v>
      </c>
      <c s="36" t="s">
        <v>1088</v>
      </c>
      <c s="37">
        <v>2.775</v>
      </c>
      <c s="36">
        <v>2.16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28</v>
      </c>
    </row>
    <row r="52" spans="1:5" ht="25.5">
      <c r="A52" s="35" t="s">
        <v>56</v>
      </c>
      <c r="E52" s="39" t="s">
        <v>7512</v>
      </c>
    </row>
    <row r="53" spans="1:5" ht="12.75">
      <c r="A53" s="35" t="s">
        <v>57</v>
      </c>
      <c r="E53" s="40" t="s">
        <v>7513</v>
      </c>
    </row>
    <row r="54" spans="1:5" ht="12.75">
      <c r="A54" t="s">
        <v>58</v>
      </c>
      <c r="E54" s="39" t="s">
        <v>5</v>
      </c>
    </row>
    <row r="55" spans="1:16" ht="25.5">
      <c r="A55" t="s">
        <v>50</v>
      </c>
      <c s="34" t="s">
        <v>93</v>
      </c>
      <c s="34" t="s">
        <v>7514</v>
      </c>
      <c s="35" t="s">
        <v>5</v>
      </c>
      <c s="6" t="s">
        <v>7515</v>
      </c>
      <c s="36" t="s">
        <v>1088</v>
      </c>
      <c s="37">
        <v>4.368</v>
      </c>
      <c s="36">
        <v>2.16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25.5">
      <c r="A56" s="35" t="s">
        <v>56</v>
      </c>
      <c r="E56" s="39" t="s">
        <v>7515</v>
      </c>
    </row>
    <row r="57" spans="1:5" ht="12.75">
      <c r="A57" s="35" t="s">
        <v>57</v>
      </c>
      <c r="E57" s="40" t="s">
        <v>7516</v>
      </c>
    </row>
    <row r="58" spans="1:5" ht="12.75">
      <c r="A58" t="s">
        <v>58</v>
      </c>
      <c r="E58" s="39" t="s">
        <v>5</v>
      </c>
    </row>
    <row r="59" spans="1:16" ht="25.5">
      <c r="A59" t="s">
        <v>50</v>
      </c>
      <c s="34" t="s">
        <v>96</v>
      </c>
      <c s="34" t="s">
        <v>7517</v>
      </c>
      <c s="35" t="s">
        <v>5</v>
      </c>
      <c s="6" t="s">
        <v>7518</v>
      </c>
      <c s="36" t="s">
        <v>1088</v>
      </c>
      <c s="37">
        <v>1.092</v>
      </c>
      <c s="36">
        <v>2.50187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28</v>
      </c>
    </row>
    <row r="60" spans="1:5" ht="25.5">
      <c r="A60" s="35" t="s">
        <v>56</v>
      </c>
      <c r="E60" s="39" t="s">
        <v>7518</v>
      </c>
    </row>
    <row r="61" spans="1:5" ht="12.75">
      <c r="A61" s="35" t="s">
        <v>57</v>
      </c>
      <c r="E61" s="40" t="s">
        <v>7519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99</v>
      </c>
      <c s="34" t="s">
        <v>1862</v>
      </c>
      <c s="35" t="s">
        <v>5</v>
      </c>
      <c s="6" t="s">
        <v>1863</v>
      </c>
      <c s="36" t="s">
        <v>1203</v>
      </c>
      <c s="37">
        <v>2.5</v>
      </c>
      <c s="36">
        <v>0.00247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28</v>
      </c>
    </row>
    <row r="64" spans="1:5" ht="12.75">
      <c r="A64" s="35" t="s">
        <v>56</v>
      </c>
      <c r="E64" s="39" t="s">
        <v>1863</v>
      </c>
    </row>
    <row r="65" spans="1:5" ht="12.75">
      <c r="A65" s="35" t="s">
        <v>57</v>
      </c>
      <c r="E65" s="40" t="s">
        <v>7520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105</v>
      </c>
      <c s="34" t="s">
        <v>1865</v>
      </c>
      <c s="35" t="s">
        <v>5</v>
      </c>
      <c s="6" t="s">
        <v>1866</v>
      </c>
      <c s="36" t="s">
        <v>1203</v>
      </c>
      <c s="37">
        <v>2.5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28</v>
      </c>
    </row>
    <row r="68" spans="1:5" ht="12.75">
      <c r="A68" s="35" t="s">
        <v>56</v>
      </c>
      <c r="E68" s="39" t="s">
        <v>1866</v>
      </c>
    </row>
    <row r="69" spans="1:5" ht="12.75">
      <c r="A69" s="35" t="s">
        <v>57</v>
      </c>
      <c r="E69" s="40" t="s">
        <v>7520</v>
      </c>
    </row>
    <row r="70" spans="1:5" ht="12.75">
      <c r="A70" t="s">
        <v>58</v>
      </c>
      <c r="E70" s="39" t="s">
        <v>5</v>
      </c>
    </row>
    <row r="71" spans="1:16" ht="12.75">
      <c r="A71" t="s">
        <v>50</v>
      </c>
      <c s="34" t="s">
        <v>108</v>
      </c>
      <c s="34" t="s">
        <v>7521</v>
      </c>
      <c s="35" t="s">
        <v>5</v>
      </c>
      <c s="6" t="s">
        <v>7522</v>
      </c>
      <c s="36" t="s">
        <v>102</v>
      </c>
      <c s="37">
        <v>0.065</v>
      </c>
      <c s="36">
        <v>1.06277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28</v>
      </c>
    </row>
    <row r="72" spans="1:5" ht="12.75">
      <c r="A72" s="35" t="s">
        <v>56</v>
      </c>
      <c r="E72" s="39" t="s">
        <v>7522</v>
      </c>
    </row>
    <row r="73" spans="1:5" ht="38.25">
      <c r="A73" s="35" t="s">
        <v>57</v>
      </c>
      <c r="E73" s="40" t="s">
        <v>7523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128</v>
      </c>
      <c s="34" t="s">
        <v>7524</v>
      </c>
      <c s="35" t="s">
        <v>5</v>
      </c>
      <c s="6" t="s">
        <v>7525</v>
      </c>
      <c s="36" t="s">
        <v>1088</v>
      </c>
      <c s="37">
        <v>11.902</v>
      </c>
      <c s="36">
        <v>2.50187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28</v>
      </c>
    </row>
    <row r="76" spans="1:5" ht="12.75">
      <c r="A76" s="35" t="s">
        <v>56</v>
      </c>
      <c r="E76" s="39" t="s">
        <v>7525</v>
      </c>
    </row>
    <row r="77" spans="1:5" ht="51">
      <c r="A77" s="35" t="s">
        <v>57</v>
      </c>
      <c r="E77" s="40" t="s">
        <v>7526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130</v>
      </c>
      <c s="34" t="s">
        <v>7527</v>
      </c>
      <c s="35" t="s">
        <v>5</v>
      </c>
      <c s="6" t="s">
        <v>7528</v>
      </c>
      <c s="36" t="s">
        <v>102</v>
      </c>
      <c s="37">
        <v>0.293</v>
      </c>
      <c s="36">
        <v>1.06062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28</v>
      </c>
    </row>
    <row r="80" spans="1:5" ht="12.75">
      <c r="A80" s="35" t="s">
        <v>56</v>
      </c>
      <c r="E80" s="39" t="s">
        <v>7528</v>
      </c>
    </row>
    <row r="81" spans="1:5" ht="12.75">
      <c r="A81" s="35" t="s">
        <v>57</v>
      </c>
      <c r="E81" s="40" t="s">
        <v>7529</v>
      </c>
    </row>
    <row r="82" spans="1:5" ht="12.75">
      <c r="A82" t="s">
        <v>58</v>
      </c>
      <c r="E82" s="39" t="s">
        <v>5</v>
      </c>
    </row>
    <row r="83" spans="1:16" ht="25.5">
      <c r="A83" t="s">
        <v>50</v>
      </c>
      <c s="34" t="s">
        <v>132</v>
      </c>
      <c s="34" t="s">
        <v>7530</v>
      </c>
      <c s="35" t="s">
        <v>5</v>
      </c>
      <c s="6" t="s">
        <v>7531</v>
      </c>
      <c s="36" t="s">
        <v>1088</v>
      </c>
      <c s="37">
        <v>8.349</v>
      </c>
      <c s="36">
        <v>2.50187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28</v>
      </c>
    </row>
    <row r="84" spans="1:5" ht="25.5">
      <c r="A84" s="35" t="s">
        <v>56</v>
      </c>
      <c r="E84" s="39" t="s">
        <v>7531</v>
      </c>
    </row>
    <row r="85" spans="1:5" ht="63.75">
      <c r="A85" s="35" t="s">
        <v>57</v>
      </c>
      <c r="E85" s="40" t="s">
        <v>7532</v>
      </c>
    </row>
    <row r="86" spans="1:5" ht="12.75">
      <c r="A86" t="s">
        <v>58</v>
      </c>
      <c r="E86" s="39" t="s">
        <v>5</v>
      </c>
    </row>
    <row r="87" spans="1:13" ht="12.75">
      <c r="A87" t="s">
        <v>47</v>
      </c>
      <c r="C87" s="31" t="s">
        <v>26</v>
      </c>
      <c r="E87" s="33" t="s">
        <v>1235</v>
      </c>
      <c r="J87" s="32">
        <f>0</f>
      </c>
      <c s="32">
        <f>0</f>
      </c>
      <c s="32">
        <f>0+L88+L92+L96+L100+L104+L108+L112+L116+L120+L124+L128+L132+L136+L140+L144+L148+L152+L156+L160+L164+L168+L172+L176+L180+L184+L188+L192+L196+L200+L204+L208+L212+L216</f>
      </c>
      <c s="32">
        <f>0+M88+M92+M96+M100+M104+M108+M112+M116+M120+M124+M128+M132+M136+M140+M144+M148+M152+M156+M160+M164+M168+M172+M176+M180+M184+M188+M192+M196+M200+M204+M208+M212+M216</f>
      </c>
    </row>
    <row r="88" spans="1:16" ht="25.5">
      <c r="A88" t="s">
        <v>50</v>
      </c>
      <c s="34" t="s">
        <v>134</v>
      </c>
      <c s="34" t="s">
        <v>7533</v>
      </c>
      <c s="35" t="s">
        <v>5</v>
      </c>
      <c s="6" t="s">
        <v>7534</v>
      </c>
      <c s="36" t="s">
        <v>71</v>
      </c>
      <c s="37">
        <v>120</v>
      </c>
      <c s="36">
        <v>0.17489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28</v>
      </c>
    </row>
    <row r="89" spans="1:5" ht="25.5">
      <c r="A89" s="35" t="s">
        <v>56</v>
      </c>
      <c r="E89" s="39" t="s">
        <v>7534</v>
      </c>
    </row>
    <row r="90" spans="1:5" ht="165.75">
      <c r="A90" s="35" t="s">
        <v>57</v>
      </c>
      <c r="E90" s="40" t="s">
        <v>7535</v>
      </c>
    </row>
    <row r="91" spans="1:5" ht="12.75">
      <c r="A91" t="s">
        <v>58</v>
      </c>
      <c r="E91" s="39" t="s">
        <v>5</v>
      </c>
    </row>
    <row r="92" spans="1:16" ht="12.75">
      <c r="A92" t="s">
        <v>50</v>
      </c>
      <c s="34" t="s">
        <v>136</v>
      </c>
      <c s="34" t="s">
        <v>1942</v>
      </c>
      <c s="35" t="s">
        <v>5</v>
      </c>
      <c s="6" t="s">
        <v>1943</v>
      </c>
      <c s="36" t="s">
        <v>1088</v>
      </c>
      <c s="37">
        <v>4.976</v>
      </c>
      <c s="36">
        <v>2.50188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28</v>
      </c>
    </row>
    <row r="93" spans="1:5" ht="12.75">
      <c r="A93" s="35" t="s">
        <v>56</v>
      </c>
      <c r="E93" s="39" t="s">
        <v>1943</v>
      </c>
    </row>
    <row r="94" spans="1:5" ht="38.25">
      <c r="A94" s="35" t="s">
        <v>57</v>
      </c>
      <c r="E94" s="40" t="s">
        <v>7536</v>
      </c>
    </row>
    <row r="95" spans="1:5" ht="12.75">
      <c r="A95" t="s">
        <v>58</v>
      </c>
      <c r="E95" s="39" t="s">
        <v>5</v>
      </c>
    </row>
    <row r="96" spans="1:16" ht="12.75">
      <c r="A96" t="s">
        <v>50</v>
      </c>
      <c s="34" t="s">
        <v>137</v>
      </c>
      <c s="34" t="s">
        <v>1945</v>
      </c>
      <c s="35" t="s">
        <v>5</v>
      </c>
      <c s="6" t="s">
        <v>1946</v>
      </c>
      <c s="36" t="s">
        <v>1203</v>
      </c>
      <c s="37">
        <v>22.2</v>
      </c>
      <c s="36">
        <v>0.00275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28</v>
      </c>
    </row>
    <row r="97" spans="1:5" ht="12.75">
      <c r="A97" s="35" t="s">
        <v>56</v>
      </c>
      <c r="E97" s="39" t="s">
        <v>1946</v>
      </c>
    </row>
    <row r="98" spans="1:5" ht="12.75">
      <c r="A98" s="35" t="s">
        <v>57</v>
      </c>
      <c r="E98" s="40" t="s">
        <v>7537</v>
      </c>
    </row>
    <row r="99" spans="1:5" ht="12.75">
      <c r="A99" t="s">
        <v>58</v>
      </c>
      <c r="E99" s="39" t="s">
        <v>5</v>
      </c>
    </row>
    <row r="100" spans="1:16" ht="12.75">
      <c r="A100" t="s">
        <v>50</v>
      </c>
      <c s="34" t="s">
        <v>141</v>
      </c>
      <c s="34" t="s">
        <v>1948</v>
      </c>
      <c s="35" t="s">
        <v>5</v>
      </c>
      <c s="6" t="s">
        <v>1949</v>
      </c>
      <c s="36" t="s">
        <v>1203</v>
      </c>
      <c s="37">
        <v>22.2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28</v>
      </c>
    </row>
    <row r="101" spans="1:5" ht="12.75">
      <c r="A101" s="35" t="s">
        <v>56</v>
      </c>
      <c r="E101" s="39" t="s">
        <v>1949</v>
      </c>
    </row>
    <row r="102" spans="1:5" ht="12.75">
      <c r="A102" s="35" t="s">
        <v>57</v>
      </c>
      <c r="E102" s="40" t="s">
        <v>5</v>
      </c>
    </row>
    <row r="103" spans="1:5" ht="12.75">
      <c r="A103" t="s">
        <v>58</v>
      </c>
      <c r="E103" s="39" t="s">
        <v>5</v>
      </c>
    </row>
    <row r="104" spans="1:16" ht="25.5">
      <c r="A104" t="s">
        <v>50</v>
      </c>
      <c s="34" t="s">
        <v>143</v>
      </c>
      <c s="34" t="s">
        <v>1956</v>
      </c>
      <c s="35" t="s">
        <v>5</v>
      </c>
      <c s="6" t="s">
        <v>1957</v>
      </c>
      <c s="36" t="s">
        <v>102</v>
      </c>
      <c s="37">
        <v>0.4</v>
      </c>
      <c s="36">
        <v>1.04632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28</v>
      </c>
    </row>
    <row r="105" spans="1:5" ht="25.5">
      <c r="A105" s="35" t="s">
        <v>56</v>
      </c>
      <c r="E105" s="39" t="s">
        <v>1957</v>
      </c>
    </row>
    <row r="106" spans="1:5" ht="12.75">
      <c r="A106" s="35" t="s">
        <v>57</v>
      </c>
      <c r="E106" s="40" t="s">
        <v>7538</v>
      </c>
    </row>
    <row r="107" spans="1:5" ht="12.75">
      <c r="A107" t="s">
        <v>58</v>
      </c>
      <c r="E107" s="39" t="s">
        <v>5</v>
      </c>
    </row>
    <row r="108" spans="1:16" ht="25.5">
      <c r="A108" t="s">
        <v>50</v>
      </c>
      <c s="34" t="s">
        <v>144</v>
      </c>
      <c s="34" t="s">
        <v>7539</v>
      </c>
      <c s="35" t="s">
        <v>5</v>
      </c>
      <c s="6" t="s">
        <v>7540</v>
      </c>
      <c s="36" t="s">
        <v>54</v>
      </c>
      <c s="37">
        <v>148.12</v>
      </c>
      <c s="36">
        <v>0.00922</v>
      </c>
      <c s="36">
        <f>ROUND(G108*H108,6)</f>
      </c>
      <c r="L108" s="38">
        <v>0</v>
      </c>
      <c s="32">
        <f>ROUND(ROUND(L108,2)*ROUND(G108,3),2)</f>
      </c>
      <c s="36" t="s">
        <v>62</v>
      </c>
      <c>
        <f>(M108*21)/100</f>
      </c>
      <c t="s">
        <v>28</v>
      </c>
    </row>
    <row r="109" spans="1:5" ht="38.25">
      <c r="A109" s="35" t="s">
        <v>56</v>
      </c>
      <c r="E109" s="39" t="s">
        <v>7541</v>
      </c>
    </row>
    <row r="110" spans="1:5" ht="114.75">
      <c r="A110" s="35" t="s">
        <v>57</v>
      </c>
      <c r="E110" s="40" t="s">
        <v>7542</v>
      </c>
    </row>
    <row r="111" spans="1:5" ht="12.75">
      <c r="A111" t="s">
        <v>58</v>
      </c>
      <c r="E111" s="39" t="s">
        <v>5</v>
      </c>
    </row>
    <row r="112" spans="1:16" ht="25.5">
      <c r="A112" t="s">
        <v>50</v>
      </c>
      <c s="34" t="s">
        <v>147</v>
      </c>
      <c s="34" t="s">
        <v>7543</v>
      </c>
      <c s="35" t="s">
        <v>5</v>
      </c>
      <c s="6" t="s">
        <v>7544</v>
      </c>
      <c s="36" t="s">
        <v>54</v>
      </c>
      <c s="37">
        <v>24.98</v>
      </c>
      <c s="36">
        <v>0.01173</v>
      </c>
      <c s="36">
        <f>ROUND(G112*H112,6)</f>
      </c>
      <c r="L112" s="38">
        <v>0</v>
      </c>
      <c s="32">
        <f>ROUND(ROUND(L112,2)*ROUND(G112,3),2)</f>
      </c>
      <c s="36" t="s">
        <v>62</v>
      </c>
      <c>
        <f>(M112*21)/100</f>
      </c>
      <c t="s">
        <v>28</v>
      </c>
    </row>
    <row r="113" spans="1:5" ht="38.25">
      <c r="A113" s="35" t="s">
        <v>56</v>
      </c>
      <c r="E113" s="39" t="s">
        <v>7545</v>
      </c>
    </row>
    <row r="114" spans="1:5" ht="63.75">
      <c r="A114" s="35" t="s">
        <v>57</v>
      </c>
      <c r="E114" s="40" t="s">
        <v>7546</v>
      </c>
    </row>
    <row r="115" spans="1:5" ht="12.75">
      <c r="A115" t="s">
        <v>58</v>
      </c>
      <c r="E115" s="39" t="s">
        <v>5</v>
      </c>
    </row>
    <row r="116" spans="1:16" ht="25.5">
      <c r="A116" t="s">
        <v>50</v>
      </c>
      <c s="34" t="s">
        <v>148</v>
      </c>
      <c s="34" t="s">
        <v>7547</v>
      </c>
      <c s="35" t="s">
        <v>5</v>
      </c>
      <c s="6" t="s">
        <v>7544</v>
      </c>
      <c s="36" t="s">
        <v>54</v>
      </c>
      <c s="37">
        <v>24.7</v>
      </c>
      <c s="36">
        <v>0.0425</v>
      </c>
      <c s="36">
        <f>ROUND(G116*H116,6)</f>
      </c>
      <c r="L116" s="38">
        <v>0</v>
      </c>
      <c s="32">
        <f>ROUND(ROUND(L116,2)*ROUND(G116,3),2)</f>
      </c>
      <c s="36" t="s">
        <v>62</v>
      </c>
      <c>
        <f>(M116*21)/100</f>
      </c>
      <c t="s">
        <v>28</v>
      </c>
    </row>
    <row r="117" spans="1:5" ht="38.25">
      <c r="A117" s="35" t="s">
        <v>56</v>
      </c>
      <c r="E117" s="39" t="s">
        <v>7545</v>
      </c>
    </row>
    <row r="118" spans="1:5" ht="12.75">
      <c r="A118" s="35" t="s">
        <v>57</v>
      </c>
      <c r="E118" s="40" t="s">
        <v>7548</v>
      </c>
    </row>
    <row r="119" spans="1:5" ht="12.75">
      <c r="A119" t="s">
        <v>58</v>
      </c>
      <c r="E119" s="39" t="s">
        <v>5</v>
      </c>
    </row>
    <row r="120" spans="1:16" ht="25.5">
      <c r="A120" t="s">
        <v>50</v>
      </c>
      <c s="34" t="s">
        <v>150</v>
      </c>
      <c s="34" t="s">
        <v>7549</v>
      </c>
      <c s="35" t="s">
        <v>5</v>
      </c>
      <c s="6" t="s">
        <v>7544</v>
      </c>
      <c s="36" t="s">
        <v>54</v>
      </c>
      <c s="37">
        <v>24.7</v>
      </c>
      <c s="36">
        <v>0.0416</v>
      </c>
      <c s="36">
        <f>ROUND(G120*H120,6)</f>
      </c>
      <c r="L120" s="38">
        <v>0</v>
      </c>
      <c s="32">
        <f>ROUND(ROUND(L120,2)*ROUND(G120,3),2)</f>
      </c>
      <c s="36" t="s">
        <v>62</v>
      </c>
      <c>
        <f>(M120*21)/100</f>
      </c>
      <c t="s">
        <v>28</v>
      </c>
    </row>
    <row r="121" spans="1:5" ht="38.25">
      <c r="A121" s="35" t="s">
        <v>56</v>
      </c>
      <c r="E121" s="39" t="s">
        <v>7545</v>
      </c>
    </row>
    <row r="122" spans="1:5" ht="12.75">
      <c r="A122" s="35" t="s">
        <v>57</v>
      </c>
      <c r="E122" s="40" t="s">
        <v>7550</v>
      </c>
    </row>
    <row r="123" spans="1:5" ht="12.75">
      <c r="A123" t="s">
        <v>58</v>
      </c>
      <c r="E123" s="39" t="s">
        <v>5</v>
      </c>
    </row>
    <row r="124" spans="1:16" ht="25.5">
      <c r="A124" t="s">
        <v>50</v>
      </c>
      <c s="34" t="s">
        <v>152</v>
      </c>
      <c s="34" t="s">
        <v>7551</v>
      </c>
      <c s="35" t="s">
        <v>5</v>
      </c>
      <c s="6" t="s">
        <v>7552</v>
      </c>
      <c s="36" t="s">
        <v>71</v>
      </c>
      <c s="37">
        <v>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28</v>
      </c>
    </row>
    <row r="125" spans="1:5" ht="25.5">
      <c r="A125" s="35" t="s">
        <v>56</v>
      </c>
      <c r="E125" s="39" t="s">
        <v>7552</v>
      </c>
    </row>
    <row r="126" spans="1:5" ht="63.75">
      <c r="A126" s="35" t="s">
        <v>57</v>
      </c>
      <c r="E126" s="40" t="s">
        <v>7553</v>
      </c>
    </row>
    <row r="127" spans="1:5" ht="12.75">
      <c r="A127" t="s">
        <v>58</v>
      </c>
      <c r="E127" s="39" t="s">
        <v>5</v>
      </c>
    </row>
    <row r="128" spans="1:16" ht="38.25">
      <c r="A128" t="s">
        <v>50</v>
      </c>
      <c s="34" t="s">
        <v>154</v>
      </c>
      <c s="34" t="s">
        <v>7554</v>
      </c>
      <c s="35" t="s">
        <v>5</v>
      </c>
      <c s="6" t="s">
        <v>7555</v>
      </c>
      <c s="36" t="s">
        <v>71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62</v>
      </c>
      <c>
        <f>(M128*21)/100</f>
      </c>
      <c t="s">
        <v>28</v>
      </c>
    </row>
    <row r="129" spans="1:5" ht="89.25">
      <c r="A129" s="35" t="s">
        <v>56</v>
      </c>
      <c r="E129" s="39" t="s">
        <v>7556</v>
      </c>
    </row>
    <row r="130" spans="1:5" ht="12.75">
      <c r="A130" s="35" t="s">
        <v>57</v>
      </c>
      <c r="E130" s="40" t="s">
        <v>7557</v>
      </c>
    </row>
    <row r="131" spans="1:5" ht="12.75">
      <c r="A131" t="s">
        <v>58</v>
      </c>
      <c r="E131" s="39" t="s">
        <v>5</v>
      </c>
    </row>
    <row r="132" spans="1:16" ht="25.5">
      <c r="A132" t="s">
        <v>50</v>
      </c>
      <c s="34" t="s">
        <v>156</v>
      </c>
      <c s="34" t="s">
        <v>7558</v>
      </c>
      <c s="35" t="s">
        <v>5</v>
      </c>
      <c s="6" t="s">
        <v>7559</v>
      </c>
      <c s="36" t="s">
        <v>71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62</v>
      </c>
      <c>
        <f>(M132*21)/100</f>
      </c>
      <c t="s">
        <v>28</v>
      </c>
    </row>
    <row r="133" spans="1:5" ht="38.25">
      <c r="A133" s="35" t="s">
        <v>56</v>
      </c>
      <c r="E133" s="39" t="s">
        <v>7560</v>
      </c>
    </row>
    <row r="134" spans="1:5" ht="12.75">
      <c r="A134" s="35" t="s">
        <v>57</v>
      </c>
      <c r="E134" s="40" t="s">
        <v>7561</v>
      </c>
    </row>
    <row r="135" spans="1:5" ht="12.75">
      <c r="A135" t="s">
        <v>58</v>
      </c>
      <c r="E135" s="39" t="s">
        <v>5</v>
      </c>
    </row>
    <row r="136" spans="1:16" ht="38.25">
      <c r="A136" t="s">
        <v>50</v>
      </c>
      <c s="34" t="s">
        <v>157</v>
      </c>
      <c s="34" t="s">
        <v>7562</v>
      </c>
      <c s="35" t="s">
        <v>5</v>
      </c>
      <c s="6" t="s">
        <v>7555</v>
      </c>
      <c s="36" t="s">
        <v>71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62</v>
      </c>
      <c>
        <f>(M136*21)/100</f>
      </c>
      <c t="s">
        <v>28</v>
      </c>
    </row>
    <row r="137" spans="1:5" ht="89.25">
      <c r="A137" s="35" t="s">
        <v>56</v>
      </c>
      <c r="E137" s="39" t="s">
        <v>7556</v>
      </c>
    </row>
    <row r="138" spans="1:5" ht="12.75">
      <c r="A138" s="35" t="s">
        <v>57</v>
      </c>
      <c r="E138" s="40" t="s">
        <v>7563</v>
      </c>
    </row>
    <row r="139" spans="1:5" ht="12.75">
      <c r="A139" t="s">
        <v>58</v>
      </c>
      <c r="E139" s="39" t="s">
        <v>5</v>
      </c>
    </row>
    <row r="140" spans="1:16" ht="38.25">
      <c r="A140" t="s">
        <v>50</v>
      </c>
      <c s="34" t="s">
        <v>159</v>
      </c>
      <c s="34" t="s">
        <v>7564</v>
      </c>
      <c s="35" t="s">
        <v>5</v>
      </c>
      <c s="6" t="s">
        <v>7555</v>
      </c>
      <c s="36" t="s">
        <v>71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62</v>
      </c>
      <c>
        <f>(M140*21)/100</f>
      </c>
      <c t="s">
        <v>28</v>
      </c>
    </row>
    <row r="141" spans="1:5" ht="89.25">
      <c r="A141" s="35" t="s">
        <v>56</v>
      </c>
      <c r="E141" s="39" t="s">
        <v>7556</v>
      </c>
    </row>
    <row r="142" spans="1:5" ht="12.75">
      <c r="A142" s="35" t="s">
        <v>57</v>
      </c>
      <c r="E142" s="40" t="s">
        <v>7565</v>
      </c>
    </row>
    <row r="143" spans="1:5" ht="12.75">
      <c r="A143" t="s">
        <v>58</v>
      </c>
      <c r="E143" s="39" t="s">
        <v>5</v>
      </c>
    </row>
    <row r="144" spans="1:16" ht="12.75">
      <c r="A144" t="s">
        <v>50</v>
      </c>
      <c s="34" t="s">
        <v>160</v>
      </c>
      <c s="34" t="s">
        <v>7566</v>
      </c>
      <c s="35" t="s">
        <v>5</v>
      </c>
      <c s="6" t="s">
        <v>7567</v>
      </c>
      <c s="36" t="s">
        <v>71</v>
      </c>
      <c s="37">
        <v>12.629</v>
      </c>
      <c s="36">
        <v>0.0012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28</v>
      </c>
    </row>
    <row r="145" spans="1:5" ht="12.75">
      <c r="A145" s="35" t="s">
        <v>56</v>
      </c>
      <c r="E145" s="39" t="s">
        <v>7567</v>
      </c>
    </row>
    <row r="146" spans="1:5" ht="12.75">
      <c r="A146" s="35" t="s">
        <v>57</v>
      </c>
      <c r="E146" s="40" t="s">
        <v>7568</v>
      </c>
    </row>
    <row r="147" spans="1:5" ht="12.75">
      <c r="A147" t="s">
        <v>58</v>
      </c>
      <c r="E147" s="39" t="s">
        <v>5</v>
      </c>
    </row>
    <row r="148" spans="1:16" ht="25.5">
      <c r="A148" t="s">
        <v>50</v>
      </c>
      <c s="34" t="s">
        <v>162</v>
      </c>
      <c s="34" t="s">
        <v>7569</v>
      </c>
      <c s="35" t="s">
        <v>5</v>
      </c>
      <c s="6" t="s">
        <v>7570</v>
      </c>
      <c s="36" t="s">
        <v>71</v>
      </c>
      <c s="37">
        <v>12.629</v>
      </c>
      <c s="36">
        <v>0.116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28</v>
      </c>
    </row>
    <row r="149" spans="1:5" ht="25.5">
      <c r="A149" s="35" t="s">
        <v>56</v>
      </c>
      <c r="E149" s="39" t="s">
        <v>7570</v>
      </c>
    </row>
    <row r="150" spans="1:5" ht="12.75">
      <c r="A150" s="35" t="s">
        <v>57</v>
      </c>
      <c r="E150" s="40" t="s">
        <v>5</v>
      </c>
    </row>
    <row r="151" spans="1:5" ht="12.75">
      <c r="A151" t="s">
        <v>58</v>
      </c>
      <c r="E151" s="39" t="s">
        <v>5</v>
      </c>
    </row>
    <row r="152" spans="1:16" ht="12.75">
      <c r="A152" t="s">
        <v>50</v>
      </c>
      <c s="34" t="s">
        <v>163</v>
      </c>
      <c s="34" t="s">
        <v>7571</v>
      </c>
      <c s="35" t="s">
        <v>5</v>
      </c>
      <c s="6" t="s">
        <v>7572</v>
      </c>
      <c s="36" t="s">
        <v>54</v>
      </c>
      <c s="37">
        <v>113.87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28</v>
      </c>
    </row>
    <row r="153" spans="1:5" ht="12.75">
      <c r="A153" s="35" t="s">
        <v>56</v>
      </c>
      <c r="E153" s="39" t="s">
        <v>7572</v>
      </c>
    </row>
    <row r="154" spans="1:5" ht="140.25">
      <c r="A154" s="35" t="s">
        <v>57</v>
      </c>
      <c r="E154" s="40" t="s">
        <v>7573</v>
      </c>
    </row>
    <row r="155" spans="1:5" ht="12.75">
      <c r="A155" t="s">
        <v>58</v>
      </c>
      <c r="E155" s="39" t="s">
        <v>5</v>
      </c>
    </row>
    <row r="156" spans="1:16" ht="38.25">
      <c r="A156" t="s">
        <v>50</v>
      </c>
      <c s="34" t="s">
        <v>381</v>
      </c>
      <c s="34" t="s">
        <v>7574</v>
      </c>
      <c s="35" t="s">
        <v>5</v>
      </c>
      <c s="6" t="s">
        <v>7575</v>
      </c>
      <c s="36" t="s">
        <v>54</v>
      </c>
      <c s="37">
        <v>71.09</v>
      </c>
      <c s="36">
        <v>0.02408</v>
      </c>
      <c s="36">
        <f>ROUND(G156*H156,6)</f>
      </c>
      <c r="L156" s="38">
        <v>0</v>
      </c>
      <c s="32">
        <f>ROUND(ROUND(L156,2)*ROUND(G156,3),2)</f>
      </c>
      <c s="36" t="s">
        <v>62</v>
      </c>
      <c>
        <f>(M156*21)/100</f>
      </c>
      <c t="s">
        <v>28</v>
      </c>
    </row>
    <row r="157" spans="1:5" ht="38.25">
      <c r="A157" s="35" t="s">
        <v>56</v>
      </c>
      <c r="E157" s="39" t="s">
        <v>7575</v>
      </c>
    </row>
    <row r="158" spans="1:5" ht="76.5">
      <c r="A158" s="35" t="s">
        <v>57</v>
      </c>
      <c r="E158" s="40" t="s">
        <v>7576</v>
      </c>
    </row>
    <row r="159" spans="1:5" ht="12.75">
      <c r="A159" t="s">
        <v>58</v>
      </c>
      <c r="E159" s="39" t="s">
        <v>5</v>
      </c>
    </row>
    <row r="160" spans="1:16" ht="25.5">
      <c r="A160" t="s">
        <v>50</v>
      </c>
      <c s="34" t="s">
        <v>384</v>
      </c>
      <c s="34" t="s">
        <v>7577</v>
      </c>
      <c s="35" t="s">
        <v>5</v>
      </c>
      <c s="6" t="s">
        <v>7559</v>
      </c>
      <c s="36" t="s">
        <v>54</v>
      </c>
      <c s="37">
        <v>26.94</v>
      </c>
      <c s="36">
        <v>0.03162</v>
      </c>
      <c s="36">
        <f>ROUND(G160*H160,6)</f>
      </c>
      <c r="L160" s="38">
        <v>0</v>
      </c>
      <c s="32">
        <f>ROUND(ROUND(L160,2)*ROUND(G160,3),2)</f>
      </c>
      <c s="36" t="s">
        <v>62</v>
      </c>
      <c>
        <f>(M160*21)/100</f>
      </c>
      <c t="s">
        <v>28</v>
      </c>
    </row>
    <row r="161" spans="1:5" ht="38.25">
      <c r="A161" s="35" t="s">
        <v>56</v>
      </c>
      <c r="E161" s="39" t="s">
        <v>7560</v>
      </c>
    </row>
    <row r="162" spans="1:5" ht="63.75">
      <c r="A162" s="35" t="s">
        <v>57</v>
      </c>
      <c r="E162" s="40" t="s">
        <v>7578</v>
      </c>
    </row>
    <row r="163" spans="1:5" ht="12.75">
      <c r="A163" t="s">
        <v>58</v>
      </c>
      <c r="E163" s="39" t="s">
        <v>5</v>
      </c>
    </row>
    <row r="164" spans="1:16" ht="25.5">
      <c r="A164" t="s">
        <v>50</v>
      </c>
      <c s="34" t="s">
        <v>387</v>
      </c>
      <c s="34" t="s">
        <v>7579</v>
      </c>
      <c s="35" t="s">
        <v>5</v>
      </c>
      <c s="6" t="s">
        <v>7580</v>
      </c>
      <c s="36" t="s">
        <v>54</v>
      </c>
      <c s="37">
        <v>15.84</v>
      </c>
      <c s="36">
        <v>0.01324</v>
      </c>
      <c s="36">
        <f>ROUND(G164*H164,6)</f>
      </c>
      <c r="L164" s="38">
        <v>0</v>
      </c>
      <c s="32">
        <f>ROUND(ROUND(L164,2)*ROUND(G164,3),2)</f>
      </c>
      <c s="36" t="s">
        <v>62</v>
      </c>
      <c>
        <f>(M164*21)/100</f>
      </c>
      <c t="s">
        <v>28</v>
      </c>
    </row>
    <row r="165" spans="1:5" ht="38.25">
      <c r="A165" s="35" t="s">
        <v>56</v>
      </c>
      <c r="E165" s="39" t="s">
        <v>7581</v>
      </c>
    </row>
    <row r="166" spans="1:5" ht="12.75">
      <c r="A166" s="35" t="s">
        <v>57</v>
      </c>
      <c r="E166" s="40" t="s">
        <v>7582</v>
      </c>
    </row>
    <row r="167" spans="1:5" ht="12.75">
      <c r="A167" t="s">
        <v>58</v>
      </c>
      <c r="E167" s="39" t="s">
        <v>5</v>
      </c>
    </row>
    <row r="168" spans="1:16" ht="25.5">
      <c r="A168" t="s">
        <v>50</v>
      </c>
      <c s="34" t="s">
        <v>390</v>
      </c>
      <c s="34" t="s">
        <v>7583</v>
      </c>
      <c s="35" t="s">
        <v>5</v>
      </c>
      <c s="6" t="s">
        <v>7584</v>
      </c>
      <c s="36" t="s">
        <v>71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28</v>
      </c>
    </row>
    <row r="169" spans="1:5" ht="25.5">
      <c r="A169" s="35" t="s">
        <v>56</v>
      </c>
      <c r="E169" s="39" t="s">
        <v>7584</v>
      </c>
    </row>
    <row r="170" spans="1:5" ht="12.75">
      <c r="A170" s="35" t="s">
        <v>57</v>
      </c>
      <c r="E170" s="40" t="s">
        <v>5</v>
      </c>
    </row>
    <row r="171" spans="1:5" ht="12.75">
      <c r="A171" t="s">
        <v>58</v>
      </c>
      <c r="E171" s="39" t="s">
        <v>5</v>
      </c>
    </row>
    <row r="172" spans="1:16" ht="38.25">
      <c r="A172" t="s">
        <v>50</v>
      </c>
      <c s="34" t="s">
        <v>393</v>
      </c>
      <c s="34" t="s">
        <v>7585</v>
      </c>
      <c s="35" t="s">
        <v>5</v>
      </c>
      <c s="6" t="s">
        <v>7586</v>
      </c>
      <c s="36" t="s">
        <v>71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62</v>
      </c>
      <c>
        <f>(M172*21)/100</f>
      </c>
      <c t="s">
        <v>28</v>
      </c>
    </row>
    <row r="173" spans="1:5" ht="89.25">
      <c r="A173" s="35" t="s">
        <v>56</v>
      </c>
      <c r="E173" s="39" t="s">
        <v>7587</v>
      </c>
    </row>
    <row r="174" spans="1:5" ht="12.75">
      <c r="A174" s="35" t="s">
        <v>57</v>
      </c>
      <c r="E174" s="40" t="s">
        <v>7588</v>
      </c>
    </row>
    <row r="175" spans="1:5" ht="12.75">
      <c r="A175" t="s">
        <v>58</v>
      </c>
      <c r="E175" s="39" t="s">
        <v>5</v>
      </c>
    </row>
    <row r="176" spans="1:16" ht="25.5">
      <c r="A176" t="s">
        <v>50</v>
      </c>
      <c s="34" t="s">
        <v>396</v>
      </c>
      <c s="34" t="s">
        <v>7589</v>
      </c>
      <c s="35" t="s">
        <v>5</v>
      </c>
      <c s="6" t="s">
        <v>7590</v>
      </c>
      <c s="36" t="s">
        <v>71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28</v>
      </c>
    </row>
    <row r="177" spans="1:5" ht="25.5">
      <c r="A177" s="35" t="s">
        <v>56</v>
      </c>
      <c r="E177" s="39" t="s">
        <v>7590</v>
      </c>
    </row>
    <row r="178" spans="1:5" ht="12.75">
      <c r="A178" s="35" t="s">
        <v>57</v>
      </c>
      <c r="E178" s="40" t="s">
        <v>7591</v>
      </c>
    </row>
    <row r="179" spans="1:5" ht="12.75">
      <c r="A179" t="s">
        <v>58</v>
      </c>
      <c r="E179" s="39" t="s">
        <v>5</v>
      </c>
    </row>
    <row r="180" spans="1:16" ht="38.25">
      <c r="A180" t="s">
        <v>50</v>
      </c>
      <c s="34" t="s">
        <v>399</v>
      </c>
      <c s="34" t="s">
        <v>7592</v>
      </c>
      <c s="35" t="s">
        <v>5</v>
      </c>
      <c s="6" t="s">
        <v>7593</v>
      </c>
      <c s="36" t="s">
        <v>71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62</v>
      </c>
      <c>
        <f>(M180*21)/100</f>
      </c>
      <c t="s">
        <v>28</v>
      </c>
    </row>
    <row r="181" spans="1:5" ht="76.5">
      <c r="A181" s="35" t="s">
        <v>56</v>
      </c>
      <c r="E181" s="39" t="s">
        <v>7594</v>
      </c>
    </row>
    <row r="182" spans="1:5" ht="12.75">
      <c r="A182" s="35" t="s">
        <v>57</v>
      </c>
      <c r="E182" s="40" t="s">
        <v>7591</v>
      </c>
    </row>
    <row r="183" spans="1:5" ht="12.75">
      <c r="A183" t="s">
        <v>58</v>
      </c>
      <c r="E183" s="39" t="s">
        <v>5</v>
      </c>
    </row>
    <row r="184" spans="1:16" ht="25.5">
      <c r="A184" t="s">
        <v>50</v>
      </c>
      <c s="34" t="s">
        <v>402</v>
      </c>
      <c s="34" t="s">
        <v>7595</v>
      </c>
      <c s="35" t="s">
        <v>5</v>
      </c>
      <c s="6" t="s">
        <v>7596</v>
      </c>
      <c s="36" t="s">
        <v>71</v>
      </c>
      <c s="37">
        <v>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28</v>
      </c>
    </row>
    <row r="185" spans="1:5" ht="25.5">
      <c r="A185" s="35" t="s">
        <v>56</v>
      </c>
      <c r="E185" s="39" t="s">
        <v>7596</v>
      </c>
    </row>
    <row r="186" spans="1:5" ht="51">
      <c r="A186" s="35" t="s">
        <v>57</v>
      </c>
      <c r="E186" s="40" t="s">
        <v>7597</v>
      </c>
    </row>
    <row r="187" spans="1:5" ht="12.75">
      <c r="A187" t="s">
        <v>58</v>
      </c>
      <c r="E187" s="39" t="s">
        <v>5</v>
      </c>
    </row>
    <row r="188" spans="1:16" ht="38.25">
      <c r="A188" t="s">
        <v>50</v>
      </c>
      <c s="34" t="s">
        <v>405</v>
      </c>
      <c s="34" t="s">
        <v>7598</v>
      </c>
      <c s="35" t="s">
        <v>5</v>
      </c>
      <c s="6" t="s">
        <v>7586</v>
      </c>
      <c s="36" t="s">
        <v>71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62</v>
      </c>
      <c>
        <f>(M188*21)/100</f>
      </c>
      <c t="s">
        <v>28</v>
      </c>
    </row>
    <row r="189" spans="1:5" ht="89.25">
      <c r="A189" s="35" t="s">
        <v>56</v>
      </c>
      <c r="E189" s="39" t="s">
        <v>7587</v>
      </c>
    </row>
    <row r="190" spans="1:5" ht="12.75">
      <c r="A190" s="35" t="s">
        <v>57</v>
      </c>
      <c r="E190" s="40" t="s">
        <v>7599</v>
      </c>
    </row>
    <row r="191" spans="1:5" ht="12.75">
      <c r="A191" t="s">
        <v>58</v>
      </c>
      <c r="E191" s="39" t="s">
        <v>5</v>
      </c>
    </row>
    <row r="192" spans="1:16" ht="38.25">
      <c r="A192" t="s">
        <v>50</v>
      </c>
      <c s="34" t="s">
        <v>408</v>
      </c>
      <c s="34" t="s">
        <v>7600</v>
      </c>
      <c s="35" t="s">
        <v>5</v>
      </c>
      <c s="6" t="s">
        <v>7586</v>
      </c>
      <c s="36" t="s">
        <v>71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62</v>
      </c>
      <c>
        <f>(M192*21)/100</f>
      </c>
      <c t="s">
        <v>28</v>
      </c>
    </row>
    <row r="193" spans="1:5" ht="89.25">
      <c r="A193" s="35" t="s">
        <v>56</v>
      </c>
      <c r="E193" s="39" t="s">
        <v>7587</v>
      </c>
    </row>
    <row r="194" spans="1:5" ht="12.75">
      <c r="A194" s="35" t="s">
        <v>57</v>
      </c>
      <c r="E194" s="40" t="s">
        <v>7563</v>
      </c>
    </row>
    <row r="195" spans="1:5" ht="12.75">
      <c r="A195" t="s">
        <v>58</v>
      </c>
      <c r="E195" s="39" t="s">
        <v>5</v>
      </c>
    </row>
    <row r="196" spans="1:16" ht="38.25">
      <c r="A196" t="s">
        <v>50</v>
      </c>
      <c s="34" t="s">
        <v>413</v>
      </c>
      <c s="34" t="s">
        <v>7601</v>
      </c>
      <c s="35" t="s">
        <v>5</v>
      </c>
      <c s="6" t="s">
        <v>7586</v>
      </c>
      <c s="36" t="s">
        <v>71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62</v>
      </c>
      <c>
        <f>(M196*21)/100</f>
      </c>
      <c t="s">
        <v>28</v>
      </c>
    </row>
    <row r="197" spans="1:5" ht="89.25">
      <c r="A197" s="35" t="s">
        <v>56</v>
      </c>
      <c r="E197" s="39" t="s">
        <v>7587</v>
      </c>
    </row>
    <row r="198" spans="1:5" ht="12.75">
      <c r="A198" s="35" t="s">
        <v>57</v>
      </c>
      <c r="E198" s="40" t="s">
        <v>7602</v>
      </c>
    </row>
    <row r="199" spans="1:5" ht="12.75">
      <c r="A199" t="s">
        <v>58</v>
      </c>
      <c r="E199" s="39" t="s">
        <v>5</v>
      </c>
    </row>
    <row r="200" spans="1:16" ht="25.5">
      <c r="A200" t="s">
        <v>50</v>
      </c>
      <c s="34" t="s">
        <v>416</v>
      </c>
      <c s="34" t="s">
        <v>7603</v>
      </c>
      <c s="35" t="s">
        <v>5</v>
      </c>
      <c s="6" t="s">
        <v>7604</v>
      </c>
      <c s="36" t="s">
        <v>1203</v>
      </c>
      <c s="37">
        <v>49.753</v>
      </c>
      <c s="36">
        <v>0.22241</v>
      </c>
      <c s="36">
        <f>ROUND(G200*H200,6)</f>
      </c>
      <c r="L200" s="38">
        <v>0</v>
      </c>
      <c s="32">
        <f>ROUND(ROUND(L200,2)*ROUND(G200,3),2)</f>
      </c>
      <c s="36" t="s">
        <v>55</v>
      </c>
      <c>
        <f>(M200*21)/100</f>
      </c>
      <c t="s">
        <v>28</v>
      </c>
    </row>
    <row r="201" spans="1:5" ht="25.5">
      <c r="A201" s="35" t="s">
        <v>56</v>
      </c>
      <c r="E201" s="39" t="s">
        <v>7604</v>
      </c>
    </row>
    <row r="202" spans="1:5" ht="76.5">
      <c r="A202" s="35" t="s">
        <v>57</v>
      </c>
      <c r="E202" s="40" t="s">
        <v>7605</v>
      </c>
    </row>
    <row r="203" spans="1:5" ht="12.75">
      <c r="A203" t="s">
        <v>58</v>
      </c>
      <c r="E203" s="39" t="s">
        <v>5</v>
      </c>
    </row>
    <row r="204" spans="1:16" ht="25.5">
      <c r="A204" t="s">
        <v>50</v>
      </c>
      <c s="34" t="s">
        <v>419</v>
      </c>
      <c s="34" t="s">
        <v>7606</v>
      </c>
      <c s="35" t="s">
        <v>5</v>
      </c>
      <c s="6" t="s">
        <v>7607</v>
      </c>
      <c s="36" t="s">
        <v>54</v>
      </c>
      <c s="37">
        <v>69.5</v>
      </c>
      <c s="36">
        <v>0.03417</v>
      </c>
      <c s="36">
        <f>ROUND(G204*H204,6)</f>
      </c>
      <c r="L204" s="38">
        <v>0</v>
      </c>
      <c s="32">
        <f>ROUND(ROUND(L204,2)*ROUND(G204,3),2)</f>
      </c>
      <c s="36" t="s">
        <v>55</v>
      </c>
      <c>
        <f>(M204*21)/100</f>
      </c>
      <c t="s">
        <v>28</v>
      </c>
    </row>
    <row r="205" spans="1:5" ht="25.5">
      <c r="A205" s="35" t="s">
        <v>56</v>
      </c>
      <c r="E205" s="39" t="s">
        <v>7607</v>
      </c>
    </row>
    <row r="206" spans="1:5" ht="51">
      <c r="A206" s="35" t="s">
        <v>57</v>
      </c>
      <c r="E206" s="40" t="s">
        <v>7608</v>
      </c>
    </row>
    <row r="207" spans="1:5" ht="12.75">
      <c r="A207" t="s">
        <v>58</v>
      </c>
      <c r="E207" s="39" t="s">
        <v>5</v>
      </c>
    </row>
    <row r="208" spans="1:16" ht="12.75">
      <c r="A208" t="s">
        <v>50</v>
      </c>
      <c s="34" t="s">
        <v>422</v>
      </c>
      <c s="34" t="s">
        <v>7609</v>
      </c>
      <c s="35" t="s">
        <v>5</v>
      </c>
      <c s="6" t="s">
        <v>7610</v>
      </c>
      <c s="36" t="s">
        <v>54</v>
      </c>
      <c s="37">
        <v>50.57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28</v>
      </c>
    </row>
    <row r="209" spans="1:5" ht="12.75">
      <c r="A209" s="35" t="s">
        <v>56</v>
      </c>
      <c r="E209" s="39" t="s">
        <v>7610</v>
      </c>
    </row>
    <row r="210" spans="1:5" ht="12.75">
      <c r="A210" s="35" t="s">
        <v>57</v>
      </c>
      <c r="E210" s="40" t="s">
        <v>7611</v>
      </c>
    </row>
    <row r="211" spans="1:5" ht="12.75">
      <c r="A211" t="s">
        <v>58</v>
      </c>
      <c r="E211" s="39" t="s">
        <v>5</v>
      </c>
    </row>
    <row r="212" spans="1:16" ht="25.5">
      <c r="A212" t="s">
        <v>50</v>
      </c>
      <c s="34" t="s">
        <v>425</v>
      </c>
      <c s="34" t="s">
        <v>7612</v>
      </c>
      <c s="35" t="s">
        <v>5</v>
      </c>
      <c s="6" t="s">
        <v>7613</v>
      </c>
      <c s="36" t="s">
        <v>54</v>
      </c>
      <c s="37">
        <v>53.099</v>
      </c>
      <c s="36">
        <v>0.064</v>
      </c>
      <c s="36">
        <f>ROUND(G212*H212,6)</f>
      </c>
      <c r="L212" s="38">
        <v>0</v>
      </c>
      <c s="32">
        <f>ROUND(ROUND(L212,2)*ROUND(G212,3),2)</f>
      </c>
      <c s="36" t="s">
        <v>62</v>
      </c>
      <c>
        <f>(M212*21)/100</f>
      </c>
      <c t="s">
        <v>28</v>
      </c>
    </row>
    <row r="213" spans="1:5" ht="38.25">
      <c r="A213" s="35" t="s">
        <v>56</v>
      </c>
      <c r="E213" s="39" t="s">
        <v>7614</v>
      </c>
    </row>
    <row r="214" spans="1:5" ht="38.25">
      <c r="A214" s="35" t="s">
        <v>57</v>
      </c>
      <c r="E214" s="40" t="s">
        <v>7615</v>
      </c>
    </row>
    <row r="215" spans="1:5" ht="12.75">
      <c r="A215" t="s">
        <v>58</v>
      </c>
      <c r="E215" s="39" t="s">
        <v>5</v>
      </c>
    </row>
    <row r="216" spans="1:16" ht="12.75">
      <c r="A216" t="s">
        <v>50</v>
      </c>
      <c s="34" t="s">
        <v>428</v>
      </c>
      <c s="34" t="s">
        <v>7616</v>
      </c>
      <c s="35" t="s">
        <v>5</v>
      </c>
      <c s="6" t="s">
        <v>7617</v>
      </c>
      <c s="36" t="s">
        <v>71</v>
      </c>
      <c s="37">
        <v>63</v>
      </c>
      <c s="36">
        <v>0.0008</v>
      </c>
      <c s="36">
        <f>ROUND(G216*H216,6)</f>
      </c>
      <c r="L216" s="38">
        <v>0</v>
      </c>
      <c s="32">
        <f>ROUND(ROUND(L216,2)*ROUND(G216,3),2)</f>
      </c>
      <c s="36" t="s">
        <v>62</v>
      </c>
      <c>
        <f>(M216*21)/100</f>
      </c>
      <c t="s">
        <v>28</v>
      </c>
    </row>
    <row r="217" spans="1:5" ht="12.75">
      <c r="A217" s="35" t="s">
        <v>56</v>
      </c>
      <c r="E217" s="39" t="s">
        <v>7617</v>
      </c>
    </row>
    <row r="218" spans="1:5" ht="12.75">
      <c r="A218" s="35" t="s">
        <v>57</v>
      </c>
      <c r="E218" s="40" t="s">
        <v>7618</v>
      </c>
    </row>
    <row r="219" spans="1:5" ht="12.75">
      <c r="A219" t="s">
        <v>58</v>
      </c>
      <c r="E219" s="39" t="s">
        <v>5</v>
      </c>
    </row>
    <row r="220" spans="1:13" ht="12.75">
      <c r="A220" t="s">
        <v>47</v>
      </c>
      <c r="C220" s="31" t="s">
        <v>3328</v>
      </c>
      <c r="E220" s="33" t="s">
        <v>3329</v>
      </c>
      <c r="J220" s="32">
        <f>0</f>
      </c>
      <c s="32">
        <f>0</f>
      </c>
      <c s="32">
        <f>0+L221</f>
      </c>
      <c s="32">
        <f>0+M221</f>
      </c>
    </row>
    <row r="221" spans="1:16" ht="25.5">
      <c r="A221" t="s">
        <v>50</v>
      </c>
      <c s="34" t="s">
        <v>488</v>
      </c>
      <c s="34" t="s">
        <v>7619</v>
      </c>
      <c s="35" t="s">
        <v>5</v>
      </c>
      <c s="6" t="s">
        <v>7620</v>
      </c>
      <c s="36" t="s">
        <v>54</v>
      </c>
      <c s="37">
        <v>27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55</v>
      </c>
      <c>
        <f>(M221*21)/100</f>
      </c>
      <c t="s">
        <v>28</v>
      </c>
    </row>
    <row r="222" spans="1:5" ht="25.5">
      <c r="A222" s="35" t="s">
        <v>56</v>
      </c>
      <c r="E222" s="39" t="s">
        <v>7620</v>
      </c>
    </row>
    <row r="223" spans="1:5" ht="12.75">
      <c r="A223" s="35" t="s">
        <v>57</v>
      </c>
      <c r="E223" s="40" t="s">
        <v>7621</v>
      </c>
    </row>
    <row r="224" spans="1:5" ht="12.75">
      <c r="A224" t="s">
        <v>58</v>
      </c>
      <c r="E224" s="39" t="s">
        <v>5</v>
      </c>
    </row>
    <row r="225" spans="1:13" ht="12.75">
      <c r="A225" t="s">
        <v>47</v>
      </c>
      <c r="C225" s="31" t="s">
        <v>83</v>
      </c>
      <c r="E225" s="33" t="s">
        <v>282</v>
      </c>
      <c r="J225" s="32">
        <f>0</f>
      </c>
      <c s="32">
        <f>0</f>
      </c>
      <c s="32">
        <f>0+L226+L230+L234+L238+L242+L246+L250+L254+L258+L262+L266+L270</f>
      </c>
      <c s="32">
        <f>0+M226+M230+M234+M238+M242+M246+M250+M254+M258+M262+M266+M270</f>
      </c>
    </row>
    <row r="226" spans="1:16" ht="12.75">
      <c r="A226" t="s">
        <v>50</v>
      </c>
      <c s="34" t="s">
        <v>431</v>
      </c>
      <c s="34" t="s">
        <v>4289</v>
      </c>
      <c s="35" t="s">
        <v>5</v>
      </c>
      <c s="6" t="s">
        <v>4290</v>
      </c>
      <c s="36" t="s">
        <v>71</v>
      </c>
      <c s="37">
        <v>6</v>
      </c>
      <c s="36">
        <v>0.0008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28</v>
      </c>
    </row>
    <row r="227" spans="1:5" ht="12.75">
      <c r="A227" s="35" t="s">
        <v>56</v>
      </c>
      <c r="E227" s="39" t="s">
        <v>4290</v>
      </c>
    </row>
    <row r="228" spans="1:5" ht="12.75">
      <c r="A228" s="35" t="s">
        <v>57</v>
      </c>
      <c r="E228" s="40" t="s">
        <v>7622</v>
      </c>
    </row>
    <row r="229" spans="1:5" ht="12.75">
      <c r="A229" t="s">
        <v>58</v>
      </c>
      <c r="E229" s="39" t="s">
        <v>4292</v>
      </c>
    </row>
    <row r="230" spans="1:16" ht="25.5">
      <c r="A230" t="s">
        <v>50</v>
      </c>
      <c s="34" t="s">
        <v>434</v>
      </c>
      <c s="34" t="s">
        <v>7623</v>
      </c>
      <c s="35" t="s">
        <v>5</v>
      </c>
      <c s="6" t="s">
        <v>7624</v>
      </c>
      <c s="36" t="s">
        <v>71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55</v>
      </c>
      <c>
        <f>(M230*21)/100</f>
      </c>
      <c t="s">
        <v>28</v>
      </c>
    </row>
    <row r="231" spans="1:5" ht="25.5">
      <c r="A231" s="35" t="s">
        <v>56</v>
      </c>
      <c r="E231" s="39" t="s">
        <v>7624</v>
      </c>
    </row>
    <row r="232" spans="1:5" ht="12.75">
      <c r="A232" s="35" t="s">
        <v>57</v>
      </c>
      <c r="E232" s="40" t="s">
        <v>7625</v>
      </c>
    </row>
    <row r="233" spans="1:5" ht="12.75">
      <c r="A233" t="s">
        <v>58</v>
      </c>
      <c r="E233" s="39" t="s">
        <v>5</v>
      </c>
    </row>
    <row r="234" spans="1:16" ht="25.5">
      <c r="A234" t="s">
        <v>50</v>
      </c>
      <c s="34" t="s">
        <v>437</v>
      </c>
      <c s="34" t="s">
        <v>7626</v>
      </c>
      <c s="35" t="s">
        <v>5</v>
      </c>
      <c s="6" t="s">
        <v>7627</v>
      </c>
      <c s="36" t="s">
        <v>71</v>
      </c>
      <c s="37">
        <v>47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55</v>
      </c>
      <c>
        <f>(M234*21)/100</f>
      </c>
      <c t="s">
        <v>28</v>
      </c>
    </row>
    <row r="235" spans="1:5" ht="25.5">
      <c r="A235" s="35" t="s">
        <v>56</v>
      </c>
      <c r="E235" s="39" t="s">
        <v>7627</v>
      </c>
    </row>
    <row r="236" spans="1:5" ht="114.75">
      <c r="A236" s="35" t="s">
        <v>57</v>
      </c>
      <c r="E236" s="40" t="s">
        <v>7628</v>
      </c>
    </row>
    <row r="237" spans="1:5" ht="12.75">
      <c r="A237" t="s">
        <v>58</v>
      </c>
      <c r="E237" s="39" t="s">
        <v>5</v>
      </c>
    </row>
    <row r="238" spans="1:16" ht="25.5">
      <c r="A238" t="s">
        <v>50</v>
      </c>
      <c s="34" t="s">
        <v>440</v>
      </c>
      <c s="34" t="s">
        <v>7629</v>
      </c>
      <c s="35" t="s">
        <v>5</v>
      </c>
      <c s="6" t="s">
        <v>7630</v>
      </c>
      <c s="36" t="s">
        <v>71</v>
      </c>
      <c s="37">
        <v>40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55</v>
      </c>
      <c>
        <f>(M238*21)/100</f>
      </c>
      <c t="s">
        <v>28</v>
      </c>
    </row>
    <row r="239" spans="1:5" ht="25.5">
      <c r="A239" s="35" t="s">
        <v>56</v>
      </c>
      <c r="E239" s="39" t="s">
        <v>7630</v>
      </c>
    </row>
    <row r="240" spans="1:5" ht="25.5">
      <c r="A240" s="35" t="s">
        <v>57</v>
      </c>
      <c r="E240" s="40" t="s">
        <v>7631</v>
      </c>
    </row>
    <row r="241" spans="1:5" ht="12.75">
      <c r="A241" t="s">
        <v>58</v>
      </c>
      <c r="E241" s="39" t="s">
        <v>5</v>
      </c>
    </row>
    <row r="242" spans="1:16" ht="12.75">
      <c r="A242" t="s">
        <v>50</v>
      </c>
      <c s="34" t="s">
        <v>443</v>
      </c>
      <c s="34" t="s">
        <v>7632</v>
      </c>
      <c s="35" t="s">
        <v>5</v>
      </c>
      <c s="6" t="s">
        <v>7633</v>
      </c>
      <c s="36" t="s">
        <v>54</v>
      </c>
      <c s="37">
        <v>42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55</v>
      </c>
      <c>
        <f>(M242*21)/100</f>
      </c>
      <c t="s">
        <v>28</v>
      </c>
    </row>
    <row r="243" spans="1:5" ht="12.75">
      <c r="A243" s="35" t="s">
        <v>56</v>
      </c>
      <c r="E243" s="39" t="s">
        <v>7633</v>
      </c>
    </row>
    <row r="244" spans="1:5" ht="25.5">
      <c r="A244" s="35" t="s">
        <v>57</v>
      </c>
      <c r="E244" s="40" t="s">
        <v>7634</v>
      </c>
    </row>
    <row r="245" spans="1:5" ht="12.75">
      <c r="A245" t="s">
        <v>58</v>
      </c>
      <c r="E245" s="39" t="s">
        <v>5</v>
      </c>
    </row>
    <row r="246" spans="1:16" ht="12.75">
      <c r="A246" t="s">
        <v>50</v>
      </c>
      <c s="34" t="s">
        <v>446</v>
      </c>
      <c s="34" t="s">
        <v>7635</v>
      </c>
      <c s="35" t="s">
        <v>5</v>
      </c>
      <c s="6" t="s">
        <v>7636</v>
      </c>
      <c s="36" t="s">
        <v>54</v>
      </c>
      <c s="37">
        <v>89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55</v>
      </c>
      <c>
        <f>(M246*21)/100</f>
      </c>
      <c t="s">
        <v>28</v>
      </c>
    </row>
    <row r="247" spans="1:5" ht="12.75">
      <c r="A247" s="35" t="s">
        <v>56</v>
      </c>
      <c r="E247" s="39" t="s">
        <v>7636</v>
      </c>
    </row>
    <row r="248" spans="1:5" ht="89.25">
      <c r="A248" s="35" t="s">
        <v>57</v>
      </c>
      <c r="E248" s="40" t="s">
        <v>7637</v>
      </c>
    </row>
    <row r="249" spans="1:5" ht="12.75">
      <c r="A249" t="s">
        <v>58</v>
      </c>
      <c r="E249" s="39" t="s">
        <v>5</v>
      </c>
    </row>
    <row r="250" spans="1:16" ht="12.75">
      <c r="A250" t="s">
        <v>50</v>
      </c>
      <c s="34" t="s">
        <v>449</v>
      </c>
      <c s="34" t="s">
        <v>7638</v>
      </c>
      <c s="35" t="s">
        <v>5</v>
      </c>
      <c s="6" t="s">
        <v>7639</v>
      </c>
      <c s="36" t="s">
        <v>54</v>
      </c>
      <c s="37">
        <v>15.64</v>
      </c>
      <c s="36">
        <v>2E-05</v>
      </c>
      <c s="36">
        <f>ROUND(G250*H250,6)</f>
      </c>
      <c r="L250" s="38">
        <v>0</v>
      </c>
      <c s="32">
        <f>ROUND(ROUND(L250,2)*ROUND(G250,3),2)</f>
      </c>
      <c s="36" t="s">
        <v>55</v>
      </c>
      <c>
        <f>(M250*21)/100</f>
      </c>
      <c t="s">
        <v>28</v>
      </c>
    </row>
    <row r="251" spans="1:5" ht="12.75">
      <c r="A251" s="35" t="s">
        <v>56</v>
      </c>
      <c r="E251" s="39" t="s">
        <v>7639</v>
      </c>
    </row>
    <row r="252" spans="1:5" ht="12.75">
      <c r="A252" s="35" t="s">
        <v>57</v>
      </c>
      <c r="E252" s="40" t="s">
        <v>7640</v>
      </c>
    </row>
    <row r="253" spans="1:5" ht="12.75">
      <c r="A253" t="s">
        <v>58</v>
      </c>
      <c r="E253" s="39" t="s">
        <v>5</v>
      </c>
    </row>
    <row r="254" spans="1:16" ht="25.5">
      <c r="A254" t="s">
        <v>50</v>
      </c>
      <c s="34" t="s">
        <v>452</v>
      </c>
      <c s="34" t="s">
        <v>7641</v>
      </c>
      <c s="35" t="s">
        <v>5</v>
      </c>
      <c s="6" t="s">
        <v>7642</v>
      </c>
      <c s="36" t="s">
        <v>71</v>
      </c>
      <c s="37">
        <v>92</v>
      </c>
      <c s="36">
        <v>0.00013</v>
      </c>
      <c s="36">
        <f>ROUND(G254*H254,6)</f>
      </c>
      <c r="L254" s="38">
        <v>0</v>
      </c>
      <c s="32">
        <f>ROUND(ROUND(L254,2)*ROUND(G254,3),2)</f>
      </c>
      <c s="36" t="s">
        <v>55</v>
      </c>
      <c>
        <f>(M254*21)/100</f>
      </c>
      <c t="s">
        <v>28</v>
      </c>
    </row>
    <row r="255" spans="1:5" ht="25.5">
      <c r="A255" s="35" t="s">
        <v>56</v>
      </c>
      <c r="E255" s="39" t="s">
        <v>7642</v>
      </c>
    </row>
    <row r="256" spans="1:5" ht="12.75">
      <c r="A256" s="35" t="s">
        <v>57</v>
      </c>
      <c r="E256" s="40" t="s">
        <v>7643</v>
      </c>
    </row>
    <row r="257" spans="1:5" ht="12.75">
      <c r="A257" t="s">
        <v>58</v>
      </c>
      <c r="E257" s="39" t="s">
        <v>5</v>
      </c>
    </row>
    <row r="258" spans="1:16" ht="12.75">
      <c r="A258" t="s">
        <v>50</v>
      </c>
      <c s="34" t="s">
        <v>456</v>
      </c>
      <c s="34" t="s">
        <v>7644</v>
      </c>
      <c s="35" t="s">
        <v>5</v>
      </c>
      <c s="6" t="s">
        <v>7645</v>
      </c>
      <c s="36" t="s">
        <v>71</v>
      </c>
      <c s="37">
        <v>1</v>
      </c>
      <c s="36">
        <v>0.0008</v>
      </c>
      <c s="36">
        <f>ROUND(G258*H258,6)</f>
      </c>
      <c r="L258" s="38">
        <v>0</v>
      </c>
      <c s="32">
        <f>ROUND(ROUND(L258,2)*ROUND(G258,3),2)</f>
      </c>
      <c s="36" t="s">
        <v>62</v>
      </c>
      <c>
        <f>(M258*21)/100</f>
      </c>
      <c t="s">
        <v>28</v>
      </c>
    </row>
    <row r="259" spans="1:5" ht="12.75">
      <c r="A259" s="35" t="s">
        <v>56</v>
      </c>
      <c r="E259" s="39" t="s">
        <v>7645</v>
      </c>
    </row>
    <row r="260" spans="1:5" ht="12.75">
      <c r="A260" s="35" t="s">
        <v>57</v>
      </c>
      <c r="E260" s="40" t="s">
        <v>7646</v>
      </c>
    </row>
    <row r="261" spans="1:5" ht="12.75">
      <c r="A261" t="s">
        <v>58</v>
      </c>
      <c r="E261" s="39" t="s">
        <v>5</v>
      </c>
    </row>
    <row r="262" spans="1:16" ht="12.75">
      <c r="A262" t="s">
        <v>50</v>
      </c>
      <c s="34" t="s">
        <v>462</v>
      </c>
      <c s="34" t="s">
        <v>7647</v>
      </c>
      <c s="35" t="s">
        <v>5</v>
      </c>
      <c s="6" t="s">
        <v>7648</v>
      </c>
      <c s="36" t="s">
        <v>86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62</v>
      </c>
      <c>
        <f>(M262*21)/100</f>
      </c>
      <c t="s">
        <v>28</v>
      </c>
    </row>
    <row r="263" spans="1:5" ht="12.75">
      <c r="A263" s="35" t="s">
        <v>56</v>
      </c>
      <c r="E263" s="39" t="s">
        <v>7648</v>
      </c>
    </row>
    <row r="264" spans="1:5" ht="12.75">
      <c r="A264" s="35" t="s">
        <v>57</v>
      </c>
      <c r="E264" s="40" t="s">
        <v>7646</v>
      </c>
    </row>
    <row r="265" spans="1:5" ht="12.75">
      <c r="A265" t="s">
        <v>58</v>
      </c>
      <c r="E265" s="39" t="s">
        <v>5</v>
      </c>
    </row>
    <row r="266" spans="1:16" ht="12.75">
      <c r="A266" t="s">
        <v>50</v>
      </c>
      <c s="34" t="s">
        <v>465</v>
      </c>
      <c s="34" t="s">
        <v>7649</v>
      </c>
      <c s="35" t="s">
        <v>5</v>
      </c>
      <c s="6" t="s">
        <v>7650</v>
      </c>
      <c s="36" t="s">
        <v>71</v>
      </c>
      <c s="37">
        <v>2</v>
      </c>
      <c s="36">
        <v>0.0008</v>
      </c>
      <c s="36">
        <f>ROUND(G266*H266,6)</f>
      </c>
      <c r="L266" s="38">
        <v>0</v>
      </c>
      <c s="32">
        <f>ROUND(ROUND(L266,2)*ROUND(G266,3),2)</f>
      </c>
      <c s="36" t="s">
        <v>62</v>
      </c>
      <c>
        <f>(M266*21)/100</f>
      </c>
      <c t="s">
        <v>28</v>
      </c>
    </row>
    <row r="267" spans="1:5" ht="12.75">
      <c r="A267" s="35" t="s">
        <v>56</v>
      </c>
      <c r="E267" s="39" t="s">
        <v>7650</v>
      </c>
    </row>
    <row r="268" spans="1:5" ht="25.5">
      <c r="A268" s="35" t="s">
        <v>57</v>
      </c>
      <c r="E268" s="42" t="s">
        <v>7651</v>
      </c>
    </row>
    <row r="269" spans="1:5" ht="12.75">
      <c r="A269" t="s">
        <v>58</v>
      </c>
      <c r="E269" s="39" t="s">
        <v>7652</v>
      </c>
    </row>
    <row r="270" spans="1:16" ht="12.75">
      <c r="A270" t="s">
        <v>50</v>
      </c>
      <c s="34" t="s">
        <v>467</v>
      </c>
      <c s="34" t="s">
        <v>7653</v>
      </c>
      <c s="35" t="s">
        <v>5</v>
      </c>
      <c s="6" t="s">
        <v>7654</v>
      </c>
      <c s="36" t="s">
        <v>71</v>
      </c>
      <c s="37">
        <v>23</v>
      </c>
      <c s="36">
        <v>0.0008</v>
      </c>
      <c s="36">
        <f>ROUND(G270*H270,6)</f>
      </c>
      <c r="L270" s="38">
        <v>0</v>
      </c>
      <c s="32">
        <f>ROUND(ROUND(L270,2)*ROUND(G270,3),2)</f>
      </c>
      <c s="36" t="s">
        <v>62</v>
      </c>
      <c>
        <f>(M270*21)/100</f>
      </c>
      <c t="s">
        <v>28</v>
      </c>
    </row>
    <row r="271" spans="1:5" ht="12.75">
      <c r="A271" s="35" t="s">
        <v>56</v>
      </c>
      <c r="E271" s="39" t="s">
        <v>7654</v>
      </c>
    </row>
    <row r="272" spans="1:5" ht="12.75">
      <c r="A272" s="35" t="s">
        <v>57</v>
      </c>
      <c r="E272" s="40" t="s">
        <v>7655</v>
      </c>
    </row>
    <row r="273" spans="1:5" ht="12.75">
      <c r="A273" t="s">
        <v>58</v>
      </c>
      <c r="E273" s="39" t="s">
        <v>4292</v>
      </c>
    </row>
    <row r="274" spans="1:13" ht="12.75">
      <c r="A274" t="s">
        <v>47</v>
      </c>
      <c r="C274" s="31" t="s">
        <v>1290</v>
      </c>
      <c r="E274" s="33" t="s">
        <v>1291</v>
      </c>
      <c r="J274" s="32">
        <f>0</f>
      </c>
      <c s="32">
        <f>0</f>
      </c>
      <c s="32">
        <f>0+L275+L279+L283+L287</f>
      </c>
      <c s="32">
        <f>0+M275+M279+M283+M287</f>
      </c>
    </row>
    <row r="275" spans="1:16" ht="25.5">
      <c r="A275" t="s">
        <v>50</v>
      </c>
      <c s="34" t="s">
        <v>471</v>
      </c>
      <c s="34" t="s">
        <v>7656</v>
      </c>
      <c s="35" t="s">
        <v>5</v>
      </c>
      <c s="6" t="s">
        <v>7657</v>
      </c>
      <c s="36" t="s">
        <v>102</v>
      </c>
      <c s="37">
        <v>90.356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55</v>
      </c>
      <c>
        <f>(M275*21)/100</f>
      </c>
      <c t="s">
        <v>28</v>
      </c>
    </row>
    <row r="276" spans="1:5" ht="25.5">
      <c r="A276" s="35" t="s">
        <v>56</v>
      </c>
      <c r="E276" s="39" t="s">
        <v>7657</v>
      </c>
    </row>
    <row r="277" spans="1:5" ht="12.75">
      <c r="A277" s="35" t="s">
        <v>57</v>
      </c>
      <c r="E277" s="40" t="s">
        <v>7658</v>
      </c>
    </row>
    <row r="278" spans="1:5" ht="12.75">
      <c r="A278" t="s">
        <v>58</v>
      </c>
      <c r="E278" s="39" t="s">
        <v>5</v>
      </c>
    </row>
    <row r="279" spans="1:16" ht="38.25">
      <c r="A279" t="s">
        <v>50</v>
      </c>
      <c s="34" t="s">
        <v>474</v>
      </c>
      <c s="34" t="s">
        <v>1298</v>
      </c>
      <c s="35" t="s">
        <v>5</v>
      </c>
      <c s="6" t="s">
        <v>1299</v>
      </c>
      <c s="36" t="s">
        <v>102</v>
      </c>
      <c s="37">
        <v>75.524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62</v>
      </c>
      <c>
        <f>(M279*21)/100</f>
      </c>
      <c t="s">
        <v>28</v>
      </c>
    </row>
    <row r="280" spans="1:5" ht="51">
      <c r="A280" s="35" t="s">
        <v>56</v>
      </c>
      <c r="E280" s="39" t="s">
        <v>1300</v>
      </c>
    </row>
    <row r="281" spans="1:5" ht="344.25">
      <c r="A281" s="35" t="s">
        <v>57</v>
      </c>
      <c r="E281" s="40" t="s">
        <v>7659</v>
      </c>
    </row>
    <row r="282" spans="1:5" ht="165.75">
      <c r="A282" t="s">
        <v>58</v>
      </c>
      <c r="E282" s="39" t="s">
        <v>1427</v>
      </c>
    </row>
    <row r="283" spans="1:16" ht="38.25">
      <c r="A283" t="s">
        <v>50</v>
      </c>
      <c s="34" t="s">
        <v>479</v>
      </c>
      <c s="34" t="s">
        <v>4891</v>
      </c>
      <c s="35" t="s">
        <v>5</v>
      </c>
      <c s="6" t="s">
        <v>4892</v>
      </c>
      <c s="36" t="s">
        <v>102</v>
      </c>
      <c s="37">
        <v>14.4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62</v>
      </c>
      <c>
        <f>(M283*21)/100</f>
      </c>
      <c t="s">
        <v>28</v>
      </c>
    </row>
    <row r="284" spans="1:5" ht="51">
      <c r="A284" s="35" t="s">
        <v>56</v>
      </c>
      <c r="E284" s="39" t="s">
        <v>4893</v>
      </c>
    </row>
    <row r="285" spans="1:5" ht="12.75">
      <c r="A285" s="35" t="s">
        <v>57</v>
      </c>
      <c r="E285" s="40" t="s">
        <v>7660</v>
      </c>
    </row>
    <row r="286" spans="1:5" ht="165.75">
      <c r="A286" t="s">
        <v>58</v>
      </c>
      <c r="E286" s="39" t="s">
        <v>1427</v>
      </c>
    </row>
    <row r="287" spans="1:16" ht="38.25">
      <c r="A287" t="s">
        <v>50</v>
      </c>
      <c s="34" t="s">
        <v>482</v>
      </c>
      <c s="34" t="s">
        <v>1363</v>
      </c>
      <c s="35" t="s">
        <v>5</v>
      </c>
      <c s="6" t="s">
        <v>1364</v>
      </c>
      <c s="36" t="s">
        <v>102</v>
      </c>
      <c s="37">
        <v>0.432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62</v>
      </c>
      <c>
        <f>(M287*21)/100</f>
      </c>
      <c t="s">
        <v>28</v>
      </c>
    </row>
    <row r="288" spans="1:5" ht="38.25">
      <c r="A288" s="35" t="s">
        <v>56</v>
      </c>
      <c r="E288" s="39" t="s">
        <v>7661</v>
      </c>
    </row>
    <row r="289" spans="1:5" ht="12.75">
      <c r="A289" s="35" t="s">
        <v>57</v>
      </c>
      <c r="E289" s="40" t="s">
        <v>7662</v>
      </c>
    </row>
    <row r="290" spans="1:5" ht="165.75">
      <c r="A290" t="s">
        <v>58</v>
      </c>
      <c r="E290" s="39" t="s">
        <v>1427</v>
      </c>
    </row>
    <row r="291" spans="1:13" ht="12.75">
      <c r="A291" t="s">
        <v>47</v>
      </c>
      <c r="C291" s="31" t="s">
        <v>1302</v>
      </c>
      <c r="E291" s="33" t="s">
        <v>1303</v>
      </c>
      <c r="J291" s="32">
        <f>0</f>
      </c>
      <c s="32">
        <f>0</f>
      </c>
      <c s="32">
        <f>0+L292</f>
      </c>
      <c s="32">
        <f>0+M292</f>
      </c>
    </row>
    <row r="292" spans="1:16" ht="25.5">
      <c r="A292" t="s">
        <v>50</v>
      </c>
      <c s="34" t="s">
        <v>485</v>
      </c>
      <c s="34" t="s">
        <v>7663</v>
      </c>
      <c s="35" t="s">
        <v>5</v>
      </c>
      <c s="6" t="s">
        <v>7664</v>
      </c>
      <c s="36" t="s">
        <v>102</v>
      </c>
      <c s="37">
        <v>128.049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28</v>
      </c>
    </row>
    <row r="293" spans="1:5" ht="38.25">
      <c r="A293" s="35" t="s">
        <v>56</v>
      </c>
      <c r="E293" s="39" t="s">
        <v>7665</v>
      </c>
    </row>
    <row r="294" spans="1:5" ht="12.75">
      <c r="A294" s="35" t="s">
        <v>57</v>
      </c>
      <c r="E294" s="40" t="s">
        <v>5</v>
      </c>
    </row>
    <row r="295" spans="1:5" ht="12.75">
      <c r="A295" t="s">
        <v>58</v>
      </c>
      <c r="E295" s="39" t="s">
        <v>5</v>
      </c>
    </row>
    <row r="296" spans="1:13" ht="12.75">
      <c r="A296" t="s">
        <v>47</v>
      </c>
      <c r="C296" s="31" t="s">
        <v>103</v>
      </c>
      <c r="E296" s="33" t="s">
        <v>104</v>
      </c>
      <c r="J296" s="32">
        <f>0</f>
      </c>
      <c s="32">
        <f>0</f>
      </c>
      <c s="32">
        <f>0+L297</f>
      </c>
      <c s="32">
        <f>0+M297</f>
      </c>
    </row>
    <row r="297" spans="1:16" ht="12.75">
      <c r="A297" t="s">
        <v>50</v>
      </c>
      <c s="34" t="s">
        <v>490</v>
      </c>
      <c s="34" t="s">
        <v>5369</v>
      </c>
      <c s="35" t="s">
        <v>5</v>
      </c>
      <c s="6" t="s">
        <v>5370</v>
      </c>
      <c s="36" t="s">
        <v>86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62</v>
      </c>
      <c>
        <f>(M297*21)/100</f>
      </c>
      <c t="s">
        <v>28</v>
      </c>
    </row>
    <row r="298" spans="1:5" ht="12.75">
      <c r="A298" s="35" t="s">
        <v>56</v>
      </c>
      <c r="E298" s="39" t="s">
        <v>5370</v>
      </c>
    </row>
    <row r="299" spans="1:5" ht="12.75">
      <c r="A299" s="35" t="s">
        <v>57</v>
      </c>
      <c r="E299" s="40" t="s">
        <v>5</v>
      </c>
    </row>
    <row r="300" spans="1:5" ht="114.75">
      <c r="A300" t="s">
        <v>58</v>
      </c>
      <c r="E300" s="39" t="s">
        <v>5372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7666</v>
      </c>
      <c s="41">
        <f>Rekapitulace!C46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7666</v>
      </c>
      <c r="E4" s="26" t="s">
        <v>7667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COUNTIFS(L8:L138,"=0",A8:A138,"P")+COUNTIFS(L8:L138,"",A8:A138,"P")+SUM(Q8:Q138)</f>
      </c>
    </row>
    <row r="8" spans="1:13" ht="12.75">
      <c r="A8" t="s">
        <v>45</v>
      </c>
      <c r="C8" s="28" t="s">
        <v>7670</v>
      </c>
      <c r="E8" s="30" t="s">
        <v>7669</v>
      </c>
      <c r="J8" s="29">
        <f>0+J9+J34+J51+J68+J137</f>
      </c>
      <c s="29">
        <f>0+K9+K34+K51+K68+K137</f>
      </c>
      <c s="29">
        <f>0+L9+L34+L51+L68+L137</f>
      </c>
      <c s="29">
        <f>0+M9+M34+M51+M68+M137</f>
      </c>
    </row>
    <row r="9" spans="1:13" ht="12.75">
      <c r="A9" t="s">
        <v>47</v>
      </c>
      <c r="C9" s="31" t="s">
        <v>51</v>
      </c>
      <c r="E9" s="33" t="s">
        <v>1200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51</v>
      </c>
      <c s="34" t="s">
        <v>7216</v>
      </c>
      <c s="35" t="s">
        <v>5</v>
      </c>
      <c s="6" t="s">
        <v>7217</v>
      </c>
      <c s="36" t="s">
        <v>1088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7217</v>
      </c>
    </row>
    <row r="12" spans="1:5" ht="25.5">
      <c r="A12" s="35" t="s">
        <v>57</v>
      </c>
      <c r="E12" s="40" t="s">
        <v>7671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7219</v>
      </c>
      <c s="35" t="s">
        <v>5</v>
      </c>
      <c s="6" t="s">
        <v>7220</v>
      </c>
      <c s="36" t="s">
        <v>1088</v>
      </c>
      <c s="37">
        <v>11.25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38.25">
      <c r="A15" s="35" t="s">
        <v>56</v>
      </c>
      <c r="E15" s="39" t="s">
        <v>7221</v>
      </c>
    </row>
    <row r="16" spans="1:5" ht="25.5">
      <c r="A16" s="35" t="s">
        <v>57</v>
      </c>
      <c r="E16" s="40" t="s">
        <v>7672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7673</v>
      </c>
      <c s="35" t="s">
        <v>5</v>
      </c>
      <c s="6" t="s">
        <v>7674</v>
      </c>
      <c s="36" t="s">
        <v>54</v>
      </c>
      <c s="37">
        <v>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62</v>
      </c>
      <c>
        <f>(M18*21)/100</f>
      </c>
      <c t="s">
        <v>28</v>
      </c>
    </row>
    <row r="19" spans="1:5" ht="12.75">
      <c r="A19" s="35" t="s">
        <v>56</v>
      </c>
      <c r="E19" s="39" t="s">
        <v>7674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65</v>
      </c>
      <c s="34" t="s">
        <v>7675</v>
      </c>
      <c s="35" t="s">
        <v>5</v>
      </c>
      <c s="6" t="s">
        <v>7676</v>
      </c>
      <c s="36" t="s">
        <v>54</v>
      </c>
      <c s="37">
        <v>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62</v>
      </c>
      <c>
        <f>(M22*21)/100</f>
      </c>
      <c t="s">
        <v>28</v>
      </c>
    </row>
    <row r="23" spans="1:5" ht="12.75">
      <c r="A23" s="35" t="s">
        <v>56</v>
      </c>
      <c r="E23" s="39" t="s">
        <v>7676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68</v>
      </c>
      <c s="34" t="s">
        <v>7677</v>
      </c>
      <c s="35" t="s">
        <v>5</v>
      </c>
      <c s="6" t="s">
        <v>7678</v>
      </c>
      <c s="36" t="s">
        <v>54</v>
      </c>
      <c s="37">
        <v>24.984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62</v>
      </c>
      <c>
        <f>(M26*21)/100</f>
      </c>
      <c t="s">
        <v>28</v>
      </c>
    </row>
    <row r="27" spans="1:5" ht="12.75">
      <c r="A27" s="35" t="s">
        <v>56</v>
      </c>
      <c r="E27" s="39" t="s">
        <v>7678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7679</v>
      </c>
      <c s="35" t="s">
        <v>5</v>
      </c>
      <c s="6" t="s">
        <v>7680</v>
      </c>
      <c s="36" t="s">
        <v>1088</v>
      </c>
      <c s="37">
        <v>3.138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62</v>
      </c>
      <c>
        <f>(M30*21)/100</f>
      </c>
      <c t="s">
        <v>28</v>
      </c>
    </row>
    <row r="31" spans="1:5" ht="12.75">
      <c r="A31" s="35" t="s">
        <v>56</v>
      </c>
      <c r="E31" s="39" t="s">
        <v>7680</v>
      </c>
    </row>
    <row r="32" spans="1:5" ht="25.5">
      <c r="A32" s="35" t="s">
        <v>57</v>
      </c>
      <c r="E32" s="40" t="s">
        <v>7681</v>
      </c>
    </row>
    <row r="33" spans="1:5" ht="12.75">
      <c r="A33" t="s">
        <v>58</v>
      </c>
      <c r="E33" s="39" t="s">
        <v>5</v>
      </c>
    </row>
    <row r="34" spans="1:13" ht="12.75">
      <c r="A34" t="s">
        <v>47</v>
      </c>
      <c r="C34" s="31" t="s">
        <v>28</v>
      </c>
      <c r="E34" s="33" t="s">
        <v>1720</v>
      </c>
      <c r="J34" s="32">
        <f>0</f>
      </c>
      <c s="32">
        <f>0</f>
      </c>
      <c s="32">
        <f>0+L35+L39+L43+L47</f>
      </c>
      <c s="32">
        <f>0+M35+M39+M43+M47</f>
      </c>
    </row>
    <row r="35" spans="1:16" ht="12.75">
      <c r="A35" t="s">
        <v>50</v>
      </c>
      <c s="34" t="s">
        <v>143</v>
      </c>
      <c s="34" t="s">
        <v>7682</v>
      </c>
      <c s="35" t="s">
        <v>5</v>
      </c>
      <c s="6" t="s">
        <v>7683</v>
      </c>
      <c s="36" t="s">
        <v>71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28</v>
      </c>
    </row>
    <row r="36" spans="1:5" ht="12.75">
      <c r="A36" s="35" t="s">
        <v>56</v>
      </c>
      <c r="E36" s="39" t="s">
        <v>7683</v>
      </c>
    </row>
    <row r="37" spans="1:5" ht="12.75">
      <c r="A37" s="35" t="s">
        <v>57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144</v>
      </c>
      <c s="34" t="s">
        <v>7684</v>
      </c>
      <c s="35" t="s">
        <v>5</v>
      </c>
      <c s="6" t="s">
        <v>7685</v>
      </c>
      <c s="36" t="s">
        <v>71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62</v>
      </c>
      <c>
        <f>(M39*21)/100</f>
      </c>
      <c t="s">
        <v>28</v>
      </c>
    </row>
    <row r="40" spans="1:5" ht="12.75">
      <c r="A40" s="35" t="s">
        <v>56</v>
      </c>
      <c r="E40" s="39" t="s">
        <v>7685</v>
      </c>
    </row>
    <row r="41" spans="1:5" ht="25.5">
      <c r="A41" s="35" t="s">
        <v>57</v>
      </c>
      <c r="E41" s="40" t="s">
        <v>7686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147</v>
      </c>
      <c s="34" t="s">
        <v>7249</v>
      </c>
      <c s="35" t="s">
        <v>5</v>
      </c>
      <c s="6" t="s">
        <v>7247</v>
      </c>
      <c s="36" t="s">
        <v>71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62</v>
      </c>
      <c>
        <f>(M43*21)/100</f>
      </c>
      <c t="s">
        <v>28</v>
      </c>
    </row>
    <row r="44" spans="1:5" ht="12.75">
      <c r="A44" s="35" t="s">
        <v>56</v>
      </c>
      <c r="E44" s="39" t="s">
        <v>7247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148</v>
      </c>
      <c s="34" t="s">
        <v>7239</v>
      </c>
      <c s="35" t="s">
        <v>5</v>
      </c>
      <c s="6" t="s">
        <v>7240</v>
      </c>
      <c s="36" t="s">
        <v>71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12.75">
      <c r="A48" s="35" t="s">
        <v>56</v>
      </c>
      <c r="E48" s="39" t="s">
        <v>7240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5</v>
      </c>
    </row>
    <row r="51" spans="1:13" ht="12.75">
      <c r="A51" t="s">
        <v>47</v>
      </c>
      <c r="C51" s="31" t="s">
        <v>6957</v>
      </c>
      <c r="E51" s="33" t="s">
        <v>6958</v>
      </c>
      <c r="J51" s="32">
        <f>0</f>
      </c>
      <c s="32">
        <f>0</f>
      </c>
      <c s="32">
        <f>0+L52+L56+L60+L64</f>
      </c>
      <c s="32">
        <f>0+M52+M56+M60+M64</f>
      </c>
    </row>
    <row r="52" spans="1:16" ht="38.25">
      <c r="A52" t="s">
        <v>50</v>
      </c>
      <c s="34" t="s">
        <v>150</v>
      </c>
      <c s="34" t="s">
        <v>7687</v>
      </c>
      <c s="35" t="s">
        <v>5</v>
      </c>
      <c s="6" t="s">
        <v>7688</v>
      </c>
      <c s="36" t="s">
        <v>54</v>
      </c>
      <c s="37">
        <v>165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28</v>
      </c>
    </row>
    <row r="53" spans="1:5" ht="38.25">
      <c r="A53" s="35" t="s">
        <v>56</v>
      </c>
      <c r="E53" s="39" t="s">
        <v>7688</v>
      </c>
    </row>
    <row r="54" spans="1:5" ht="12.75">
      <c r="A54" s="35" t="s">
        <v>57</v>
      </c>
      <c r="E54" s="40" t="s">
        <v>5</v>
      </c>
    </row>
    <row r="55" spans="1:5" ht="12.75">
      <c r="A55" t="s">
        <v>58</v>
      </c>
      <c r="E55" s="39" t="s">
        <v>5</v>
      </c>
    </row>
    <row r="56" spans="1:16" ht="25.5">
      <c r="A56" t="s">
        <v>50</v>
      </c>
      <c s="34" t="s">
        <v>152</v>
      </c>
      <c s="34" t="s">
        <v>7689</v>
      </c>
      <c s="35" t="s">
        <v>5</v>
      </c>
      <c s="6" t="s">
        <v>7690</v>
      </c>
      <c s="36" t="s">
        <v>54</v>
      </c>
      <c s="37">
        <v>189.75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62</v>
      </c>
      <c>
        <f>(M56*21)/100</f>
      </c>
      <c t="s">
        <v>28</v>
      </c>
    </row>
    <row r="57" spans="1:5" ht="25.5">
      <c r="A57" s="35" t="s">
        <v>56</v>
      </c>
      <c r="E57" s="39" t="s">
        <v>7690</v>
      </c>
    </row>
    <row r="58" spans="1:5" ht="25.5">
      <c r="A58" s="35" t="s">
        <v>57</v>
      </c>
      <c r="E58" s="40" t="s">
        <v>7691</v>
      </c>
    </row>
    <row r="59" spans="1:5" ht="12.75">
      <c r="A59" t="s">
        <v>58</v>
      </c>
      <c r="E59" s="39" t="s">
        <v>5</v>
      </c>
    </row>
    <row r="60" spans="1:16" ht="25.5">
      <c r="A60" t="s">
        <v>50</v>
      </c>
      <c s="34" t="s">
        <v>154</v>
      </c>
      <c s="34" t="s">
        <v>7692</v>
      </c>
      <c s="35" t="s">
        <v>5</v>
      </c>
      <c s="6" t="s">
        <v>7693</v>
      </c>
      <c s="36" t="s">
        <v>54</v>
      </c>
      <c s="37">
        <v>115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28</v>
      </c>
    </row>
    <row r="61" spans="1:5" ht="25.5">
      <c r="A61" s="35" t="s">
        <v>56</v>
      </c>
      <c r="E61" s="39" t="s">
        <v>7693</v>
      </c>
    </row>
    <row r="62" spans="1:5" ht="12.75">
      <c r="A62" s="35" t="s">
        <v>57</v>
      </c>
      <c r="E62" s="40" t="s">
        <v>5</v>
      </c>
    </row>
    <row r="63" spans="1:5" ht="12.75">
      <c r="A63" t="s">
        <v>58</v>
      </c>
      <c r="E63" s="39" t="s">
        <v>5</v>
      </c>
    </row>
    <row r="64" spans="1:16" ht="25.5">
      <c r="A64" t="s">
        <v>50</v>
      </c>
      <c s="34" t="s">
        <v>156</v>
      </c>
      <c s="34" t="s">
        <v>7694</v>
      </c>
      <c s="35" t="s">
        <v>5</v>
      </c>
      <c s="6" t="s">
        <v>7695</v>
      </c>
      <c s="36" t="s">
        <v>54</v>
      </c>
      <c s="37">
        <v>132.25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62</v>
      </c>
      <c>
        <f>(M64*21)/100</f>
      </c>
      <c t="s">
        <v>28</v>
      </c>
    </row>
    <row r="65" spans="1:5" ht="25.5">
      <c r="A65" s="35" t="s">
        <v>56</v>
      </c>
      <c r="E65" s="39" t="s">
        <v>7695</v>
      </c>
    </row>
    <row r="66" spans="1:5" ht="25.5">
      <c r="A66" s="35" t="s">
        <v>57</v>
      </c>
      <c r="E66" s="40" t="s">
        <v>7696</v>
      </c>
    </row>
    <row r="67" spans="1:5" ht="12.75">
      <c r="A67" t="s">
        <v>58</v>
      </c>
      <c r="E67" s="39" t="s">
        <v>5</v>
      </c>
    </row>
    <row r="68" spans="1:13" ht="12.75">
      <c r="A68" t="s">
        <v>47</v>
      </c>
      <c r="C68" s="31" t="s">
        <v>251</v>
      </c>
      <c r="E68" s="33" t="s">
        <v>252</v>
      </c>
      <c r="J68" s="32">
        <f>0</f>
      </c>
      <c s="32">
        <f>0</f>
      </c>
      <c s="32">
        <f>0+L69+L73+L77+L81+L85+L89+L93+L97+L101+L105+L109+L113+L117+L121+L125+L129+L133</f>
      </c>
      <c s="32">
        <f>0+M69+M73+M77+M81+M85+M89+M93+M97+M101+M105+M109+M113+M117+M121+M125+M129+M133</f>
      </c>
    </row>
    <row r="69" spans="1:16" ht="25.5">
      <c r="A69" t="s">
        <v>50</v>
      </c>
      <c s="34" t="s">
        <v>77</v>
      </c>
      <c s="34" t="s">
        <v>6971</v>
      </c>
      <c s="35" t="s">
        <v>5</v>
      </c>
      <c s="6" t="s">
        <v>6972</v>
      </c>
      <c s="36" t="s">
        <v>54</v>
      </c>
      <c s="37">
        <v>30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28</v>
      </c>
    </row>
    <row r="70" spans="1:5" ht="25.5">
      <c r="A70" s="35" t="s">
        <v>56</v>
      </c>
      <c r="E70" s="39" t="s">
        <v>6972</v>
      </c>
    </row>
    <row r="71" spans="1:5" ht="12.75">
      <c r="A71" s="35" t="s">
        <v>57</v>
      </c>
      <c r="E71" s="40" t="s">
        <v>5</v>
      </c>
    </row>
    <row r="72" spans="1:5" ht="12.75">
      <c r="A72" t="s">
        <v>58</v>
      </c>
      <c r="E72" s="39" t="s">
        <v>5</v>
      </c>
    </row>
    <row r="73" spans="1:16" ht="12.75">
      <c r="A73" t="s">
        <v>50</v>
      </c>
      <c s="34" t="s">
        <v>80</v>
      </c>
      <c s="34" t="s">
        <v>7697</v>
      </c>
      <c s="35" t="s">
        <v>5</v>
      </c>
      <c s="6" t="s">
        <v>6974</v>
      </c>
      <c s="36" t="s">
        <v>54</v>
      </c>
      <c s="37">
        <v>31.5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62</v>
      </c>
      <c>
        <f>(M73*21)/100</f>
      </c>
      <c t="s">
        <v>28</v>
      </c>
    </row>
    <row r="74" spans="1:5" ht="12.75">
      <c r="A74" s="35" t="s">
        <v>56</v>
      </c>
      <c r="E74" s="39" t="s">
        <v>6974</v>
      </c>
    </row>
    <row r="75" spans="1:5" ht="12.75">
      <c r="A75" s="35" t="s">
        <v>57</v>
      </c>
      <c r="E75" s="40" t="s">
        <v>5</v>
      </c>
    </row>
    <row r="76" spans="1:5" ht="12.75">
      <c r="A76" t="s">
        <v>58</v>
      </c>
      <c r="E76" s="39" t="s">
        <v>5</v>
      </c>
    </row>
    <row r="77" spans="1:16" ht="25.5">
      <c r="A77" t="s">
        <v>50</v>
      </c>
      <c s="34" t="s">
        <v>83</v>
      </c>
      <c s="34" t="s">
        <v>7698</v>
      </c>
      <c s="35" t="s">
        <v>5</v>
      </c>
      <c s="6" t="s">
        <v>7699</v>
      </c>
      <c s="36" t="s">
        <v>54</v>
      </c>
      <c s="37">
        <v>175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28</v>
      </c>
    </row>
    <row r="78" spans="1:5" ht="25.5">
      <c r="A78" s="35" t="s">
        <v>56</v>
      </c>
      <c r="E78" s="39" t="s">
        <v>7699</v>
      </c>
    </row>
    <row r="79" spans="1:5" ht="12.75">
      <c r="A79" s="35" t="s">
        <v>57</v>
      </c>
      <c r="E79" s="40" t="s">
        <v>5</v>
      </c>
    </row>
    <row r="80" spans="1:5" ht="12.75">
      <c r="A80" t="s">
        <v>58</v>
      </c>
      <c r="E80" s="39" t="s">
        <v>5</v>
      </c>
    </row>
    <row r="81" spans="1:16" ht="12.75">
      <c r="A81" t="s">
        <v>50</v>
      </c>
      <c s="34" t="s">
        <v>87</v>
      </c>
      <c s="34" t="s">
        <v>7700</v>
      </c>
      <c s="35" t="s">
        <v>5</v>
      </c>
      <c s="6" t="s">
        <v>7701</v>
      </c>
      <c s="36" t="s">
        <v>54</v>
      </c>
      <c s="37">
        <v>183.75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62</v>
      </c>
      <c>
        <f>(M81*21)/100</f>
      </c>
      <c t="s">
        <v>28</v>
      </c>
    </row>
    <row r="82" spans="1:5" ht="12.75">
      <c r="A82" s="35" t="s">
        <v>56</v>
      </c>
      <c r="E82" s="39" t="s">
        <v>7701</v>
      </c>
    </row>
    <row r="83" spans="1:5" ht="12.75">
      <c r="A83" s="35" t="s">
        <v>57</v>
      </c>
      <c r="E83" s="40" t="s">
        <v>5</v>
      </c>
    </row>
    <row r="84" spans="1:5" ht="12.75">
      <c r="A84" t="s">
        <v>58</v>
      </c>
      <c r="E84" s="39" t="s">
        <v>5</v>
      </c>
    </row>
    <row r="85" spans="1:16" ht="25.5">
      <c r="A85" t="s">
        <v>50</v>
      </c>
      <c s="34" t="s">
        <v>90</v>
      </c>
      <c s="34" t="s">
        <v>7702</v>
      </c>
      <c s="35" t="s">
        <v>5</v>
      </c>
      <c s="6" t="s">
        <v>7703</v>
      </c>
      <c s="36" t="s">
        <v>71</v>
      </c>
      <c s="37">
        <v>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28</v>
      </c>
    </row>
    <row r="86" spans="1:5" ht="38.25">
      <c r="A86" s="35" t="s">
        <v>56</v>
      </c>
      <c r="E86" s="39" t="s">
        <v>7704</v>
      </c>
    </row>
    <row r="87" spans="1:5" ht="12.75">
      <c r="A87" s="35" t="s">
        <v>57</v>
      </c>
      <c r="E87" s="40" t="s">
        <v>5</v>
      </c>
    </row>
    <row r="88" spans="1:5" ht="12.75">
      <c r="A88" t="s">
        <v>58</v>
      </c>
      <c r="E88" s="39" t="s">
        <v>5</v>
      </c>
    </row>
    <row r="89" spans="1:16" ht="12.75">
      <c r="A89" t="s">
        <v>50</v>
      </c>
      <c s="34" t="s">
        <v>93</v>
      </c>
      <c s="34" t="s">
        <v>7705</v>
      </c>
      <c s="35" t="s">
        <v>5</v>
      </c>
      <c s="6" t="s">
        <v>7706</v>
      </c>
      <c s="36" t="s">
        <v>71</v>
      </c>
      <c s="37">
        <v>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62</v>
      </c>
      <c>
        <f>(M89*21)/100</f>
      </c>
      <c t="s">
        <v>28</v>
      </c>
    </row>
    <row r="90" spans="1:5" ht="12.75">
      <c r="A90" s="35" t="s">
        <v>56</v>
      </c>
      <c r="E90" s="39" t="s">
        <v>7706</v>
      </c>
    </row>
    <row r="91" spans="1:5" ht="12.75">
      <c r="A91" s="35" t="s">
        <v>57</v>
      </c>
      <c r="E91" s="40" t="s">
        <v>5</v>
      </c>
    </row>
    <row r="92" spans="1:5" ht="12.75">
      <c r="A92" t="s">
        <v>58</v>
      </c>
      <c r="E92" s="39" t="s">
        <v>5</v>
      </c>
    </row>
    <row r="93" spans="1:16" ht="25.5">
      <c r="A93" t="s">
        <v>50</v>
      </c>
      <c s="34" t="s">
        <v>96</v>
      </c>
      <c s="34" t="s">
        <v>6883</v>
      </c>
      <c s="35" t="s">
        <v>5</v>
      </c>
      <c s="6" t="s">
        <v>7707</v>
      </c>
      <c s="36" t="s">
        <v>54</v>
      </c>
      <c s="37">
        <v>315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28</v>
      </c>
    </row>
    <row r="94" spans="1:5" ht="25.5">
      <c r="A94" s="35" t="s">
        <v>56</v>
      </c>
      <c r="E94" s="39" t="s">
        <v>7707</v>
      </c>
    </row>
    <row r="95" spans="1:5" ht="25.5">
      <c r="A95" s="35" t="s">
        <v>57</v>
      </c>
      <c r="E95" s="40" t="s">
        <v>7708</v>
      </c>
    </row>
    <row r="96" spans="1:5" ht="12.75">
      <c r="A96" t="s">
        <v>58</v>
      </c>
      <c r="E96" s="39" t="s">
        <v>5</v>
      </c>
    </row>
    <row r="97" spans="1:16" ht="12.75">
      <c r="A97" t="s">
        <v>50</v>
      </c>
      <c s="34" t="s">
        <v>99</v>
      </c>
      <c s="34" t="s">
        <v>7709</v>
      </c>
      <c s="35" t="s">
        <v>5</v>
      </c>
      <c s="6" t="s">
        <v>262</v>
      </c>
      <c s="36" t="s">
        <v>54</v>
      </c>
      <c s="37">
        <v>218.5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62</v>
      </c>
      <c>
        <f>(M97*21)/100</f>
      </c>
      <c t="s">
        <v>28</v>
      </c>
    </row>
    <row r="98" spans="1:5" ht="12.75">
      <c r="A98" s="35" t="s">
        <v>56</v>
      </c>
      <c r="E98" s="39" t="s">
        <v>262</v>
      </c>
    </row>
    <row r="99" spans="1:5" ht="12.75">
      <c r="A99" s="35" t="s">
        <v>57</v>
      </c>
      <c r="E99" s="40" t="s">
        <v>5</v>
      </c>
    </row>
    <row r="100" spans="1:5" ht="12.75">
      <c r="A100" t="s">
        <v>58</v>
      </c>
      <c r="E100" s="39" t="s">
        <v>5</v>
      </c>
    </row>
    <row r="101" spans="1:16" ht="12.75">
      <c r="A101" t="s">
        <v>50</v>
      </c>
      <c s="34" t="s">
        <v>105</v>
      </c>
      <c s="34" t="s">
        <v>7710</v>
      </c>
      <c s="35" t="s">
        <v>5</v>
      </c>
      <c s="6" t="s">
        <v>7711</v>
      </c>
      <c s="36" t="s">
        <v>54</v>
      </c>
      <c s="37">
        <v>143.75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62</v>
      </c>
      <c>
        <f>(M101*21)/100</f>
      </c>
      <c t="s">
        <v>28</v>
      </c>
    </row>
    <row r="102" spans="1:5" ht="12.75">
      <c r="A102" s="35" t="s">
        <v>56</v>
      </c>
      <c r="E102" s="39" t="s">
        <v>7711</v>
      </c>
    </row>
    <row r="103" spans="1:5" ht="12.75">
      <c r="A103" s="35" t="s">
        <v>57</v>
      </c>
      <c r="E103" s="40" t="s">
        <v>5</v>
      </c>
    </row>
    <row r="104" spans="1:5" ht="12.75">
      <c r="A104" t="s">
        <v>58</v>
      </c>
      <c r="E104" s="39" t="s">
        <v>5</v>
      </c>
    </row>
    <row r="105" spans="1:16" ht="25.5">
      <c r="A105" t="s">
        <v>50</v>
      </c>
      <c s="34" t="s">
        <v>108</v>
      </c>
      <c s="34" t="s">
        <v>7712</v>
      </c>
      <c s="35" t="s">
        <v>5</v>
      </c>
      <c s="6" t="s">
        <v>7713</v>
      </c>
      <c s="36" t="s">
        <v>54</v>
      </c>
      <c s="37">
        <v>85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28</v>
      </c>
    </row>
    <row r="106" spans="1:5" ht="25.5">
      <c r="A106" s="35" t="s">
        <v>56</v>
      </c>
      <c r="E106" s="39" t="s">
        <v>7713</v>
      </c>
    </row>
    <row r="107" spans="1:5" ht="12.75">
      <c r="A107" s="35" t="s">
        <v>57</v>
      </c>
      <c r="E107" s="40" t="s">
        <v>5</v>
      </c>
    </row>
    <row r="108" spans="1:5" ht="12.75">
      <c r="A108" t="s">
        <v>58</v>
      </c>
      <c r="E108" s="39" t="s">
        <v>5</v>
      </c>
    </row>
    <row r="109" spans="1:16" ht="12.75">
      <c r="A109" t="s">
        <v>50</v>
      </c>
      <c s="34" t="s">
        <v>128</v>
      </c>
      <c s="34" t="s">
        <v>7714</v>
      </c>
      <c s="35" t="s">
        <v>5</v>
      </c>
      <c s="6" t="s">
        <v>7715</v>
      </c>
      <c s="36" t="s">
        <v>54</v>
      </c>
      <c s="37">
        <v>97.75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62</v>
      </c>
      <c>
        <f>(M109*21)/100</f>
      </c>
      <c t="s">
        <v>28</v>
      </c>
    </row>
    <row r="110" spans="1:5" ht="12.75">
      <c r="A110" s="35" t="s">
        <v>56</v>
      </c>
      <c r="E110" s="39" t="s">
        <v>7715</v>
      </c>
    </row>
    <row r="111" spans="1:5" ht="12.75">
      <c r="A111" s="35" t="s">
        <v>57</v>
      </c>
      <c r="E111" s="40" t="s">
        <v>5</v>
      </c>
    </row>
    <row r="112" spans="1:5" ht="12.75">
      <c r="A112" t="s">
        <v>58</v>
      </c>
      <c r="E112" s="39" t="s">
        <v>5</v>
      </c>
    </row>
    <row r="113" spans="1:16" ht="25.5">
      <c r="A113" t="s">
        <v>50</v>
      </c>
      <c s="34" t="s">
        <v>130</v>
      </c>
      <c s="34" t="s">
        <v>7716</v>
      </c>
      <c s="35" t="s">
        <v>5</v>
      </c>
      <c s="6" t="s">
        <v>7717</v>
      </c>
      <c s="36" t="s">
        <v>54</v>
      </c>
      <c s="37">
        <v>15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28</v>
      </c>
    </row>
    <row r="114" spans="1:5" ht="25.5">
      <c r="A114" s="35" t="s">
        <v>56</v>
      </c>
      <c r="E114" s="39" t="s">
        <v>7717</v>
      </c>
    </row>
    <row r="115" spans="1:5" ht="12.75">
      <c r="A115" s="35" t="s">
        <v>57</v>
      </c>
      <c r="E115" s="40" t="s">
        <v>5</v>
      </c>
    </row>
    <row r="116" spans="1:5" ht="12.75">
      <c r="A116" t="s">
        <v>58</v>
      </c>
      <c r="E116" s="39" t="s">
        <v>5</v>
      </c>
    </row>
    <row r="117" spans="1:16" ht="12.75">
      <c r="A117" t="s">
        <v>50</v>
      </c>
      <c s="34" t="s">
        <v>132</v>
      </c>
      <c s="34" t="s">
        <v>7718</v>
      </c>
      <c s="35" t="s">
        <v>5</v>
      </c>
      <c s="6" t="s">
        <v>7719</v>
      </c>
      <c s="36" t="s">
        <v>54</v>
      </c>
      <c s="37">
        <v>17.25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62</v>
      </c>
      <c>
        <f>(M117*21)/100</f>
      </c>
      <c t="s">
        <v>28</v>
      </c>
    </row>
    <row r="118" spans="1:5" ht="12.75">
      <c r="A118" s="35" t="s">
        <v>56</v>
      </c>
      <c r="E118" s="39" t="s">
        <v>7719</v>
      </c>
    </row>
    <row r="119" spans="1:5" ht="12.75">
      <c r="A119" s="35" t="s">
        <v>57</v>
      </c>
      <c r="E119" s="40" t="s">
        <v>5</v>
      </c>
    </row>
    <row r="120" spans="1:5" ht="12.75">
      <c r="A120" t="s">
        <v>58</v>
      </c>
      <c r="E120" s="39" t="s">
        <v>5</v>
      </c>
    </row>
    <row r="121" spans="1:16" ht="12.75">
      <c r="A121" t="s">
        <v>50</v>
      </c>
      <c s="34" t="s">
        <v>134</v>
      </c>
      <c s="34" t="s">
        <v>7720</v>
      </c>
      <c s="35" t="s">
        <v>5</v>
      </c>
      <c s="6" t="s">
        <v>7721</v>
      </c>
      <c s="36" t="s">
        <v>71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28</v>
      </c>
    </row>
    <row r="122" spans="1:5" ht="12.75">
      <c r="A122" s="35" t="s">
        <v>56</v>
      </c>
      <c r="E122" s="39" t="s">
        <v>7721</v>
      </c>
    </row>
    <row r="123" spans="1:5" ht="12.75">
      <c r="A123" s="35" t="s">
        <v>57</v>
      </c>
      <c r="E123" s="40" t="s">
        <v>5</v>
      </c>
    </row>
    <row r="124" spans="1:5" ht="12.75">
      <c r="A124" t="s">
        <v>58</v>
      </c>
      <c r="E124" s="39" t="s">
        <v>5</v>
      </c>
    </row>
    <row r="125" spans="1:16" ht="12.75">
      <c r="A125" t="s">
        <v>50</v>
      </c>
      <c s="34" t="s">
        <v>136</v>
      </c>
      <c s="34" t="s">
        <v>7722</v>
      </c>
      <c s="35" t="s">
        <v>5</v>
      </c>
      <c s="6" t="s">
        <v>7723</v>
      </c>
      <c s="36" t="s">
        <v>71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62</v>
      </c>
      <c>
        <f>(M125*21)/100</f>
      </c>
      <c t="s">
        <v>28</v>
      </c>
    </row>
    <row r="126" spans="1:5" ht="12.75">
      <c r="A126" s="35" t="s">
        <v>56</v>
      </c>
      <c r="E126" s="39" t="s">
        <v>7723</v>
      </c>
    </row>
    <row r="127" spans="1:5" ht="25.5">
      <c r="A127" s="35" t="s">
        <v>57</v>
      </c>
      <c r="E127" s="40" t="s">
        <v>7686</v>
      </c>
    </row>
    <row r="128" spans="1:5" ht="12.75">
      <c r="A128" t="s">
        <v>58</v>
      </c>
      <c r="E128" s="39" t="s">
        <v>5</v>
      </c>
    </row>
    <row r="129" spans="1:16" ht="25.5">
      <c r="A129" t="s">
        <v>50</v>
      </c>
      <c s="34" t="s">
        <v>137</v>
      </c>
      <c s="34" t="s">
        <v>7724</v>
      </c>
      <c s="35" t="s">
        <v>5</v>
      </c>
      <c s="6" t="s">
        <v>7725</v>
      </c>
      <c s="36" t="s">
        <v>54</v>
      </c>
      <c s="37">
        <v>10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28</v>
      </c>
    </row>
    <row r="130" spans="1:5" ht="25.5">
      <c r="A130" s="35" t="s">
        <v>56</v>
      </c>
      <c r="E130" s="39" t="s">
        <v>7725</v>
      </c>
    </row>
    <row r="131" spans="1:5" ht="12.75">
      <c r="A131" s="35" t="s">
        <v>57</v>
      </c>
      <c r="E131" s="40" t="s">
        <v>5</v>
      </c>
    </row>
    <row r="132" spans="1:5" ht="12.75">
      <c r="A132" t="s">
        <v>58</v>
      </c>
      <c r="E132" s="39" t="s">
        <v>5</v>
      </c>
    </row>
    <row r="133" spans="1:16" ht="12.75">
      <c r="A133" t="s">
        <v>50</v>
      </c>
      <c s="34" t="s">
        <v>141</v>
      </c>
      <c s="34" t="s">
        <v>7726</v>
      </c>
      <c s="35" t="s">
        <v>5</v>
      </c>
      <c s="6" t="s">
        <v>7234</v>
      </c>
      <c s="36" t="s">
        <v>1436</v>
      </c>
      <c s="37">
        <v>6.2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62</v>
      </c>
      <c>
        <f>(M133*21)/100</f>
      </c>
      <c t="s">
        <v>28</v>
      </c>
    </row>
    <row r="134" spans="1:5" ht="12.75">
      <c r="A134" s="35" t="s">
        <v>56</v>
      </c>
      <c r="E134" s="39" t="s">
        <v>7234</v>
      </c>
    </row>
    <row r="135" spans="1:5" ht="12.75">
      <c r="A135" s="35" t="s">
        <v>57</v>
      </c>
      <c r="E135" s="40" t="s">
        <v>5</v>
      </c>
    </row>
    <row r="136" spans="1:5" ht="12.75">
      <c r="A136" t="s">
        <v>58</v>
      </c>
      <c r="E136" s="39" t="s">
        <v>5</v>
      </c>
    </row>
    <row r="137" spans="1:13" ht="12.75">
      <c r="A137" t="s">
        <v>47</v>
      </c>
      <c r="C137" s="31" t="s">
        <v>5852</v>
      </c>
      <c r="E137" s="33" t="s">
        <v>5853</v>
      </c>
      <c r="J137" s="32">
        <f>0</f>
      </c>
      <c s="32">
        <f>0</f>
      </c>
      <c s="32">
        <f>0+L138</f>
      </c>
      <c s="32">
        <f>0+M138</f>
      </c>
    </row>
    <row r="138" spans="1:16" ht="25.5">
      <c r="A138" t="s">
        <v>50</v>
      </c>
      <c s="34" t="s">
        <v>157</v>
      </c>
      <c s="34" t="s">
        <v>5860</v>
      </c>
      <c s="35" t="s">
        <v>5</v>
      </c>
      <c s="6" t="s">
        <v>5861</v>
      </c>
      <c s="36" t="s">
        <v>281</v>
      </c>
      <c s="37">
        <v>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28</v>
      </c>
    </row>
    <row r="139" spans="1:5" ht="25.5">
      <c r="A139" s="35" t="s">
        <v>56</v>
      </c>
      <c r="E139" s="39" t="s">
        <v>5861</v>
      </c>
    </row>
    <row r="140" spans="1:5" ht="12.75">
      <c r="A140" s="35" t="s">
        <v>57</v>
      </c>
      <c r="E140" s="40" t="s">
        <v>5</v>
      </c>
    </row>
    <row r="141" spans="1:5" ht="12.75">
      <c r="A141" t="s">
        <v>58</v>
      </c>
      <c r="E14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2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7666</v>
      </c>
      <c s="41">
        <f>Rekapitulace!C46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7666</v>
      </c>
      <c r="E4" s="26" t="s">
        <v>7667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COUNTIFS(L8:L231,"=0",A8:A231,"P")+COUNTIFS(L8:L231,"",A8:A231,"P")+SUM(Q8:Q231)</f>
      </c>
    </row>
    <row r="8" spans="1:13" ht="12.75">
      <c r="A8" t="s">
        <v>45</v>
      </c>
      <c r="C8" s="28" t="s">
        <v>7729</v>
      </c>
      <c r="E8" s="30" t="s">
        <v>7728</v>
      </c>
      <c r="J8" s="29">
        <f>0+J9+J38+J55+J128+J225+J230</f>
      </c>
      <c s="29">
        <f>0+K9+K38+K55+K128+K225+K230</f>
      </c>
      <c s="29">
        <f>0+L9+L38+L55+L128+L225+L230</f>
      </c>
      <c s="29">
        <f>0+M9+M38+M55+M128+M225+M230</f>
      </c>
    </row>
    <row r="9" spans="1:13" ht="12.75">
      <c r="A9" t="s">
        <v>47</v>
      </c>
      <c r="C9" s="31" t="s">
        <v>51</v>
      </c>
      <c r="E9" s="33" t="s">
        <v>1200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38.25">
      <c r="A10" t="s">
        <v>50</v>
      </c>
      <c s="34" t="s">
        <v>51</v>
      </c>
      <c s="34" t="s">
        <v>7730</v>
      </c>
      <c s="35" t="s">
        <v>5</v>
      </c>
      <c s="6" t="s">
        <v>7731</v>
      </c>
      <c s="36" t="s">
        <v>1088</v>
      </c>
      <c s="37">
        <v>0.756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38.25">
      <c r="A11" s="35" t="s">
        <v>56</v>
      </c>
      <c r="E11" s="39" t="s">
        <v>7732</v>
      </c>
    </row>
    <row r="12" spans="1:5" ht="25.5">
      <c r="A12" s="35" t="s">
        <v>57</v>
      </c>
      <c r="E12" s="40" t="s">
        <v>7733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7734</v>
      </c>
      <c s="35" t="s">
        <v>5</v>
      </c>
      <c s="6" t="s">
        <v>7735</v>
      </c>
      <c s="36" t="s">
        <v>86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62</v>
      </c>
      <c>
        <f>(M14*21)/100</f>
      </c>
      <c t="s">
        <v>28</v>
      </c>
    </row>
    <row r="15" spans="1:5" ht="12.75">
      <c r="A15" s="35" t="s">
        <v>56</v>
      </c>
      <c r="E15" s="39" t="s">
        <v>7735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7736</v>
      </c>
      <c s="35" t="s">
        <v>5</v>
      </c>
      <c s="6" t="s">
        <v>7737</v>
      </c>
      <c s="36" t="s">
        <v>1088</v>
      </c>
      <c s="37">
        <v>1.12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25.5">
      <c r="A19" s="35" t="s">
        <v>56</v>
      </c>
      <c r="E19" s="39" t="s">
        <v>7737</v>
      </c>
    </row>
    <row r="20" spans="1:5" ht="25.5">
      <c r="A20" s="35" t="s">
        <v>57</v>
      </c>
      <c r="E20" s="40" t="s">
        <v>7738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65</v>
      </c>
      <c s="34" t="s">
        <v>7216</v>
      </c>
      <c s="35" t="s">
        <v>5</v>
      </c>
      <c s="6" t="s">
        <v>7217</v>
      </c>
      <c s="36" t="s">
        <v>1088</v>
      </c>
      <c s="37">
        <v>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25.5">
      <c r="A23" s="35" t="s">
        <v>56</v>
      </c>
      <c r="E23" s="39" t="s">
        <v>7217</v>
      </c>
    </row>
    <row r="24" spans="1:5" ht="25.5">
      <c r="A24" s="35" t="s">
        <v>57</v>
      </c>
      <c r="E24" s="40" t="s">
        <v>7739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68</v>
      </c>
      <c s="34" t="s">
        <v>7219</v>
      </c>
      <c s="35" t="s">
        <v>5</v>
      </c>
      <c s="6" t="s">
        <v>7220</v>
      </c>
      <c s="36" t="s">
        <v>1088</v>
      </c>
      <c s="37">
        <v>16.59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38.25">
      <c r="A27" s="35" t="s">
        <v>56</v>
      </c>
      <c r="E27" s="39" t="s">
        <v>7221</v>
      </c>
    </row>
    <row r="28" spans="1:5" ht="38.25">
      <c r="A28" s="35" t="s">
        <v>57</v>
      </c>
      <c r="E28" s="40" t="s">
        <v>7740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7741</v>
      </c>
      <c s="35" t="s">
        <v>5</v>
      </c>
      <c s="6" t="s">
        <v>7742</v>
      </c>
      <c s="36" t="s">
        <v>1088</v>
      </c>
      <c s="37">
        <v>0.28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62</v>
      </c>
      <c>
        <f>(M30*21)/100</f>
      </c>
      <c t="s">
        <v>28</v>
      </c>
    </row>
    <row r="31" spans="1:5" ht="12.75">
      <c r="A31" s="35" t="s">
        <v>56</v>
      </c>
      <c r="E31" s="39" t="s">
        <v>7742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77</v>
      </c>
      <c s="34" t="s">
        <v>7743</v>
      </c>
      <c s="35" t="s">
        <v>5</v>
      </c>
      <c s="6" t="s">
        <v>7744</v>
      </c>
      <c s="36" t="s">
        <v>1088</v>
      </c>
      <c s="37">
        <v>0.28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62</v>
      </c>
      <c>
        <f>(M34*21)/100</f>
      </c>
      <c t="s">
        <v>28</v>
      </c>
    </row>
    <row r="35" spans="1:5" ht="12.75">
      <c r="A35" s="35" t="s">
        <v>56</v>
      </c>
      <c r="E35" s="39" t="s">
        <v>7744</v>
      </c>
    </row>
    <row r="36" spans="1:5" ht="25.5">
      <c r="A36" s="35" t="s">
        <v>57</v>
      </c>
      <c r="E36" s="40" t="s">
        <v>7745</v>
      </c>
    </row>
    <row r="37" spans="1:5" ht="12.75">
      <c r="A37" t="s">
        <v>58</v>
      </c>
      <c r="E37" s="39" t="s">
        <v>5</v>
      </c>
    </row>
    <row r="38" spans="1:13" ht="12.75">
      <c r="A38" t="s">
        <v>47</v>
      </c>
      <c r="C38" s="31" t="s">
        <v>28</v>
      </c>
      <c r="E38" s="33" t="s">
        <v>1720</v>
      </c>
      <c r="J38" s="32">
        <f>0</f>
      </c>
      <c s="32">
        <f>0</f>
      </c>
      <c s="32">
        <f>0+L39+L43+L47+L51</f>
      </c>
      <c s="32">
        <f>0+M39+M43+M47+M51</f>
      </c>
    </row>
    <row r="39" spans="1:16" ht="12.75">
      <c r="A39" t="s">
        <v>50</v>
      </c>
      <c s="34" t="s">
        <v>80</v>
      </c>
      <c s="34" t="s">
        <v>7677</v>
      </c>
      <c s="35" t="s">
        <v>5</v>
      </c>
      <c s="6" t="s">
        <v>7678</v>
      </c>
      <c s="36" t="s">
        <v>54</v>
      </c>
      <c s="37">
        <v>39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62</v>
      </c>
      <c>
        <f>(M39*21)/100</f>
      </c>
      <c t="s">
        <v>28</v>
      </c>
    </row>
    <row r="40" spans="1:5" ht="12.75">
      <c r="A40" s="35" t="s">
        <v>56</v>
      </c>
      <c r="E40" s="39" t="s">
        <v>7678</v>
      </c>
    </row>
    <row r="41" spans="1:5" ht="12.75">
      <c r="A41" s="35" t="s">
        <v>57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83</v>
      </c>
      <c s="34" t="s">
        <v>7679</v>
      </c>
      <c s="35" t="s">
        <v>5</v>
      </c>
      <c s="6" t="s">
        <v>7680</v>
      </c>
      <c s="36" t="s">
        <v>1088</v>
      </c>
      <c s="37">
        <v>4.393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62</v>
      </c>
      <c>
        <f>(M43*21)/100</f>
      </c>
      <c t="s">
        <v>28</v>
      </c>
    </row>
    <row r="44" spans="1:5" ht="12.75">
      <c r="A44" s="35" t="s">
        <v>56</v>
      </c>
      <c r="E44" s="39" t="s">
        <v>7680</v>
      </c>
    </row>
    <row r="45" spans="1:5" ht="25.5">
      <c r="A45" s="35" t="s">
        <v>57</v>
      </c>
      <c r="E45" s="40" t="s">
        <v>7746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87</v>
      </c>
      <c s="34" t="s">
        <v>7673</v>
      </c>
      <c s="35" t="s">
        <v>5</v>
      </c>
      <c s="6" t="s">
        <v>7674</v>
      </c>
      <c s="36" t="s">
        <v>54</v>
      </c>
      <c s="37">
        <v>39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62</v>
      </c>
      <c>
        <f>(M47*21)/100</f>
      </c>
      <c t="s">
        <v>28</v>
      </c>
    </row>
    <row r="48" spans="1:5" ht="12.75">
      <c r="A48" s="35" t="s">
        <v>56</v>
      </c>
      <c r="E48" s="39" t="s">
        <v>7674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90</v>
      </c>
      <c s="34" t="s">
        <v>7675</v>
      </c>
      <c s="35" t="s">
        <v>5</v>
      </c>
      <c s="6" t="s">
        <v>7676</v>
      </c>
      <c s="36" t="s">
        <v>54</v>
      </c>
      <c s="37">
        <v>39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62</v>
      </c>
      <c>
        <f>(M51*21)/100</f>
      </c>
      <c t="s">
        <v>28</v>
      </c>
    </row>
    <row r="52" spans="1:5" ht="12.75">
      <c r="A52" s="35" t="s">
        <v>56</v>
      </c>
      <c r="E52" s="39" t="s">
        <v>7676</v>
      </c>
    </row>
    <row r="53" spans="1:5" ht="12.75">
      <c r="A53" s="35" t="s">
        <v>57</v>
      </c>
      <c r="E53" s="40" t="s">
        <v>5</v>
      </c>
    </row>
    <row r="54" spans="1:5" ht="12.75">
      <c r="A54" t="s">
        <v>58</v>
      </c>
      <c r="E54" s="39" t="s">
        <v>5</v>
      </c>
    </row>
    <row r="55" spans="1:13" ht="12.75">
      <c r="A55" t="s">
        <v>47</v>
      </c>
      <c r="C55" s="31" t="s">
        <v>6957</v>
      </c>
      <c r="E55" s="33" t="s">
        <v>6958</v>
      </c>
      <c r="J55" s="32">
        <f>0</f>
      </c>
      <c s="32">
        <f>0</f>
      </c>
      <c s="32">
        <f>0+L56+L60+L64+L68+L72+L76+L80+L84+L88+L92+L96+L100+L104+L108+L112+L116+L120+L124</f>
      </c>
      <c s="32">
        <f>0+M56+M60+M64+M68+M72+M76+M80+M84+M88+M92+M96+M100+M104+M108+M112+M116+M120+M124</f>
      </c>
    </row>
    <row r="56" spans="1:16" ht="25.5">
      <c r="A56" t="s">
        <v>50</v>
      </c>
      <c s="34" t="s">
        <v>163</v>
      </c>
      <c s="34" t="s">
        <v>7747</v>
      </c>
      <c s="35" t="s">
        <v>5</v>
      </c>
      <c s="6" t="s">
        <v>7748</v>
      </c>
      <c s="36" t="s">
        <v>71</v>
      </c>
      <c s="37">
        <v>29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28</v>
      </c>
    </row>
    <row r="57" spans="1:5" ht="25.5">
      <c r="A57" s="35" t="s">
        <v>56</v>
      </c>
      <c r="E57" s="39" t="s">
        <v>7748</v>
      </c>
    </row>
    <row r="58" spans="1:5" ht="25.5">
      <c r="A58" s="35" t="s">
        <v>57</v>
      </c>
      <c r="E58" s="40" t="s">
        <v>7749</v>
      </c>
    </row>
    <row r="59" spans="1:5" ht="12.75">
      <c r="A59" t="s">
        <v>58</v>
      </c>
      <c r="E59" s="39" t="s">
        <v>5</v>
      </c>
    </row>
    <row r="60" spans="1:16" ht="12.75">
      <c r="A60" t="s">
        <v>50</v>
      </c>
      <c s="34" t="s">
        <v>381</v>
      </c>
      <c s="34" t="s">
        <v>7750</v>
      </c>
      <c s="35" t="s">
        <v>5</v>
      </c>
      <c s="6" t="s">
        <v>7751</v>
      </c>
      <c s="36" t="s">
        <v>71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62</v>
      </c>
      <c>
        <f>(M60*21)/100</f>
      </c>
      <c t="s">
        <v>28</v>
      </c>
    </row>
    <row r="61" spans="1:5" ht="12.75">
      <c r="A61" s="35" t="s">
        <v>56</v>
      </c>
      <c r="E61" s="39" t="s">
        <v>7751</v>
      </c>
    </row>
    <row r="62" spans="1:5" ht="38.25">
      <c r="A62" s="35" t="s">
        <v>57</v>
      </c>
      <c r="E62" s="40" t="s">
        <v>7752</v>
      </c>
    </row>
    <row r="63" spans="1:5" ht="12.75">
      <c r="A63" t="s">
        <v>58</v>
      </c>
      <c r="E63" s="39" t="s">
        <v>5</v>
      </c>
    </row>
    <row r="64" spans="1:16" ht="12.75">
      <c r="A64" t="s">
        <v>50</v>
      </c>
      <c s="34" t="s">
        <v>384</v>
      </c>
      <c s="34" t="s">
        <v>7753</v>
      </c>
      <c s="35" t="s">
        <v>5</v>
      </c>
      <c s="6" t="s">
        <v>7754</v>
      </c>
      <c s="36" t="s">
        <v>71</v>
      </c>
      <c s="37">
        <v>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62</v>
      </c>
      <c>
        <f>(M64*21)/100</f>
      </c>
      <c t="s">
        <v>28</v>
      </c>
    </row>
    <row r="65" spans="1:5" ht="12.75">
      <c r="A65" s="35" t="s">
        <v>56</v>
      </c>
      <c r="E65" s="39" t="s">
        <v>7754</v>
      </c>
    </row>
    <row r="66" spans="1:5" ht="38.25">
      <c r="A66" s="35" t="s">
        <v>57</v>
      </c>
      <c r="E66" s="40" t="s">
        <v>7755</v>
      </c>
    </row>
    <row r="67" spans="1:5" ht="12.75">
      <c r="A67" t="s">
        <v>58</v>
      </c>
      <c r="E67" s="39" t="s">
        <v>5</v>
      </c>
    </row>
    <row r="68" spans="1:16" ht="12.75">
      <c r="A68" t="s">
        <v>50</v>
      </c>
      <c s="34" t="s">
        <v>387</v>
      </c>
      <c s="34" t="s">
        <v>7756</v>
      </c>
      <c s="35" t="s">
        <v>5</v>
      </c>
      <c s="6" t="s">
        <v>7757</v>
      </c>
      <c s="36" t="s">
        <v>71</v>
      </c>
      <c s="37">
        <v>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62</v>
      </c>
      <c>
        <f>(M68*21)/100</f>
      </c>
      <c t="s">
        <v>28</v>
      </c>
    </row>
    <row r="69" spans="1:5" ht="12.75">
      <c r="A69" s="35" t="s">
        <v>56</v>
      </c>
      <c r="E69" s="39" t="s">
        <v>7757</v>
      </c>
    </row>
    <row r="70" spans="1:5" ht="38.25">
      <c r="A70" s="35" t="s">
        <v>57</v>
      </c>
      <c r="E70" s="40" t="s">
        <v>7758</v>
      </c>
    </row>
    <row r="71" spans="1:5" ht="12.75">
      <c r="A71" t="s">
        <v>58</v>
      </c>
      <c r="E71" s="39" t="s">
        <v>5</v>
      </c>
    </row>
    <row r="72" spans="1:16" ht="12.75">
      <c r="A72" t="s">
        <v>50</v>
      </c>
      <c s="34" t="s">
        <v>390</v>
      </c>
      <c s="34" t="s">
        <v>7759</v>
      </c>
      <c s="35" t="s">
        <v>5</v>
      </c>
      <c s="6" t="s">
        <v>7760</v>
      </c>
      <c s="36" t="s">
        <v>71</v>
      </c>
      <c s="37">
        <v>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62</v>
      </c>
      <c>
        <f>(M72*21)/100</f>
      </c>
      <c t="s">
        <v>28</v>
      </c>
    </row>
    <row r="73" spans="1:5" ht="12.75">
      <c r="A73" s="35" t="s">
        <v>56</v>
      </c>
      <c r="E73" s="39" t="s">
        <v>7760</v>
      </c>
    </row>
    <row r="74" spans="1:5" ht="38.25">
      <c r="A74" s="35" t="s">
        <v>57</v>
      </c>
      <c r="E74" s="40" t="s">
        <v>7761</v>
      </c>
    </row>
    <row r="75" spans="1:5" ht="12.75">
      <c r="A75" t="s">
        <v>58</v>
      </c>
      <c r="E75" s="39" t="s">
        <v>5</v>
      </c>
    </row>
    <row r="76" spans="1:16" ht="12.75">
      <c r="A76" t="s">
        <v>50</v>
      </c>
      <c s="34" t="s">
        <v>393</v>
      </c>
      <c s="34" t="s">
        <v>7762</v>
      </c>
      <c s="35" t="s">
        <v>5</v>
      </c>
      <c s="6" t="s">
        <v>7763</v>
      </c>
      <c s="36" t="s">
        <v>71</v>
      </c>
      <c s="37">
        <v>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62</v>
      </c>
      <c>
        <f>(M76*21)/100</f>
      </c>
      <c t="s">
        <v>28</v>
      </c>
    </row>
    <row r="77" spans="1:5" ht="12.75">
      <c r="A77" s="35" t="s">
        <v>56</v>
      </c>
      <c r="E77" s="39" t="s">
        <v>7763</v>
      </c>
    </row>
    <row r="78" spans="1:5" ht="38.25">
      <c r="A78" s="35" t="s">
        <v>57</v>
      </c>
      <c r="E78" s="40" t="s">
        <v>7764</v>
      </c>
    </row>
    <row r="79" spans="1:5" ht="12.75">
      <c r="A79" t="s">
        <v>58</v>
      </c>
      <c r="E79" s="39" t="s">
        <v>5</v>
      </c>
    </row>
    <row r="80" spans="1:16" ht="12.75">
      <c r="A80" t="s">
        <v>50</v>
      </c>
      <c s="34" t="s">
        <v>396</v>
      </c>
      <c s="34" t="s">
        <v>7765</v>
      </c>
      <c s="35" t="s">
        <v>5</v>
      </c>
      <c s="6" t="s">
        <v>7766</v>
      </c>
      <c s="36" t="s">
        <v>71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62</v>
      </c>
      <c>
        <f>(M80*21)/100</f>
      </c>
      <c t="s">
        <v>28</v>
      </c>
    </row>
    <row r="81" spans="1:5" ht="12.75">
      <c r="A81" s="35" t="s">
        <v>56</v>
      </c>
      <c r="E81" s="39" t="s">
        <v>7766</v>
      </c>
    </row>
    <row r="82" spans="1:5" ht="38.25">
      <c r="A82" s="35" t="s">
        <v>57</v>
      </c>
      <c r="E82" s="40" t="s">
        <v>7767</v>
      </c>
    </row>
    <row r="83" spans="1:5" ht="12.75">
      <c r="A83" t="s">
        <v>58</v>
      </c>
      <c r="E83" s="39" t="s">
        <v>5</v>
      </c>
    </row>
    <row r="84" spans="1:16" ht="12.75">
      <c r="A84" t="s">
        <v>50</v>
      </c>
      <c s="34" t="s">
        <v>399</v>
      </c>
      <c s="34" t="s">
        <v>7768</v>
      </c>
      <c s="35" t="s">
        <v>5</v>
      </c>
      <c s="6" t="s">
        <v>7769</v>
      </c>
      <c s="36" t="s">
        <v>71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62</v>
      </c>
      <c>
        <f>(M84*21)/100</f>
      </c>
      <c t="s">
        <v>28</v>
      </c>
    </row>
    <row r="85" spans="1:5" ht="12.75">
      <c r="A85" s="35" t="s">
        <v>56</v>
      </c>
      <c r="E85" s="39" t="s">
        <v>7769</v>
      </c>
    </row>
    <row r="86" spans="1:5" ht="25.5">
      <c r="A86" s="35" t="s">
        <v>57</v>
      </c>
      <c r="E86" s="40" t="s">
        <v>7770</v>
      </c>
    </row>
    <row r="87" spans="1:5" ht="12.75">
      <c r="A87" t="s">
        <v>58</v>
      </c>
      <c r="E87" s="39" t="s">
        <v>5</v>
      </c>
    </row>
    <row r="88" spans="1:16" ht="12.75">
      <c r="A88" t="s">
        <v>50</v>
      </c>
      <c s="34" t="s">
        <v>402</v>
      </c>
      <c s="34" t="s">
        <v>7771</v>
      </c>
      <c s="35" t="s">
        <v>5</v>
      </c>
      <c s="6" t="s">
        <v>7772</v>
      </c>
      <c s="36" t="s">
        <v>71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28</v>
      </c>
    </row>
    <row r="89" spans="1:5" ht="12.75">
      <c r="A89" s="35" t="s">
        <v>56</v>
      </c>
      <c r="E89" s="39" t="s">
        <v>7772</v>
      </c>
    </row>
    <row r="90" spans="1:5" ht="12.75">
      <c r="A90" s="35" t="s">
        <v>57</v>
      </c>
      <c r="E90" s="40" t="s">
        <v>5</v>
      </c>
    </row>
    <row r="91" spans="1:5" ht="12.75">
      <c r="A91" t="s">
        <v>58</v>
      </c>
      <c r="E91" s="39" t="s">
        <v>5</v>
      </c>
    </row>
    <row r="92" spans="1:16" ht="12.75">
      <c r="A92" t="s">
        <v>50</v>
      </c>
      <c s="34" t="s">
        <v>405</v>
      </c>
      <c s="34" t="s">
        <v>7773</v>
      </c>
      <c s="35" t="s">
        <v>5</v>
      </c>
      <c s="6" t="s">
        <v>7774</v>
      </c>
      <c s="36" t="s">
        <v>71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62</v>
      </c>
      <c>
        <f>(M92*21)/100</f>
      </c>
      <c t="s">
        <v>28</v>
      </c>
    </row>
    <row r="93" spans="1:5" ht="12.75">
      <c r="A93" s="35" t="s">
        <v>56</v>
      </c>
      <c r="E93" s="39" t="s">
        <v>7774</v>
      </c>
    </row>
    <row r="94" spans="1:5" ht="12.75">
      <c r="A94" s="35" t="s">
        <v>57</v>
      </c>
      <c r="E94" s="40" t="s">
        <v>5</v>
      </c>
    </row>
    <row r="95" spans="1:5" ht="12.75">
      <c r="A95" t="s">
        <v>58</v>
      </c>
      <c r="E95" s="39" t="s">
        <v>5</v>
      </c>
    </row>
    <row r="96" spans="1:16" ht="12.75">
      <c r="A96" t="s">
        <v>50</v>
      </c>
      <c s="34" t="s">
        <v>408</v>
      </c>
      <c s="34" t="s">
        <v>7775</v>
      </c>
      <c s="35" t="s">
        <v>5</v>
      </c>
      <c s="6" t="s">
        <v>7776</v>
      </c>
      <c s="36" t="s">
        <v>71</v>
      </c>
      <c s="37">
        <v>23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28</v>
      </c>
    </row>
    <row r="97" spans="1:5" ht="12.75">
      <c r="A97" s="35" t="s">
        <v>56</v>
      </c>
      <c r="E97" s="39" t="s">
        <v>7776</v>
      </c>
    </row>
    <row r="98" spans="1:5" ht="12.75">
      <c r="A98" s="35" t="s">
        <v>57</v>
      </c>
      <c r="E98" s="40" t="s">
        <v>5</v>
      </c>
    </row>
    <row r="99" spans="1:5" ht="12.75">
      <c r="A99" t="s">
        <v>58</v>
      </c>
      <c r="E99" s="39" t="s">
        <v>5</v>
      </c>
    </row>
    <row r="100" spans="1:16" ht="12.75">
      <c r="A100" t="s">
        <v>50</v>
      </c>
      <c s="34" t="s">
        <v>413</v>
      </c>
      <c s="34" t="s">
        <v>7777</v>
      </c>
      <c s="35" t="s">
        <v>5</v>
      </c>
      <c s="6" t="s">
        <v>7778</v>
      </c>
      <c s="36" t="s">
        <v>71</v>
      </c>
      <c s="37">
        <v>23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62</v>
      </c>
      <c>
        <f>(M100*21)/100</f>
      </c>
      <c t="s">
        <v>28</v>
      </c>
    </row>
    <row r="101" spans="1:5" ht="12.75">
      <c r="A101" s="35" t="s">
        <v>56</v>
      </c>
      <c r="E101" s="39" t="s">
        <v>7778</v>
      </c>
    </row>
    <row r="102" spans="1:5" ht="25.5">
      <c r="A102" s="35" t="s">
        <v>57</v>
      </c>
      <c r="E102" s="40" t="s">
        <v>7779</v>
      </c>
    </row>
    <row r="103" spans="1:5" ht="12.75">
      <c r="A103" t="s">
        <v>58</v>
      </c>
      <c r="E103" s="39" t="s">
        <v>5</v>
      </c>
    </row>
    <row r="104" spans="1:16" ht="12.75">
      <c r="A104" t="s">
        <v>50</v>
      </c>
      <c s="34" t="s">
        <v>416</v>
      </c>
      <c s="34" t="s">
        <v>7780</v>
      </c>
      <c s="35" t="s">
        <v>5</v>
      </c>
      <c s="6" t="s">
        <v>7781</v>
      </c>
      <c s="36" t="s">
        <v>71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28</v>
      </c>
    </row>
    <row r="105" spans="1:5" ht="12.75">
      <c r="A105" s="35" t="s">
        <v>56</v>
      </c>
      <c r="E105" s="39" t="s">
        <v>7781</v>
      </c>
    </row>
    <row r="106" spans="1:5" ht="12.75">
      <c r="A106" s="35" t="s">
        <v>57</v>
      </c>
      <c r="E106" s="40" t="s">
        <v>5</v>
      </c>
    </row>
    <row r="107" spans="1:5" ht="12.75">
      <c r="A107" t="s">
        <v>58</v>
      </c>
      <c r="E107" s="39" t="s">
        <v>5</v>
      </c>
    </row>
    <row r="108" spans="1:16" ht="12.75">
      <c r="A108" t="s">
        <v>50</v>
      </c>
      <c s="34" t="s">
        <v>419</v>
      </c>
      <c s="34" t="s">
        <v>7782</v>
      </c>
      <c s="35" t="s">
        <v>5</v>
      </c>
      <c s="6" t="s">
        <v>7783</v>
      </c>
      <c s="36" t="s">
        <v>71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62</v>
      </c>
      <c>
        <f>(M108*21)/100</f>
      </c>
      <c t="s">
        <v>28</v>
      </c>
    </row>
    <row r="109" spans="1:5" ht="12.75">
      <c r="A109" s="35" t="s">
        <v>56</v>
      </c>
      <c r="E109" s="39" t="s">
        <v>7783</v>
      </c>
    </row>
    <row r="110" spans="1:5" ht="12.75">
      <c r="A110" s="35" t="s">
        <v>57</v>
      </c>
      <c r="E110" s="40" t="s">
        <v>5</v>
      </c>
    </row>
    <row r="111" spans="1:5" ht="12.75">
      <c r="A111" t="s">
        <v>58</v>
      </c>
      <c r="E111" s="39" t="s">
        <v>5</v>
      </c>
    </row>
    <row r="112" spans="1:16" ht="25.5">
      <c r="A112" t="s">
        <v>50</v>
      </c>
      <c s="34" t="s">
        <v>422</v>
      </c>
      <c s="34" t="s">
        <v>7223</v>
      </c>
      <c s="35" t="s">
        <v>5</v>
      </c>
      <c s="6" t="s">
        <v>7224</v>
      </c>
      <c s="36" t="s">
        <v>54</v>
      </c>
      <c s="37">
        <v>45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28</v>
      </c>
    </row>
    <row r="113" spans="1:5" ht="25.5">
      <c r="A113" s="35" t="s">
        <v>56</v>
      </c>
      <c r="E113" s="39" t="s">
        <v>7224</v>
      </c>
    </row>
    <row r="114" spans="1:5" ht="12.75">
      <c r="A114" s="35" t="s">
        <v>57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6" ht="12.75">
      <c r="A116" t="s">
        <v>50</v>
      </c>
      <c s="34" t="s">
        <v>425</v>
      </c>
      <c s="34" t="s">
        <v>7784</v>
      </c>
      <c s="35" t="s">
        <v>5</v>
      </c>
      <c s="6" t="s">
        <v>7226</v>
      </c>
      <c s="36" t="s">
        <v>1436</v>
      </c>
      <c s="37">
        <v>42.75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62</v>
      </c>
      <c>
        <f>(M116*21)/100</f>
      </c>
      <c t="s">
        <v>28</v>
      </c>
    </row>
    <row r="117" spans="1:5" ht="12.75">
      <c r="A117" s="35" t="s">
        <v>56</v>
      </c>
      <c r="E117" s="39" t="s">
        <v>7226</v>
      </c>
    </row>
    <row r="118" spans="1:5" ht="12.75">
      <c r="A118" s="35" t="s">
        <v>57</v>
      </c>
      <c r="E118" s="40" t="s">
        <v>5</v>
      </c>
    </row>
    <row r="119" spans="1:5" ht="12.75">
      <c r="A119" t="s">
        <v>58</v>
      </c>
      <c r="E119" s="39" t="s">
        <v>5</v>
      </c>
    </row>
    <row r="120" spans="1:16" ht="12.75">
      <c r="A120" t="s">
        <v>50</v>
      </c>
      <c s="34" t="s">
        <v>428</v>
      </c>
      <c s="34" t="s">
        <v>7785</v>
      </c>
      <c s="35" t="s">
        <v>5</v>
      </c>
      <c s="6" t="s">
        <v>7240</v>
      </c>
      <c s="36" t="s">
        <v>71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28</v>
      </c>
    </row>
    <row r="121" spans="1:5" ht="12.75">
      <c r="A121" s="35" t="s">
        <v>56</v>
      </c>
      <c r="E121" s="39" t="s">
        <v>7240</v>
      </c>
    </row>
    <row r="122" spans="1:5" ht="12.75">
      <c r="A122" s="35" t="s">
        <v>57</v>
      </c>
      <c r="E122" s="40" t="s">
        <v>5</v>
      </c>
    </row>
    <row r="123" spans="1:5" ht="12.75">
      <c r="A123" t="s">
        <v>58</v>
      </c>
      <c r="E123" s="39" t="s">
        <v>5</v>
      </c>
    </row>
    <row r="124" spans="1:16" ht="12.75">
      <c r="A124" t="s">
        <v>50</v>
      </c>
      <c s="34" t="s">
        <v>431</v>
      </c>
      <c s="34" t="s">
        <v>7786</v>
      </c>
      <c s="35" t="s">
        <v>5</v>
      </c>
      <c s="6" t="s">
        <v>7787</v>
      </c>
      <c s="36" t="s">
        <v>71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62</v>
      </c>
      <c>
        <f>(M124*21)/100</f>
      </c>
      <c t="s">
        <v>28</v>
      </c>
    </row>
    <row r="125" spans="1:5" ht="12.75">
      <c r="A125" s="35" t="s">
        <v>56</v>
      </c>
      <c r="E125" s="39" t="s">
        <v>7787</v>
      </c>
    </row>
    <row r="126" spans="1:5" ht="25.5">
      <c r="A126" s="35" t="s">
        <v>57</v>
      </c>
      <c r="E126" s="40" t="s">
        <v>7788</v>
      </c>
    </row>
    <row r="127" spans="1:5" ht="12.75">
      <c r="A127" t="s">
        <v>58</v>
      </c>
      <c r="E127" s="39" t="s">
        <v>5</v>
      </c>
    </row>
    <row r="128" spans="1:13" ht="12.75">
      <c r="A128" t="s">
        <v>47</v>
      </c>
      <c r="C128" s="31" t="s">
        <v>251</v>
      </c>
      <c r="E128" s="33" t="s">
        <v>252</v>
      </c>
      <c r="J128" s="32">
        <f>0</f>
      </c>
      <c s="32">
        <f>0</f>
      </c>
      <c s="32">
        <f>0+L129+L133+L137+L141+L145+L149+L153+L157+L161+L165+L169+L173+L177+L181+L185+L189+L193+L197+L201+L205+L209+L213+L217+L221</f>
      </c>
      <c s="32">
        <f>0+M129+M133+M137+M141+M145+M149+M153+M157+M161+M165+M169+M173+M177+M181+M185+M189+M193+M197+M201+M205+M209+M213+M217+M221</f>
      </c>
    </row>
    <row r="129" spans="1:16" ht="25.5">
      <c r="A129" t="s">
        <v>50</v>
      </c>
      <c s="34" t="s">
        <v>93</v>
      </c>
      <c s="34" t="s">
        <v>7789</v>
      </c>
      <c s="35" t="s">
        <v>5</v>
      </c>
      <c s="6" t="s">
        <v>7790</v>
      </c>
      <c s="36" t="s">
        <v>54</v>
      </c>
      <c s="37">
        <v>38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28</v>
      </c>
    </row>
    <row r="130" spans="1:5" ht="25.5">
      <c r="A130" s="35" t="s">
        <v>56</v>
      </c>
      <c r="E130" s="39" t="s">
        <v>7790</v>
      </c>
    </row>
    <row r="131" spans="1:5" ht="12.75">
      <c r="A131" s="35" t="s">
        <v>57</v>
      </c>
      <c r="E131" s="40" t="s">
        <v>5</v>
      </c>
    </row>
    <row r="132" spans="1:5" ht="12.75">
      <c r="A132" t="s">
        <v>58</v>
      </c>
      <c r="E132" s="39" t="s">
        <v>5</v>
      </c>
    </row>
    <row r="133" spans="1:16" ht="12.75">
      <c r="A133" t="s">
        <v>50</v>
      </c>
      <c s="34" t="s">
        <v>96</v>
      </c>
      <c s="34" t="s">
        <v>7791</v>
      </c>
      <c s="35" t="s">
        <v>5</v>
      </c>
      <c s="6" t="s">
        <v>7792</v>
      </c>
      <c s="36" t="s">
        <v>54</v>
      </c>
      <c s="37">
        <v>39.9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62</v>
      </c>
      <c>
        <f>(M133*21)/100</f>
      </c>
      <c t="s">
        <v>28</v>
      </c>
    </row>
    <row r="134" spans="1:5" ht="12.75">
      <c r="A134" s="35" t="s">
        <v>56</v>
      </c>
      <c r="E134" s="39" t="s">
        <v>7792</v>
      </c>
    </row>
    <row r="135" spans="1:5" ht="25.5">
      <c r="A135" s="35" t="s">
        <v>57</v>
      </c>
      <c r="E135" s="40" t="s">
        <v>7793</v>
      </c>
    </row>
    <row r="136" spans="1:5" ht="12.75">
      <c r="A136" t="s">
        <v>58</v>
      </c>
      <c r="E136" s="39" t="s">
        <v>5</v>
      </c>
    </row>
    <row r="137" spans="1:16" ht="25.5">
      <c r="A137" t="s">
        <v>50</v>
      </c>
      <c s="34" t="s">
        <v>99</v>
      </c>
      <c s="34" t="s">
        <v>7702</v>
      </c>
      <c s="35" t="s">
        <v>5</v>
      </c>
      <c s="6" t="s">
        <v>7703</v>
      </c>
      <c s="36" t="s">
        <v>71</v>
      </c>
      <c s="37">
        <v>18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28</v>
      </c>
    </row>
    <row r="138" spans="1:5" ht="38.25">
      <c r="A138" s="35" t="s">
        <v>56</v>
      </c>
      <c r="E138" s="39" t="s">
        <v>7704</v>
      </c>
    </row>
    <row r="139" spans="1:5" ht="12.75">
      <c r="A139" s="35" t="s">
        <v>57</v>
      </c>
      <c r="E139" s="40" t="s">
        <v>5</v>
      </c>
    </row>
    <row r="140" spans="1:5" ht="12.75">
      <c r="A140" t="s">
        <v>58</v>
      </c>
      <c r="E140" s="39" t="s">
        <v>5</v>
      </c>
    </row>
    <row r="141" spans="1:16" ht="12.75">
      <c r="A141" t="s">
        <v>50</v>
      </c>
      <c s="34" t="s">
        <v>105</v>
      </c>
      <c s="34" t="s">
        <v>7705</v>
      </c>
      <c s="35" t="s">
        <v>5</v>
      </c>
      <c s="6" t="s">
        <v>7706</v>
      </c>
      <c s="36" t="s">
        <v>71</v>
      </c>
      <c s="37">
        <v>18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62</v>
      </c>
      <c>
        <f>(M141*21)/100</f>
      </c>
      <c t="s">
        <v>28</v>
      </c>
    </row>
    <row r="142" spans="1:5" ht="12.75">
      <c r="A142" s="35" t="s">
        <v>56</v>
      </c>
      <c r="E142" s="39" t="s">
        <v>7706</v>
      </c>
    </row>
    <row r="143" spans="1:5" ht="12.75">
      <c r="A143" s="35" t="s">
        <v>57</v>
      </c>
      <c r="E143" s="40" t="s">
        <v>5</v>
      </c>
    </row>
    <row r="144" spans="1:5" ht="12.75">
      <c r="A144" t="s">
        <v>58</v>
      </c>
      <c r="E144" s="39" t="s">
        <v>5</v>
      </c>
    </row>
    <row r="145" spans="1:16" ht="25.5">
      <c r="A145" t="s">
        <v>50</v>
      </c>
      <c s="34" t="s">
        <v>108</v>
      </c>
      <c s="34" t="s">
        <v>6883</v>
      </c>
      <c s="35" t="s">
        <v>5</v>
      </c>
      <c s="6" t="s">
        <v>7707</v>
      </c>
      <c s="36" t="s">
        <v>54</v>
      </c>
      <c s="37">
        <v>190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28</v>
      </c>
    </row>
    <row r="146" spans="1:5" ht="25.5">
      <c r="A146" s="35" t="s">
        <v>56</v>
      </c>
      <c r="E146" s="39" t="s">
        <v>7707</v>
      </c>
    </row>
    <row r="147" spans="1:5" ht="12.75">
      <c r="A147" s="35" t="s">
        <v>57</v>
      </c>
      <c r="E147" s="40" t="s">
        <v>5</v>
      </c>
    </row>
    <row r="148" spans="1:5" ht="12.75">
      <c r="A148" t="s">
        <v>58</v>
      </c>
      <c r="E148" s="39" t="s">
        <v>5</v>
      </c>
    </row>
    <row r="149" spans="1:16" ht="12.75">
      <c r="A149" t="s">
        <v>50</v>
      </c>
      <c s="34" t="s">
        <v>128</v>
      </c>
      <c s="34" t="s">
        <v>7794</v>
      </c>
      <c s="35" t="s">
        <v>5</v>
      </c>
      <c s="6" t="s">
        <v>7795</v>
      </c>
      <c s="36" t="s">
        <v>54</v>
      </c>
      <c s="37">
        <v>218.5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62</v>
      </c>
      <c>
        <f>(M149*21)/100</f>
      </c>
      <c t="s">
        <v>28</v>
      </c>
    </row>
    <row r="150" spans="1:5" ht="12.75">
      <c r="A150" s="35" t="s">
        <v>56</v>
      </c>
      <c r="E150" s="39" t="s">
        <v>7795</v>
      </c>
    </row>
    <row r="151" spans="1:5" ht="12.75">
      <c r="A151" s="35" t="s">
        <v>57</v>
      </c>
      <c r="E151" s="40" t="s">
        <v>5</v>
      </c>
    </row>
    <row r="152" spans="1:5" ht="12.75">
      <c r="A152" t="s">
        <v>58</v>
      </c>
      <c r="E152" s="39" t="s">
        <v>5</v>
      </c>
    </row>
    <row r="153" spans="1:16" ht="25.5">
      <c r="A153" t="s">
        <v>50</v>
      </c>
      <c s="34" t="s">
        <v>130</v>
      </c>
      <c s="34" t="s">
        <v>7716</v>
      </c>
      <c s="35" t="s">
        <v>5</v>
      </c>
      <c s="6" t="s">
        <v>7717</v>
      </c>
      <c s="36" t="s">
        <v>54</v>
      </c>
      <c s="37">
        <v>1200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28</v>
      </c>
    </row>
    <row r="154" spans="1:5" ht="25.5">
      <c r="A154" s="35" t="s">
        <v>56</v>
      </c>
      <c r="E154" s="39" t="s">
        <v>7717</v>
      </c>
    </row>
    <row r="155" spans="1:5" ht="12.75">
      <c r="A155" s="35" t="s">
        <v>57</v>
      </c>
      <c r="E155" s="40" t="s">
        <v>5</v>
      </c>
    </row>
    <row r="156" spans="1:5" ht="12.75">
      <c r="A156" t="s">
        <v>58</v>
      </c>
      <c r="E156" s="39" t="s">
        <v>5</v>
      </c>
    </row>
    <row r="157" spans="1:16" ht="12.75">
      <c r="A157" t="s">
        <v>50</v>
      </c>
      <c s="34" t="s">
        <v>132</v>
      </c>
      <c s="34" t="s">
        <v>7796</v>
      </c>
      <c s="35" t="s">
        <v>5</v>
      </c>
      <c s="6" t="s">
        <v>7719</v>
      </c>
      <c s="36" t="s">
        <v>54</v>
      </c>
      <c s="37">
        <v>1380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62</v>
      </c>
      <c>
        <f>(M157*21)/100</f>
      </c>
      <c t="s">
        <v>28</v>
      </c>
    </row>
    <row r="158" spans="1:5" ht="12.75">
      <c r="A158" s="35" t="s">
        <v>56</v>
      </c>
      <c r="E158" s="39" t="s">
        <v>7719</v>
      </c>
    </row>
    <row r="159" spans="1:5" ht="12.75">
      <c r="A159" s="35" t="s">
        <v>57</v>
      </c>
      <c r="E159" s="40" t="s">
        <v>5</v>
      </c>
    </row>
    <row r="160" spans="1:5" ht="12.75">
      <c r="A160" t="s">
        <v>58</v>
      </c>
      <c r="E160" s="39" t="s">
        <v>5</v>
      </c>
    </row>
    <row r="161" spans="1:16" ht="12.75">
      <c r="A161" t="s">
        <v>50</v>
      </c>
      <c s="34" t="s">
        <v>134</v>
      </c>
      <c s="34" t="s">
        <v>267</v>
      </c>
      <c s="35" t="s">
        <v>5</v>
      </c>
      <c s="6" t="s">
        <v>268</v>
      </c>
      <c s="36" t="s">
        <v>71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28</v>
      </c>
    </row>
    <row r="162" spans="1:5" ht="12.75">
      <c r="A162" s="35" t="s">
        <v>56</v>
      </c>
      <c r="E162" s="39" t="s">
        <v>268</v>
      </c>
    </row>
    <row r="163" spans="1:5" ht="12.75">
      <c r="A163" s="35" t="s">
        <v>57</v>
      </c>
      <c r="E163" s="40" t="s">
        <v>5</v>
      </c>
    </row>
    <row r="164" spans="1:5" ht="12.75">
      <c r="A164" t="s">
        <v>58</v>
      </c>
      <c r="E164" s="39" t="s">
        <v>5</v>
      </c>
    </row>
    <row r="165" spans="1:16" ht="12.75">
      <c r="A165" t="s">
        <v>50</v>
      </c>
      <c s="34" t="s">
        <v>136</v>
      </c>
      <c s="34" t="s">
        <v>7797</v>
      </c>
      <c s="35" t="s">
        <v>5</v>
      </c>
      <c s="6" t="s">
        <v>266</v>
      </c>
      <c s="36" t="s">
        <v>71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62</v>
      </c>
      <c>
        <f>(M165*21)/100</f>
      </c>
      <c t="s">
        <v>28</v>
      </c>
    </row>
    <row r="166" spans="1:5" ht="12.75">
      <c r="A166" s="35" t="s">
        <v>56</v>
      </c>
      <c r="E166" s="39" t="s">
        <v>266</v>
      </c>
    </row>
    <row r="167" spans="1:5" ht="12.75">
      <c r="A167" s="35" t="s">
        <v>57</v>
      </c>
      <c r="E167" s="40" t="s">
        <v>5</v>
      </c>
    </row>
    <row r="168" spans="1:5" ht="12.75">
      <c r="A168" t="s">
        <v>58</v>
      </c>
      <c r="E168" s="39" t="s">
        <v>5</v>
      </c>
    </row>
    <row r="169" spans="1:16" ht="12.75">
      <c r="A169" t="s">
        <v>50</v>
      </c>
      <c s="34" t="s">
        <v>137</v>
      </c>
      <c s="34" t="s">
        <v>7798</v>
      </c>
      <c s="35" t="s">
        <v>5</v>
      </c>
      <c s="6" t="s">
        <v>7799</v>
      </c>
      <c s="36" t="s">
        <v>71</v>
      </c>
      <c s="37">
        <v>4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28</v>
      </c>
    </row>
    <row r="170" spans="1:5" ht="12.75">
      <c r="A170" s="35" t="s">
        <v>56</v>
      </c>
      <c r="E170" s="39" t="s">
        <v>7799</v>
      </c>
    </row>
    <row r="171" spans="1:5" ht="12.75">
      <c r="A171" s="35" t="s">
        <v>57</v>
      </c>
      <c r="E171" s="40" t="s">
        <v>5</v>
      </c>
    </row>
    <row r="172" spans="1:5" ht="12.75">
      <c r="A172" t="s">
        <v>58</v>
      </c>
      <c r="E172" s="39" t="s">
        <v>5</v>
      </c>
    </row>
    <row r="173" spans="1:16" ht="12.75">
      <c r="A173" t="s">
        <v>50</v>
      </c>
      <c s="34" t="s">
        <v>141</v>
      </c>
      <c s="34" t="s">
        <v>7800</v>
      </c>
      <c s="35" t="s">
        <v>5</v>
      </c>
      <c s="6" t="s">
        <v>7801</v>
      </c>
      <c s="36" t="s">
        <v>71</v>
      </c>
      <c s="37">
        <v>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62</v>
      </c>
      <c>
        <f>(M173*21)/100</f>
      </c>
      <c t="s">
        <v>28</v>
      </c>
    </row>
    <row r="174" spans="1:5" ht="12.75">
      <c r="A174" s="35" t="s">
        <v>56</v>
      </c>
      <c r="E174" s="39" t="s">
        <v>7801</v>
      </c>
    </row>
    <row r="175" spans="1:5" ht="12.75">
      <c r="A175" s="35" t="s">
        <v>57</v>
      </c>
      <c r="E175" s="40" t="s">
        <v>5</v>
      </c>
    </row>
    <row r="176" spans="1:5" ht="12.75">
      <c r="A176" t="s">
        <v>58</v>
      </c>
      <c r="E176" s="39" t="s">
        <v>5</v>
      </c>
    </row>
    <row r="177" spans="1:16" ht="12.75">
      <c r="A177" t="s">
        <v>50</v>
      </c>
      <c s="34" t="s">
        <v>143</v>
      </c>
      <c s="34" t="s">
        <v>7802</v>
      </c>
      <c s="35" t="s">
        <v>5</v>
      </c>
      <c s="6" t="s">
        <v>7803</v>
      </c>
      <c s="36" t="s">
        <v>71</v>
      </c>
      <c s="37">
        <v>5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62</v>
      </c>
      <c>
        <f>(M177*21)/100</f>
      </c>
      <c t="s">
        <v>28</v>
      </c>
    </row>
    <row r="178" spans="1:5" ht="12.75">
      <c r="A178" s="35" t="s">
        <v>56</v>
      </c>
      <c r="E178" s="39" t="s">
        <v>7803</v>
      </c>
    </row>
    <row r="179" spans="1:5" ht="12.75">
      <c r="A179" s="35" t="s">
        <v>57</v>
      </c>
      <c r="E179" s="40" t="s">
        <v>5</v>
      </c>
    </row>
    <row r="180" spans="1:5" ht="12.75">
      <c r="A180" t="s">
        <v>58</v>
      </c>
      <c r="E180" s="39" t="s">
        <v>5</v>
      </c>
    </row>
    <row r="181" spans="1:16" ht="12.75">
      <c r="A181" t="s">
        <v>50</v>
      </c>
      <c s="34" t="s">
        <v>144</v>
      </c>
      <c s="34" t="s">
        <v>7804</v>
      </c>
      <c s="35" t="s">
        <v>5</v>
      </c>
      <c s="6" t="s">
        <v>7805</v>
      </c>
      <c s="36" t="s">
        <v>71</v>
      </c>
      <c s="37">
        <v>5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62</v>
      </c>
      <c>
        <f>(M181*21)/100</f>
      </c>
      <c t="s">
        <v>28</v>
      </c>
    </row>
    <row r="182" spans="1:5" ht="12.75">
      <c r="A182" s="35" t="s">
        <v>56</v>
      </c>
      <c r="E182" s="39" t="s">
        <v>7805</v>
      </c>
    </row>
    <row r="183" spans="1:5" ht="12.75">
      <c r="A183" s="35" t="s">
        <v>57</v>
      </c>
      <c r="E183" s="40" t="s">
        <v>5</v>
      </c>
    </row>
    <row r="184" spans="1:5" ht="12.75">
      <c r="A184" t="s">
        <v>58</v>
      </c>
      <c r="E184" s="39" t="s">
        <v>5</v>
      </c>
    </row>
    <row r="185" spans="1:16" ht="12.75">
      <c r="A185" t="s">
        <v>50</v>
      </c>
      <c s="34" t="s">
        <v>147</v>
      </c>
      <c s="34" t="s">
        <v>7806</v>
      </c>
      <c s="35" t="s">
        <v>5</v>
      </c>
      <c s="6" t="s">
        <v>7807</v>
      </c>
      <c s="36" t="s">
        <v>71</v>
      </c>
      <c s="37">
        <v>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28</v>
      </c>
    </row>
    <row r="186" spans="1:5" ht="12.75">
      <c r="A186" s="35" t="s">
        <v>56</v>
      </c>
      <c r="E186" s="39" t="s">
        <v>7807</v>
      </c>
    </row>
    <row r="187" spans="1:5" ht="12.75">
      <c r="A187" s="35" t="s">
        <v>57</v>
      </c>
      <c r="E187" s="40" t="s">
        <v>5</v>
      </c>
    </row>
    <row r="188" spans="1:5" ht="12.75">
      <c r="A188" t="s">
        <v>58</v>
      </c>
      <c r="E188" s="39" t="s">
        <v>5</v>
      </c>
    </row>
    <row r="189" spans="1:16" ht="12.75">
      <c r="A189" t="s">
        <v>50</v>
      </c>
      <c s="34" t="s">
        <v>148</v>
      </c>
      <c s="34" t="s">
        <v>7808</v>
      </c>
      <c s="35" t="s">
        <v>5</v>
      </c>
      <c s="6" t="s">
        <v>7809</v>
      </c>
      <c s="36" t="s">
        <v>71</v>
      </c>
      <c s="37">
        <v>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62</v>
      </c>
      <c>
        <f>(M189*21)/100</f>
      </c>
      <c t="s">
        <v>28</v>
      </c>
    </row>
    <row r="190" spans="1:5" ht="12.75">
      <c r="A190" s="35" t="s">
        <v>56</v>
      </c>
      <c r="E190" s="39" t="s">
        <v>7809</v>
      </c>
    </row>
    <row r="191" spans="1:5" ht="12.75">
      <c r="A191" s="35" t="s">
        <v>57</v>
      </c>
      <c r="E191" s="40" t="s">
        <v>5</v>
      </c>
    </row>
    <row r="192" spans="1:5" ht="12.75">
      <c r="A192" t="s">
        <v>58</v>
      </c>
      <c r="E192" s="39" t="s">
        <v>5</v>
      </c>
    </row>
    <row r="193" spans="1:16" ht="25.5">
      <c r="A193" t="s">
        <v>50</v>
      </c>
      <c s="34" t="s">
        <v>150</v>
      </c>
      <c s="34" t="s">
        <v>7810</v>
      </c>
      <c s="35" t="s">
        <v>5</v>
      </c>
      <c s="6" t="s">
        <v>7811</v>
      </c>
      <c s="36" t="s">
        <v>54</v>
      </c>
      <c s="37">
        <v>38.2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28</v>
      </c>
    </row>
    <row r="194" spans="1:5" ht="25.5">
      <c r="A194" s="35" t="s">
        <v>56</v>
      </c>
      <c r="E194" s="39" t="s">
        <v>7811</v>
      </c>
    </row>
    <row r="195" spans="1:5" ht="25.5">
      <c r="A195" s="35" t="s">
        <v>57</v>
      </c>
      <c r="E195" s="40" t="s">
        <v>7812</v>
      </c>
    </row>
    <row r="196" spans="1:5" ht="12.75">
      <c r="A196" t="s">
        <v>58</v>
      </c>
      <c r="E196" s="39" t="s">
        <v>5</v>
      </c>
    </row>
    <row r="197" spans="1:16" ht="12.75">
      <c r="A197" t="s">
        <v>50</v>
      </c>
      <c s="34" t="s">
        <v>152</v>
      </c>
      <c s="34" t="s">
        <v>7813</v>
      </c>
      <c s="35" t="s">
        <v>5</v>
      </c>
      <c s="6" t="s">
        <v>7814</v>
      </c>
      <c s="36" t="s">
        <v>54</v>
      </c>
      <c s="37">
        <v>38.88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62</v>
      </c>
      <c>
        <f>(M197*21)/100</f>
      </c>
      <c t="s">
        <v>28</v>
      </c>
    </row>
    <row r="198" spans="1:5" ht="12.75">
      <c r="A198" s="35" t="s">
        <v>56</v>
      </c>
      <c r="E198" s="39" t="s">
        <v>7814</v>
      </c>
    </row>
    <row r="199" spans="1:5" ht="12.75">
      <c r="A199" s="35" t="s">
        <v>57</v>
      </c>
      <c r="E199" s="40" t="s">
        <v>5</v>
      </c>
    </row>
    <row r="200" spans="1:5" ht="12.75">
      <c r="A200" t="s">
        <v>58</v>
      </c>
      <c r="E200" s="39" t="s">
        <v>5</v>
      </c>
    </row>
    <row r="201" spans="1:16" ht="12.75">
      <c r="A201" t="s">
        <v>50</v>
      </c>
      <c s="34" t="s">
        <v>154</v>
      </c>
      <c s="34" t="s">
        <v>7815</v>
      </c>
      <c s="35" t="s">
        <v>5</v>
      </c>
      <c s="6" t="s">
        <v>7816</v>
      </c>
      <c s="36" t="s">
        <v>54</v>
      </c>
      <c s="37">
        <v>2.376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1145</v>
      </c>
      <c>
        <f>(M201*21)/100</f>
      </c>
      <c t="s">
        <v>28</v>
      </c>
    </row>
    <row r="202" spans="1:5" ht="12.75">
      <c r="A202" s="35" t="s">
        <v>56</v>
      </c>
      <c r="E202" s="39" t="s">
        <v>7816</v>
      </c>
    </row>
    <row r="203" spans="1:5" ht="12.75">
      <c r="A203" s="35" t="s">
        <v>57</v>
      </c>
      <c r="E203" s="40" t="s">
        <v>5</v>
      </c>
    </row>
    <row r="204" spans="1:5" ht="12.75">
      <c r="A204" t="s">
        <v>58</v>
      </c>
      <c r="E204" s="39" t="s">
        <v>5</v>
      </c>
    </row>
    <row r="205" spans="1:16" ht="25.5">
      <c r="A205" t="s">
        <v>50</v>
      </c>
      <c s="34" t="s">
        <v>156</v>
      </c>
      <c s="34" t="s">
        <v>7724</v>
      </c>
      <c s="35" t="s">
        <v>5</v>
      </c>
      <c s="6" t="s">
        <v>7725</v>
      </c>
      <c s="36" t="s">
        <v>54</v>
      </c>
      <c s="37">
        <v>6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55</v>
      </c>
      <c>
        <f>(M205*21)/100</f>
      </c>
      <c t="s">
        <v>28</v>
      </c>
    </row>
    <row r="206" spans="1:5" ht="25.5">
      <c r="A206" s="35" t="s">
        <v>56</v>
      </c>
      <c r="E206" s="39" t="s">
        <v>7725</v>
      </c>
    </row>
    <row r="207" spans="1:5" ht="12.75">
      <c r="A207" s="35" t="s">
        <v>57</v>
      </c>
      <c r="E207" s="40" t="s">
        <v>5</v>
      </c>
    </row>
    <row r="208" spans="1:5" ht="12.75">
      <c r="A208" t="s">
        <v>58</v>
      </c>
      <c r="E208" s="39" t="s">
        <v>5</v>
      </c>
    </row>
    <row r="209" spans="1:16" ht="12.75">
      <c r="A209" t="s">
        <v>50</v>
      </c>
      <c s="34" t="s">
        <v>157</v>
      </c>
      <c s="34" t="s">
        <v>7726</v>
      </c>
      <c s="35" t="s">
        <v>5</v>
      </c>
      <c s="6" t="s">
        <v>7234</v>
      </c>
      <c s="36" t="s">
        <v>1436</v>
      </c>
      <c s="37">
        <v>3.72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62</v>
      </c>
      <c>
        <f>(M209*21)/100</f>
      </c>
      <c t="s">
        <v>28</v>
      </c>
    </row>
    <row r="210" spans="1:5" ht="12.75">
      <c r="A210" s="35" t="s">
        <v>56</v>
      </c>
      <c r="E210" s="39" t="s">
        <v>7234</v>
      </c>
    </row>
    <row r="211" spans="1:5" ht="12.75">
      <c r="A211" s="35" t="s">
        <v>57</v>
      </c>
      <c r="E211" s="40" t="s">
        <v>5</v>
      </c>
    </row>
    <row r="212" spans="1:5" ht="12.75">
      <c r="A212" t="s">
        <v>58</v>
      </c>
      <c r="E212" s="39" t="s">
        <v>5</v>
      </c>
    </row>
    <row r="213" spans="1:16" ht="12.75">
      <c r="A213" t="s">
        <v>50</v>
      </c>
      <c s="34" t="s">
        <v>159</v>
      </c>
      <c s="34" t="s">
        <v>7239</v>
      </c>
      <c s="35" t="s">
        <v>5</v>
      </c>
      <c s="6" t="s">
        <v>7240</v>
      </c>
      <c s="36" t="s">
        <v>71</v>
      </c>
      <c s="37">
        <v>4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55</v>
      </c>
      <c>
        <f>(M213*21)/100</f>
      </c>
      <c t="s">
        <v>28</v>
      </c>
    </row>
    <row r="214" spans="1:5" ht="12.75">
      <c r="A214" s="35" t="s">
        <v>56</v>
      </c>
      <c r="E214" s="39" t="s">
        <v>7240</v>
      </c>
    </row>
    <row r="215" spans="1:5" ht="12.75">
      <c r="A215" s="35" t="s">
        <v>57</v>
      </c>
      <c r="E215" s="40" t="s">
        <v>5</v>
      </c>
    </row>
    <row r="216" spans="1:5" ht="12.75">
      <c r="A216" t="s">
        <v>58</v>
      </c>
      <c r="E216" s="39" t="s">
        <v>5</v>
      </c>
    </row>
    <row r="217" spans="1:16" ht="12.75">
      <c r="A217" t="s">
        <v>50</v>
      </c>
      <c s="34" t="s">
        <v>160</v>
      </c>
      <c s="34" t="s">
        <v>7241</v>
      </c>
      <c s="35" t="s">
        <v>5</v>
      </c>
      <c s="6" t="s">
        <v>7242</v>
      </c>
      <c s="36" t="s">
        <v>71</v>
      </c>
      <c s="37">
        <v>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62</v>
      </c>
      <c>
        <f>(M217*21)/100</f>
      </c>
      <c t="s">
        <v>28</v>
      </c>
    </row>
    <row r="218" spans="1:5" ht="12.75">
      <c r="A218" s="35" t="s">
        <v>56</v>
      </c>
      <c r="E218" s="39" t="s">
        <v>7242</v>
      </c>
    </row>
    <row r="219" spans="1:5" ht="25.5">
      <c r="A219" s="35" t="s">
        <v>57</v>
      </c>
      <c r="E219" s="40" t="s">
        <v>7817</v>
      </c>
    </row>
    <row r="220" spans="1:5" ht="12.75">
      <c r="A220" t="s">
        <v>58</v>
      </c>
      <c r="E220" s="39" t="s">
        <v>5</v>
      </c>
    </row>
    <row r="221" spans="1:16" ht="12.75">
      <c r="A221" t="s">
        <v>50</v>
      </c>
      <c s="34" t="s">
        <v>162</v>
      </c>
      <c s="34" t="s">
        <v>7818</v>
      </c>
      <c s="35" t="s">
        <v>5</v>
      </c>
      <c s="6" t="s">
        <v>7819</v>
      </c>
      <c s="36" t="s">
        <v>86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62</v>
      </c>
      <c>
        <f>(M221*21)/100</f>
      </c>
      <c t="s">
        <v>28</v>
      </c>
    </row>
    <row r="222" spans="1:5" ht="12.75">
      <c r="A222" s="35" t="s">
        <v>56</v>
      </c>
      <c r="E222" s="39" t="s">
        <v>7819</v>
      </c>
    </row>
    <row r="223" spans="1:5" ht="12.75">
      <c r="A223" s="35" t="s">
        <v>57</v>
      </c>
      <c r="E223" s="40" t="s">
        <v>5</v>
      </c>
    </row>
    <row r="224" spans="1:5" ht="12.75">
      <c r="A224" t="s">
        <v>58</v>
      </c>
      <c r="E224" s="39" t="s">
        <v>5</v>
      </c>
    </row>
    <row r="225" spans="1:13" ht="12.75">
      <c r="A225" t="s">
        <v>47</v>
      </c>
      <c r="C225" s="31" t="s">
        <v>5852</v>
      </c>
      <c r="E225" s="33" t="s">
        <v>5853</v>
      </c>
      <c r="J225" s="32">
        <f>0</f>
      </c>
      <c s="32">
        <f>0</f>
      </c>
      <c s="32">
        <f>0+L226</f>
      </c>
      <c s="32">
        <f>0+M226</f>
      </c>
    </row>
    <row r="226" spans="1:16" ht="25.5">
      <c r="A226" t="s">
        <v>50</v>
      </c>
      <c s="34" t="s">
        <v>434</v>
      </c>
      <c s="34" t="s">
        <v>5860</v>
      </c>
      <c s="35" t="s">
        <v>5</v>
      </c>
      <c s="6" t="s">
        <v>5861</v>
      </c>
      <c s="36" t="s">
        <v>281</v>
      </c>
      <c s="37">
        <v>8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28</v>
      </c>
    </row>
    <row r="227" spans="1:5" ht="25.5">
      <c r="A227" s="35" t="s">
        <v>56</v>
      </c>
      <c r="E227" s="39" t="s">
        <v>5861</v>
      </c>
    </row>
    <row r="228" spans="1:5" ht="12.75">
      <c r="A228" s="35" t="s">
        <v>57</v>
      </c>
      <c r="E228" s="40" t="s">
        <v>5</v>
      </c>
    </row>
    <row r="229" spans="1:5" ht="12.75">
      <c r="A229" t="s">
        <v>58</v>
      </c>
      <c r="E229" s="39" t="s">
        <v>5</v>
      </c>
    </row>
    <row r="230" spans="1:13" ht="12.75">
      <c r="A230" t="s">
        <v>47</v>
      </c>
      <c r="C230" s="31" t="s">
        <v>103</v>
      </c>
      <c r="E230" s="33" t="s">
        <v>104</v>
      </c>
      <c r="J230" s="32">
        <f>0</f>
      </c>
      <c s="32">
        <f>0</f>
      </c>
      <c s="32">
        <f>0+L231</f>
      </c>
      <c s="32">
        <f>0+M231</f>
      </c>
    </row>
    <row r="231" spans="1:16" ht="12.75">
      <c r="A231" t="s">
        <v>50</v>
      </c>
      <c s="34" t="s">
        <v>437</v>
      </c>
      <c s="34" t="s">
        <v>109</v>
      </c>
      <c s="35" t="s">
        <v>5</v>
      </c>
      <c s="6" t="s">
        <v>110</v>
      </c>
      <c s="36" t="s">
        <v>86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62</v>
      </c>
      <c>
        <f>(M231*21)/100</f>
      </c>
      <c t="s">
        <v>28</v>
      </c>
    </row>
    <row r="232" spans="1:5" ht="12.75">
      <c r="A232" s="35" t="s">
        <v>56</v>
      </c>
      <c r="E232" s="39" t="s">
        <v>110</v>
      </c>
    </row>
    <row r="233" spans="1:5" ht="12.75">
      <c r="A233" s="35" t="s">
        <v>57</v>
      </c>
      <c r="E233" s="40" t="s">
        <v>5</v>
      </c>
    </row>
    <row r="234" spans="1:5" ht="12.75">
      <c r="A234" t="s">
        <v>58</v>
      </c>
      <c r="E234" s="39" t="s">
        <v>111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7666</v>
      </c>
      <c s="41">
        <f>Rekapitulace!C46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7666</v>
      </c>
      <c r="E4" s="26" t="s">
        <v>7667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COUNTIFS(L8:L155,"=0",A8:A155,"P")+COUNTIFS(L8:L155,"",A8:A155,"P")+SUM(Q8:Q155)</f>
      </c>
    </row>
    <row r="8" spans="1:13" ht="12.75">
      <c r="A8" t="s">
        <v>45</v>
      </c>
      <c r="C8" s="28" t="s">
        <v>7822</v>
      </c>
      <c r="E8" s="30" t="s">
        <v>7821</v>
      </c>
      <c r="J8" s="29">
        <f>0+J9+J34+J51+J84+J149+J154</f>
      </c>
      <c s="29">
        <f>0+K9+K34+K51+K84+K149+K154</f>
      </c>
      <c s="29">
        <f>0+L9+L34+L51+L84+L149+L154</f>
      </c>
      <c s="29">
        <f>0+M9+M34+M51+M84+M149+M154</f>
      </c>
    </row>
    <row r="9" spans="1:13" ht="12.75">
      <c r="A9" t="s">
        <v>47</v>
      </c>
      <c r="C9" s="31" t="s">
        <v>51</v>
      </c>
      <c r="E9" s="33" t="s">
        <v>1200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50</v>
      </c>
      <c s="34" t="s">
        <v>51</v>
      </c>
      <c s="34" t="s">
        <v>7823</v>
      </c>
      <c s="35" t="s">
        <v>5</v>
      </c>
      <c s="6" t="s">
        <v>7731</v>
      </c>
      <c s="36" t="s">
        <v>61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62</v>
      </c>
      <c>
        <f>(M10*21)/100</f>
      </c>
      <c t="s">
        <v>28</v>
      </c>
    </row>
    <row r="11" spans="1:5" ht="38.25">
      <c r="A11" s="35" t="s">
        <v>56</v>
      </c>
      <c r="E11" s="39" t="s">
        <v>7732</v>
      </c>
    </row>
    <row r="12" spans="1:5" ht="25.5">
      <c r="A12" s="35" t="s">
        <v>57</v>
      </c>
      <c r="E12" s="40" t="s">
        <v>7824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7734</v>
      </c>
      <c s="35" t="s">
        <v>5</v>
      </c>
      <c s="6" t="s">
        <v>7735</v>
      </c>
      <c s="36" t="s">
        <v>86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62</v>
      </c>
      <c>
        <f>(M14*21)/100</f>
      </c>
      <c t="s">
        <v>28</v>
      </c>
    </row>
    <row r="15" spans="1:5" ht="12.75">
      <c r="A15" s="35" t="s">
        <v>56</v>
      </c>
      <c r="E15" s="39" t="s">
        <v>7735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7736</v>
      </c>
      <c s="35" t="s">
        <v>5</v>
      </c>
      <c s="6" t="s">
        <v>7737</v>
      </c>
      <c s="36" t="s">
        <v>1088</v>
      </c>
      <c s="37">
        <v>78.2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25.5">
      <c r="A19" s="35" t="s">
        <v>56</v>
      </c>
      <c r="E19" s="39" t="s">
        <v>7737</v>
      </c>
    </row>
    <row r="20" spans="1:5" ht="38.25">
      <c r="A20" s="35" t="s">
        <v>57</v>
      </c>
      <c r="E20" s="40" t="s">
        <v>7825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65</v>
      </c>
      <c s="34" t="s">
        <v>7219</v>
      </c>
      <c s="35" t="s">
        <v>5</v>
      </c>
      <c s="6" t="s">
        <v>7220</v>
      </c>
      <c s="36" t="s">
        <v>1088</v>
      </c>
      <c s="37">
        <v>58.65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38.25">
      <c r="A23" s="35" t="s">
        <v>56</v>
      </c>
      <c r="E23" s="39" t="s">
        <v>7221</v>
      </c>
    </row>
    <row r="24" spans="1:5" ht="38.25">
      <c r="A24" s="35" t="s">
        <v>57</v>
      </c>
      <c r="E24" s="40" t="s">
        <v>7826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68</v>
      </c>
      <c s="34" t="s">
        <v>7741</v>
      </c>
      <c s="35" t="s">
        <v>5</v>
      </c>
      <c s="6" t="s">
        <v>7742</v>
      </c>
      <c s="36" t="s">
        <v>1088</v>
      </c>
      <c s="37">
        <v>4.55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62</v>
      </c>
      <c>
        <f>(M26*21)/100</f>
      </c>
      <c t="s">
        <v>28</v>
      </c>
    </row>
    <row r="27" spans="1:5" ht="12.75">
      <c r="A27" s="35" t="s">
        <v>56</v>
      </c>
      <c r="E27" s="39" t="s">
        <v>7742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7743</v>
      </c>
      <c s="35" t="s">
        <v>5</v>
      </c>
      <c s="6" t="s">
        <v>7744</v>
      </c>
      <c s="36" t="s">
        <v>1088</v>
      </c>
      <c s="37">
        <v>4.55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62</v>
      </c>
      <c>
        <f>(M30*21)/100</f>
      </c>
      <c t="s">
        <v>28</v>
      </c>
    </row>
    <row r="31" spans="1:5" ht="12.75">
      <c r="A31" s="35" t="s">
        <v>56</v>
      </c>
      <c r="E31" s="39" t="s">
        <v>7744</v>
      </c>
    </row>
    <row r="32" spans="1:5" ht="25.5">
      <c r="A32" s="35" t="s">
        <v>57</v>
      </c>
      <c r="E32" s="40" t="s">
        <v>7827</v>
      </c>
    </row>
    <row r="33" spans="1:5" ht="12.75">
      <c r="A33" t="s">
        <v>58</v>
      </c>
      <c r="E33" s="39" t="s">
        <v>5</v>
      </c>
    </row>
    <row r="34" spans="1:13" ht="12.75">
      <c r="A34" t="s">
        <v>47</v>
      </c>
      <c r="C34" s="31" t="s">
        <v>28</v>
      </c>
      <c r="E34" s="33" t="s">
        <v>1720</v>
      </c>
      <c r="J34" s="32">
        <f>0</f>
      </c>
      <c s="32">
        <f>0</f>
      </c>
      <c s="32">
        <f>0+L35+L39+L43+L47</f>
      </c>
      <c s="32">
        <f>0+M35+M39+M43+M47</f>
      </c>
    </row>
    <row r="35" spans="1:16" ht="12.75">
      <c r="A35" t="s">
        <v>50</v>
      </c>
      <c s="34" t="s">
        <v>77</v>
      </c>
      <c s="34" t="s">
        <v>7677</v>
      </c>
      <c s="35" t="s">
        <v>5</v>
      </c>
      <c s="6" t="s">
        <v>7678</v>
      </c>
      <c s="36" t="s">
        <v>54</v>
      </c>
      <c s="37">
        <v>100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62</v>
      </c>
      <c>
        <f>(M35*21)/100</f>
      </c>
      <c t="s">
        <v>28</v>
      </c>
    </row>
    <row r="36" spans="1:5" ht="12.75">
      <c r="A36" s="35" t="s">
        <v>56</v>
      </c>
      <c r="E36" s="39" t="s">
        <v>7678</v>
      </c>
    </row>
    <row r="37" spans="1:5" ht="12.75">
      <c r="A37" s="35" t="s">
        <v>57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80</v>
      </c>
      <c s="34" t="s">
        <v>7679</v>
      </c>
      <c s="35" t="s">
        <v>5</v>
      </c>
      <c s="6" t="s">
        <v>7680</v>
      </c>
      <c s="36" t="s">
        <v>1088</v>
      </c>
      <c s="37">
        <v>12.55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62</v>
      </c>
      <c>
        <f>(M39*21)/100</f>
      </c>
      <c t="s">
        <v>28</v>
      </c>
    </row>
    <row r="40" spans="1:5" ht="12.75">
      <c r="A40" s="35" t="s">
        <v>56</v>
      </c>
      <c r="E40" s="39" t="s">
        <v>7680</v>
      </c>
    </row>
    <row r="41" spans="1:5" ht="25.5">
      <c r="A41" s="35" t="s">
        <v>57</v>
      </c>
      <c r="E41" s="40" t="s">
        <v>7828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83</v>
      </c>
      <c s="34" t="s">
        <v>7673</v>
      </c>
      <c s="35" t="s">
        <v>5</v>
      </c>
      <c s="6" t="s">
        <v>7674</v>
      </c>
      <c s="36" t="s">
        <v>54</v>
      </c>
      <c s="37">
        <v>165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62</v>
      </c>
      <c>
        <f>(M43*21)/100</f>
      </c>
      <c t="s">
        <v>28</v>
      </c>
    </row>
    <row r="44" spans="1:5" ht="12.75">
      <c r="A44" s="35" t="s">
        <v>56</v>
      </c>
      <c r="E44" s="39" t="s">
        <v>7674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87</v>
      </c>
      <c s="34" t="s">
        <v>7675</v>
      </c>
      <c s="35" t="s">
        <v>5</v>
      </c>
      <c s="6" t="s">
        <v>7676</v>
      </c>
      <c s="36" t="s">
        <v>54</v>
      </c>
      <c s="37">
        <v>165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62</v>
      </c>
      <c>
        <f>(M47*21)/100</f>
      </c>
      <c t="s">
        <v>28</v>
      </c>
    </row>
    <row r="48" spans="1:5" ht="12.75">
      <c r="A48" s="35" t="s">
        <v>56</v>
      </c>
      <c r="E48" s="39" t="s">
        <v>7676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5</v>
      </c>
    </row>
    <row r="51" spans="1:13" ht="12.75">
      <c r="A51" t="s">
        <v>47</v>
      </c>
      <c r="C51" s="31" t="s">
        <v>6957</v>
      </c>
      <c r="E51" s="33" t="s">
        <v>6958</v>
      </c>
      <c r="J51" s="32">
        <f>0</f>
      </c>
      <c s="32">
        <f>0</f>
      </c>
      <c s="32">
        <f>0+L52+L56+L60+L64+L68+L72+L76+L80</f>
      </c>
      <c s="32">
        <f>0+M52+M56+M60+M64+M68+M72+M76+M80</f>
      </c>
    </row>
    <row r="52" spans="1:16" ht="25.5">
      <c r="A52" t="s">
        <v>50</v>
      </c>
      <c s="34" t="s">
        <v>148</v>
      </c>
      <c s="34" t="s">
        <v>7747</v>
      </c>
      <c s="35" t="s">
        <v>5</v>
      </c>
      <c s="6" t="s">
        <v>7748</v>
      </c>
      <c s="36" t="s">
        <v>71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28</v>
      </c>
    </row>
    <row r="53" spans="1:5" ht="25.5">
      <c r="A53" s="35" t="s">
        <v>56</v>
      </c>
      <c r="E53" s="39" t="s">
        <v>7748</v>
      </c>
    </row>
    <row r="54" spans="1:5" ht="12.75">
      <c r="A54" s="35" t="s">
        <v>57</v>
      </c>
      <c r="E54" s="40" t="s">
        <v>5</v>
      </c>
    </row>
    <row r="55" spans="1:5" ht="12.75">
      <c r="A55" t="s">
        <v>58</v>
      </c>
      <c r="E55" s="39" t="s">
        <v>5</v>
      </c>
    </row>
    <row r="56" spans="1:16" ht="12.75">
      <c r="A56" t="s">
        <v>50</v>
      </c>
      <c s="34" t="s">
        <v>150</v>
      </c>
      <c s="34" t="s">
        <v>7829</v>
      </c>
      <c s="35" t="s">
        <v>5</v>
      </c>
      <c s="6" t="s">
        <v>7830</v>
      </c>
      <c s="36" t="s">
        <v>71</v>
      </c>
      <c s="37">
        <v>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62</v>
      </c>
      <c>
        <f>(M56*21)/100</f>
      </c>
      <c t="s">
        <v>28</v>
      </c>
    </row>
    <row r="57" spans="1:5" ht="12.75">
      <c r="A57" s="35" t="s">
        <v>56</v>
      </c>
      <c r="E57" s="39" t="s">
        <v>7830</v>
      </c>
    </row>
    <row r="58" spans="1:5" ht="12.75">
      <c r="A58" s="35" t="s">
        <v>57</v>
      </c>
      <c r="E58" s="40" t="s">
        <v>5</v>
      </c>
    </row>
    <row r="59" spans="1:5" ht="12.75">
      <c r="A59" t="s">
        <v>58</v>
      </c>
      <c r="E59" s="39" t="s">
        <v>5</v>
      </c>
    </row>
    <row r="60" spans="1:16" ht="12.75">
      <c r="A60" t="s">
        <v>50</v>
      </c>
      <c s="34" t="s">
        <v>152</v>
      </c>
      <c s="34" t="s">
        <v>7771</v>
      </c>
      <c s="35" t="s">
        <v>5</v>
      </c>
      <c s="6" t="s">
        <v>7772</v>
      </c>
      <c s="36" t="s">
        <v>71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28</v>
      </c>
    </row>
    <row r="61" spans="1:5" ht="12.75">
      <c r="A61" s="35" t="s">
        <v>56</v>
      </c>
      <c r="E61" s="39" t="s">
        <v>7772</v>
      </c>
    </row>
    <row r="62" spans="1:5" ht="12.75">
      <c r="A62" s="35" t="s">
        <v>57</v>
      </c>
      <c r="E62" s="40" t="s">
        <v>5</v>
      </c>
    </row>
    <row r="63" spans="1:5" ht="12.75">
      <c r="A63" t="s">
        <v>58</v>
      </c>
      <c r="E63" s="39" t="s">
        <v>5</v>
      </c>
    </row>
    <row r="64" spans="1:16" ht="12.75">
      <c r="A64" t="s">
        <v>50</v>
      </c>
      <c s="34" t="s">
        <v>154</v>
      </c>
      <c s="34" t="s">
        <v>7831</v>
      </c>
      <c s="35" t="s">
        <v>5</v>
      </c>
      <c s="6" t="s">
        <v>7774</v>
      </c>
      <c s="36" t="s">
        <v>71</v>
      </c>
      <c s="37">
        <v>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62</v>
      </c>
      <c>
        <f>(M64*21)/100</f>
      </c>
      <c t="s">
        <v>28</v>
      </c>
    </row>
    <row r="65" spans="1:5" ht="12.75">
      <c r="A65" s="35" t="s">
        <v>56</v>
      </c>
      <c r="E65" s="39" t="s">
        <v>7774</v>
      </c>
    </row>
    <row r="66" spans="1:5" ht="12.75">
      <c r="A66" s="35" t="s">
        <v>57</v>
      </c>
      <c r="E66" s="40" t="s">
        <v>5</v>
      </c>
    </row>
    <row r="67" spans="1:5" ht="12.75">
      <c r="A67" t="s">
        <v>58</v>
      </c>
      <c r="E67" s="39" t="s">
        <v>5</v>
      </c>
    </row>
    <row r="68" spans="1:16" ht="12.75">
      <c r="A68" t="s">
        <v>50</v>
      </c>
      <c s="34" t="s">
        <v>156</v>
      </c>
      <c s="34" t="s">
        <v>7780</v>
      </c>
      <c s="35" t="s">
        <v>5</v>
      </c>
      <c s="6" t="s">
        <v>7781</v>
      </c>
      <c s="36" t="s">
        <v>71</v>
      </c>
      <c s="37">
        <v>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28</v>
      </c>
    </row>
    <row r="69" spans="1:5" ht="12.75">
      <c r="A69" s="35" t="s">
        <v>56</v>
      </c>
      <c r="E69" s="39" t="s">
        <v>7781</v>
      </c>
    </row>
    <row r="70" spans="1:5" ht="12.75">
      <c r="A70" s="35" t="s">
        <v>57</v>
      </c>
      <c r="E70" s="40" t="s">
        <v>5</v>
      </c>
    </row>
    <row r="71" spans="1:5" ht="12.75">
      <c r="A71" t="s">
        <v>58</v>
      </c>
      <c r="E71" s="39" t="s">
        <v>5</v>
      </c>
    </row>
    <row r="72" spans="1:16" ht="12.75">
      <c r="A72" t="s">
        <v>50</v>
      </c>
      <c s="34" t="s">
        <v>157</v>
      </c>
      <c s="34" t="s">
        <v>7782</v>
      </c>
      <c s="35" t="s">
        <v>5</v>
      </c>
      <c s="6" t="s">
        <v>7783</v>
      </c>
      <c s="36" t="s">
        <v>71</v>
      </c>
      <c s="37">
        <v>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62</v>
      </c>
      <c>
        <f>(M72*21)/100</f>
      </c>
      <c t="s">
        <v>28</v>
      </c>
    </row>
    <row r="73" spans="1:5" ht="12.75">
      <c r="A73" s="35" t="s">
        <v>56</v>
      </c>
      <c r="E73" s="39" t="s">
        <v>7783</v>
      </c>
    </row>
    <row r="74" spans="1:5" ht="12.75">
      <c r="A74" s="35" t="s">
        <v>57</v>
      </c>
      <c r="E74" s="40" t="s">
        <v>5</v>
      </c>
    </row>
    <row r="75" spans="1:5" ht="12.75">
      <c r="A75" t="s">
        <v>58</v>
      </c>
      <c r="E75" s="39" t="s">
        <v>5</v>
      </c>
    </row>
    <row r="76" spans="1:16" ht="25.5">
      <c r="A76" t="s">
        <v>50</v>
      </c>
      <c s="34" t="s">
        <v>159</v>
      </c>
      <c s="34" t="s">
        <v>7223</v>
      </c>
      <c s="35" t="s">
        <v>5</v>
      </c>
      <c s="6" t="s">
        <v>7224</v>
      </c>
      <c s="36" t="s">
        <v>54</v>
      </c>
      <c s="37">
        <v>80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25.5">
      <c r="A77" s="35" t="s">
        <v>56</v>
      </c>
      <c r="E77" s="39" t="s">
        <v>7224</v>
      </c>
    </row>
    <row r="78" spans="1:5" ht="12.75">
      <c r="A78" s="35" t="s">
        <v>57</v>
      </c>
      <c r="E78" s="40" t="s">
        <v>5</v>
      </c>
    </row>
    <row r="79" spans="1:5" ht="12.75">
      <c r="A79" t="s">
        <v>58</v>
      </c>
      <c r="E79" s="39" t="s">
        <v>5</v>
      </c>
    </row>
    <row r="80" spans="1:16" ht="12.75">
      <c r="A80" t="s">
        <v>50</v>
      </c>
      <c s="34" t="s">
        <v>160</v>
      </c>
      <c s="34" t="s">
        <v>7784</v>
      </c>
      <c s="35" t="s">
        <v>5</v>
      </c>
      <c s="6" t="s">
        <v>7226</v>
      </c>
      <c s="36" t="s">
        <v>1436</v>
      </c>
      <c s="37">
        <v>76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62</v>
      </c>
      <c>
        <f>(M80*21)/100</f>
      </c>
      <c t="s">
        <v>28</v>
      </c>
    </row>
    <row r="81" spans="1:5" ht="12.75">
      <c r="A81" s="35" t="s">
        <v>56</v>
      </c>
      <c r="E81" s="39" t="s">
        <v>7226</v>
      </c>
    </row>
    <row r="82" spans="1:5" ht="12.75">
      <c r="A82" s="35" t="s">
        <v>57</v>
      </c>
      <c r="E82" s="40" t="s">
        <v>5</v>
      </c>
    </row>
    <row r="83" spans="1:5" ht="12.75">
      <c r="A83" t="s">
        <v>58</v>
      </c>
      <c r="E83" s="39" t="s">
        <v>5</v>
      </c>
    </row>
    <row r="84" spans="1:13" ht="12.75">
      <c r="A84" t="s">
        <v>47</v>
      </c>
      <c r="C84" s="31" t="s">
        <v>251</v>
      </c>
      <c r="E84" s="33" t="s">
        <v>252</v>
      </c>
      <c r="J84" s="32">
        <f>0</f>
      </c>
      <c s="32">
        <f>0</f>
      </c>
      <c s="32">
        <f>0+L85+L89+L93+L97+L101+L105+L109+L113+L117+L121+L125+L129+L133+L137+L141+L145</f>
      </c>
      <c s="32">
        <f>0+M85+M89+M93+M97+M101+M105+M109+M113+M117+M121+M125+M129+M133+M137+M141+M145</f>
      </c>
    </row>
    <row r="85" spans="1:16" ht="25.5">
      <c r="A85" t="s">
        <v>50</v>
      </c>
      <c s="34" t="s">
        <v>90</v>
      </c>
      <c s="34" t="s">
        <v>7789</v>
      </c>
      <c s="35" t="s">
        <v>5</v>
      </c>
      <c s="6" t="s">
        <v>7790</v>
      </c>
      <c s="36" t="s">
        <v>54</v>
      </c>
      <c s="37">
        <v>110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28</v>
      </c>
    </row>
    <row r="86" spans="1:5" ht="25.5">
      <c r="A86" s="35" t="s">
        <v>56</v>
      </c>
      <c r="E86" s="39" t="s">
        <v>7790</v>
      </c>
    </row>
    <row r="87" spans="1:5" ht="25.5">
      <c r="A87" s="35" t="s">
        <v>57</v>
      </c>
      <c r="E87" s="40" t="s">
        <v>7832</v>
      </c>
    </row>
    <row r="88" spans="1:5" ht="12.75">
      <c r="A88" t="s">
        <v>58</v>
      </c>
      <c r="E88" s="39" t="s">
        <v>5</v>
      </c>
    </row>
    <row r="89" spans="1:16" ht="12.75">
      <c r="A89" t="s">
        <v>50</v>
      </c>
      <c s="34" t="s">
        <v>93</v>
      </c>
      <c s="34" t="s">
        <v>7791</v>
      </c>
      <c s="35" t="s">
        <v>5</v>
      </c>
      <c s="6" t="s">
        <v>7792</v>
      </c>
      <c s="36" t="s">
        <v>54</v>
      </c>
      <c s="37">
        <v>115.5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62</v>
      </c>
      <c>
        <f>(M89*21)/100</f>
      </c>
      <c t="s">
        <v>28</v>
      </c>
    </row>
    <row r="90" spans="1:5" ht="12.75">
      <c r="A90" s="35" t="s">
        <v>56</v>
      </c>
      <c r="E90" s="39" t="s">
        <v>7792</v>
      </c>
    </row>
    <row r="91" spans="1:5" ht="25.5">
      <c r="A91" s="35" t="s">
        <v>57</v>
      </c>
      <c r="E91" s="40" t="s">
        <v>7833</v>
      </c>
    </row>
    <row r="92" spans="1:5" ht="12.75">
      <c r="A92" t="s">
        <v>58</v>
      </c>
      <c r="E92" s="39" t="s">
        <v>5</v>
      </c>
    </row>
    <row r="93" spans="1:16" ht="25.5">
      <c r="A93" t="s">
        <v>50</v>
      </c>
      <c s="34" t="s">
        <v>96</v>
      </c>
      <c s="34" t="s">
        <v>7716</v>
      </c>
      <c s="35" t="s">
        <v>5</v>
      </c>
      <c s="6" t="s">
        <v>7717</v>
      </c>
      <c s="36" t="s">
        <v>54</v>
      </c>
      <c s="37">
        <v>380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28</v>
      </c>
    </row>
    <row r="94" spans="1:5" ht="25.5">
      <c r="A94" s="35" t="s">
        <v>56</v>
      </c>
      <c r="E94" s="39" t="s">
        <v>7717</v>
      </c>
    </row>
    <row r="95" spans="1:5" ht="12.75">
      <c r="A95" s="35" t="s">
        <v>57</v>
      </c>
      <c r="E95" s="40" t="s">
        <v>5</v>
      </c>
    </row>
    <row r="96" spans="1:5" ht="12.75">
      <c r="A96" t="s">
        <v>58</v>
      </c>
      <c r="E96" s="39" t="s">
        <v>5</v>
      </c>
    </row>
    <row r="97" spans="1:16" ht="12.75">
      <c r="A97" t="s">
        <v>50</v>
      </c>
      <c s="34" t="s">
        <v>99</v>
      </c>
      <c s="34" t="s">
        <v>7796</v>
      </c>
      <c s="35" t="s">
        <v>5</v>
      </c>
      <c s="6" t="s">
        <v>7719</v>
      </c>
      <c s="36" t="s">
        <v>54</v>
      </c>
      <c s="37">
        <v>437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62</v>
      </c>
      <c>
        <f>(M97*21)/100</f>
      </c>
      <c t="s">
        <v>28</v>
      </c>
    </row>
    <row r="98" spans="1:5" ht="12.75">
      <c r="A98" s="35" t="s">
        <v>56</v>
      </c>
      <c r="E98" s="39" t="s">
        <v>7719</v>
      </c>
    </row>
    <row r="99" spans="1:5" ht="12.75">
      <c r="A99" s="35" t="s">
        <v>57</v>
      </c>
      <c r="E99" s="40" t="s">
        <v>5</v>
      </c>
    </row>
    <row r="100" spans="1:5" ht="12.75">
      <c r="A100" t="s">
        <v>58</v>
      </c>
      <c r="E100" s="39" t="s">
        <v>5</v>
      </c>
    </row>
    <row r="101" spans="1:16" ht="12.75">
      <c r="A101" t="s">
        <v>50</v>
      </c>
      <c s="34" t="s">
        <v>105</v>
      </c>
      <c s="34" t="s">
        <v>7798</v>
      </c>
      <c s="35" t="s">
        <v>5</v>
      </c>
      <c s="6" t="s">
        <v>7799</v>
      </c>
      <c s="36" t="s">
        <v>71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28</v>
      </c>
    </row>
    <row r="102" spans="1:5" ht="12.75">
      <c r="A102" s="35" t="s">
        <v>56</v>
      </c>
      <c r="E102" s="39" t="s">
        <v>7799</v>
      </c>
    </row>
    <row r="103" spans="1:5" ht="12.75">
      <c r="A103" s="35" t="s">
        <v>57</v>
      </c>
      <c r="E103" s="40" t="s">
        <v>5</v>
      </c>
    </row>
    <row r="104" spans="1:5" ht="12.75">
      <c r="A104" t="s">
        <v>58</v>
      </c>
      <c r="E104" s="39" t="s">
        <v>5</v>
      </c>
    </row>
    <row r="105" spans="1:16" ht="12.75">
      <c r="A105" t="s">
        <v>50</v>
      </c>
      <c s="34" t="s">
        <v>108</v>
      </c>
      <c s="34" t="s">
        <v>7800</v>
      </c>
      <c s="35" t="s">
        <v>5</v>
      </c>
      <c s="6" t="s">
        <v>7801</v>
      </c>
      <c s="36" t="s">
        <v>71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62</v>
      </c>
      <c>
        <f>(M105*21)/100</f>
      </c>
      <c t="s">
        <v>28</v>
      </c>
    </row>
    <row r="106" spans="1:5" ht="12.75">
      <c r="A106" s="35" t="s">
        <v>56</v>
      </c>
      <c r="E106" s="39" t="s">
        <v>7801</v>
      </c>
    </row>
    <row r="107" spans="1:5" ht="25.5">
      <c r="A107" s="35" t="s">
        <v>57</v>
      </c>
      <c r="E107" s="40" t="s">
        <v>7834</v>
      </c>
    </row>
    <row r="108" spans="1:5" ht="12.75">
      <c r="A108" t="s">
        <v>58</v>
      </c>
      <c r="E108" s="39" t="s">
        <v>5</v>
      </c>
    </row>
    <row r="109" spans="1:16" ht="12.75">
      <c r="A109" t="s">
        <v>50</v>
      </c>
      <c s="34" t="s">
        <v>128</v>
      </c>
      <c s="34" t="s">
        <v>7806</v>
      </c>
      <c s="35" t="s">
        <v>5</v>
      </c>
      <c s="6" t="s">
        <v>7807</v>
      </c>
      <c s="36" t="s">
        <v>71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28</v>
      </c>
    </row>
    <row r="110" spans="1:5" ht="12.75">
      <c r="A110" s="35" t="s">
        <v>56</v>
      </c>
      <c r="E110" s="39" t="s">
        <v>7807</v>
      </c>
    </row>
    <row r="111" spans="1:5" ht="12.75">
      <c r="A111" s="35" t="s">
        <v>57</v>
      </c>
      <c r="E111" s="40" t="s">
        <v>5</v>
      </c>
    </row>
    <row r="112" spans="1:5" ht="12.75">
      <c r="A112" t="s">
        <v>58</v>
      </c>
      <c r="E112" s="39" t="s">
        <v>5</v>
      </c>
    </row>
    <row r="113" spans="1:16" ht="12.75">
      <c r="A113" t="s">
        <v>50</v>
      </c>
      <c s="34" t="s">
        <v>130</v>
      </c>
      <c s="34" t="s">
        <v>7835</v>
      </c>
      <c s="35" t="s">
        <v>5</v>
      </c>
      <c s="6" t="s">
        <v>7809</v>
      </c>
      <c s="36" t="s">
        <v>71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62</v>
      </c>
      <c>
        <f>(M113*21)/100</f>
      </c>
      <c t="s">
        <v>28</v>
      </c>
    </row>
    <row r="114" spans="1:5" ht="12.75">
      <c r="A114" s="35" t="s">
        <v>56</v>
      </c>
      <c r="E114" s="39" t="s">
        <v>7809</v>
      </c>
    </row>
    <row r="115" spans="1:5" ht="25.5">
      <c r="A115" s="35" t="s">
        <v>57</v>
      </c>
      <c r="E115" s="40" t="s">
        <v>7836</v>
      </c>
    </row>
    <row r="116" spans="1:5" ht="12.75">
      <c r="A116" t="s">
        <v>58</v>
      </c>
      <c r="E116" s="39" t="s">
        <v>5</v>
      </c>
    </row>
    <row r="117" spans="1:16" ht="12.75">
      <c r="A117" t="s">
        <v>50</v>
      </c>
      <c s="34" t="s">
        <v>132</v>
      </c>
      <c s="34" t="s">
        <v>7802</v>
      </c>
      <c s="35" t="s">
        <v>5</v>
      </c>
      <c s="6" t="s">
        <v>7803</v>
      </c>
      <c s="36" t="s">
        <v>71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62</v>
      </c>
      <c>
        <f>(M117*21)/100</f>
      </c>
      <c t="s">
        <v>28</v>
      </c>
    </row>
    <row r="118" spans="1:5" ht="12.75">
      <c r="A118" s="35" t="s">
        <v>56</v>
      </c>
      <c r="E118" s="39" t="s">
        <v>7803</v>
      </c>
    </row>
    <row r="119" spans="1:5" ht="12.75">
      <c r="A119" s="35" t="s">
        <v>57</v>
      </c>
      <c r="E119" s="40" t="s">
        <v>5</v>
      </c>
    </row>
    <row r="120" spans="1:5" ht="12.75">
      <c r="A120" t="s">
        <v>58</v>
      </c>
      <c r="E120" s="39" t="s">
        <v>5</v>
      </c>
    </row>
    <row r="121" spans="1:16" ht="12.75">
      <c r="A121" t="s">
        <v>50</v>
      </c>
      <c s="34" t="s">
        <v>134</v>
      </c>
      <c s="34" t="s">
        <v>7804</v>
      </c>
      <c s="35" t="s">
        <v>5</v>
      </c>
      <c s="6" t="s">
        <v>7805</v>
      </c>
      <c s="36" t="s">
        <v>71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62</v>
      </c>
      <c>
        <f>(M121*21)/100</f>
      </c>
      <c t="s">
        <v>28</v>
      </c>
    </row>
    <row r="122" spans="1:5" ht="12.75">
      <c r="A122" s="35" t="s">
        <v>56</v>
      </c>
      <c r="E122" s="39" t="s">
        <v>7805</v>
      </c>
    </row>
    <row r="123" spans="1:5" ht="25.5">
      <c r="A123" s="35" t="s">
        <v>57</v>
      </c>
      <c r="E123" s="40" t="s">
        <v>7837</v>
      </c>
    </row>
    <row r="124" spans="1:5" ht="12.75">
      <c r="A124" t="s">
        <v>58</v>
      </c>
      <c r="E124" s="39" t="s">
        <v>5</v>
      </c>
    </row>
    <row r="125" spans="1:16" ht="25.5">
      <c r="A125" t="s">
        <v>50</v>
      </c>
      <c s="34" t="s">
        <v>136</v>
      </c>
      <c s="34" t="s">
        <v>7724</v>
      </c>
      <c s="35" t="s">
        <v>5</v>
      </c>
      <c s="6" t="s">
        <v>7725</v>
      </c>
      <c s="36" t="s">
        <v>54</v>
      </c>
      <c s="37">
        <v>24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28</v>
      </c>
    </row>
    <row r="126" spans="1:5" ht="25.5">
      <c r="A126" s="35" t="s">
        <v>56</v>
      </c>
      <c r="E126" s="39" t="s">
        <v>7725</v>
      </c>
    </row>
    <row r="127" spans="1:5" ht="12.75">
      <c r="A127" s="35" t="s">
        <v>57</v>
      </c>
      <c r="E127" s="40" t="s">
        <v>5</v>
      </c>
    </row>
    <row r="128" spans="1:5" ht="12.75">
      <c r="A128" t="s">
        <v>58</v>
      </c>
      <c r="E128" s="39" t="s">
        <v>5</v>
      </c>
    </row>
    <row r="129" spans="1:16" ht="12.75">
      <c r="A129" t="s">
        <v>50</v>
      </c>
      <c s="34" t="s">
        <v>137</v>
      </c>
      <c s="34" t="s">
        <v>7726</v>
      </c>
      <c s="35" t="s">
        <v>5</v>
      </c>
      <c s="6" t="s">
        <v>7234</v>
      </c>
      <c s="36" t="s">
        <v>1436</v>
      </c>
      <c s="37">
        <v>14.88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62</v>
      </c>
      <c>
        <f>(M129*21)/100</f>
      </c>
      <c t="s">
        <v>28</v>
      </c>
    </row>
    <row r="130" spans="1:5" ht="12.75">
      <c r="A130" s="35" t="s">
        <v>56</v>
      </c>
      <c r="E130" s="39" t="s">
        <v>7234</v>
      </c>
    </row>
    <row r="131" spans="1:5" ht="12.75">
      <c r="A131" s="35" t="s">
        <v>57</v>
      </c>
      <c r="E131" s="40" t="s">
        <v>5</v>
      </c>
    </row>
    <row r="132" spans="1:5" ht="12.75">
      <c r="A132" t="s">
        <v>58</v>
      </c>
      <c r="E132" s="39" t="s">
        <v>5</v>
      </c>
    </row>
    <row r="133" spans="1:16" ht="12.75">
      <c r="A133" t="s">
        <v>50</v>
      </c>
      <c s="34" t="s">
        <v>141</v>
      </c>
      <c s="34" t="s">
        <v>7239</v>
      </c>
      <c s="35" t="s">
        <v>5</v>
      </c>
      <c s="6" t="s">
        <v>7240</v>
      </c>
      <c s="36" t="s">
        <v>71</v>
      </c>
      <c s="37">
        <v>11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28</v>
      </c>
    </row>
    <row r="134" spans="1:5" ht="12.75">
      <c r="A134" s="35" t="s">
        <v>56</v>
      </c>
      <c r="E134" s="39" t="s">
        <v>7240</v>
      </c>
    </row>
    <row r="135" spans="1:5" ht="25.5">
      <c r="A135" s="35" t="s">
        <v>57</v>
      </c>
      <c r="E135" s="40" t="s">
        <v>7838</v>
      </c>
    </row>
    <row r="136" spans="1:5" ht="12.75">
      <c r="A136" t="s">
        <v>58</v>
      </c>
      <c r="E136" s="39" t="s">
        <v>5</v>
      </c>
    </row>
    <row r="137" spans="1:16" ht="12.75">
      <c r="A137" t="s">
        <v>50</v>
      </c>
      <c s="34" t="s">
        <v>143</v>
      </c>
      <c s="34" t="s">
        <v>7249</v>
      </c>
      <c s="35" t="s">
        <v>5</v>
      </c>
      <c s="6" t="s">
        <v>7839</v>
      </c>
      <c s="36" t="s">
        <v>71</v>
      </c>
      <c s="37">
        <v>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62</v>
      </c>
      <c>
        <f>(M137*21)/100</f>
      </c>
      <c t="s">
        <v>28</v>
      </c>
    </row>
    <row r="138" spans="1:5" ht="12.75">
      <c r="A138" s="35" t="s">
        <v>56</v>
      </c>
      <c r="E138" s="39" t="s">
        <v>7839</v>
      </c>
    </row>
    <row r="139" spans="1:5" ht="25.5">
      <c r="A139" s="35" t="s">
        <v>57</v>
      </c>
      <c r="E139" s="40" t="s">
        <v>7840</v>
      </c>
    </row>
    <row r="140" spans="1:5" ht="12.75">
      <c r="A140" t="s">
        <v>58</v>
      </c>
      <c r="E140" s="39" t="s">
        <v>5</v>
      </c>
    </row>
    <row r="141" spans="1:16" ht="12.75">
      <c r="A141" t="s">
        <v>50</v>
      </c>
      <c s="34" t="s">
        <v>144</v>
      </c>
      <c s="34" t="s">
        <v>7246</v>
      </c>
      <c s="35" t="s">
        <v>5</v>
      </c>
      <c s="6" t="s">
        <v>7247</v>
      </c>
      <c s="36" t="s">
        <v>71</v>
      </c>
      <c s="37">
        <v>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62</v>
      </c>
      <c>
        <f>(M141*21)/100</f>
      </c>
      <c t="s">
        <v>28</v>
      </c>
    </row>
    <row r="142" spans="1:5" ht="12.75">
      <c r="A142" s="35" t="s">
        <v>56</v>
      </c>
      <c r="E142" s="39" t="s">
        <v>7247</v>
      </c>
    </row>
    <row r="143" spans="1:5" ht="25.5">
      <c r="A143" s="35" t="s">
        <v>57</v>
      </c>
      <c r="E143" s="40" t="s">
        <v>7841</v>
      </c>
    </row>
    <row r="144" spans="1:5" ht="12.75">
      <c r="A144" t="s">
        <v>58</v>
      </c>
      <c r="E144" s="39" t="s">
        <v>5</v>
      </c>
    </row>
    <row r="145" spans="1:16" ht="12.75">
      <c r="A145" t="s">
        <v>50</v>
      </c>
      <c s="34" t="s">
        <v>147</v>
      </c>
      <c s="34" t="s">
        <v>7818</v>
      </c>
      <c s="35" t="s">
        <v>5</v>
      </c>
      <c s="6" t="s">
        <v>7819</v>
      </c>
      <c s="36" t="s">
        <v>86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62</v>
      </c>
      <c>
        <f>(M145*21)/100</f>
      </c>
      <c t="s">
        <v>28</v>
      </c>
    </row>
    <row r="146" spans="1:5" ht="12.75">
      <c r="A146" s="35" t="s">
        <v>56</v>
      </c>
      <c r="E146" s="39" t="s">
        <v>7819</v>
      </c>
    </row>
    <row r="147" spans="1:5" ht="25.5">
      <c r="A147" s="35" t="s">
        <v>57</v>
      </c>
      <c r="E147" s="40" t="s">
        <v>7842</v>
      </c>
    </row>
    <row r="148" spans="1:5" ht="12.75">
      <c r="A148" t="s">
        <v>58</v>
      </c>
      <c r="E148" s="39" t="s">
        <v>5</v>
      </c>
    </row>
    <row r="149" spans="1:13" ht="12.75">
      <c r="A149" t="s">
        <v>47</v>
      </c>
      <c r="C149" s="31" t="s">
        <v>5852</v>
      </c>
      <c r="E149" s="33" t="s">
        <v>5853</v>
      </c>
      <c r="J149" s="32">
        <f>0</f>
      </c>
      <c s="32">
        <f>0</f>
      </c>
      <c s="32">
        <f>0+L150</f>
      </c>
      <c s="32">
        <f>0+M150</f>
      </c>
    </row>
    <row r="150" spans="1:16" ht="25.5">
      <c r="A150" t="s">
        <v>50</v>
      </c>
      <c s="34" t="s">
        <v>162</v>
      </c>
      <c s="34" t="s">
        <v>5860</v>
      </c>
      <c s="35" t="s">
        <v>5</v>
      </c>
      <c s="6" t="s">
        <v>5861</v>
      </c>
      <c s="36" t="s">
        <v>281</v>
      </c>
      <c s="37">
        <v>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28</v>
      </c>
    </row>
    <row r="151" spans="1:5" ht="25.5">
      <c r="A151" s="35" t="s">
        <v>56</v>
      </c>
      <c r="E151" s="39" t="s">
        <v>5861</v>
      </c>
    </row>
    <row r="152" spans="1:5" ht="12.75">
      <c r="A152" s="35" t="s">
        <v>57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3" ht="12.75">
      <c r="A154" t="s">
        <v>47</v>
      </c>
      <c r="C154" s="31" t="s">
        <v>103</v>
      </c>
      <c r="E154" s="33" t="s">
        <v>104</v>
      </c>
      <c r="J154" s="32">
        <f>0</f>
      </c>
      <c s="32">
        <f>0</f>
      </c>
      <c s="32">
        <f>0+L155</f>
      </c>
      <c s="32">
        <f>0+M155</f>
      </c>
    </row>
    <row r="155" spans="1:16" ht="12.75">
      <c r="A155" t="s">
        <v>50</v>
      </c>
      <c s="34" t="s">
        <v>163</v>
      </c>
      <c s="34" t="s">
        <v>109</v>
      </c>
      <c s="35" t="s">
        <v>5</v>
      </c>
      <c s="6" t="s">
        <v>110</v>
      </c>
      <c s="36" t="s">
        <v>86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62</v>
      </c>
      <c>
        <f>(M155*21)/100</f>
      </c>
      <c t="s">
        <v>28</v>
      </c>
    </row>
    <row r="156" spans="1:5" ht="12.75">
      <c r="A156" s="35" t="s">
        <v>56</v>
      </c>
      <c r="E156" s="39" t="s">
        <v>110</v>
      </c>
    </row>
    <row r="157" spans="1:5" ht="12.75">
      <c r="A157" s="35" t="s">
        <v>57</v>
      </c>
      <c r="E157" s="40" t="s">
        <v>5</v>
      </c>
    </row>
    <row r="158" spans="1:5" ht="12.75">
      <c r="A158" t="s">
        <v>58</v>
      </c>
      <c r="E158" s="39" t="s">
        <v>111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7666</v>
      </c>
      <c s="41">
        <f>Rekapitulace!C46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7666</v>
      </c>
      <c r="E4" s="26" t="s">
        <v>7667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COUNTIFS(L8:L90,"=0",A8:A90,"P")+COUNTIFS(L8:L90,"",A8:A90,"P")+SUM(Q8:Q90)</f>
      </c>
    </row>
    <row r="8" spans="1:13" ht="12.75">
      <c r="A8" t="s">
        <v>45</v>
      </c>
      <c r="C8" s="28" t="s">
        <v>7845</v>
      </c>
      <c r="E8" s="30" t="s">
        <v>7844</v>
      </c>
      <c r="J8" s="29">
        <f>0+J9+J30+J55+J64+J89</f>
      </c>
      <c s="29">
        <f>0+K9+K30+K55+K64+K89</f>
      </c>
      <c s="29">
        <f>0+L9+L30+L55+L64+L89</f>
      </c>
      <c s="29">
        <f>0+M9+M30+M55+M64+M89</f>
      </c>
    </row>
    <row r="9" spans="1:13" ht="12.75">
      <c r="A9" t="s">
        <v>47</v>
      </c>
      <c r="C9" s="31" t="s">
        <v>51</v>
      </c>
      <c r="E9" s="33" t="s">
        <v>1200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38.25">
      <c r="A10" t="s">
        <v>50</v>
      </c>
      <c s="34" t="s">
        <v>51</v>
      </c>
      <c s="34" t="s">
        <v>7730</v>
      </c>
      <c s="35" t="s">
        <v>5</v>
      </c>
      <c s="6" t="s">
        <v>7731</v>
      </c>
      <c s="36" t="s">
        <v>1088</v>
      </c>
      <c s="37">
        <v>1.44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38.25">
      <c r="A11" s="35" t="s">
        <v>56</v>
      </c>
      <c r="E11" s="39" t="s">
        <v>7732</v>
      </c>
    </row>
    <row r="12" spans="1:5" ht="25.5">
      <c r="A12" s="35" t="s">
        <v>57</v>
      </c>
      <c r="E12" s="40" t="s">
        <v>7846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7216</v>
      </c>
      <c s="35" t="s">
        <v>5</v>
      </c>
      <c s="6" t="s">
        <v>7217</v>
      </c>
      <c s="36" t="s">
        <v>1088</v>
      </c>
      <c s="37">
        <v>64.08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25.5">
      <c r="A15" s="35" t="s">
        <v>56</v>
      </c>
      <c r="E15" s="39" t="s">
        <v>7217</v>
      </c>
    </row>
    <row r="16" spans="1:5" ht="38.25">
      <c r="A16" s="35" t="s">
        <v>57</v>
      </c>
      <c r="E16" s="40" t="s">
        <v>7847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7848</v>
      </c>
      <c s="35" t="s">
        <v>5</v>
      </c>
      <c s="6" t="s">
        <v>7849</v>
      </c>
      <c s="36" t="s">
        <v>1088</v>
      </c>
      <c s="37">
        <v>9.504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25.5">
      <c r="A19" s="35" t="s">
        <v>56</v>
      </c>
      <c r="E19" s="39" t="s">
        <v>7849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65</v>
      </c>
      <c s="34" t="s">
        <v>7850</v>
      </c>
      <c s="35" t="s">
        <v>5</v>
      </c>
      <c s="6" t="s">
        <v>7851</v>
      </c>
      <c s="36" t="s">
        <v>71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62</v>
      </c>
      <c>
        <f>(M22*21)/100</f>
      </c>
      <c t="s">
        <v>28</v>
      </c>
    </row>
    <row r="23" spans="1:5" ht="12.75">
      <c r="A23" s="35" t="s">
        <v>56</v>
      </c>
      <c r="E23" s="39" t="s">
        <v>7851</v>
      </c>
    </row>
    <row r="24" spans="1:5" ht="25.5">
      <c r="A24" s="35" t="s">
        <v>57</v>
      </c>
      <c r="E24" s="40" t="s">
        <v>7852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68</v>
      </c>
      <c s="34" t="s">
        <v>7219</v>
      </c>
      <c s="35" t="s">
        <v>5</v>
      </c>
      <c s="6" t="s">
        <v>7220</v>
      </c>
      <c s="36" t="s">
        <v>1088</v>
      </c>
      <c s="37">
        <v>48.06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38.25">
      <c r="A27" s="35" t="s">
        <v>56</v>
      </c>
      <c r="E27" s="39" t="s">
        <v>7221</v>
      </c>
    </row>
    <row r="28" spans="1:5" ht="38.25">
      <c r="A28" s="35" t="s">
        <v>57</v>
      </c>
      <c r="E28" s="40" t="s">
        <v>7853</v>
      </c>
    </row>
    <row r="29" spans="1:5" ht="12.75">
      <c r="A29" t="s">
        <v>58</v>
      </c>
      <c r="E29" s="39" t="s">
        <v>5</v>
      </c>
    </row>
    <row r="30" spans="1:13" ht="12.75">
      <c r="A30" t="s">
        <v>47</v>
      </c>
      <c r="C30" s="31" t="s">
        <v>28</v>
      </c>
      <c r="E30" s="33" t="s">
        <v>1720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50</v>
      </c>
      <c s="34" t="s">
        <v>27</v>
      </c>
      <c s="34" t="s">
        <v>7677</v>
      </c>
      <c s="35" t="s">
        <v>5</v>
      </c>
      <c s="6" t="s">
        <v>7678</v>
      </c>
      <c s="36" t="s">
        <v>54</v>
      </c>
      <c s="37">
        <v>87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62</v>
      </c>
      <c>
        <f>(M31*21)/100</f>
      </c>
      <c t="s">
        <v>28</v>
      </c>
    </row>
    <row r="32" spans="1:5" ht="12.75">
      <c r="A32" s="35" t="s">
        <v>56</v>
      </c>
      <c r="E32" s="39" t="s">
        <v>7678</v>
      </c>
    </row>
    <row r="33" spans="1:5" ht="12.75">
      <c r="A33" s="35" t="s">
        <v>57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50</v>
      </c>
      <c s="34" t="s">
        <v>77</v>
      </c>
      <c s="34" t="s">
        <v>7679</v>
      </c>
      <c s="35" t="s">
        <v>5</v>
      </c>
      <c s="6" t="s">
        <v>7680</v>
      </c>
      <c s="36" t="s">
        <v>1088</v>
      </c>
      <c s="37">
        <v>17.49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62</v>
      </c>
      <c>
        <f>(M35*21)/100</f>
      </c>
      <c t="s">
        <v>28</v>
      </c>
    </row>
    <row r="36" spans="1:5" ht="12.75">
      <c r="A36" s="35" t="s">
        <v>56</v>
      </c>
      <c r="E36" s="39" t="s">
        <v>7680</v>
      </c>
    </row>
    <row r="37" spans="1:5" ht="38.25">
      <c r="A37" s="35" t="s">
        <v>57</v>
      </c>
      <c r="E37" s="40" t="s">
        <v>7854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80</v>
      </c>
      <c s="34" t="s">
        <v>7673</v>
      </c>
      <c s="35" t="s">
        <v>5</v>
      </c>
      <c s="6" t="s">
        <v>7674</v>
      </c>
      <c s="36" t="s">
        <v>54</v>
      </c>
      <c s="37">
        <v>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62</v>
      </c>
      <c>
        <f>(M39*21)/100</f>
      </c>
      <c t="s">
        <v>28</v>
      </c>
    </row>
    <row r="40" spans="1:5" ht="12.75">
      <c r="A40" s="35" t="s">
        <v>56</v>
      </c>
      <c r="E40" s="39" t="s">
        <v>7674</v>
      </c>
    </row>
    <row r="41" spans="1:5" ht="12.75">
      <c r="A41" s="35" t="s">
        <v>57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83</v>
      </c>
      <c s="34" t="s">
        <v>7675</v>
      </c>
      <c s="35" t="s">
        <v>5</v>
      </c>
      <c s="6" t="s">
        <v>7676</v>
      </c>
      <c s="36" t="s">
        <v>54</v>
      </c>
      <c s="37">
        <v>87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62</v>
      </c>
      <c>
        <f>(M43*21)/100</f>
      </c>
      <c t="s">
        <v>28</v>
      </c>
    </row>
    <row r="44" spans="1:5" ht="12.75">
      <c r="A44" s="35" t="s">
        <v>56</v>
      </c>
      <c r="E44" s="39" t="s">
        <v>7676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87</v>
      </c>
      <c s="34" t="s">
        <v>7855</v>
      </c>
      <c s="35" t="s">
        <v>5</v>
      </c>
      <c s="6" t="s">
        <v>7856</v>
      </c>
      <c s="36" t="s">
        <v>61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62</v>
      </c>
      <c>
        <f>(M47*21)/100</f>
      </c>
      <c t="s">
        <v>28</v>
      </c>
    </row>
    <row r="48" spans="1:5" ht="12.75">
      <c r="A48" s="35" t="s">
        <v>56</v>
      </c>
      <c r="E48" s="39" t="s">
        <v>7856</v>
      </c>
    </row>
    <row r="49" spans="1:5" ht="25.5">
      <c r="A49" s="35" t="s">
        <v>57</v>
      </c>
      <c r="E49" s="40" t="s">
        <v>7857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90</v>
      </c>
      <c s="34" t="s">
        <v>7858</v>
      </c>
      <c s="35" t="s">
        <v>5</v>
      </c>
      <c s="6" t="s">
        <v>7859</v>
      </c>
      <c s="36" t="s">
        <v>1088</v>
      </c>
      <c s="37">
        <v>0.72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62</v>
      </c>
      <c>
        <f>(M51*21)/100</f>
      </c>
      <c t="s">
        <v>28</v>
      </c>
    </row>
    <row r="52" spans="1:5" ht="12.75">
      <c r="A52" s="35" t="s">
        <v>56</v>
      </c>
      <c r="E52" s="39" t="s">
        <v>7859</v>
      </c>
    </row>
    <row r="53" spans="1:5" ht="25.5">
      <c r="A53" s="35" t="s">
        <v>57</v>
      </c>
      <c r="E53" s="40" t="s">
        <v>7860</v>
      </c>
    </row>
    <row r="54" spans="1:5" ht="12.75">
      <c r="A54" t="s">
        <v>58</v>
      </c>
      <c r="E54" s="39" t="s">
        <v>5</v>
      </c>
    </row>
    <row r="55" spans="1:13" ht="12.75">
      <c r="A55" t="s">
        <v>47</v>
      </c>
      <c r="C55" s="31" t="s">
        <v>6957</v>
      </c>
      <c r="E55" s="33" t="s">
        <v>6958</v>
      </c>
      <c r="J55" s="32">
        <f>0</f>
      </c>
      <c s="32">
        <f>0</f>
      </c>
      <c s="32">
        <f>0+L56+L60</f>
      </c>
      <c s="32">
        <f>0+M56+M60</f>
      </c>
    </row>
    <row r="56" spans="1:16" ht="25.5">
      <c r="A56" t="s">
        <v>50</v>
      </c>
      <c s="34" t="s">
        <v>130</v>
      </c>
      <c s="34" t="s">
        <v>7223</v>
      </c>
      <c s="35" t="s">
        <v>5</v>
      </c>
      <c s="6" t="s">
        <v>7224</v>
      </c>
      <c s="36" t="s">
        <v>54</v>
      </c>
      <c s="37">
        <v>65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28</v>
      </c>
    </row>
    <row r="57" spans="1:5" ht="25.5">
      <c r="A57" s="35" t="s">
        <v>56</v>
      </c>
      <c r="E57" s="39" t="s">
        <v>7224</v>
      </c>
    </row>
    <row r="58" spans="1:5" ht="12.75">
      <c r="A58" s="35" t="s">
        <v>57</v>
      </c>
      <c r="E58" s="40" t="s">
        <v>5</v>
      </c>
    </row>
    <row r="59" spans="1:5" ht="12.75">
      <c r="A59" t="s">
        <v>58</v>
      </c>
      <c r="E59" s="39" t="s">
        <v>5</v>
      </c>
    </row>
    <row r="60" spans="1:16" ht="12.75">
      <c r="A60" t="s">
        <v>50</v>
      </c>
      <c s="34" t="s">
        <v>132</v>
      </c>
      <c s="34" t="s">
        <v>7784</v>
      </c>
      <c s="35" t="s">
        <v>5</v>
      </c>
      <c s="6" t="s">
        <v>7226</v>
      </c>
      <c s="36" t="s">
        <v>1436</v>
      </c>
      <c s="37">
        <v>61.75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62</v>
      </c>
      <c>
        <f>(M60*21)/100</f>
      </c>
      <c t="s">
        <v>28</v>
      </c>
    </row>
    <row r="61" spans="1:5" ht="12.75">
      <c r="A61" s="35" t="s">
        <v>56</v>
      </c>
      <c r="E61" s="39" t="s">
        <v>7226</v>
      </c>
    </row>
    <row r="62" spans="1:5" ht="12.75">
      <c r="A62" s="35" t="s">
        <v>57</v>
      </c>
      <c r="E62" s="40" t="s">
        <v>5</v>
      </c>
    </row>
    <row r="63" spans="1:5" ht="12.75">
      <c r="A63" t="s">
        <v>58</v>
      </c>
      <c r="E63" s="39" t="s">
        <v>5</v>
      </c>
    </row>
    <row r="64" spans="1:13" ht="12.75">
      <c r="A64" t="s">
        <v>47</v>
      </c>
      <c r="C64" s="31" t="s">
        <v>251</v>
      </c>
      <c r="E64" s="33" t="s">
        <v>252</v>
      </c>
      <c r="J64" s="32">
        <f>0</f>
      </c>
      <c s="32">
        <f>0</f>
      </c>
      <c s="32">
        <f>0+L65+L69+L73+L77+L81+L85</f>
      </c>
      <c s="32">
        <f>0+M65+M69+M73+M77+M81+M85</f>
      </c>
    </row>
    <row r="65" spans="1:16" ht="25.5">
      <c r="A65" t="s">
        <v>50</v>
      </c>
      <c s="34" t="s">
        <v>93</v>
      </c>
      <c s="34" t="s">
        <v>7789</v>
      </c>
      <c s="35" t="s">
        <v>5</v>
      </c>
      <c s="6" t="s">
        <v>7790</v>
      </c>
      <c s="36" t="s">
        <v>54</v>
      </c>
      <c s="37">
        <v>52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28</v>
      </c>
    </row>
    <row r="66" spans="1:5" ht="25.5">
      <c r="A66" s="35" t="s">
        <v>56</v>
      </c>
      <c r="E66" s="39" t="s">
        <v>7790</v>
      </c>
    </row>
    <row r="67" spans="1:5" ht="12.75">
      <c r="A67" s="35" t="s">
        <v>57</v>
      </c>
      <c r="E67" s="40" t="s">
        <v>5</v>
      </c>
    </row>
    <row r="68" spans="1:5" ht="12.75">
      <c r="A68" t="s">
        <v>58</v>
      </c>
      <c r="E68" s="39" t="s">
        <v>5</v>
      </c>
    </row>
    <row r="69" spans="1:16" ht="12.75">
      <c r="A69" t="s">
        <v>50</v>
      </c>
      <c s="34" t="s">
        <v>96</v>
      </c>
      <c s="34" t="s">
        <v>7861</v>
      </c>
      <c s="35" t="s">
        <v>5</v>
      </c>
      <c s="6" t="s">
        <v>7862</v>
      </c>
      <c s="36" t="s">
        <v>54</v>
      </c>
      <c s="37">
        <v>54.6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62</v>
      </c>
      <c>
        <f>(M69*21)/100</f>
      </c>
      <c t="s">
        <v>28</v>
      </c>
    </row>
    <row r="70" spans="1:5" ht="12.75">
      <c r="A70" s="35" t="s">
        <v>56</v>
      </c>
      <c r="E70" s="39" t="s">
        <v>7862</v>
      </c>
    </row>
    <row r="71" spans="1:5" ht="12.75">
      <c r="A71" s="35" t="s">
        <v>57</v>
      </c>
      <c r="E71" s="40" t="s">
        <v>5</v>
      </c>
    </row>
    <row r="72" spans="1:5" ht="12.75">
      <c r="A72" t="s">
        <v>58</v>
      </c>
      <c r="E72" s="39" t="s">
        <v>5</v>
      </c>
    </row>
    <row r="73" spans="1:16" ht="25.5">
      <c r="A73" t="s">
        <v>50</v>
      </c>
      <c s="34" t="s">
        <v>99</v>
      </c>
      <c s="34" t="s">
        <v>7863</v>
      </c>
      <c s="35" t="s">
        <v>5</v>
      </c>
      <c s="6" t="s">
        <v>7864</v>
      </c>
      <c s="36" t="s">
        <v>54</v>
      </c>
      <c s="37">
        <v>130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62</v>
      </c>
      <c>
        <f>(M73*21)/100</f>
      </c>
      <c t="s">
        <v>28</v>
      </c>
    </row>
    <row r="74" spans="1:5" ht="25.5">
      <c r="A74" s="35" t="s">
        <v>56</v>
      </c>
      <c r="E74" s="39" t="s">
        <v>7864</v>
      </c>
    </row>
    <row r="75" spans="1:5" ht="12.75">
      <c r="A75" s="35" t="s">
        <v>57</v>
      </c>
      <c r="E75" s="40" t="s">
        <v>5</v>
      </c>
    </row>
    <row r="76" spans="1:5" ht="12.75">
      <c r="A76" t="s">
        <v>58</v>
      </c>
      <c r="E76" s="39" t="s">
        <v>5</v>
      </c>
    </row>
    <row r="77" spans="1:16" ht="12.75">
      <c r="A77" t="s">
        <v>50</v>
      </c>
      <c s="34" t="s">
        <v>105</v>
      </c>
      <c s="34" t="s">
        <v>7865</v>
      </c>
      <c s="35" t="s">
        <v>5</v>
      </c>
      <c s="6" t="s">
        <v>7866</v>
      </c>
      <c s="36" t="s">
        <v>54</v>
      </c>
      <c s="37">
        <v>136.5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62</v>
      </c>
      <c>
        <f>(M77*21)/100</f>
      </c>
      <c t="s">
        <v>28</v>
      </c>
    </row>
    <row r="78" spans="1:5" ht="12.75">
      <c r="A78" s="35" t="s">
        <v>56</v>
      </c>
      <c r="E78" s="39" t="s">
        <v>7866</v>
      </c>
    </row>
    <row r="79" spans="1:5" ht="12.75">
      <c r="A79" s="35" t="s">
        <v>57</v>
      </c>
      <c r="E79" s="40" t="s">
        <v>5</v>
      </c>
    </row>
    <row r="80" spans="1:5" ht="12.75">
      <c r="A80" t="s">
        <v>58</v>
      </c>
      <c r="E80" s="39" t="s">
        <v>5</v>
      </c>
    </row>
    <row r="81" spans="1:16" ht="12.75">
      <c r="A81" t="s">
        <v>50</v>
      </c>
      <c s="34" t="s">
        <v>108</v>
      </c>
      <c s="34" t="s">
        <v>7239</v>
      </c>
      <c s="35" t="s">
        <v>5</v>
      </c>
      <c s="6" t="s">
        <v>7240</v>
      </c>
      <c s="36" t="s">
        <v>71</v>
      </c>
      <c s="37">
        <v>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28</v>
      </c>
    </row>
    <row r="82" spans="1:5" ht="12.75">
      <c r="A82" s="35" t="s">
        <v>56</v>
      </c>
      <c r="E82" s="39" t="s">
        <v>7240</v>
      </c>
    </row>
    <row r="83" spans="1:5" ht="12.75">
      <c r="A83" s="35" t="s">
        <v>57</v>
      </c>
      <c r="E83" s="40" t="s">
        <v>5</v>
      </c>
    </row>
    <row r="84" spans="1:5" ht="12.75">
      <c r="A84" t="s">
        <v>58</v>
      </c>
      <c r="E84" s="39" t="s">
        <v>5</v>
      </c>
    </row>
    <row r="85" spans="1:16" ht="12.75">
      <c r="A85" t="s">
        <v>50</v>
      </c>
      <c s="34" t="s">
        <v>128</v>
      </c>
      <c s="34" t="s">
        <v>7249</v>
      </c>
      <c s="35" t="s">
        <v>5</v>
      </c>
      <c s="6" t="s">
        <v>7839</v>
      </c>
      <c s="36" t="s">
        <v>71</v>
      </c>
      <c s="37">
        <v>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62</v>
      </c>
      <c>
        <f>(M85*21)/100</f>
      </c>
      <c t="s">
        <v>28</v>
      </c>
    </row>
    <row r="86" spans="1:5" ht="12.75">
      <c r="A86" s="35" t="s">
        <v>56</v>
      </c>
      <c r="E86" s="39" t="s">
        <v>7839</v>
      </c>
    </row>
    <row r="87" spans="1:5" ht="25.5">
      <c r="A87" s="35" t="s">
        <v>57</v>
      </c>
      <c r="E87" s="40" t="s">
        <v>7867</v>
      </c>
    </row>
    <row r="88" spans="1:5" ht="12.75">
      <c r="A88" t="s">
        <v>58</v>
      </c>
      <c r="E88" s="39" t="s">
        <v>5</v>
      </c>
    </row>
    <row r="89" spans="1:13" ht="12.75">
      <c r="A89" t="s">
        <v>47</v>
      </c>
      <c r="C89" s="31" t="s">
        <v>5852</v>
      </c>
      <c r="E89" s="33" t="s">
        <v>5853</v>
      </c>
      <c r="J89" s="32">
        <f>0</f>
      </c>
      <c s="32">
        <f>0</f>
      </c>
      <c s="32">
        <f>0+L90</f>
      </c>
      <c s="32">
        <f>0+M90</f>
      </c>
    </row>
    <row r="90" spans="1:16" ht="25.5">
      <c r="A90" t="s">
        <v>50</v>
      </c>
      <c s="34" t="s">
        <v>134</v>
      </c>
      <c s="34" t="s">
        <v>5860</v>
      </c>
      <c s="35" t="s">
        <v>5</v>
      </c>
      <c s="6" t="s">
        <v>5861</v>
      </c>
      <c s="36" t="s">
        <v>281</v>
      </c>
      <c s="37">
        <v>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28</v>
      </c>
    </row>
    <row r="91" spans="1:5" ht="25.5">
      <c r="A91" s="35" t="s">
        <v>56</v>
      </c>
      <c r="E91" s="39" t="s">
        <v>5861</v>
      </c>
    </row>
    <row r="92" spans="1:5" ht="12.75">
      <c r="A92" s="35" t="s">
        <v>57</v>
      </c>
      <c r="E92" s="40" t="s">
        <v>5</v>
      </c>
    </row>
    <row r="93" spans="1:5" ht="12.75">
      <c r="A93" t="s">
        <v>58</v>
      </c>
      <c r="E9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7666</v>
      </c>
      <c s="41">
        <f>Rekapitulace!C46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7666</v>
      </c>
      <c r="E4" s="26" t="s">
        <v>7667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COUNTIFS(L8:L59,"=0",A8:A59,"P")+COUNTIFS(L8:L59,"",A8:A59,"P")+SUM(Q8:Q59)</f>
      </c>
    </row>
    <row r="8" spans="1:13" ht="12.75">
      <c r="A8" t="s">
        <v>45</v>
      </c>
      <c r="C8" s="28" t="s">
        <v>7870</v>
      </c>
      <c r="E8" s="30" t="s">
        <v>7869</v>
      </c>
      <c r="J8" s="29">
        <f>0+J9+J38</f>
      </c>
      <c s="29">
        <f>0+K9+K38</f>
      </c>
      <c s="29">
        <f>0+L9+L38</f>
      </c>
      <c s="29">
        <f>0+M9+M38</f>
      </c>
    </row>
    <row r="9" spans="1:13" ht="12.75">
      <c r="A9" t="s">
        <v>47</v>
      </c>
      <c r="C9" s="31" t="s">
        <v>51</v>
      </c>
      <c r="E9" s="33" t="s">
        <v>1200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50</v>
      </c>
      <c s="34" t="s">
        <v>51</v>
      </c>
      <c s="34" t="s">
        <v>7871</v>
      </c>
      <c s="35" t="s">
        <v>5</v>
      </c>
      <c s="6" t="s">
        <v>7872</v>
      </c>
      <c s="36" t="s">
        <v>1088</v>
      </c>
      <c s="37">
        <v>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7872</v>
      </c>
    </row>
    <row r="12" spans="1:5" ht="25.5">
      <c r="A12" s="35" t="s">
        <v>57</v>
      </c>
      <c r="E12" s="42" t="s">
        <v>7873</v>
      </c>
    </row>
    <row r="13" spans="1:5" ht="12.75">
      <c r="A13" t="s">
        <v>58</v>
      </c>
      <c r="E13" s="39" t="s">
        <v>5</v>
      </c>
    </row>
    <row r="14" spans="1:16" ht="38.25">
      <c r="A14" t="s">
        <v>50</v>
      </c>
      <c s="34" t="s">
        <v>28</v>
      </c>
      <c s="34" t="s">
        <v>7874</v>
      </c>
      <c s="35" t="s">
        <v>5</v>
      </c>
      <c s="6" t="s">
        <v>7875</v>
      </c>
      <c s="36" t="s">
        <v>1088</v>
      </c>
      <c s="37">
        <v>61.6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38.25">
      <c r="A15" s="35" t="s">
        <v>56</v>
      </c>
      <c r="E15" s="39" t="s">
        <v>7875</v>
      </c>
    </row>
    <row r="16" spans="1:5" ht="25.5">
      <c r="A16" s="35" t="s">
        <v>57</v>
      </c>
      <c r="E16" s="42" t="s">
        <v>7876</v>
      </c>
    </row>
    <row r="17" spans="1:5" ht="12.75">
      <c r="A17" t="s">
        <v>58</v>
      </c>
      <c r="E17" s="39" t="s">
        <v>5</v>
      </c>
    </row>
    <row r="18" spans="1:16" ht="38.25">
      <c r="A18" t="s">
        <v>50</v>
      </c>
      <c s="34" t="s">
        <v>26</v>
      </c>
      <c s="34" t="s">
        <v>7877</v>
      </c>
      <c s="35" t="s">
        <v>5</v>
      </c>
      <c s="6" t="s">
        <v>7878</v>
      </c>
      <c s="36" t="s">
        <v>1088</v>
      </c>
      <c s="37">
        <v>61.6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38.25">
      <c r="A19" s="35" t="s">
        <v>56</v>
      </c>
      <c r="E19" s="39" t="s">
        <v>7879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65</v>
      </c>
      <c s="34" t="s">
        <v>7880</v>
      </c>
      <c s="35" t="s">
        <v>5</v>
      </c>
      <c s="6" t="s">
        <v>7881</v>
      </c>
      <c s="36" t="s">
        <v>1088</v>
      </c>
      <c s="37">
        <v>60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7881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68</v>
      </c>
      <c s="34" t="s">
        <v>7882</v>
      </c>
      <c s="35" t="s">
        <v>5</v>
      </c>
      <c s="6" t="s">
        <v>7883</v>
      </c>
      <c s="36" t="s">
        <v>102</v>
      </c>
      <c s="37">
        <v>39.424</v>
      </c>
      <c s="36">
        <v>1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7883</v>
      </c>
    </row>
    <row r="28" spans="1:5" ht="25.5">
      <c r="A28" s="35" t="s">
        <v>57</v>
      </c>
      <c r="E28" s="42" t="s">
        <v>7884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1090</v>
      </c>
      <c s="35" t="s">
        <v>5</v>
      </c>
      <c s="6" t="s">
        <v>1091</v>
      </c>
      <c s="36" t="s">
        <v>1088</v>
      </c>
      <c s="37">
        <v>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25.5">
      <c r="A31" s="35" t="s">
        <v>56</v>
      </c>
      <c r="E31" s="39" t="s">
        <v>1091</v>
      </c>
    </row>
    <row r="32" spans="1:5" ht="12.75">
      <c r="A32" s="35" t="s">
        <v>57</v>
      </c>
      <c r="E32" s="40" t="s">
        <v>7885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77</v>
      </c>
      <c s="34" t="s">
        <v>7886</v>
      </c>
      <c s="35" t="s">
        <v>5</v>
      </c>
      <c s="6" t="s">
        <v>7887</v>
      </c>
      <c s="36" t="s">
        <v>54</v>
      </c>
      <c s="37">
        <v>90</v>
      </c>
      <c s="36">
        <v>3E-05</v>
      </c>
      <c s="36">
        <f>ROUND(G34*H34,6)</f>
      </c>
      <c r="L34" s="38">
        <v>0</v>
      </c>
      <c s="32">
        <f>ROUND(ROUND(L34,2)*ROUND(G34,3),2)</f>
      </c>
      <c s="36" t="s">
        <v>62</v>
      </c>
      <c>
        <f>(M34*21)/100</f>
      </c>
      <c t="s">
        <v>28</v>
      </c>
    </row>
    <row r="35" spans="1:5" ht="12.75">
      <c r="A35" s="35" t="s">
        <v>56</v>
      </c>
      <c r="E35" s="39" t="s">
        <v>7887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3" ht="12.75">
      <c r="A38" t="s">
        <v>47</v>
      </c>
      <c r="C38" s="31" t="s">
        <v>269</v>
      </c>
      <c r="E38" s="33" t="s">
        <v>7888</v>
      </c>
      <c r="J38" s="32">
        <f>0</f>
      </c>
      <c s="32">
        <f>0</f>
      </c>
      <c s="32">
        <f>0+L39+L43+L47+L51+L55+L59</f>
      </c>
      <c s="32">
        <f>0+M39+M43+M47+M51+M55+M59</f>
      </c>
    </row>
    <row r="39" spans="1:16" ht="12.75">
      <c r="A39" t="s">
        <v>50</v>
      </c>
      <c s="34" t="s">
        <v>80</v>
      </c>
      <c s="34" t="s">
        <v>7889</v>
      </c>
      <c s="35" t="s">
        <v>5</v>
      </c>
      <c s="6" t="s">
        <v>7890</v>
      </c>
      <c s="36" t="s">
        <v>71</v>
      </c>
      <c s="37">
        <v>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62</v>
      </c>
      <c>
        <f>(M39*21)/100</f>
      </c>
      <c t="s">
        <v>28</v>
      </c>
    </row>
    <row r="40" spans="1:5" ht="12.75">
      <c r="A40" s="35" t="s">
        <v>56</v>
      </c>
      <c r="E40" s="39" t="s">
        <v>7890</v>
      </c>
    </row>
    <row r="41" spans="1:5" ht="12.75">
      <c r="A41" s="35" t="s">
        <v>57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50</v>
      </c>
      <c s="34" t="s">
        <v>83</v>
      </c>
      <c s="34" t="s">
        <v>7891</v>
      </c>
      <c s="35" t="s">
        <v>5</v>
      </c>
      <c s="6" t="s">
        <v>7892</v>
      </c>
      <c s="36" t="s">
        <v>71</v>
      </c>
      <c s="37">
        <v>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25.5">
      <c r="A44" s="35" t="s">
        <v>56</v>
      </c>
      <c r="E44" s="39" t="s">
        <v>7892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87</v>
      </c>
      <c s="34" t="s">
        <v>7893</v>
      </c>
      <c s="35" t="s">
        <v>5</v>
      </c>
      <c s="6" t="s">
        <v>7894</v>
      </c>
      <c s="36" t="s">
        <v>86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62</v>
      </c>
      <c>
        <f>(M47*21)/100</f>
      </c>
      <c t="s">
        <v>28</v>
      </c>
    </row>
    <row r="48" spans="1:5" ht="12.75">
      <c r="A48" s="35" t="s">
        <v>56</v>
      </c>
      <c r="E48" s="39" t="s">
        <v>7894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25.5">
      <c r="A51" t="s">
        <v>50</v>
      </c>
      <c s="34" t="s">
        <v>90</v>
      </c>
      <c s="34" t="s">
        <v>7895</v>
      </c>
      <c s="35" t="s">
        <v>5</v>
      </c>
      <c s="6" t="s">
        <v>7896</v>
      </c>
      <c s="36" t="s">
        <v>54</v>
      </c>
      <c s="37">
        <v>100</v>
      </c>
      <c s="36">
        <v>0.00069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28</v>
      </c>
    </row>
    <row r="52" spans="1:5" ht="25.5">
      <c r="A52" s="35" t="s">
        <v>56</v>
      </c>
      <c r="E52" s="39" t="s">
        <v>7896</v>
      </c>
    </row>
    <row r="53" spans="1:5" ht="12.75">
      <c r="A53" s="35" t="s">
        <v>57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25.5">
      <c r="A55" t="s">
        <v>50</v>
      </c>
      <c s="34" t="s">
        <v>93</v>
      </c>
      <c s="34" t="s">
        <v>7897</v>
      </c>
      <c s="35" t="s">
        <v>5</v>
      </c>
      <c s="6" t="s">
        <v>7898</v>
      </c>
      <c s="36" t="s">
        <v>54</v>
      </c>
      <c s="37">
        <v>100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25.5">
      <c r="A56" s="35" t="s">
        <v>56</v>
      </c>
      <c r="E56" s="39" t="s">
        <v>7898</v>
      </c>
    </row>
    <row r="57" spans="1:5" ht="12.75">
      <c r="A57" s="35" t="s">
        <v>57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25.5">
      <c r="A59" t="s">
        <v>50</v>
      </c>
      <c s="34" t="s">
        <v>96</v>
      </c>
      <c s="34" t="s">
        <v>7899</v>
      </c>
      <c s="35" t="s">
        <v>5</v>
      </c>
      <c s="6" t="s">
        <v>7900</v>
      </c>
      <c s="36" t="s">
        <v>281</v>
      </c>
      <c s="37">
        <v>10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28</v>
      </c>
    </row>
    <row r="60" spans="1:5" ht="25.5">
      <c r="A60" s="35" t="s">
        <v>56</v>
      </c>
      <c r="E60" s="39" t="s">
        <v>7900</v>
      </c>
    </row>
    <row r="61" spans="1:5" ht="12.75">
      <c r="A61" s="35" t="s">
        <v>57</v>
      </c>
      <c r="E61" s="40" t="s">
        <v>5</v>
      </c>
    </row>
    <row r="62" spans="1:5" ht="12.75">
      <c r="A62" t="s">
        <v>58</v>
      </c>
      <c r="E6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7666</v>
      </c>
      <c s="41">
        <f>Rekapitulace!C46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7666</v>
      </c>
      <c r="E4" s="26" t="s">
        <v>7667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COUNTIFS(L8:L10,"=0",A8:A10,"P")+COUNTIFS(L8:L10,"",A8:A10,"P")+SUM(Q8:Q10)</f>
      </c>
    </row>
    <row r="8" spans="1:13" ht="12.75">
      <c r="A8" t="s">
        <v>45</v>
      </c>
      <c r="C8" s="28" t="s">
        <v>7903</v>
      </c>
      <c r="E8" s="30" t="s">
        <v>7902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103</v>
      </c>
      <c r="E9" s="33" t="s">
        <v>104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7904</v>
      </c>
      <c s="35" t="s">
        <v>5</v>
      </c>
      <c s="6" t="s">
        <v>7905</v>
      </c>
      <c s="36" t="s">
        <v>281</v>
      </c>
      <c s="37">
        <v>530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7905</v>
      </c>
    </row>
    <row r="12" spans="1:5" ht="191.25">
      <c r="A12" s="35" t="s">
        <v>57</v>
      </c>
      <c r="E12" s="40" t="s">
        <v>7906</v>
      </c>
    </row>
    <row r="13" spans="1:5" ht="12.75">
      <c r="A13" t="s">
        <v>58</v>
      </c>
      <c r="E1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COUNTIFS(L8:L82,"=0",A8:A82,"P")+COUNTIFS(L8:L82,"",A8:A82,"P")+SUM(Q8:Q82)</f>
      </c>
    </row>
    <row r="8" spans="1:13" ht="12.75">
      <c r="A8" t="s">
        <v>45</v>
      </c>
      <c r="C8" s="28" t="s">
        <v>166</v>
      </c>
      <c r="E8" s="30" t="s">
        <v>165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103</v>
      </c>
      <c r="E9" s="33" t="s">
        <v>104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12.75">
      <c r="A10" t="s">
        <v>50</v>
      </c>
      <c s="34" t="s">
        <v>51</v>
      </c>
      <c s="34" t="s">
        <v>167</v>
      </c>
      <c s="35" t="s">
        <v>5</v>
      </c>
      <c s="6" t="s">
        <v>168</v>
      </c>
      <c s="36" t="s">
        <v>86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62</v>
      </c>
      <c>
        <f>(M10*21)/100</f>
      </c>
      <c t="s">
        <v>28</v>
      </c>
    </row>
    <row r="11" spans="1:5" ht="12.75">
      <c r="A11" s="35" t="s">
        <v>56</v>
      </c>
      <c r="E11" s="39" t="s">
        <v>168</v>
      </c>
    </row>
    <row r="12" spans="1:5" ht="51">
      <c r="A12" s="35" t="s">
        <v>57</v>
      </c>
      <c r="E12" s="40" t="s">
        <v>169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109</v>
      </c>
      <c s="35" t="s">
        <v>5</v>
      </c>
      <c s="6" t="s">
        <v>110</v>
      </c>
      <c s="36" t="s">
        <v>86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62</v>
      </c>
      <c>
        <f>(M14*21)/100</f>
      </c>
      <c t="s">
        <v>28</v>
      </c>
    </row>
    <row r="15" spans="1:5" ht="12.75">
      <c r="A15" s="35" t="s">
        <v>56</v>
      </c>
      <c r="E15" s="39" t="s">
        <v>110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111</v>
      </c>
    </row>
    <row r="18" spans="1:16" ht="12.75">
      <c r="A18" t="s">
        <v>50</v>
      </c>
      <c s="34" t="s">
        <v>26</v>
      </c>
      <c s="34" t="s">
        <v>170</v>
      </c>
      <c s="35" t="s">
        <v>5</v>
      </c>
      <c s="6" t="s">
        <v>171</v>
      </c>
      <c s="36" t="s">
        <v>61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62</v>
      </c>
      <c>
        <f>(M18*21)/100</f>
      </c>
      <c t="s">
        <v>28</v>
      </c>
    </row>
    <row r="19" spans="1:5" ht="12.75">
      <c r="A19" s="35" t="s">
        <v>56</v>
      </c>
      <c r="E19" s="39" t="s">
        <v>171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172</v>
      </c>
    </row>
    <row r="22" spans="1:16" ht="12.75">
      <c r="A22" t="s">
        <v>50</v>
      </c>
      <c s="34" t="s">
        <v>65</v>
      </c>
      <c s="34" t="s">
        <v>173</v>
      </c>
      <c s="35" t="s">
        <v>5</v>
      </c>
      <c s="6" t="s">
        <v>174</v>
      </c>
      <c s="36" t="s">
        <v>61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62</v>
      </c>
      <c>
        <f>(M22*21)/100</f>
      </c>
      <c t="s">
        <v>28</v>
      </c>
    </row>
    <row r="23" spans="1:5" ht="12.75">
      <c r="A23" s="35" t="s">
        <v>56</v>
      </c>
      <c r="E23" s="39" t="s">
        <v>174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172</v>
      </c>
    </row>
    <row r="26" spans="1:16" ht="12.75">
      <c r="A26" t="s">
        <v>50</v>
      </c>
      <c s="34" t="s">
        <v>68</v>
      </c>
      <c s="34" t="s">
        <v>175</v>
      </c>
      <c s="35" t="s">
        <v>5</v>
      </c>
      <c s="6" t="s">
        <v>176</v>
      </c>
      <c s="36" t="s">
        <v>61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62</v>
      </c>
      <c>
        <f>(M26*21)/100</f>
      </c>
      <c t="s">
        <v>28</v>
      </c>
    </row>
    <row r="27" spans="1:5" ht="12.75">
      <c r="A27" s="35" t="s">
        <v>56</v>
      </c>
      <c r="E27" s="39" t="s">
        <v>176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172</v>
      </c>
    </row>
    <row r="30" spans="1:16" ht="12.75">
      <c r="A30" t="s">
        <v>50</v>
      </c>
      <c s="34" t="s">
        <v>27</v>
      </c>
      <c s="34" t="s">
        <v>177</v>
      </c>
      <c s="35" t="s">
        <v>5</v>
      </c>
      <c s="6" t="s">
        <v>178</v>
      </c>
      <c s="36" t="s">
        <v>61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62</v>
      </c>
      <c>
        <f>(M30*21)/100</f>
      </c>
      <c t="s">
        <v>28</v>
      </c>
    </row>
    <row r="31" spans="1:5" ht="12.75">
      <c r="A31" s="35" t="s">
        <v>56</v>
      </c>
      <c r="E31" s="39" t="s">
        <v>178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179</v>
      </c>
    </row>
    <row r="34" spans="1:16" ht="12.75">
      <c r="A34" t="s">
        <v>50</v>
      </c>
      <c s="34" t="s">
        <v>77</v>
      </c>
      <c s="34" t="s">
        <v>180</v>
      </c>
      <c s="35" t="s">
        <v>5</v>
      </c>
      <c s="6" t="s">
        <v>181</v>
      </c>
      <c s="36" t="s">
        <v>61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62</v>
      </c>
      <c>
        <f>(M34*21)/100</f>
      </c>
      <c t="s">
        <v>28</v>
      </c>
    </row>
    <row r="35" spans="1:5" ht="12.75">
      <c r="A35" s="35" t="s">
        <v>56</v>
      </c>
      <c r="E35" s="39" t="s">
        <v>181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179</v>
      </c>
    </row>
    <row r="38" spans="1:16" ht="12.75">
      <c r="A38" t="s">
        <v>50</v>
      </c>
      <c s="34" t="s">
        <v>80</v>
      </c>
      <c s="34" t="s">
        <v>182</v>
      </c>
      <c s="35" t="s">
        <v>5</v>
      </c>
      <c s="6" t="s">
        <v>183</v>
      </c>
      <c s="36" t="s">
        <v>61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62</v>
      </c>
      <c>
        <f>(M38*21)/100</f>
      </c>
      <c t="s">
        <v>28</v>
      </c>
    </row>
    <row r="39" spans="1:5" ht="12.75">
      <c r="A39" s="35" t="s">
        <v>56</v>
      </c>
      <c r="E39" s="39" t="s">
        <v>183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184</v>
      </c>
    </row>
    <row r="42" spans="1:16" ht="12.75">
      <c r="A42" t="s">
        <v>50</v>
      </c>
      <c s="34" t="s">
        <v>83</v>
      </c>
      <c s="34" t="s">
        <v>185</v>
      </c>
      <c s="35" t="s">
        <v>5</v>
      </c>
      <c s="6" t="s">
        <v>186</v>
      </c>
      <c s="36" t="s">
        <v>61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62</v>
      </c>
      <c>
        <f>(M42*21)/100</f>
      </c>
      <c t="s">
        <v>28</v>
      </c>
    </row>
    <row r="43" spans="1:5" ht="12.75">
      <c r="A43" s="35" t="s">
        <v>56</v>
      </c>
      <c r="E43" s="39" t="s">
        <v>186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187</v>
      </c>
    </row>
    <row r="46" spans="1:16" ht="12.75">
      <c r="A46" t="s">
        <v>50</v>
      </c>
      <c s="34" t="s">
        <v>87</v>
      </c>
      <c s="34" t="s">
        <v>188</v>
      </c>
      <c s="35" t="s">
        <v>5</v>
      </c>
      <c s="6" t="s">
        <v>189</v>
      </c>
      <c s="36" t="s">
        <v>54</v>
      </c>
      <c s="37">
        <v>610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62</v>
      </c>
      <c>
        <f>(M46*21)/100</f>
      </c>
      <c t="s">
        <v>28</v>
      </c>
    </row>
    <row r="47" spans="1:5" ht="12.75">
      <c r="A47" s="35" t="s">
        <v>56</v>
      </c>
      <c r="E47" s="39" t="s">
        <v>189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90</v>
      </c>
      <c s="34" t="s">
        <v>190</v>
      </c>
      <c s="35" t="s">
        <v>5</v>
      </c>
      <c s="6" t="s">
        <v>191</v>
      </c>
      <c s="36" t="s">
        <v>61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62</v>
      </c>
      <c>
        <f>(M50*21)/100</f>
      </c>
      <c t="s">
        <v>28</v>
      </c>
    </row>
    <row r="51" spans="1:5" ht="12.75">
      <c r="A51" s="35" t="s">
        <v>56</v>
      </c>
      <c r="E51" s="39" t="s">
        <v>191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93</v>
      </c>
      <c s="34" t="s">
        <v>192</v>
      </c>
      <c s="35" t="s">
        <v>5</v>
      </c>
      <c s="6" t="s">
        <v>193</v>
      </c>
      <c s="36" t="s">
        <v>61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62</v>
      </c>
      <c>
        <f>(M54*21)/100</f>
      </c>
      <c t="s">
        <v>28</v>
      </c>
    </row>
    <row r="55" spans="1:5" ht="12.75">
      <c r="A55" s="35" t="s">
        <v>56</v>
      </c>
      <c r="E55" s="39" t="s">
        <v>193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96</v>
      </c>
      <c s="34" t="s">
        <v>194</v>
      </c>
      <c s="35" t="s">
        <v>5</v>
      </c>
      <c s="6" t="s">
        <v>195</v>
      </c>
      <c s="36" t="s">
        <v>54</v>
      </c>
      <c s="37">
        <v>150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62</v>
      </c>
      <c>
        <f>(M58*21)/100</f>
      </c>
      <c t="s">
        <v>28</v>
      </c>
    </row>
    <row r="59" spans="1:5" ht="12.75">
      <c r="A59" s="35" t="s">
        <v>56</v>
      </c>
      <c r="E59" s="39" t="s">
        <v>195</v>
      </c>
    </row>
    <row r="60" spans="1:5" ht="12.75">
      <c r="A60" s="35" t="s">
        <v>57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99</v>
      </c>
      <c s="34" t="s">
        <v>196</v>
      </c>
      <c s="35" t="s">
        <v>5</v>
      </c>
      <c s="6" t="s">
        <v>197</v>
      </c>
      <c s="36" t="s">
        <v>86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62</v>
      </c>
      <c>
        <f>(M62*21)/100</f>
      </c>
      <c t="s">
        <v>28</v>
      </c>
    </row>
    <row r="63" spans="1:5" ht="12.75">
      <c r="A63" s="35" t="s">
        <v>56</v>
      </c>
      <c r="E63" s="39" t="s">
        <v>197</v>
      </c>
    </row>
    <row r="64" spans="1:5" ht="12.75">
      <c r="A64" s="35" t="s">
        <v>57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105</v>
      </c>
      <c s="34" t="s">
        <v>198</v>
      </c>
      <c s="35" t="s">
        <v>5</v>
      </c>
      <c s="6" t="s">
        <v>199</v>
      </c>
      <c s="36" t="s">
        <v>86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62</v>
      </c>
      <c>
        <f>(M66*21)/100</f>
      </c>
      <c t="s">
        <v>28</v>
      </c>
    </row>
    <row r="67" spans="1:5" ht="12.75">
      <c r="A67" s="35" t="s">
        <v>56</v>
      </c>
      <c r="E67" s="39" t="s">
        <v>199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108</v>
      </c>
      <c s="34" t="s">
        <v>200</v>
      </c>
      <c s="35" t="s">
        <v>5</v>
      </c>
      <c s="6" t="s">
        <v>201</v>
      </c>
      <c s="36" t="s">
        <v>86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62</v>
      </c>
      <c>
        <f>(M70*21)/100</f>
      </c>
      <c t="s">
        <v>28</v>
      </c>
    </row>
    <row r="71" spans="1:5" ht="12.75">
      <c r="A71" s="35" t="s">
        <v>56</v>
      </c>
      <c r="E71" s="39" t="s">
        <v>201</v>
      </c>
    </row>
    <row r="72" spans="1:5" ht="12.75">
      <c r="A72" s="35" t="s">
        <v>57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128</v>
      </c>
      <c s="34" t="s">
        <v>202</v>
      </c>
      <c s="35" t="s">
        <v>5</v>
      </c>
      <c s="6" t="s">
        <v>107</v>
      </c>
      <c s="36" t="s">
        <v>86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62</v>
      </c>
      <c>
        <f>(M74*21)/100</f>
      </c>
      <c t="s">
        <v>28</v>
      </c>
    </row>
    <row r="75" spans="1:5" ht="12.75">
      <c r="A75" s="35" t="s">
        <v>56</v>
      </c>
      <c r="E75" s="39" t="s">
        <v>107</v>
      </c>
    </row>
    <row r="76" spans="1:5" ht="12.75">
      <c r="A76" s="35" t="s">
        <v>57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130</v>
      </c>
      <c s="34" t="s">
        <v>203</v>
      </c>
      <c s="35" t="s">
        <v>5</v>
      </c>
      <c s="6" t="s">
        <v>204</v>
      </c>
      <c s="36" t="s">
        <v>54</v>
      </c>
      <c s="37">
        <v>150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62</v>
      </c>
      <c>
        <f>(M78*21)/100</f>
      </c>
      <c t="s">
        <v>28</v>
      </c>
    </row>
    <row r="79" spans="1:5" ht="12.75">
      <c r="A79" s="35" t="s">
        <v>56</v>
      </c>
      <c r="E79" s="39" t="s">
        <v>204</v>
      </c>
    </row>
    <row r="80" spans="1:5" ht="12.75">
      <c r="A80" s="35" t="s">
        <v>57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132</v>
      </c>
      <c s="34" t="s">
        <v>205</v>
      </c>
      <c s="35" t="s">
        <v>5</v>
      </c>
      <c s="6" t="s">
        <v>206</v>
      </c>
      <c s="36" t="s">
        <v>61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62</v>
      </c>
      <c>
        <f>(M82*21)/100</f>
      </c>
      <c t="s">
        <v>28</v>
      </c>
    </row>
    <row r="83" spans="1:5" ht="12.75">
      <c r="A83" s="35" t="s">
        <v>56</v>
      </c>
      <c r="E83" s="39" t="s">
        <v>206</v>
      </c>
    </row>
    <row r="84" spans="1:5" ht="12.75">
      <c r="A84" s="35" t="s">
        <v>57</v>
      </c>
      <c r="E84" s="40" t="s">
        <v>5</v>
      </c>
    </row>
    <row r="85" spans="1:5" ht="12.75">
      <c r="A85" t="s">
        <v>58</v>
      </c>
      <c r="E85" s="39" t="s">
        <v>172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1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7666</v>
      </c>
      <c s="41">
        <f>Rekapitulace!C46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7666</v>
      </c>
      <c r="E4" s="26" t="s">
        <v>7667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COUNTIFS(L8:L126,"=0",A8:A126,"P")+COUNTIFS(L8:L126,"",A8:A126,"P")+SUM(Q8:Q126)</f>
      </c>
    </row>
    <row r="8" spans="1:13" ht="12.75">
      <c r="A8" t="s">
        <v>45</v>
      </c>
      <c r="C8" s="28" t="s">
        <v>7909</v>
      </c>
      <c r="E8" s="30" t="s">
        <v>7908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251</v>
      </c>
      <c r="E9" s="33" t="s">
        <v>252</v>
      </c>
      <c r="J9" s="32">
        <f>0</f>
      </c>
      <c s="32">
        <f>0</f>
      </c>
      <c s="32">
        <f>0+L10+L14+L18+L22+L26+L30+L34+L38+L42+L46+L50+L54+L58+L62+L66+L70+L74+L78+L82+L86+L90+L94+L98+L102+L106+L110+L114+L118+L122+L126</f>
      </c>
      <c s="32">
        <f>0+M10+M14+M18+M22+M26+M30+M34+M38+M42+M46+M50+M54+M58+M62+M66+M70+M74+M78+M82+M86+M90+M94+M98+M102+M106+M110+M114+M118+M122+M126</f>
      </c>
    </row>
    <row r="10" spans="1:16" ht="25.5">
      <c r="A10" t="s">
        <v>50</v>
      </c>
      <c s="34" t="s">
        <v>51</v>
      </c>
      <c s="34" t="s">
        <v>7910</v>
      </c>
      <c s="35" t="s">
        <v>5</v>
      </c>
      <c s="6" t="s">
        <v>7911</v>
      </c>
      <c s="36" t="s">
        <v>71</v>
      </c>
      <c s="37">
        <v>766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7911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7912</v>
      </c>
      <c s="35" t="s">
        <v>5</v>
      </c>
      <c s="6" t="s">
        <v>7913</v>
      </c>
      <c s="36" t="s">
        <v>71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62</v>
      </c>
      <c>
        <f>(M14*21)/100</f>
      </c>
      <c t="s">
        <v>28</v>
      </c>
    </row>
    <row r="15" spans="1:5" ht="12.75">
      <c r="A15" s="35" t="s">
        <v>56</v>
      </c>
      <c r="E15" s="39" t="s">
        <v>7913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7914</v>
      </c>
      <c s="35" t="s">
        <v>5</v>
      </c>
      <c s="6" t="s">
        <v>7915</v>
      </c>
      <c s="36" t="s">
        <v>71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62</v>
      </c>
      <c>
        <f>(M18*21)/100</f>
      </c>
      <c t="s">
        <v>28</v>
      </c>
    </row>
    <row r="19" spans="1:5" ht="12.75">
      <c r="A19" s="35" t="s">
        <v>56</v>
      </c>
      <c r="E19" s="39" t="s">
        <v>7915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65</v>
      </c>
      <c s="34" t="s">
        <v>7916</v>
      </c>
      <c s="35" t="s">
        <v>5</v>
      </c>
      <c s="6" t="s">
        <v>7917</v>
      </c>
      <c s="36" t="s">
        <v>71</v>
      </c>
      <c s="37">
        <v>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62</v>
      </c>
      <c>
        <f>(M22*21)/100</f>
      </c>
      <c t="s">
        <v>28</v>
      </c>
    </row>
    <row r="23" spans="1:5" ht="12.75">
      <c r="A23" s="35" t="s">
        <v>56</v>
      </c>
      <c r="E23" s="39" t="s">
        <v>7917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68</v>
      </c>
      <c s="34" t="s">
        <v>7918</v>
      </c>
      <c s="35" t="s">
        <v>5</v>
      </c>
      <c s="6" t="s">
        <v>7919</v>
      </c>
      <c s="36" t="s">
        <v>71</v>
      </c>
      <c s="37">
        <v>23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62</v>
      </c>
      <c>
        <f>(M26*21)/100</f>
      </c>
      <c t="s">
        <v>28</v>
      </c>
    </row>
    <row r="27" spans="1:5" ht="12.75">
      <c r="A27" s="35" t="s">
        <v>56</v>
      </c>
      <c r="E27" s="39" t="s">
        <v>7919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7920</v>
      </c>
      <c s="35" t="s">
        <v>5</v>
      </c>
      <c s="6" t="s">
        <v>7921</v>
      </c>
      <c s="36" t="s">
        <v>71</v>
      </c>
      <c s="37">
        <v>23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62</v>
      </c>
      <c>
        <f>(M30*21)/100</f>
      </c>
      <c t="s">
        <v>28</v>
      </c>
    </row>
    <row r="31" spans="1:5" ht="12.75">
      <c r="A31" s="35" t="s">
        <v>56</v>
      </c>
      <c r="E31" s="39" t="s">
        <v>7921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77</v>
      </c>
      <c s="34" t="s">
        <v>7922</v>
      </c>
      <c s="35" t="s">
        <v>5</v>
      </c>
      <c s="6" t="s">
        <v>7923</v>
      </c>
      <c s="36" t="s">
        <v>71</v>
      </c>
      <c s="37">
        <v>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62</v>
      </c>
      <c>
        <f>(M34*21)/100</f>
      </c>
      <c t="s">
        <v>28</v>
      </c>
    </row>
    <row r="35" spans="1:5" ht="12.75">
      <c r="A35" s="35" t="s">
        <v>56</v>
      </c>
      <c r="E35" s="39" t="s">
        <v>7923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80</v>
      </c>
      <c s="34" t="s">
        <v>7924</v>
      </c>
      <c s="35" t="s">
        <v>5</v>
      </c>
      <c s="6" t="s">
        <v>7925</v>
      </c>
      <c s="36" t="s">
        <v>71</v>
      </c>
      <c s="37">
        <v>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62</v>
      </c>
      <c>
        <f>(M38*21)/100</f>
      </c>
      <c t="s">
        <v>28</v>
      </c>
    </row>
    <row r="39" spans="1:5" ht="12.75">
      <c r="A39" s="35" t="s">
        <v>56</v>
      </c>
      <c r="E39" s="39" t="s">
        <v>7925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83</v>
      </c>
      <c s="34" t="s">
        <v>7926</v>
      </c>
      <c s="35" t="s">
        <v>5</v>
      </c>
      <c s="6" t="s">
        <v>7927</v>
      </c>
      <c s="36" t="s">
        <v>71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62</v>
      </c>
      <c>
        <f>(M42*21)/100</f>
      </c>
      <c t="s">
        <v>28</v>
      </c>
    </row>
    <row r="43" spans="1:5" ht="12.75">
      <c r="A43" s="35" t="s">
        <v>56</v>
      </c>
      <c r="E43" s="39" t="s">
        <v>7927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87</v>
      </c>
      <c s="34" t="s">
        <v>7928</v>
      </c>
      <c s="35" t="s">
        <v>5</v>
      </c>
      <c s="6" t="s">
        <v>7929</v>
      </c>
      <c s="36" t="s">
        <v>71</v>
      </c>
      <c s="37">
        <v>26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62</v>
      </c>
      <c>
        <f>(M46*21)/100</f>
      </c>
      <c t="s">
        <v>28</v>
      </c>
    </row>
    <row r="47" spans="1:5" ht="12.75">
      <c r="A47" s="35" t="s">
        <v>56</v>
      </c>
      <c r="E47" s="39" t="s">
        <v>7929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90</v>
      </c>
      <c s="34" t="s">
        <v>7930</v>
      </c>
      <c s="35" t="s">
        <v>5</v>
      </c>
      <c s="6" t="s">
        <v>7931</v>
      </c>
      <c s="36" t="s">
        <v>71</v>
      </c>
      <c s="37">
        <v>32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62</v>
      </c>
      <c>
        <f>(M50*21)/100</f>
      </c>
      <c t="s">
        <v>28</v>
      </c>
    </row>
    <row r="51" spans="1:5" ht="12.75">
      <c r="A51" s="35" t="s">
        <v>56</v>
      </c>
      <c r="E51" s="39" t="s">
        <v>7931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93</v>
      </c>
      <c s="34" t="s">
        <v>7932</v>
      </c>
      <c s="35" t="s">
        <v>5</v>
      </c>
      <c s="6" t="s">
        <v>7933</v>
      </c>
      <c s="36" t="s">
        <v>71</v>
      </c>
      <c s="37">
        <v>193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62</v>
      </c>
      <c>
        <f>(M54*21)/100</f>
      </c>
      <c t="s">
        <v>28</v>
      </c>
    </row>
    <row r="55" spans="1:5" ht="12.75">
      <c r="A55" s="35" t="s">
        <v>56</v>
      </c>
      <c r="E55" s="39" t="s">
        <v>7933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96</v>
      </c>
      <c s="34" t="s">
        <v>7934</v>
      </c>
      <c s="35" t="s">
        <v>5</v>
      </c>
      <c s="6" t="s">
        <v>7935</v>
      </c>
      <c s="36" t="s">
        <v>71</v>
      </c>
      <c s="37">
        <v>93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62</v>
      </c>
      <c>
        <f>(M58*21)/100</f>
      </c>
      <c t="s">
        <v>28</v>
      </c>
    </row>
    <row r="59" spans="1:5" ht="12.75">
      <c r="A59" s="35" t="s">
        <v>56</v>
      </c>
      <c r="E59" s="39" t="s">
        <v>7935</v>
      </c>
    </row>
    <row r="60" spans="1:5" ht="12.75">
      <c r="A60" s="35" t="s">
        <v>57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99</v>
      </c>
      <c s="34" t="s">
        <v>7936</v>
      </c>
      <c s="35" t="s">
        <v>5</v>
      </c>
      <c s="6" t="s">
        <v>7937</v>
      </c>
      <c s="36" t="s">
        <v>71</v>
      </c>
      <c s="37">
        <v>93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62</v>
      </c>
      <c>
        <f>(M62*21)/100</f>
      </c>
      <c t="s">
        <v>28</v>
      </c>
    </row>
    <row r="63" spans="1:5" ht="12.75">
      <c r="A63" s="35" t="s">
        <v>56</v>
      </c>
      <c r="E63" s="39" t="s">
        <v>7937</v>
      </c>
    </row>
    <row r="64" spans="1:5" ht="12.75">
      <c r="A64" s="35" t="s">
        <v>57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105</v>
      </c>
      <c s="34" t="s">
        <v>7938</v>
      </c>
      <c s="35" t="s">
        <v>5</v>
      </c>
      <c s="6" t="s">
        <v>7939</v>
      </c>
      <c s="36" t="s">
        <v>71</v>
      </c>
      <c s="37">
        <v>54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62</v>
      </c>
      <c>
        <f>(M66*21)/100</f>
      </c>
      <c t="s">
        <v>28</v>
      </c>
    </row>
    <row r="67" spans="1:5" ht="12.75">
      <c r="A67" s="35" t="s">
        <v>56</v>
      </c>
      <c r="E67" s="39" t="s">
        <v>7939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108</v>
      </c>
      <c s="34" t="s">
        <v>7940</v>
      </c>
      <c s="35" t="s">
        <v>5</v>
      </c>
      <c s="6" t="s">
        <v>7941</v>
      </c>
      <c s="36" t="s">
        <v>71</v>
      </c>
      <c s="37">
        <v>47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62</v>
      </c>
      <c>
        <f>(M70*21)/100</f>
      </c>
      <c t="s">
        <v>28</v>
      </c>
    </row>
    <row r="71" spans="1:5" ht="12.75">
      <c r="A71" s="35" t="s">
        <v>56</v>
      </c>
      <c r="E71" s="39" t="s">
        <v>7941</v>
      </c>
    </row>
    <row r="72" spans="1:5" ht="12.75">
      <c r="A72" s="35" t="s">
        <v>57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128</v>
      </c>
      <c s="34" t="s">
        <v>7942</v>
      </c>
      <c s="35" t="s">
        <v>5</v>
      </c>
      <c s="6" t="s">
        <v>7943</v>
      </c>
      <c s="36" t="s">
        <v>71</v>
      </c>
      <c s="37">
        <v>109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62</v>
      </c>
      <c>
        <f>(M74*21)/100</f>
      </c>
      <c t="s">
        <v>28</v>
      </c>
    </row>
    <row r="75" spans="1:5" ht="12.75">
      <c r="A75" s="35" t="s">
        <v>56</v>
      </c>
      <c r="E75" s="39" t="s">
        <v>7943</v>
      </c>
    </row>
    <row r="76" spans="1:5" ht="12.75">
      <c r="A76" s="35" t="s">
        <v>57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130</v>
      </c>
      <c s="34" t="s">
        <v>7944</v>
      </c>
      <c s="35" t="s">
        <v>5</v>
      </c>
      <c s="6" t="s">
        <v>7945</v>
      </c>
      <c s="36" t="s">
        <v>71</v>
      </c>
      <c s="37">
        <v>23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62</v>
      </c>
      <c>
        <f>(M78*21)/100</f>
      </c>
      <c t="s">
        <v>28</v>
      </c>
    </row>
    <row r="79" spans="1:5" ht="12.75">
      <c r="A79" s="35" t="s">
        <v>56</v>
      </c>
      <c r="E79" s="39" t="s">
        <v>7945</v>
      </c>
    </row>
    <row r="80" spans="1:5" ht="12.75">
      <c r="A80" s="35" t="s">
        <v>57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25.5">
      <c r="A82" t="s">
        <v>50</v>
      </c>
      <c s="34" t="s">
        <v>132</v>
      </c>
      <c s="34" t="s">
        <v>7946</v>
      </c>
      <c s="35" t="s">
        <v>5</v>
      </c>
      <c s="6" t="s">
        <v>7947</v>
      </c>
      <c s="36" t="s">
        <v>54</v>
      </c>
      <c s="37">
        <v>24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28</v>
      </c>
    </row>
    <row r="83" spans="1:5" ht="25.5">
      <c r="A83" s="35" t="s">
        <v>56</v>
      </c>
      <c r="E83" s="39" t="s">
        <v>7947</v>
      </c>
    </row>
    <row r="84" spans="1:5" ht="12.75">
      <c r="A84" s="35" t="s">
        <v>57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134</v>
      </c>
      <c s="34" t="s">
        <v>7948</v>
      </c>
      <c s="35" t="s">
        <v>5</v>
      </c>
      <c s="6" t="s">
        <v>7949</v>
      </c>
      <c s="36" t="s">
        <v>54</v>
      </c>
      <c s="37">
        <v>12.96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62</v>
      </c>
      <c>
        <f>(M86*21)/100</f>
      </c>
      <c t="s">
        <v>28</v>
      </c>
    </row>
    <row r="87" spans="1:5" ht="12.75">
      <c r="A87" s="35" t="s">
        <v>56</v>
      </c>
      <c r="E87" s="39" t="s">
        <v>7949</v>
      </c>
    </row>
    <row r="88" spans="1:5" ht="25.5">
      <c r="A88" s="35" t="s">
        <v>57</v>
      </c>
      <c r="E88" s="40" t="s">
        <v>7950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136</v>
      </c>
      <c s="34" t="s">
        <v>7951</v>
      </c>
      <c s="35" t="s">
        <v>5</v>
      </c>
      <c s="6" t="s">
        <v>7952</v>
      </c>
      <c s="36" t="s">
        <v>54</v>
      </c>
      <c s="37">
        <v>12.96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62</v>
      </c>
      <c>
        <f>(M90*21)/100</f>
      </c>
      <c t="s">
        <v>28</v>
      </c>
    </row>
    <row r="91" spans="1:5" ht="12.75">
      <c r="A91" s="35" t="s">
        <v>56</v>
      </c>
      <c r="E91" s="39" t="s">
        <v>7952</v>
      </c>
    </row>
    <row r="92" spans="1:5" ht="25.5">
      <c r="A92" s="35" t="s">
        <v>57</v>
      </c>
      <c r="E92" s="40" t="s">
        <v>7950</v>
      </c>
    </row>
    <row r="93" spans="1:5" ht="12.75">
      <c r="A93" t="s">
        <v>58</v>
      </c>
      <c r="E93" s="39" t="s">
        <v>5</v>
      </c>
    </row>
    <row r="94" spans="1:16" ht="25.5">
      <c r="A94" t="s">
        <v>50</v>
      </c>
      <c s="34" t="s">
        <v>137</v>
      </c>
      <c s="34" t="s">
        <v>7953</v>
      </c>
      <c s="35" t="s">
        <v>5</v>
      </c>
      <c s="6" t="s">
        <v>7954</v>
      </c>
      <c s="36" t="s">
        <v>71</v>
      </c>
      <c s="37">
        <v>177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28</v>
      </c>
    </row>
    <row r="95" spans="1:5" ht="25.5">
      <c r="A95" s="35" t="s">
        <v>56</v>
      </c>
      <c r="E95" s="39" t="s">
        <v>7954</v>
      </c>
    </row>
    <row r="96" spans="1:5" ht="12.75">
      <c r="A96" s="35" t="s">
        <v>57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141</v>
      </c>
      <c s="34" t="s">
        <v>7955</v>
      </c>
      <c s="35" t="s">
        <v>5</v>
      </c>
      <c s="6" t="s">
        <v>7956</v>
      </c>
      <c s="36" t="s">
        <v>71</v>
      </c>
      <c s="37">
        <v>40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62</v>
      </c>
      <c>
        <f>(M98*21)/100</f>
      </c>
      <c t="s">
        <v>28</v>
      </c>
    </row>
    <row r="99" spans="1:5" ht="12.75">
      <c r="A99" s="35" t="s">
        <v>56</v>
      </c>
      <c r="E99" s="39" t="s">
        <v>7956</v>
      </c>
    </row>
    <row r="100" spans="1:5" ht="12.75">
      <c r="A100" s="35" t="s">
        <v>57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143</v>
      </c>
      <c s="34" t="s">
        <v>7957</v>
      </c>
      <c s="35" t="s">
        <v>5</v>
      </c>
      <c s="6" t="s">
        <v>7958</v>
      </c>
      <c s="36" t="s">
        <v>71</v>
      </c>
      <c s="37">
        <v>12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62</v>
      </c>
      <c>
        <f>(M102*21)/100</f>
      </c>
      <c t="s">
        <v>28</v>
      </c>
    </row>
    <row r="103" spans="1:5" ht="12.75">
      <c r="A103" s="35" t="s">
        <v>56</v>
      </c>
      <c r="E103" s="39" t="s">
        <v>7958</v>
      </c>
    </row>
    <row r="104" spans="1:5" ht="12.75">
      <c r="A104" s="35" t="s">
        <v>57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144</v>
      </c>
      <c s="34" t="s">
        <v>7959</v>
      </c>
      <c s="35" t="s">
        <v>5</v>
      </c>
      <c s="6" t="s">
        <v>7960</v>
      </c>
      <c s="36" t="s">
        <v>71</v>
      </c>
      <c s="37">
        <v>33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62</v>
      </c>
      <c>
        <f>(M106*21)/100</f>
      </c>
      <c t="s">
        <v>28</v>
      </c>
    </row>
    <row r="107" spans="1:5" ht="12.75">
      <c r="A107" s="35" t="s">
        <v>56</v>
      </c>
      <c r="E107" s="39" t="s">
        <v>7960</v>
      </c>
    </row>
    <row r="108" spans="1:5" ht="12.75">
      <c r="A108" s="35" t="s">
        <v>57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147</v>
      </c>
      <c s="34" t="s">
        <v>7961</v>
      </c>
      <c s="35" t="s">
        <v>5</v>
      </c>
      <c s="6" t="s">
        <v>7962</v>
      </c>
      <c s="36" t="s">
        <v>71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62</v>
      </c>
      <c>
        <f>(M110*21)/100</f>
      </c>
      <c t="s">
        <v>28</v>
      </c>
    </row>
    <row r="111" spans="1:5" ht="12.75">
      <c r="A111" s="35" t="s">
        <v>56</v>
      </c>
      <c r="E111" s="39" t="s">
        <v>7962</v>
      </c>
    </row>
    <row r="112" spans="1:5" ht="12.75">
      <c r="A112" s="35" t="s">
        <v>57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25.5">
      <c r="A114" t="s">
        <v>50</v>
      </c>
      <c s="34" t="s">
        <v>148</v>
      </c>
      <c s="34" t="s">
        <v>7963</v>
      </c>
      <c s="35" t="s">
        <v>5</v>
      </c>
      <c s="6" t="s">
        <v>7964</v>
      </c>
      <c s="36" t="s">
        <v>71</v>
      </c>
      <c s="37">
        <v>82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62</v>
      </c>
      <c>
        <f>(M114*21)/100</f>
      </c>
      <c t="s">
        <v>28</v>
      </c>
    </row>
    <row r="115" spans="1:5" ht="25.5">
      <c r="A115" s="35" t="s">
        <v>56</v>
      </c>
      <c r="E115" s="39" t="s">
        <v>7964</v>
      </c>
    </row>
    <row r="116" spans="1:5" ht="12.75">
      <c r="A116" s="35" t="s">
        <v>57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25.5">
      <c r="A118" t="s">
        <v>50</v>
      </c>
      <c s="34" t="s">
        <v>150</v>
      </c>
      <c s="34" t="s">
        <v>7965</v>
      </c>
      <c s="35" t="s">
        <v>5</v>
      </c>
      <c s="6" t="s">
        <v>7966</v>
      </c>
      <c s="36" t="s">
        <v>71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62</v>
      </c>
      <c>
        <f>(M118*21)/100</f>
      </c>
      <c t="s">
        <v>28</v>
      </c>
    </row>
    <row r="119" spans="1:5" ht="25.5">
      <c r="A119" s="35" t="s">
        <v>56</v>
      </c>
      <c r="E119" s="39" t="s">
        <v>7966</v>
      </c>
    </row>
    <row r="120" spans="1:5" ht="12.75">
      <c r="A120" s="35" t="s">
        <v>57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25.5">
      <c r="A122" t="s">
        <v>50</v>
      </c>
      <c s="34" t="s">
        <v>152</v>
      </c>
      <c s="34" t="s">
        <v>7967</v>
      </c>
      <c s="35" t="s">
        <v>5</v>
      </c>
      <c s="6" t="s">
        <v>7968</v>
      </c>
      <c s="36" t="s">
        <v>71</v>
      </c>
      <c s="37">
        <v>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62</v>
      </c>
      <c>
        <f>(M122*21)/100</f>
      </c>
      <c t="s">
        <v>28</v>
      </c>
    </row>
    <row r="123" spans="1:5" ht="25.5">
      <c r="A123" s="35" t="s">
        <v>56</v>
      </c>
      <c r="E123" s="39" t="s">
        <v>7968</v>
      </c>
    </row>
    <row r="124" spans="1:5" ht="12.75">
      <c r="A124" s="35" t="s">
        <v>57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12.75">
      <c r="A126" t="s">
        <v>50</v>
      </c>
      <c s="34" t="s">
        <v>154</v>
      </c>
      <c s="34" t="s">
        <v>7818</v>
      </c>
      <c s="35" t="s">
        <v>5</v>
      </c>
      <c s="6" t="s">
        <v>7819</v>
      </c>
      <c s="36" t="s">
        <v>86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62</v>
      </c>
      <c>
        <f>(M126*21)/100</f>
      </c>
      <c t="s">
        <v>28</v>
      </c>
    </row>
    <row r="127" spans="1:5" ht="12.75">
      <c r="A127" s="35" t="s">
        <v>56</v>
      </c>
      <c r="E127" s="39" t="s">
        <v>7819</v>
      </c>
    </row>
    <row r="128" spans="1:5" ht="25.5">
      <c r="A128" s="35" t="s">
        <v>57</v>
      </c>
      <c r="E128" s="40" t="s">
        <v>7842</v>
      </c>
    </row>
    <row r="129" spans="1:5" ht="12.75">
      <c r="A129" t="s">
        <v>58</v>
      </c>
      <c r="E12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2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7666</v>
      </c>
      <c s="41">
        <f>Rekapitulace!C46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7666</v>
      </c>
      <c r="E4" s="26" t="s">
        <v>7667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COUNTIFS(L8:L212,"=0",A8:A212,"P")+COUNTIFS(L8:L212,"",A8:A212,"P")+SUM(Q8:Q212)</f>
      </c>
    </row>
    <row r="8" spans="1:13" ht="12.75">
      <c r="A8" t="s">
        <v>45</v>
      </c>
      <c r="C8" s="28" t="s">
        <v>7971</v>
      </c>
      <c r="E8" s="30" t="s">
        <v>7970</v>
      </c>
      <c r="J8" s="29">
        <f>0+J9+J34+J191</f>
      </c>
      <c s="29">
        <f>0+K9+K34+K191</f>
      </c>
      <c s="29">
        <f>0+L9+L34+L191</f>
      </c>
      <c s="29">
        <f>0+M9+M34+M191</f>
      </c>
    </row>
    <row r="9" spans="1:13" ht="12.75">
      <c r="A9" t="s">
        <v>47</v>
      </c>
      <c r="C9" s="31" t="s">
        <v>6957</v>
      </c>
      <c r="E9" s="33" t="s">
        <v>6958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50</v>
      </c>
      <c s="34" t="s">
        <v>408</v>
      </c>
      <c s="34" t="s">
        <v>7972</v>
      </c>
      <c s="35" t="s">
        <v>5</v>
      </c>
      <c s="6" t="s">
        <v>7973</v>
      </c>
      <c s="36" t="s">
        <v>71</v>
      </c>
      <c s="37">
        <v>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62</v>
      </c>
      <c>
        <f>(M10*21)/100</f>
      </c>
      <c t="s">
        <v>28</v>
      </c>
    </row>
    <row r="11" spans="1:5" ht="12.75">
      <c r="A11" s="35" t="s">
        <v>56</v>
      </c>
      <c r="E11" s="39" t="s">
        <v>7973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413</v>
      </c>
      <c s="34" t="s">
        <v>7974</v>
      </c>
      <c s="35" t="s">
        <v>5</v>
      </c>
      <c s="6" t="s">
        <v>7975</v>
      </c>
      <c s="36" t="s">
        <v>71</v>
      </c>
      <c s="37">
        <v>66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62</v>
      </c>
      <c>
        <f>(M14*21)/100</f>
      </c>
      <c t="s">
        <v>28</v>
      </c>
    </row>
    <row r="15" spans="1:5" ht="12.75">
      <c r="A15" s="35" t="s">
        <v>56</v>
      </c>
      <c r="E15" s="39" t="s">
        <v>7975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416</v>
      </c>
      <c s="34" t="s">
        <v>7976</v>
      </c>
      <c s="35" t="s">
        <v>5</v>
      </c>
      <c s="6" t="s">
        <v>7977</v>
      </c>
      <c s="36" t="s">
        <v>71</v>
      </c>
      <c s="37">
        <v>146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62</v>
      </c>
      <c>
        <f>(M18*21)/100</f>
      </c>
      <c t="s">
        <v>28</v>
      </c>
    </row>
    <row r="19" spans="1:5" ht="12.75">
      <c r="A19" s="35" t="s">
        <v>56</v>
      </c>
      <c r="E19" s="39" t="s">
        <v>7977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419</v>
      </c>
      <c s="34" t="s">
        <v>7978</v>
      </c>
      <c s="35" t="s">
        <v>5</v>
      </c>
      <c s="6" t="s">
        <v>7979</v>
      </c>
      <c s="36" t="s">
        <v>71</v>
      </c>
      <c s="37">
        <v>146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62</v>
      </c>
      <c>
        <f>(M22*21)/100</f>
      </c>
      <c t="s">
        <v>28</v>
      </c>
    </row>
    <row r="23" spans="1:5" ht="12.75">
      <c r="A23" s="35" t="s">
        <v>56</v>
      </c>
      <c r="E23" s="39" t="s">
        <v>7979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422</v>
      </c>
      <c s="34" t="s">
        <v>7980</v>
      </c>
      <c s="35" t="s">
        <v>5</v>
      </c>
      <c s="6" t="s">
        <v>7981</v>
      </c>
      <c s="36" t="s">
        <v>71</v>
      </c>
      <c s="37">
        <v>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62</v>
      </c>
      <c>
        <f>(M26*21)/100</f>
      </c>
      <c t="s">
        <v>28</v>
      </c>
    </row>
    <row r="27" spans="1:5" ht="12.75">
      <c r="A27" s="35" t="s">
        <v>56</v>
      </c>
      <c r="E27" s="39" t="s">
        <v>7981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425</v>
      </c>
      <c s="34" t="s">
        <v>7982</v>
      </c>
      <c s="35" t="s">
        <v>5</v>
      </c>
      <c s="6" t="s">
        <v>7983</v>
      </c>
      <c s="36" t="s">
        <v>71</v>
      </c>
      <c s="37">
        <v>14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62</v>
      </c>
      <c>
        <f>(M30*21)/100</f>
      </c>
      <c t="s">
        <v>28</v>
      </c>
    </row>
    <row r="31" spans="1:5" ht="12.75">
      <c r="A31" s="35" t="s">
        <v>56</v>
      </c>
      <c r="E31" s="39" t="s">
        <v>7983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3" ht="12.75">
      <c r="A34" t="s">
        <v>47</v>
      </c>
      <c r="C34" s="31" t="s">
        <v>251</v>
      </c>
      <c r="E34" s="33" t="s">
        <v>252</v>
      </c>
      <c r="J34" s="32">
        <f>0</f>
      </c>
      <c s="32">
        <f>0</f>
      </c>
      <c s="32">
        <f>0+L35+L39+L43+L47+L51+L55+L59+L63+L67+L71+L75+L79+L83+L87+L91+L95+L99+L103+L107+L111+L115+L119+L123+L127+L131+L135+L139+L143+L147+L151+L155+L159+L163+L167+L171+L175+L179+L183+L187</f>
      </c>
      <c s="32">
        <f>0+M35+M39+M43+M47+M51+M55+M59+M63+M67+M71+M75+M79+M83+M87+M91+M95+M99+M103+M107+M111+M115+M119+M123+M127+M131+M135+M139+M143+M147+M151+M155+M159+M163+M167+M171+M175+M179+M183+M187</f>
      </c>
    </row>
    <row r="35" spans="1:16" ht="38.25">
      <c r="A35" t="s">
        <v>50</v>
      </c>
      <c s="34" t="s">
        <v>51</v>
      </c>
      <c s="34" t="s">
        <v>898</v>
      </c>
      <c s="35" t="s">
        <v>5</v>
      </c>
      <c s="6" t="s">
        <v>784</v>
      </c>
      <c s="36" t="s">
        <v>71</v>
      </c>
      <c s="37">
        <v>671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28</v>
      </c>
    </row>
    <row r="36" spans="1:5" ht="38.25">
      <c r="A36" s="35" t="s">
        <v>56</v>
      </c>
      <c r="E36" s="39" t="s">
        <v>899</v>
      </c>
    </row>
    <row r="37" spans="1:5" ht="12.75">
      <c r="A37" s="35" t="s">
        <v>57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28</v>
      </c>
      <c s="34" t="s">
        <v>7984</v>
      </c>
      <c s="35" t="s">
        <v>5</v>
      </c>
      <c s="6" t="s">
        <v>7985</v>
      </c>
      <c s="36" t="s">
        <v>71</v>
      </c>
      <c s="37">
        <v>671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62</v>
      </c>
      <c>
        <f>(M39*21)/100</f>
      </c>
      <c t="s">
        <v>28</v>
      </c>
    </row>
    <row r="40" spans="1:5" ht="12.75">
      <c r="A40" s="35" t="s">
        <v>56</v>
      </c>
      <c r="E40" s="39" t="s">
        <v>7985</v>
      </c>
    </row>
    <row r="41" spans="1:5" ht="12.75">
      <c r="A41" s="35" t="s">
        <v>57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50</v>
      </c>
      <c s="34" t="s">
        <v>26</v>
      </c>
      <c s="34" t="s">
        <v>7986</v>
      </c>
      <c s="35" t="s">
        <v>5</v>
      </c>
      <c s="6" t="s">
        <v>7987</v>
      </c>
      <c s="36" t="s">
        <v>71</v>
      </c>
      <c s="37">
        <v>57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25.5">
      <c r="A44" s="35" t="s">
        <v>56</v>
      </c>
      <c r="E44" s="39" t="s">
        <v>7987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65</v>
      </c>
      <c s="34" t="s">
        <v>6541</v>
      </c>
      <c s="35" t="s">
        <v>5</v>
      </c>
      <c s="6" t="s">
        <v>7988</v>
      </c>
      <c s="36" t="s">
        <v>71</v>
      </c>
      <c s="37">
        <v>57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62</v>
      </c>
      <c>
        <f>(M47*21)/100</f>
      </c>
      <c t="s">
        <v>28</v>
      </c>
    </row>
    <row r="48" spans="1:5" ht="12.75">
      <c r="A48" s="35" t="s">
        <v>56</v>
      </c>
      <c r="E48" s="39" t="s">
        <v>7988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25.5">
      <c r="A51" t="s">
        <v>50</v>
      </c>
      <c s="34" t="s">
        <v>68</v>
      </c>
      <c s="34" t="s">
        <v>7989</v>
      </c>
      <c s="35" t="s">
        <v>5</v>
      </c>
      <c s="6" t="s">
        <v>7990</v>
      </c>
      <c s="36" t="s">
        <v>71</v>
      </c>
      <c s="37">
        <v>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62</v>
      </c>
      <c>
        <f>(M51*21)/100</f>
      </c>
      <c t="s">
        <v>28</v>
      </c>
    </row>
    <row r="52" spans="1:5" ht="25.5">
      <c r="A52" s="35" t="s">
        <v>56</v>
      </c>
      <c r="E52" s="39" t="s">
        <v>7990</v>
      </c>
    </row>
    <row r="53" spans="1:5" ht="12.75">
      <c r="A53" s="35" t="s">
        <v>57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25.5">
      <c r="A55" t="s">
        <v>50</v>
      </c>
      <c s="34" t="s">
        <v>27</v>
      </c>
      <c s="34" t="s">
        <v>7991</v>
      </c>
      <c s="35" t="s">
        <v>5</v>
      </c>
      <c s="6" t="s">
        <v>7992</v>
      </c>
      <c s="36" t="s">
        <v>86</v>
      </c>
      <c s="37">
        <v>11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62</v>
      </c>
      <c>
        <f>(M55*21)/100</f>
      </c>
      <c t="s">
        <v>28</v>
      </c>
    </row>
    <row r="56" spans="1:5" ht="25.5">
      <c r="A56" s="35" t="s">
        <v>56</v>
      </c>
      <c r="E56" s="39" t="s">
        <v>7992</v>
      </c>
    </row>
    <row r="57" spans="1:5" ht="12.75">
      <c r="A57" s="35" t="s">
        <v>57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25.5">
      <c r="A59" t="s">
        <v>50</v>
      </c>
      <c s="34" t="s">
        <v>77</v>
      </c>
      <c s="34" t="s">
        <v>7993</v>
      </c>
      <c s="35" t="s">
        <v>5</v>
      </c>
      <c s="6" t="s">
        <v>7994</v>
      </c>
      <c s="36" t="s">
        <v>71</v>
      </c>
      <c s="37">
        <v>48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28</v>
      </c>
    </row>
    <row r="60" spans="1:5" ht="25.5">
      <c r="A60" s="35" t="s">
        <v>56</v>
      </c>
      <c r="E60" s="39" t="s">
        <v>7994</v>
      </c>
    </row>
    <row r="61" spans="1:5" ht="12.75">
      <c r="A61" s="35" t="s">
        <v>57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80</v>
      </c>
      <c s="34" t="s">
        <v>7995</v>
      </c>
      <c s="35" t="s">
        <v>5</v>
      </c>
      <c s="6" t="s">
        <v>7996</v>
      </c>
      <c s="36" t="s">
        <v>71</v>
      </c>
      <c s="37">
        <v>48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62</v>
      </c>
      <c>
        <f>(M63*21)/100</f>
      </c>
      <c t="s">
        <v>28</v>
      </c>
    </row>
    <row r="64" spans="1:5" ht="12.75">
      <c r="A64" s="35" t="s">
        <v>56</v>
      </c>
      <c r="E64" s="39" t="s">
        <v>7996</v>
      </c>
    </row>
    <row r="65" spans="1:5" ht="12.75">
      <c r="A65" s="35" t="s">
        <v>57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25.5">
      <c r="A67" t="s">
        <v>50</v>
      </c>
      <c s="34" t="s">
        <v>83</v>
      </c>
      <c s="34" t="s">
        <v>7997</v>
      </c>
      <c s="35" t="s">
        <v>5</v>
      </c>
      <c s="6" t="s">
        <v>7998</v>
      </c>
      <c s="36" t="s">
        <v>71</v>
      </c>
      <c s="37">
        <v>93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28</v>
      </c>
    </row>
    <row r="68" spans="1:5" ht="25.5">
      <c r="A68" s="35" t="s">
        <v>56</v>
      </c>
      <c r="E68" s="39" t="s">
        <v>7998</v>
      </c>
    </row>
    <row r="69" spans="1:5" ht="12.75">
      <c r="A69" s="35" t="s">
        <v>57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12.75">
      <c r="A71" t="s">
        <v>50</v>
      </c>
      <c s="34" t="s">
        <v>87</v>
      </c>
      <c s="34" t="s">
        <v>7999</v>
      </c>
      <c s="35" t="s">
        <v>5</v>
      </c>
      <c s="6" t="s">
        <v>8000</v>
      </c>
      <c s="36" t="s">
        <v>71</v>
      </c>
      <c s="37">
        <v>93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62</v>
      </c>
      <c>
        <f>(M71*21)/100</f>
      </c>
      <c t="s">
        <v>28</v>
      </c>
    </row>
    <row r="72" spans="1:5" ht="12.75">
      <c r="A72" s="35" t="s">
        <v>56</v>
      </c>
      <c r="E72" s="39" t="s">
        <v>8000</v>
      </c>
    </row>
    <row r="73" spans="1:5" ht="12.75">
      <c r="A73" s="35" t="s">
        <v>57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25.5">
      <c r="A75" t="s">
        <v>50</v>
      </c>
      <c s="34" t="s">
        <v>90</v>
      </c>
      <c s="34" t="s">
        <v>8001</v>
      </c>
      <c s="35" t="s">
        <v>5</v>
      </c>
      <c s="6" t="s">
        <v>8002</v>
      </c>
      <c s="36" t="s">
        <v>71</v>
      </c>
      <c s="37">
        <v>16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28</v>
      </c>
    </row>
    <row r="76" spans="1:5" ht="25.5">
      <c r="A76" s="35" t="s">
        <v>56</v>
      </c>
      <c r="E76" s="39" t="s">
        <v>8002</v>
      </c>
    </row>
    <row r="77" spans="1:5" ht="12.75">
      <c r="A77" s="35" t="s">
        <v>57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93</v>
      </c>
      <c s="34" t="s">
        <v>8003</v>
      </c>
      <c s="35" t="s">
        <v>5</v>
      </c>
      <c s="6" t="s">
        <v>8004</v>
      </c>
      <c s="36" t="s">
        <v>71</v>
      </c>
      <c s="37">
        <v>16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62</v>
      </c>
      <c>
        <f>(M79*21)/100</f>
      </c>
      <c t="s">
        <v>28</v>
      </c>
    </row>
    <row r="80" spans="1:5" ht="12.75">
      <c r="A80" s="35" t="s">
        <v>56</v>
      </c>
      <c r="E80" s="39" t="s">
        <v>8004</v>
      </c>
    </row>
    <row r="81" spans="1:5" ht="12.75">
      <c r="A81" s="35" t="s">
        <v>57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25.5">
      <c r="A83" t="s">
        <v>50</v>
      </c>
      <c s="34" t="s">
        <v>96</v>
      </c>
      <c s="34" t="s">
        <v>8005</v>
      </c>
      <c s="35" t="s">
        <v>5</v>
      </c>
      <c s="6" t="s">
        <v>8006</v>
      </c>
      <c s="36" t="s">
        <v>71</v>
      </c>
      <c s="37">
        <v>24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28</v>
      </c>
    </row>
    <row r="84" spans="1:5" ht="25.5">
      <c r="A84" s="35" t="s">
        <v>56</v>
      </c>
      <c r="E84" s="39" t="s">
        <v>8006</v>
      </c>
    </row>
    <row r="85" spans="1:5" ht="12.75">
      <c r="A85" s="35" t="s">
        <v>57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99</v>
      </c>
      <c s="34" t="s">
        <v>8007</v>
      </c>
      <c s="35" t="s">
        <v>5</v>
      </c>
      <c s="6" t="s">
        <v>8008</v>
      </c>
      <c s="36" t="s">
        <v>71</v>
      </c>
      <c s="37">
        <v>24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62</v>
      </c>
      <c>
        <f>(M87*21)/100</f>
      </c>
      <c t="s">
        <v>28</v>
      </c>
    </row>
    <row r="88" spans="1:5" ht="12.75">
      <c r="A88" s="35" t="s">
        <v>56</v>
      </c>
      <c r="E88" s="39" t="s">
        <v>8008</v>
      </c>
    </row>
    <row r="89" spans="1:5" ht="12.75">
      <c r="A89" s="35" t="s">
        <v>57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25.5">
      <c r="A91" t="s">
        <v>50</v>
      </c>
      <c s="34" t="s">
        <v>105</v>
      </c>
      <c s="34" t="s">
        <v>8009</v>
      </c>
      <c s="35" t="s">
        <v>5</v>
      </c>
      <c s="6" t="s">
        <v>8010</v>
      </c>
      <c s="36" t="s">
        <v>71</v>
      </c>
      <c s="37">
        <v>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28</v>
      </c>
    </row>
    <row r="92" spans="1:5" ht="25.5">
      <c r="A92" s="35" t="s">
        <v>56</v>
      </c>
      <c r="E92" s="39" t="s">
        <v>8010</v>
      </c>
    </row>
    <row r="93" spans="1:5" ht="12.75">
      <c r="A93" s="35" t="s">
        <v>57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12.75">
      <c r="A95" t="s">
        <v>50</v>
      </c>
      <c s="34" t="s">
        <v>108</v>
      </c>
      <c s="34" t="s">
        <v>8011</v>
      </c>
      <c s="35" t="s">
        <v>5</v>
      </c>
      <c s="6" t="s">
        <v>8012</v>
      </c>
      <c s="36" t="s">
        <v>71</v>
      </c>
      <c s="37">
        <v>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62</v>
      </c>
      <c>
        <f>(M95*21)/100</f>
      </c>
      <c t="s">
        <v>28</v>
      </c>
    </row>
    <row r="96" spans="1:5" ht="12.75">
      <c r="A96" s="35" t="s">
        <v>56</v>
      </c>
      <c r="E96" s="39" t="s">
        <v>8012</v>
      </c>
    </row>
    <row r="97" spans="1:5" ht="12.75">
      <c r="A97" s="35" t="s">
        <v>57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12.75">
      <c r="A99" t="s">
        <v>50</v>
      </c>
      <c s="34" t="s">
        <v>128</v>
      </c>
      <c s="34" t="s">
        <v>8013</v>
      </c>
      <c s="35" t="s">
        <v>5</v>
      </c>
      <c s="6" t="s">
        <v>8014</v>
      </c>
      <c s="36" t="s">
        <v>71</v>
      </c>
      <c s="37">
        <v>124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28</v>
      </c>
    </row>
    <row r="100" spans="1:5" ht="12.75">
      <c r="A100" s="35" t="s">
        <v>56</v>
      </c>
      <c r="E100" s="39" t="s">
        <v>8014</v>
      </c>
    </row>
    <row r="101" spans="1:5" ht="12.75">
      <c r="A101" s="35" t="s">
        <v>57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25.5">
      <c r="A103" t="s">
        <v>50</v>
      </c>
      <c s="34" t="s">
        <v>130</v>
      </c>
      <c s="34" t="s">
        <v>8015</v>
      </c>
      <c s="35" t="s">
        <v>5</v>
      </c>
      <c s="6" t="s">
        <v>8016</v>
      </c>
      <c s="36" t="s">
        <v>71</v>
      </c>
      <c s="37">
        <v>102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62</v>
      </c>
      <c>
        <f>(M103*21)/100</f>
      </c>
      <c t="s">
        <v>28</v>
      </c>
    </row>
    <row r="104" spans="1:5" ht="25.5">
      <c r="A104" s="35" t="s">
        <v>56</v>
      </c>
      <c r="E104" s="39" t="s">
        <v>8016</v>
      </c>
    </row>
    <row r="105" spans="1:5" ht="12.75">
      <c r="A105" s="35" t="s">
        <v>57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25.5">
      <c r="A107" t="s">
        <v>50</v>
      </c>
      <c s="34" t="s">
        <v>132</v>
      </c>
      <c s="34" t="s">
        <v>5804</v>
      </c>
      <c s="35" t="s">
        <v>5</v>
      </c>
      <c s="6" t="s">
        <v>8017</v>
      </c>
      <c s="36" t="s">
        <v>71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62</v>
      </c>
      <c>
        <f>(M107*21)/100</f>
      </c>
      <c t="s">
        <v>28</v>
      </c>
    </row>
    <row r="108" spans="1:5" ht="25.5">
      <c r="A108" s="35" t="s">
        <v>56</v>
      </c>
      <c r="E108" s="39" t="s">
        <v>8017</v>
      </c>
    </row>
    <row r="109" spans="1:5" ht="12.75">
      <c r="A109" s="35" t="s">
        <v>57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25.5">
      <c r="A111" t="s">
        <v>50</v>
      </c>
      <c s="34" t="s">
        <v>134</v>
      </c>
      <c s="34" t="s">
        <v>5696</v>
      </c>
      <c s="35" t="s">
        <v>5</v>
      </c>
      <c s="6" t="s">
        <v>8018</v>
      </c>
      <c s="36" t="s">
        <v>71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62</v>
      </c>
      <c>
        <f>(M111*21)/100</f>
      </c>
      <c t="s">
        <v>28</v>
      </c>
    </row>
    <row r="112" spans="1:5" ht="25.5">
      <c r="A112" s="35" t="s">
        <v>56</v>
      </c>
      <c r="E112" s="39" t="s">
        <v>8018</v>
      </c>
    </row>
    <row r="113" spans="1:5" ht="12.75">
      <c r="A113" s="35" t="s">
        <v>57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136</v>
      </c>
      <c s="34" t="s">
        <v>8019</v>
      </c>
      <c s="35" t="s">
        <v>5</v>
      </c>
      <c s="6" t="s">
        <v>8020</v>
      </c>
      <c s="36" t="s">
        <v>71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62</v>
      </c>
      <c>
        <f>(M115*21)/100</f>
      </c>
      <c t="s">
        <v>28</v>
      </c>
    </row>
    <row r="116" spans="1:5" ht="12.75">
      <c r="A116" s="35" t="s">
        <v>56</v>
      </c>
      <c r="E116" s="39" t="s">
        <v>8020</v>
      </c>
    </row>
    <row r="117" spans="1:5" ht="12.75">
      <c r="A117" s="35" t="s">
        <v>57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38.25">
      <c r="A119" t="s">
        <v>50</v>
      </c>
      <c s="34" t="s">
        <v>137</v>
      </c>
      <c s="34" t="s">
        <v>8021</v>
      </c>
      <c s="35" t="s">
        <v>5</v>
      </c>
      <c s="6" t="s">
        <v>8022</v>
      </c>
      <c s="36" t="s">
        <v>86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62</v>
      </c>
      <c>
        <f>(M119*21)/100</f>
      </c>
      <c t="s">
        <v>28</v>
      </c>
    </row>
    <row r="120" spans="1:5" ht="38.25">
      <c r="A120" s="35" t="s">
        <v>56</v>
      </c>
      <c r="E120" s="39" t="s">
        <v>8023</v>
      </c>
    </row>
    <row r="121" spans="1:5" ht="12.75">
      <c r="A121" s="35" t="s">
        <v>57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25.5">
      <c r="A123" t="s">
        <v>50</v>
      </c>
      <c s="34" t="s">
        <v>141</v>
      </c>
      <c s="34" t="s">
        <v>8024</v>
      </c>
      <c s="35" t="s">
        <v>5</v>
      </c>
      <c s="6" t="s">
        <v>8025</v>
      </c>
      <c s="36" t="s">
        <v>71</v>
      </c>
      <c s="37">
        <v>86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25.5">
      <c r="A124" s="35" t="s">
        <v>56</v>
      </c>
      <c r="E124" s="39" t="s">
        <v>8025</v>
      </c>
    </row>
    <row r="125" spans="1:5" ht="12.75">
      <c r="A125" s="35" t="s">
        <v>57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12.75">
      <c r="A127" t="s">
        <v>50</v>
      </c>
      <c s="34" t="s">
        <v>143</v>
      </c>
      <c s="34" t="s">
        <v>8026</v>
      </c>
      <c s="35" t="s">
        <v>5</v>
      </c>
      <c s="6" t="s">
        <v>8027</v>
      </c>
      <c s="36" t="s">
        <v>71</v>
      </c>
      <c s="37">
        <v>86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62</v>
      </c>
      <c>
        <f>(M127*21)/100</f>
      </c>
      <c t="s">
        <v>28</v>
      </c>
    </row>
    <row r="128" spans="1:5" ht="12.75">
      <c r="A128" s="35" t="s">
        <v>56</v>
      </c>
      <c r="E128" s="39" t="s">
        <v>8027</v>
      </c>
    </row>
    <row r="129" spans="1:5" ht="12.75">
      <c r="A129" s="35" t="s">
        <v>57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38.25">
      <c r="A131" t="s">
        <v>50</v>
      </c>
      <c s="34" t="s">
        <v>144</v>
      </c>
      <c s="34" t="s">
        <v>8028</v>
      </c>
      <c s="35" t="s">
        <v>5</v>
      </c>
      <c s="6" t="s">
        <v>8029</v>
      </c>
      <c s="36" t="s">
        <v>71</v>
      </c>
      <c s="37">
        <v>433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28</v>
      </c>
    </row>
    <row r="132" spans="1:5" ht="38.25">
      <c r="A132" s="35" t="s">
        <v>56</v>
      </c>
      <c r="E132" s="39" t="s">
        <v>8030</v>
      </c>
    </row>
    <row r="133" spans="1:5" ht="12.75">
      <c r="A133" s="35" t="s">
        <v>57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12.75">
      <c r="A135" t="s">
        <v>50</v>
      </c>
      <c s="34" t="s">
        <v>147</v>
      </c>
      <c s="34" t="s">
        <v>8031</v>
      </c>
      <c s="35" t="s">
        <v>5</v>
      </c>
      <c s="6" t="s">
        <v>8032</v>
      </c>
      <c s="36" t="s">
        <v>71</v>
      </c>
      <c s="37">
        <v>243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62</v>
      </c>
      <c>
        <f>(M135*21)/100</f>
      </c>
      <c t="s">
        <v>28</v>
      </c>
    </row>
    <row r="136" spans="1:5" ht="12.75">
      <c r="A136" s="35" t="s">
        <v>56</v>
      </c>
      <c r="E136" s="39" t="s">
        <v>8032</v>
      </c>
    </row>
    <row r="137" spans="1:5" ht="12.75">
      <c r="A137" s="35" t="s">
        <v>57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148</v>
      </c>
      <c s="34" t="s">
        <v>8033</v>
      </c>
      <c s="35" t="s">
        <v>5</v>
      </c>
      <c s="6" t="s">
        <v>8034</v>
      </c>
      <c s="36" t="s">
        <v>71</v>
      </c>
      <c s="37">
        <v>190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62</v>
      </c>
      <c>
        <f>(M139*21)/100</f>
      </c>
      <c t="s">
        <v>28</v>
      </c>
    </row>
    <row r="140" spans="1:5" ht="12.75">
      <c r="A140" s="35" t="s">
        <v>56</v>
      </c>
      <c r="E140" s="39" t="s">
        <v>8034</v>
      </c>
    </row>
    <row r="141" spans="1:5" ht="12.75">
      <c r="A141" s="35" t="s">
        <v>57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25.5">
      <c r="A143" t="s">
        <v>50</v>
      </c>
      <c s="34" t="s">
        <v>150</v>
      </c>
      <c s="34" t="s">
        <v>8035</v>
      </c>
      <c s="35" t="s">
        <v>5</v>
      </c>
      <c s="6" t="s">
        <v>8036</v>
      </c>
      <c s="36" t="s">
        <v>71</v>
      </c>
      <c s="37">
        <v>371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28</v>
      </c>
    </row>
    <row r="144" spans="1:5" ht="25.5">
      <c r="A144" s="35" t="s">
        <v>56</v>
      </c>
      <c r="E144" s="39" t="s">
        <v>8036</v>
      </c>
    </row>
    <row r="145" spans="1:5" ht="12.75">
      <c r="A145" s="35" t="s">
        <v>57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152</v>
      </c>
      <c s="34" t="s">
        <v>8037</v>
      </c>
      <c s="35" t="s">
        <v>5</v>
      </c>
      <c s="6" t="s">
        <v>8038</v>
      </c>
      <c s="36" t="s">
        <v>71</v>
      </c>
      <c s="37">
        <v>371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62</v>
      </c>
      <c>
        <f>(M147*21)/100</f>
      </c>
      <c t="s">
        <v>28</v>
      </c>
    </row>
    <row r="148" spans="1:5" ht="12.75">
      <c r="A148" s="35" t="s">
        <v>56</v>
      </c>
      <c r="E148" s="39" t="s">
        <v>8038</v>
      </c>
    </row>
    <row r="149" spans="1:5" ht="12.75">
      <c r="A149" s="35" t="s">
        <v>57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38.25">
      <c r="A151" t="s">
        <v>50</v>
      </c>
      <c s="34" t="s">
        <v>154</v>
      </c>
      <c s="34" t="s">
        <v>8039</v>
      </c>
      <c s="35" t="s">
        <v>5</v>
      </c>
      <c s="6" t="s">
        <v>8040</v>
      </c>
      <c s="36" t="s">
        <v>71</v>
      </c>
      <c s="37">
        <v>86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28</v>
      </c>
    </row>
    <row r="152" spans="1:5" ht="38.25">
      <c r="A152" s="35" t="s">
        <v>56</v>
      </c>
      <c r="E152" s="39" t="s">
        <v>8041</v>
      </c>
    </row>
    <row r="153" spans="1:5" ht="12.75">
      <c r="A153" s="35" t="s">
        <v>57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6" ht="25.5">
      <c r="A155" t="s">
        <v>50</v>
      </c>
      <c s="34" t="s">
        <v>156</v>
      </c>
      <c s="34" t="s">
        <v>8042</v>
      </c>
      <c s="35" t="s">
        <v>5</v>
      </c>
      <c s="6" t="s">
        <v>8043</v>
      </c>
      <c s="36" t="s">
        <v>71</v>
      </c>
      <c s="37">
        <v>86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62</v>
      </c>
      <c>
        <f>(M155*21)/100</f>
      </c>
      <c t="s">
        <v>28</v>
      </c>
    </row>
    <row r="156" spans="1:5" ht="25.5">
      <c r="A156" s="35" t="s">
        <v>56</v>
      </c>
      <c r="E156" s="39" t="s">
        <v>8043</v>
      </c>
    </row>
    <row r="157" spans="1:5" ht="12.75">
      <c r="A157" s="35" t="s">
        <v>57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25.5">
      <c r="A159" t="s">
        <v>50</v>
      </c>
      <c s="34" t="s">
        <v>157</v>
      </c>
      <c s="34" t="s">
        <v>8044</v>
      </c>
      <c s="35" t="s">
        <v>5</v>
      </c>
      <c s="6" t="s">
        <v>8045</v>
      </c>
      <c s="36" t="s">
        <v>71</v>
      </c>
      <c s="37">
        <v>52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28</v>
      </c>
    </row>
    <row r="160" spans="1:5" ht="25.5">
      <c r="A160" s="35" t="s">
        <v>56</v>
      </c>
      <c r="E160" s="39" t="s">
        <v>8045</v>
      </c>
    </row>
    <row r="161" spans="1:5" ht="12.75">
      <c r="A161" s="35" t="s">
        <v>57</v>
      </c>
      <c r="E161" s="40" t="s">
        <v>5</v>
      </c>
    </row>
    <row r="162" spans="1:5" ht="12.75">
      <c r="A162" t="s">
        <v>58</v>
      </c>
      <c r="E162" s="39" t="s">
        <v>5</v>
      </c>
    </row>
    <row r="163" spans="1:16" ht="12.75">
      <c r="A163" t="s">
        <v>50</v>
      </c>
      <c s="34" t="s">
        <v>159</v>
      </c>
      <c s="34" t="s">
        <v>8046</v>
      </c>
      <c s="35" t="s">
        <v>5</v>
      </c>
      <c s="6" t="s">
        <v>8047</v>
      </c>
      <c s="36" t="s">
        <v>71</v>
      </c>
      <c s="37">
        <v>52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62</v>
      </c>
      <c>
        <f>(M163*21)/100</f>
      </c>
      <c t="s">
        <v>28</v>
      </c>
    </row>
    <row r="164" spans="1:5" ht="12.75">
      <c r="A164" s="35" t="s">
        <v>56</v>
      </c>
      <c r="E164" s="39" t="s">
        <v>8047</v>
      </c>
    </row>
    <row r="165" spans="1:5" ht="12.75">
      <c r="A165" s="35" t="s">
        <v>57</v>
      </c>
      <c r="E165" s="40" t="s">
        <v>5</v>
      </c>
    </row>
    <row r="166" spans="1:5" ht="12.75">
      <c r="A166" t="s">
        <v>58</v>
      </c>
      <c r="E166" s="39" t="s">
        <v>5</v>
      </c>
    </row>
    <row r="167" spans="1:16" ht="12.75">
      <c r="A167" t="s">
        <v>50</v>
      </c>
      <c s="34" t="s">
        <v>160</v>
      </c>
      <c s="34" t="s">
        <v>8048</v>
      </c>
      <c s="35" t="s">
        <v>5</v>
      </c>
      <c s="6" t="s">
        <v>8049</v>
      </c>
      <c s="36" t="s">
        <v>71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62</v>
      </c>
      <c>
        <f>(M167*21)/100</f>
      </c>
      <c t="s">
        <v>28</v>
      </c>
    </row>
    <row r="168" spans="1:5" ht="12.75">
      <c r="A168" s="35" t="s">
        <v>56</v>
      </c>
      <c r="E168" s="39" t="s">
        <v>8049</v>
      </c>
    </row>
    <row r="169" spans="1:5" ht="12.75">
      <c r="A169" s="35" t="s">
        <v>57</v>
      </c>
      <c r="E169" s="40" t="s">
        <v>5</v>
      </c>
    </row>
    <row r="170" spans="1:5" ht="12.75">
      <c r="A170" t="s">
        <v>58</v>
      </c>
      <c r="E170" s="39" t="s">
        <v>5</v>
      </c>
    </row>
    <row r="171" spans="1:16" ht="12.75">
      <c r="A171" t="s">
        <v>50</v>
      </c>
      <c s="34" t="s">
        <v>162</v>
      </c>
      <c s="34" t="s">
        <v>8050</v>
      </c>
      <c s="35" t="s">
        <v>5</v>
      </c>
      <c s="6" t="s">
        <v>8051</v>
      </c>
      <c s="36" t="s">
        <v>71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62</v>
      </c>
      <c>
        <f>(M171*21)/100</f>
      </c>
      <c t="s">
        <v>28</v>
      </c>
    </row>
    <row r="172" spans="1:5" ht="12.75">
      <c r="A172" s="35" t="s">
        <v>56</v>
      </c>
      <c r="E172" s="39" t="s">
        <v>8051</v>
      </c>
    </row>
    <row r="173" spans="1:5" ht="12.75">
      <c r="A173" s="35" t="s">
        <v>57</v>
      </c>
      <c r="E173" s="40" t="s">
        <v>5</v>
      </c>
    </row>
    <row r="174" spans="1:5" ht="12.75">
      <c r="A174" t="s">
        <v>58</v>
      </c>
      <c r="E174" s="39" t="s">
        <v>5</v>
      </c>
    </row>
    <row r="175" spans="1:16" ht="12.75">
      <c r="A175" t="s">
        <v>50</v>
      </c>
      <c s="34" t="s">
        <v>163</v>
      </c>
      <c s="34" t="s">
        <v>8052</v>
      </c>
      <c s="35" t="s">
        <v>5</v>
      </c>
      <c s="6" t="s">
        <v>8051</v>
      </c>
      <c s="36" t="s">
        <v>71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62</v>
      </c>
      <c>
        <f>(M175*21)/100</f>
      </c>
      <c t="s">
        <v>28</v>
      </c>
    </row>
    <row r="176" spans="1:5" ht="12.75">
      <c r="A176" s="35" t="s">
        <v>56</v>
      </c>
      <c r="E176" s="39" t="s">
        <v>8051</v>
      </c>
    </row>
    <row r="177" spans="1:5" ht="12.75">
      <c r="A177" s="35" t="s">
        <v>57</v>
      </c>
      <c r="E177" s="40" t="s">
        <v>5</v>
      </c>
    </row>
    <row r="178" spans="1:5" ht="12.75">
      <c r="A178" t="s">
        <v>58</v>
      </c>
      <c r="E178" s="39" t="s">
        <v>5</v>
      </c>
    </row>
    <row r="179" spans="1:16" ht="12.75">
      <c r="A179" t="s">
        <v>50</v>
      </c>
      <c s="34" t="s">
        <v>381</v>
      </c>
      <c s="34" t="s">
        <v>8053</v>
      </c>
      <c s="35" t="s">
        <v>5</v>
      </c>
      <c s="6" t="s">
        <v>8051</v>
      </c>
      <c s="36" t="s">
        <v>71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62</v>
      </c>
      <c>
        <f>(M179*21)/100</f>
      </c>
      <c t="s">
        <v>28</v>
      </c>
    </row>
    <row r="180" spans="1:5" ht="12.75">
      <c r="A180" s="35" t="s">
        <v>56</v>
      </c>
      <c r="E180" s="39" t="s">
        <v>8051</v>
      </c>
    </row>
    <row r="181" spans="1:5" ht="12.75">
      <c r="A181" s="35" t="s">
        <v>57</v>
      </c>
      <c r="E181" s="40" t="s">
        <v>5</v>
      </c>
    </row>
    <row r="182" spans="1:5" ht="12.75">
      <c r="A182" t="s">
        <v>58</v>
      </c>
      <c r="E182" s="39" t="s">
        <v>5</v>
      </c>
    </row>
    <row r="183" spans="1:16" ht="12.75">
      <c r="A183" t="s">
        <v>50</v>
      </c>
      <c s="34" t="s">
        <v>384</v>
      </c>
      <c s="34" t="s">
        <v>8054</v>
      </c>
      <c s="35" t="s">
        <v>5</v>
      </c>
      <c s="6" t="s">
        <v>8051</v>
      </c>
      <c s="36" t="s">
        <v>71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62</v>
      </c>
      <c>
        <f>(M183*21)/100</f>
      </c>
      <c t="s">
        <v>28</v>
      </c>
    </row>
    <row r="184" spans="1:5" ht="12.75">
      <c r="A184" s="35" t="s">
        <v>56</v>
      </c>
      <c r="E184" s="39" t="s">
        <v>8051</v>
      </c>
    </row>
    <row r="185" spans="1:5" ht="12.75">
      <c r="A185" s="35" t="s">
        <v>57</v>
      </c>
      <c r="E185" s="40" t="s">
        <v>5</v>
      </c>
    </row>
    <row r="186" spans="1:5" ht="12.75">
      <c r="A186" t="s">
        <v>58</v>
      </c>
      <c r="E186" s="39" t="s">
        <v>5</v>
      </c>
    </row>
    <row r="187" spans="1:16" ht="12.75">
      <c r="A187" t="s">
        <v>50</v>
      </c>
      <c s="34" t="s">
        <v>387</v>
      </c>
      <c s="34" t="s">
        <v>8055</v>
      </c>
      <c s="35" t="s">
        <v>5</v>
      </c>
      <c s="6" t="s">
        <v>8056</v>
      </c>
      <c s="36" t="s">
        <v>71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62</v>
      </c>
      <c>
        <f>(M187*21)/100</f>
      </c>
      <c t="s">
        <v>28</v>
      </c>
    </row>
    <row r="188" spans="1:5" ht="12.75">
      <c r="A188" s="35" t="s">
        <v>56</v>
      </c>
      <c r="E188" s="39" t="s">
        <v>8056</v>
      </c>
    </row>
    <row r="189" spans="1:5" ht="12.75">
      <c r="A189" s="35" t="s">
        <v>57</v>
      </c>
      <c r="E189" s="40" t="s">
        <v>5</v>
      </c>
    </row>
    <row r="190" spans="1:5" ht="12.75">
      <c r="A190" t="s">
        <v>58</v>
      </c>
      <c r="E190" s="39" t="s">
        <v>8057</v>
      </c>
    </row>
    <row r="191" spans="1:13" ht="12.75">
      <c r="A191" t="s">
        <v>47</v>
      </c>
      <c r="C191" s="31" t="s">
        <v>269</v>
      </c>
      <c r="E191" s="33" t="s">
        <v>1122</v>
      </c>
      <c r="J191" s="32">
        <f>0</f>
      </c>
      <c s="32">
        <f>0</f>
      </c>
      <c s="32">
        <f>0+L192+L196+L200+L204+L208+L212</f>
      </c>
      <c s="32">
        <f>0+M192+M196+M200+M204+M208+M212</f>
      </c>
    </row>
    <row r="192" spans="1:16" ht="12.75">
      <c r="A192" t="s">
        <v>50</v>
      </c>
      <c s="34" t="s">
        <v>390</v>
      </c>
      <c s="34" t="s">
        <v>8058</v>
      </c>
      <c s="35" t="s">
        <v>5</v>
      </c>
      <c s="6" t="s">
        <v>8059</v>
      </c>
      <c s="36" t="s">
        <v>71</v>
      </c>
      <c s="37">
        <v>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62</v>
      </c>
      <c>
        <f>(M192*21)/100</f>
      </c>
      <c t="s">
        <v>28</v>
      </c>
    </row>
    <row r="193" spans="1:5" ht="12.75">
      <c r="A193" s="35" t="s">
        <v>56</v>
      </c>
      <c r="E193" s="39" t="s">
        <v>8059</v>
      </c>
    </row>
    <row r="194" spans="1:5" ht="12.75">
      <c r="A194" s="35" t="s">
        <v>57</v>
      </c>
      <c r="E194" s="40" t="s">
        <v>5</v>
      </c>
    </row>
    <row r="195" spans="1:5" ht="12.75">
      <c r="A195" t="s">
        <v>58</v>
      </c>
      <c r="E195" s="39" t="s">
        <v>5</v>
      </c>
    </row>
    <row r="196" spans="1:16" ht="25.5">
      <c r="A196" t="s">
        <v>50</v>
      </c>
      <c s="34" t="s">
        <v>393</v>
      </c>
      <c s="34" t="s">
        <v>8060</v>
      </c>
      <c s="35" t="s">
        <v>5</v>
      </c>
      <c s="6" t="s">
        <v>8061</v>
      </c>
      <c s="36" t="s">
        <v>86</v>
      </c>
      <c s="37">
        <v>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62</v>
      </c>
      <c>
        <f>(M196*21)/100</f>
      </c>
      <c t="s">
        <v>28</v>
      </c>
    </row>
    <row r="197" spans="1:5" ht="25.5">
      <c r="A197" s="35" t="s">
        <v>56</v>
      </c>
      <c r="E197" s="39" t="s">
        <v>8061</v>
      </c>
    </row>
    <row r="198" spans="1:5" ht="12.75">
      <c r="A198" s="35" t="s">
        <v>57</v>
      </c>
      <c r="E198" s="40" t="s">
        <v>5</v>
      </c>
    </row>
    <row r="199" spans="1:5" ht="12.75">
      <c r="A199" t="s">
        <v>58</v>
      </c>
      <c r="E199" s="39" t="s">
        <v>5</v>
      </c>
    </row>
    <row r="200" spans="1:16" ht="12.75">
      <c r="A200" t="s">
        <v>50</v>
      </c>
      <c s="34" t="s">
        <v>396</v>
      </c>
      <c s="34" t="s">
        <v>8062</v>
      </c>
      <c s="35" t="s">
        <v>5</v>
      </c>
      <c s="6" t="s">
        <v>8059</v>
      </c>
      <c s="36" t="s">
        <v>71</v>
      </c>
      <c s="37">
        <v>6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62</v>
      </c>
      <c>
        <f>(M200*21)/100</f>
      </c>
      <c t="s">
        <v>28</v>
      </c>
    </row>
    <row r="201" spans="1:5" ht="12.75">
      <c r="A201" s="35" t="s">
        <v>56</v>
      </c>
      <c r="E201" s="39" t="s">
        <v>8059</v>
      </c>
    </row>
    <row r="202" spans="1:5" ht="12.75">
      <c r="A202" s="35" t="s">
        <v>57</v>
      </c>
      <c r="E202" s="40" t="s">
        <v>5</v>
      </c>
    </row>
    <row r="203" spans="1:5" ht="12.75">
      <c r="A203" t="s">
        <v>58</v>
      </c>
      <c r="E203" s="39" t="s">
        <v>5</v>
      </c>
    </row>
    <row r="204" spans="1:16" ht="25.5">
      <c r="A204" t="s">
        <v>50</v>
      </c>
      <c s="34" t="s">
        <v>399</v>
      </c>
      <c s="34" t="s">
        <v>8063</v>
      </c>
      <c s="35" t="s">
        <v>5</v>
      </c>
      <c s="6" t="s">
        <v>8064</v>
      </c>
      <c s="36" t="s">
        <v>71</v>
      </c>
      <c s="37">
        <v>6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62</v>
      </c>
      <c>
        <f>(M204*21)/100</f>
      </c>
      <c t="s">
        <v>28</v>
      </c>
    </row>
    <row r="205" spans="1:5" ht="25.5">
      <c r="A205" s="35" t="s">
        <v>56</v>
      </c>
      <c r="E205" s="39" t="s">
        <v>8064</v>
      </c>
    </row>
    <row r="206" spans="1:5" ht="25.5">
      <c r="A206" s="35" t="s">
        <v>57</v>
      </c>
      <c r="E206" s="40" t="s">
        <v>8065</v>
      </c>
    </row>
    <row r="207" spans="1:5" ht="12.75">
      <c r="A207" t="s">
        <v>58</v>
      </c>
      <c r="E207" s="39" t="s">
        <v>5</v>
      </c>
    </row>
    <row r="208" spans="1:16" ht="12.75">
      <c r="A208" t="s">
        <v>50</v>
      </c>
      <c s="34" t="s">
        <v>402</v>
      </c>
      <c s="34" t="s">
        <v>417</v>
      </c>
      <c s="35" t="s">
        <v>5</v>
      </c>
      <c s="6" t="s">
        <v>418</v>
      </c>
      <c s="36" t="s">
        <v>71</v>
      </c>
      <c s="37">
        <v>3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28</v>
      </c>
    </row>
    <row r="209" spans="1:5" ht="12.75">
      <c r="A209" s="35" t="s">
        <v>56</v>
      </c>
      <c r="E209" s="39" t="s">
        <v>418</v>
      </c>
    </row>
    <row r="210" spans="1:5" ht="12.75">
      <c r="A210" s="35" t="s">
        <v>57</v>
      </c>
      <c r="E210" s="40" t="s">
        <v>5</v>
      </c>
    </row>
    <row r="211" spans="1:5" ht="12.75">
      <c r="A211" t="s">
        <v>58</v>
      </c>
      <c r="E211" s="39" t="s">
        <v>5</v>
      </c>
    </row>
    <row r="212" spans="1:16" ht="12.75">
      <c r="A212" t="s">
        <v>50</v>
      </c>
      <c s="34" t="s">
        <v>405</v>
      </c>
      <c s="34" t="s">
        <v>8066</v>
      </c>
      <c s="35" t="s">
        <v>5</v>
      </c>
      <c s="6" t="s">
        <v>8067</v>
      </c>
      <c s="36" t="s">
        <v>71</v>
      </c>
      <c s="37">
        <v>3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62</v>
      </c>
      <c>
        <f>(M212*21)/100</f>
      </c>
      <c t="s">
        <v>28</v>
      </c>
    </row>
    <row r="213" spans="1:5" ht="12.75">
      <c r="A213" s="35" t="s">
        <v>56</v>
      </c>
      <c r="E213" s="39" t="s">
        <v>8067</v>
      </c>
    </row>
    <row r="214" spans="1:5" ht="12.75">
      <c r="A214" s="35" t="s">
        <v>57</v>
      </c>
      <c r="E214" s="40" t="s">
        <v>5</v>
      </c>
    </row>
    <row r="215" spans="1:5" ht="12.75">
      <c r="A215" t="s">
        <v>58</v>
      </c>
      <c r="E21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2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7666</v>
      </c>
      <c s="41">
        <f>Rekapitulace!C46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7666</v>
      </c>
      <c r="E4" s="26" t="s">
        <v>7667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COUNTIFS(L8:L226,"=0",A8:A226,"P")+COUNTIFS(L8:L226,"",A8:A226,"P")+SUM(Q8:Q226)</f>
      </c>
    </row>
    <row r="8" spans="1:13" ht="12.75">
      <c r="A8" t="s">
        <v>45</v>
      </c>
      <c r="C8" s="28" t="s">
        <v>8070</v>
      </c>
      <c r="E8" s="30" t="s">
        <v>8069</v>
      </c>
      <c r="J8" s="29">
        <f>0+J9+J142+J207+J216+J221</f>
      </c>
      <c s="29">
        <f>0+K9+K142+K207+K216+K221</f>
      </c>
      <c s="29">
        <f>0+L9+L142+L207+L216+L221</f>
      </c>
      <c s="29">
        <f>0+M9+M142+M207+M216+M221</f>
      </c>
    </row>
    <row r="9" spans="1:13" ht="12.75">
      <c r="A9" t="s">
        <v>47</v>
      </c>
      <c r="C9" s="31" t="s">
        <v>6957</v>
      </c>
      <c r="E9" s="33" t="s">
        <v>6958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</f>
      </c>
      <c s="32">
        <f>0+M10+M14+M18+M22+M26+M30+M34+M38+M42+M46+M50+M54+M58+M62+M66+M70+M74+M78+M82+M86+M90+M94+M98+M102+M106+M110+M114+M118+M122+M126+M130+M134+M138</f>
      </c>
    </row>
    <row r="10" spans="1:16" ht="38.25">
      <c r="A10" t="s">
        <v>50</v>
      </c>
      <c s="34" t="s">
        <v>134</v>
      </c>
      <c s="34" t="s">
        <v>8071</v>
      </c>
      <c s="35" t="s">
        <v>5</v>
      </c>
      <c s="6" t="s">
        <v>8072</v>
      </c>
      <c s="36" t="s">
        <v>54</v>
      </c>
      <c s="37">
        <v>7144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38.25">
      <c r="A11" s="35" t="s">
        <v>56</v>
      </c>
      <c r="E11" s="39" t="s">
        <v>8073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136</v>
      </c>
      <c s="34" t="s">
        <v>8074</v>
      </c>
      <c s="35" t="s">
        <v>5</v>
      </c>
      <c s="6" t="s">
        <v>8075</v>
      </c>
      <c s="36" t="s">
        <v>54</v>
      </c>
      <c s="37">
        <v>437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62</v>
      </c>
      <c>
        <f>(M14*21)/100</f>
      </c>
      <c t="s">
        <v>28</v>
      </c>
    </row>
    <row r="15" spans="1:5" ht="25.5">
      <c r="A15" s="35" t="s">
        <v>56</v>
      </c>
      <c r="E15" s="39" t="s">
        <v>8075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137</v>
      </c>
      <c s="34" t="s">
        <v>8076</v>
      </c>
      <c s="35" t="s">
        <v>5</v>
      </c>
      <c s="6" t="s">
        <v>8077</v>
      </c>
      <c s="36" t="s">
        <v>54</v>
      </c>
      <c s="37">
        <v>414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62</v>
      </c>
      <c>
        <f>(M18*21)/100</f>
      </c>
      <c t="s">
        <v>28</v>
      </c>
    </row>
    <row r="19" spans="1:5" ht="25.5">
      <c r="A19" s="35" t="s">
        <v>56</v>
      </c>
      <c r="E19" s="39" t="s">
        <v>8077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141</v>
      </c>
      <c s="34" t="s">
        <v>8078</v>
      </c>
      <c s="35" t="s">
        <v>5</v>
      </c>
      <c s="6" t="s">
        <v>8079</v>
      </c>
      <c s="36" t="s">
        <v>54</v>
      </c>
      <c s="37">
        <v>943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62</v>
      </c>
      <c>
        <f>(M22*21)/100</f>
      </c>
      <c t="s">
        <v>28</v>
      </c>
    </row>
    <row r="23" spans="1:5" ht="25.5">
      <c r="A23" s="35" t="s">
        <v>56</v>
      </c>
      <c r="E23" s="39" t="s">
        <v>8079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143</v>
      </c>
      <c s="34" t="s">
        <v>8080</v>
      </c>
      <c s="35" t="s">
        <v>5</v>
      </c>
      <c s="6" t="s">
        <v>8081</v>
      </c>
      <c s="36" t="s">
        <v>54</v>
      </c>
      <c s="37">
        <v>989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62</v>
      </c>
      <c>
        <f>(M26*21)/100</f>
      </c>
      <c t="s">
        <v>28</v>
      </c>
    </row>
    <row r="27" spans="1:5" ht="25.5">
      <c r="A27" s="35" t="s">
        <v>56</v>
      </c>
      <c r="E27" s="39" t="s">
        <v>8081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144</v>
      </c>
      <c s="34" t="s">
        <v>8082</v>
      </c>
      <c s="35" t="s">
        <v>5</v>
      </c>
      <c s="6" t="s">
        <v>8083</v>
      </c>
      <c s="36" t="s">
        <v>54</v>
      </c>
      <c s="37">
        <v>2737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62</v>
      </c>
      <c>
        <f>(M30*21)/100</f>
      </c>
      <c t="s">
        <v>28</v>
      </c>
    </row>
    <row r="31" spans="1:5" ht="12.75">
      <c r="A31" s="35" t="s">
        <v>56</v>
      </c>
      <c r="E31" s="39" t="s">
        <v>8083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147</v>
      </c>
      <c s="34" t="s">
        <v>8084</v>
      </c>
      <c s="35" t="s">
        <v>5</v>
      </c>
      <c s="6" t="s">
        <v>8085</v>
      </c>
      <c s="36" t="s">
        <v>54</v>
      </c>
      <c s="37">
        <v>1794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62</v>
      </c>
      <c>
        <f>(M34*21)/100</f>
      </c>
      <c t="s">
        <v>28</v>
      </c>
    </row>
    <row r="35" spans="1:5" ht="12.75">
      <c r="A35" s="35" t="s">
        <v>56</v>
      </c>
      <c r="E35" s="39" t="s">
        <v>8085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148</v>
      </c>
      <c s="34" t="s">
        <v>8086</v>
      </c>
      <c s="35" t="s">
        <v>5</v>
      </c>
      <c s="6" t="s">
        <v>8087</v>
      </c>
      <c s="36" t="s">
        <v>54</v>
      </c>
      <c s="37">
        <v>924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62</v>
      </c>
      <c>
        <f>(M38*21)/100</f>
      </c>
      <c t="s">
        <v>28</v>
      </c>
    </row>
    <row r="39" spans="1:5" ht="12.75">
      <c r="A39" s="35" t="s">
        <v>56</v>
      </c>
      <c r="E39" s="39" t="s">
        <v>8087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38.25">
      <c r="A42" t="s">
        <v>50</v>
      </c>
      <c s="34" t="s">
        <v>150</v>
      </c>
      <c s="34" t="s">
        <v>8088</v>
      </c>
      <c s="35" t="s">
        <v>5</v>
      </c>
      <c s="6" t="s">
        <v>8072</v>
      </c>
      <c s="36" t="s">
        <v>54</v>
      </c>
      <c s="37">
        <v>389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38.25">
      <c r="A43" s="35" t="s">
        <v>56</v>
      </c>
      <c r="E43" s="39" t="s">
        <v>8089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152</v>
      </c>
      <c s="34" t="s">
        <v>8090</v>
      </c>
      <c s="35" t="s">
        <v>5</v>
      </c>
      <c s="6" t="s">
        <v>8091</v>
      </c>
      <c s="36" t="s">
        <v>54</v>
      </c>
      <c s="37">
        <v>447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62</v>
      </c>
      <c>
        <f>(M46*21)/100</f>
      </c>
      <c t="s">
        <v>28</v>
      </c>
    </row>
    <row r="47" spans="1:5" ht="12.75">
      <c r="A47" s="35" t="s">
        <v>56</v>
      </c>
      <c r="E47" s="39" t="s">
        <v>8091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38.25">
      <c r="A50" t="s">
        <v>50</v>
      </c>
      <c s="34" t="s">
        <v>154</v>
      </c>
      <c s="34" t="s">
        <v>6969</v>
      </c>
      <c s="35" t="s">
        <v>5</v>
      </c>
      <c s="6" t="s">
        <v>6970</v>
      </c>
      <c s="36" t="s">
        <v>54</v>
      </c>
      <c s="37">
        <v>2420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38.25">
      <c r="A51" s="35" t="s">
        <v>56</v>
      </c>
      <c r="E51" s="39" t="s">
        <v>6970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156</v>
      </c>
      <c s="34" t="s">
        <v>8092</v>
      </c>
      <c s="35" t="s">
        <v>5</v>
      </c>
      <c s="6" t="s">
        <v>6963</v>
      </c>
      <c s="36" t="s">
        <v>54</v>
      </c>
      <c s="37">
        <v>2783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62</v>
      </c>
      <c>
        <f>(M54*21)/100</f>
      </c>
      <c t="s">
        <v>28</v>
      </c>
    </row>
    <row r="55" spans="1:5" ht="25.5">
      <c r="A55" s="35" t="s">
        <v>56</v>
      </c>
      <c r="E55" s="39" t="s">
        <v>6963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38.25">
      <c r="A58" t="s">
        <v>50</v>
      </c>
      <c s="34" t="s">
        <v>157</v>
      </c>
      <c s="34" t="s">
        <v>7687</v>
      </c>
      <c s="35" t="s">
        <v>5</v>
      </c>
      <c s="6" t="s">
        <v>7688</v>
      </c>
      <c s="36" t="s">
        <v>54</v>
      </c>
      <c s="37">
        <v>13110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28</v>
      </c>
    </row>
    <row r="59" spans="1:5" ht="38.25">
      <c r="A59" s="35" t="s">
        <v>56</v>
      </c>
      <c r="E59" s="39" t="s">
        <v>7688</v>
      </c>
    </row>
    <row r="60" spans="1:5" ht="12.75">
      <c r="A60" s="35" t="s">
        <v>57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25.5">
      <c r="A62" t="s">
        <v>50</v>
      </c>
      <c s="34" t="s">
        <v>159</v>
      </c>
      <c s="34" t="s">
        <v>8093</v>
      </c>
      <c s="35" t="s">
        <v>5</v>
      </c>
      <c s="6" t="s">
        <v>8094</v>
      </c>
      <c s="36" t="s">
        <v>54</v>
      </c>
      <c s="37">
        <v>1380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62</v>
      </c>
      <c>
        <f>(M62*21)/100</f>
      </c>
      <c t="s">
        <v>28</v>
      </c>
    </row>
    <row r="63" spans="1:5" ht="25.5">
      <c r="A63" s="35" t="s">
        <v>56</v>
      </c>
      <c r="E63" s="39" t="s">
        <v>8094</v>
      </c>
    </row>
    <row r="64" spans="1:5" ht="12.75">
      <c r="A64" s="35" t="s">
        <v>57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160</v>
      </c>
      <c s="34" t="s">
        <v>8095</v>
      </c>
      <c s="35" t="s">
        <v>5</v>
      </c>
      <c s="6" t="s">
        <v>8096</v>
      </c>
      <c s="36" t="s">
        <v>54</v>
      </c>
      <c s="37">
        <v>5612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62</v>
      </c>
      <c>
        <f>(M66*21)/100</f>
      </c>
      <c t="s">
        <v>28</v>
      </c>
    </row>
    <row r="67" spans="1:5" ht="25.5">
      <c r="A67" s="35" t="s">
        <v>56</v>
      </c>
      <c r="E67" s="39" t="s">
        <v>8096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25.5">
      <c r="A70" t="s">
        <v>50</v>
      </c>
      <c s="34" t="s">
        <v>162</v>
      </c>
      <c s="34" t="s">
        <v>8097</v>
      </c>
      <c s="35" t="s">
        <v>5</v>
      </c>
      <c s="6" t="s">
        <v>7690</v>
      </c>
      <c s="36" t="s">
        <v>54</v>
      </c>
      <c s="37">
        <v>5474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62</v>
      </c>
      <c>
        <f>(M70*21)/100</f>
      </c>
      <c t="s">
        <v>28</v>
      </c>
    </row>
    <row r="71" spans="1:5" ht="25.5">
      <c r="A71" s="35" t="s">
        <v>56</v>
      </c>
      <c r="E71" s="39" t="s">
        <v>7690</v>
      </c>
    </row>
    <row r="72" spans="1:5" ht="12.75">
      <c r="A72" s="35" t="s">
        <v>57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25.5">
      <c r="A74" t="s">
        <v>50</v>
      </c>
      <c s="34" t="s">
        <v>163</v>
      </c>
      <c s="34" t="s">
        <v>8098</v>
      </c>
      <c s="35" t="s">
        <v>5</v>
      </c>
      <c s="6" t="s">
        <v>8099</v>
      </c>
      <c s="36" t="s">
        <v>54</v>
      </c>
      <c s="37">
        <v>943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62</v>
      </c>
      <c>
        <f>(M74*21)/100</f>
      </c>
      <c t="s">
        <v>28</v>
      </c>
    </row>
    <row r="75" spans="1:5" ht="25.5">
      <c r="A75" s="35" t="s">
        <v>56</v>
      </c>
      <c r="E75" s="39" t="s">
        <v>8099</v>
      </c>
    </row>
    <row r="76" spans="1:5" ht="12.75">
      <c r="A76" s="35" t="s">
        <v>57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381</v>
      </c>
      <c s="34" t="s">
        <v>8100</v>
      </c>
      <c s="35" t="s">
        <v>5</v>
      </c>
      <c s="6" t="s">
        <v>7795</v>
      </c>
      <c s="36" t="s">
        <v>54</v>
      </c>
      <c s="37">
        <v>747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62</v>
      </c>
      <c>
        <f>(M78*21)/100</f>
      </c>
      <c t="s">
        <v>28</v>
      </c>
    </row>
    <row r="79" spans="1:5" ht="12.75">
      <c r="A79" s="35" t="s">
        <v>56</v>
      </c>
      <c r="E79" s="39" t="s">
        <v>7795</v>
      </c>
    </row>
    <row r="80" spans="1:5" ht="12.75">
      <c r="A80" s="35" t="s">
        <v>57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384</v>
      </c>
      <c s="34" t="s">
        <v>8101</v>
      </c>
      <c s="35" t="s">
        <v>5</v>
      </c>
      <c s="6" t="s">
        <v>8102</v>
      </c>
      <c s="36" t="s">
        <v>54</v>
      </c>
      <c s="37">
        <v>230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62</v>
      </c>
      <c>
        <f>(M82*21)/100</f>
      </c>
      <c t="s">
        <v>28</v>
      </c>
    </row>
    <row r="83" spans="1:5" ht="12.75">
      <c r="A83" s="35" t="s">
        <v>56</v>
      </c>
      <c r="E83" s="39" t="s">
        <v>8102</v>
      </c>
    </row>
    <row r="84" spans="1:5" ht="12.75">
      <c r="A84" s="35" t="s">
        <v>57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387</v>
      </c>
      <c s="34" t="s">
        <v>8103</v>
      </c>
      <c s="35" t="s">
        <v>5</v>
      </c>
      <c s="6" t="s">
        <v>262</v>
      </c>
      <c s="36" t="s">
        <v>54</v>
      </c>
      <c s="37">
        <v>690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62</v>
      </c>
      <c>
        <f>(M86*21)/100</f>
      </c>
      <c t="s">
        <v>28</v>
      </c>
    </row>
    <row r="87" spans="1:5" ht="12.75">
      <c r="A87" s="35" t="s">
        <v>56</v>
      </c>
      <c r="E87" s="39" t="s">
        <v>262</v>
      </c>
    </row>
    <row r="88" spans="1:5" ht="12.75">
      <c r="A88" s="35" t="s">
        <v>57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25.5">
      <c r="A90" t="s">
        <v>50</v>
      </c>
      <c s="34" t="s">
        <v>390</v>
      </c>
      <c s="34" t="s">
        <v>8104</v>
      </c>
      <c s="35" t="s">
        <v>5</v>
      </c>
      <c s="6" t="s">
        <v>8105</v>
      </c>
      <c s="36" t="s">
        <v>54</v>
      </c>
      <c s="37">
        <v>106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62</v>
      </c>
      <c>
        <f>(M90*21)/100</f>
      </c>
      <c t="s">
        <v>28</v>
      </c>
    </row>
    <row r="91" spans="1:5" ht="25.5">
      <c r="A91" s="35" t="s">
        <v>56</v>
      </c>
      <c r="E91" s="39" t="s">
        <v>8105</v>
      </c>
    </row>
    <row r="92" spans="1:5" ht="12.75">
      <c r="A92" s="35" t="s">
        <v>57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393</v>
      </c>
      <c s="34" t="s">
        <v>8106</v>
      </c>
      <c s="35" t="s">
        <v>5</v>
      </c>
      <c s="6" t="s">
        <v>8107</v>
      </c>
      <c s="36" t="s">
        <v>54</v>
      </c>
      <c s="37">
        <v>121.9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62</v>
      </c>
      <c>
        <f>(M94*21)/100</f>
      </c>
      <c t="s">
        <v>28</v>
      </c>
    </row>
    <row r="95" spans="1:5" ht="12.75">
      <c r="A95" s="35" t="s">
        <v>56</v>
      </c>
      <c r="E95" s="39" t="s">
        <v>8107</v>
      </c>
    </row>
    <row r="96" spans="1:5" ht="12.75">
      <c r="A96" s="35" t="s">
        <v>57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25.5">
      <c r="A98" t="s">
        <v>50</v>
      </c>
      <c s="34" t="s">
        <v>396</v>
      </c>
      <c s="34" t="s">
        <v>8104</v>
      </c>
      <c s="35" t="s">
        <v>51</v>
      </c>
      <c s="6" t="s">
        <v>8105</v>
      </c>
      <c s="36" t="s">
        <v>54</v>
      </c>
      <c s="37">
        <v>78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62</v>
      </c>
      <c>
        <f>(M98*21)/100</f>
      </c>
      <c t="s">
        <v>28</v>
      </c>
    </row>
    <row r="99" spans="1:5" ht="25.5">
      <c r="A99" s="35" t="s">
        <v>56</v>
      </c>
      <c r="E99" s="39" t="s">
        <v>8105</v>
      </c>
    </row>
    <row r="100" spans="1:5" ht="12.75">
      <c r="A100" s="35" t="s">
        <v>57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25.5">
      <c r="A102" t="s">
        <v>50</v>
      </c>
      <c s="34" t="s">
        <v>399</v>
      </c>
      <c s="34" t="s">
        <v>8108</v>
      </c>
      <c s="35" t="s">
        <v>5</v>
      </c>
      <c s="6" t="s">
        <v>6968</v>
      </c>
      <c s="36" t="s">
        <v>54</v>
      </c>
      <c s="37">
        <v>89.7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62</v>
      </c>
      <c>
        <f>(M102*21)/100</f>
      </c>
      <c t="s">
        <v>28</v>
      </c>
    </row>
    <row r="103" spans="1:5" ht="25.5">
      <c r="A103" s="35" t="s">
        <v>56</v>
      </c>
      <c r="E103" s="39" t="s">
        <v>6968</v>
      </c>
    </row>
    <row r="104" spans="1:5" ht="12.75">
      <c r="A104" s="35" t="s">
        <v>57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38.25">
      <c r="A106" t="s">
        <v>50</v>
      </c>
      <c s="34" t="s">
        <v>402</v>
      </c>
      <c s="34" t="s">
        <v>8109</v>
      </c>
      <c s="35" t="s">
        <v>5</v>
      </c>
      <c s="6" t="s">
        <v>8110</v>
      </c>
      <c s="36" t="s">
        <v>54</v>
      </c>
      <c s="37">
        <v>2820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28</v>
      </c>
    </row>
    <row r="107" spans="1:5" ht="38.25">
      <c r="A107" s="35" t="s">
        <v>56</v>
      </c>
      <c r="E107" s="39" t="s">
        <v>8110</v>
      </c>
    </row>
    <row r="108" spans="1:5" ht="12.75">
      <c r="A108" s="35" t="s">
        <v>57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25.5">
      <c r="A110" t="s">
        <v>50</v>
      </c>
      <c s="34" t="s">
        <v>405</v>
      </c>
      <c s="34" t="s">
        <v>8111</v>
      </c>
      <c s="35" t="s">
        <v>5</v>
      </c>
      <c s="6" t="s">
        <v>8112</v>
      </c>
      <c s="36" t="s">
        <v>54</v>
      </c>
      <c s="37">
        <v>3243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62</v>
      </c>
      <c>
        <f>(M110*21)/100</f>
      </c>
      <c t="s">
        <v>28</v>
      </c>
    </row>
    <row r="111" spans="1:5" ht="25.5">
      <c r="A111" s="35" t="s">
        <v>56</v>
      </c>
      <c r="E111" s="39" t="s">
        <v>8112</v>
      </c>
    </row>
    <row r="112" spans="1:5" ht="12.75">
      <c r="A112" s="35" t="s">
        <v>57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25.5">
      <c r="A114" t="s">
        <v>50</v>
      </c>
      <c s="34" t="s">
        <v>408</v>
      </c>
      <c s="34" t="s">
        <v>7692</v>
      </c>
      <c s="35" t="s">
        <v>5</v>
      </c>
      <c s="6" t="s">
        <v>7693</v>
      </c>
      <c s="36" t="s">
        <v>54</v>
      </c>
      <c s="37">
        <v>1980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28</v>
      </c>
    </row>
    <row r="115" spans="1:5" ht="25.5">
      <c r="A115" s="35" t="s">
        <v>56</v>
      </c>
      <c r="E115" s="39" t="s">
        <v>7693</v>
      </c>
    </row>
    <row r="116" spans="1:5" ht="12.75">
      <c r="A116" s="35" t="s">
        <v>57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25.5">
      <c r="A118" t="s">
        <v>50</v>
      </c>
      <c s="34" t="s">
        <v>413</v>
      </c>
      <c s="34" t="s">
        <v>8113</v>
      </c>
      <c s="35" t="s">
        <v>5</v>
      </c>
      <c s="6" t="s">
        <v>7695</v>
      </c>
      <c s="36" t="s">
        <v>54</v>
      </c>
      <c s="37">
        <v>598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62</v>
      </c>
      <c>
        <f>(M118*21)/100</f>
      </c>
      <c t="s">
        <v>28</v>
      </c>
    </row>
    <row r="119" spans="1:5" ht="25.5">
      <c r="A119" s="35" t="s">
        <v>56</v>
      </c>
      <c r="E119" s="39" t="s">
        <v>7695</v>
      </c>
    </row>
    <row r="120" spans="1:5" ht="12.75">
      <c r="A120" s="35" t="s">
        <v>57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416</v>
      </c>
      <c s="34" t="s">
        <v>8114</v>
      </c>
      <c s="35" t="s">
        <v>5</v>
      </c>
      <c s="6" t="s">
        <v>8115</v>
      </c>
      <c s="36" t="s">
        <v>54</v>
      </c>
      <c s="37">
        <v>851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62</v>
      </c>
      <c>
        <f>(M122*21)/100</f>
      </c>
      <c t="s">
        <v>28</v>
      </c>
    </row>
    <row r="123" spans="1:5" ht="12.75">
      <c r="A123" s="35" t="s">
        <v>56</v>
      </c>
      <c r="E123" s="39" t="s">
        <v>8115</v>
      </c>
    </row>
    <row r="124" spans="1:5" ht="12.75">
      <c r="A124" s="35" t="s">
        <v>57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12.75">
      <c r="A126" t="s">
        <v>50</v>
      </c>
      <c s="34" t="s">
        <v>419</v>
      </c>
      <c s="34" t="s">
        <v>8116</v>
      </c>
      <c s="35" t="s">
        <v>5</v>
      </c>
      <c s="6" t="s">
        <v>7719</v>
      </c>
      <c s="36" t="s">
        <v>54</v>
      </c>
      <c s="37">
        <v>828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62</v>
      </c>
      <c>
        <f>(M126*21)/100</f>
      </c>
      <c t="s">
        <v>28</v>
      </c>
    </row>
    <row r="127" spans="1:5" ht="12.75">
      <c r="A127" s="35" t="s">
        <v>56</v>
      </c>
      <c r="E127" s="39" t="s">
        <v>7719</v>
      </c>
    </row>
    <row r="128" spans="1:5" ht="12.75">
      <c r="A128" s="35" t="s">
        <v>57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38.25">
      <c r="A130" t="s">
        <v>50</v>
      </c>
      <c s="34" t="s">
        <v>422</v>
      </c>
      <c s="34" t="s">
        <v>8117</v>
      </c>
      <c s="35" t="s">
        <v>5</v>
      </c>
      <c s="6" t="s">
        <v>8118</v>
      </c>
      <c s="36" t="s">
        <v>54</v>
      </c>
      <c s="37">
        <v>804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28</v>
      </c>
    </row>
    <row r="131" spans="1:5" ht="38.25">
      <c r="A131" s="35" t="s">
        <v>56</v>
      </c>
      <c r="E131" s="39" t="s">
        <v>8118</v>
      </c>
    </row>
    <row r="132" spans="1:5" ht="12.75">
      <c r="A132" s="35" t="s">
        <v>57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12.75">
      <c r="A134" t="s">
        <v>50</v>
      </c>
      <c s="34" t="s">
        <v>425</v>
      </c>
      <c s="34" t="s">
        <v>8119</v>
      </c>
      <c s="35" t="s">
        <v>5</v>
      </c>
      <c s="6" t="s">
        <v>8120</v>
      </c>
      <c s="36" t="s">
        <v>54</v>
      </c>
      <c s="37">
        <v>607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62</v>
      </c>
      <c>
        <f>(M134*21)/100</f>
      </c>
      <c t="s">
        <v>28</v>
      </c>
    </row>
    <row r="135" spans="1:5" ht="12.75">
      <c r="A135" s="35" t="s">
        <v>56</v>
      </c>
      <c r="E135" s="39" t="s">
        <v>8120</v>
      </c>
    </row>
    <row r="136" spans="1:5" ht="12.75">
      <c r="A136" s="35" t="s">
        <v>57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6" ht="12.75">
      <c r="A138" t="s">
        <v>50</v>
      </c>
      <c s="34" t="s">
        <v>428</v>
      </c>
      <c s="34" t="s">
        <v>8121</v>
      </c>
      <c s="35" t="s">
        <v>5</v>
      </c>
      <c s="6" t="s">
        <v>8122</v>
      </c>
      <c s="36" t="s">
        <v>54</v>
      </c>
      <c s="37">
        <v>317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62</v>
      </c>
      <c>
        <f>(M138*21)/100</f>
      </c>
      <c t="s">
        <v>28</v>
      </c>
    </row>
    <row r="139" spans="1:5" ht="12.75">
      <c r="A139" s="35" t="s">
        <v>56</v>
      </c>
      <c r="E139" s="39" t="s">
        <v>8122</v>
      </c>
    </row>
    <row r="140" spans="1:5" ht="12.75">
      <c r="A140" s="35" t="s">
        <v>57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3" ht="12.75">
      <c r="A142" t="s">
        <v>47</v>
      </c>
      <c r="C142" s="31" t="s">
        <v>251</v>
      </c>
      <c r="E142" s="33" t="s">
        <v>252</v>
      </c>
      <c r="J142" s="32">
        <f>0</f>
      </c>
      <c s="32">
        <f>0</f>
      </c>
      <c s="32">
        <f>0+L143+L147+L151+L155+L159+L163+L167+L171+L175+L179+L183+L187+L191+L195+L199+L203</f>
      </c>
      <c s="32">
        <f>0+M143+M147+M151+M155+M159+M163+M167+M171+M175+M179+M183+M187+M191+M195+M199+M203</f>
      </c>
    </row>
    <row r="143" spans="1:16" ht="38.25">
      <c r="A143" t="s">
        <v>50</v>
      </c>
      <c s="34" t="s">
        <v>28</v>
      </c>
      <c s="34" t="s">
        <v>8123</v>
      </c>
      <c s="35" t="s">
        <v>5</v>
      </c>
      <c s="6" t="s">
        <v>8124</v>
      </c>
      <c s="36" t="s">
        <v>54</v>
      </c>
      <c s="37">
        <v>2500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28</v>
      </c>
    </row>
    <row r="144" spans="1:5" ht="38.25">
      <c r="A144" s="35" t="s">
        <v>56</v>
      </c>
      <c r="E144" s="39" t="s">
        <v>8124</v>
      </c>
    </row>
    <row r="145" spans="1:5" ht="12.75">
      <c r="A145" s="35" t="s">
        <v>57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25.5">
      <c r="A147" t="s">
        <v>50</v>
      </c>
      <c s="34" t="s">
        <v>26</v>
      </c>
      <c s="34" t="s">
        <v>8125</v>
      </c>
      <c s="35" t="s">
        <v>5</v>
      </c>
      <c s="6" t="s">
        <v>8126</v>
      </c>
      <c s="36" t="s">
        <v>71</v>
      </c>
      <c s="37">
        <v>16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28</v>
      </c>
    </row>
    <row r="148" spans="1:5" ht="25.5">
      <c r="A148" s="35" t="s">
        <v>56</v>
      </c>
      <c r="E148" s="39" t="s">
        <v>8126</v>
      </c>
    </row>
    <row r="149" spans="1:5" ht="12.75">
      <c r="A149" s="35" t="s">
        <v>57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25.5">
      <c r="A151" t="s">
        <v>50</v>
      </c>
      <c s="34" t="s">
        <v>65</v>
      </c>
      <c s="34" t="s">
        <v>8127</v>
      </c>
      <c s="35" t="s">
        <v>5</v>
      </c>
      <c s="6" t="s">
        <v>8128</v>
      </c>
      <c s="36" t="s">
        <v>71</v>
      </c>
      <c s="37">
        <v>840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62</v>
      </c>
      <c>
        <f>(M151*21)/100</f>
      </c>
      <c t="s">
        <v>28</v>
      </c>
    </row>
    <row r="152" spans="1:5" ht="25.5">
      <c r="A152" s="35" t="s">
        <v>56</v>
      </c>
      <c r="E152" s="39" t="s">
        <v>8128</v>
      </c>
    </row>
    <row r="153" spans="1:5" ht="12.75">
      <c r="A153" s="35" t="s">
        <v>57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6" ht="25.5">
      <c r="A155" t="s">
        <v>50</v>
      </c>
      <c s="34" t="s">
        <v>68</v>
      </c>
      <c s="34" t="s">
        <v>8129</v>
      </c>
      <c s="35" t="s">
        <v>5</v>
      </c>
      <c s="6" t="s">
        <v>8130</v>
      </c>
      <c s="36" t="s">
        <v>71</v>
      </c>
      <c s="37">
        <v>480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28</v>
      </c>
    </row>
    <row r="156" spans="1:5" ht="38.25">
      <c r="A156" s="35" t="s">
        <v>56</v>
      </c>
      <c r="E156" s="39" t="s">
        <v>8131</v>
      </c>
    </row>
    <row r="157" spans="1:5" ht="12.75">
      <c r="A157" s="35" t="s">
        <v>57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25.5">
      <c r="A159" t="s">
        <v>50</v>
      </c>
      <c s="34" t="s">
        <v>27</v>
      </c>
      <c s="34" t="s">
        <v>8132</v>
      </c>
      <c s="35" t="s">
        <v>5</v>
      </c>
      <c s="6" t="s">
        <v>8133</v>
      </c>
      <c s="36" t="s">
        <v>54</v>
      </c>
      <c s="37">
        <v>20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28</v>
      </c>
    </row>
    <row r="160" spans="1:5" ht="38.25">
      <c r="A160" s="35" t="s">
        <v>56</v>
      </c>
      <c r="E160" s="39" t="s">
        <v>8134</v>
      </c>
    </row>
    <row r="161" spans="1:5" ht="12.75">
      <c r="A161" s="35" t="s">
        <v>57</v>
      </c>
      <c r="E161" s="40" t="s">
        <v>5</v>
      </c>
    </row>
    <row r="162" spans="1:5" ht="12.75">
      <c r="A162" t="s">
        <v>58</v>
      </c>
      <c r="E162" s="39" t="s">
        <v>5</v>
      </c>
    </row>
    <row r="163" spans="1:16" ht="25.5">
      <c r="A163" t="s">
        <v>50</v>
      </c>
      <c s="34" t="s">
        <v>77</v>
      </c>
      <c s="34" t="s">
        <v>8135</v>
      </c>
      <c s="35" t="s">
        <v>5</v>
      </c>
      <c s="6" t="s">
        <v>8136</v>
      </c>
      <c s="36" t="s">
        <v>71</v>
      </c>
      <c s="37">
        <v>20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62</v>
      </c>
      <c>
        <f>(M163*21)/100</f>
      </c>
      <c t="s">
        <v>28</v>
      </c>
    </row>
    <row r="164" spans="1:5" ht="25.5">
      <c r="A164" s="35" t="s">
        <v>56</v>
      </c>
      <c r="E164" s="39" t="s">
        <v>8136</v>
      </c>
    </row>
    <row r="165" spans="1:5" ht="12.75">
      <c r="A165" s="35" t="s">
        <v>57</v>
      </c>
      <c r="E165" s="40" t="s">
        <v>5</v>
      </c>
    </row>
    <row r="166" spans="1:5" ht="12.75">
      <c r="A166" t="s">
        <v>58</v>
      </c>
      <c r="E166" s="39" t="s">
        <v>5</v>
      </c>
    </row>
    <row r="167" spans="1:16" ht="25.5">
      <c r="A167" t="s">
        <v>50</v>
      </c>
      <c s="34" t="s">
        <v>80</v>
      </c>
      <c s="34" t="s">
        <v>8137</v>
      </c>
      <c s="35" t="s">
        <v>5</v>
      </c>
      <c s="6" t="s">
        <v>8138</v>
      </c>
      <c s="36" t="s">
        <v>86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62</v>
      </c>
      <c>
        <f>(M167*21)/100</f>
      </c>
      <c t="s">
        <v>28</v>
      </c>
    </row>
    <row r="168" spans="1:5" ht="25.5">
      <c r="A168" s="35" t="s">
        <v>56</v>
      </c>
      <c r="E168" s="39" t="s">
        <v>8138</v>
      </c>
    </row>
    <row r="169" spans="1:5" ht="12.75">
      <c r="A169" s="35" t="s">
        <v>57</v>
      </c>
      <c r="E169" s="40" t="s">
        <v>5</v>
      </c>
    </row>
    <row r="170" spans="1:5" ht="12.75">
      <c r="A170" t="s">
        <v>58</v>
      </c>
      <c r="E170" s="39" t="s">
        <v>5</v>
      </c>
    </row>
    <row r="171" spans="1:16" ht="12.75">
      <c r="A171" t="s">
        <v>50</v>
      </c>
      <c s="34" t="s">
        <v>83</v>
      </c>
      <c s="34" t="s">
        <v>8139</v>
      </c>
      <c s="35" t="s">
        <v>5</v>
      </c>
      <c s="6" t="s">
        <v>8140</v>
      </c>
      <c s="36" t="s">
        <v>86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62</v>
      </c>
      <c>
        <f>(M171*21)/100</f>
      </c>
      <c t="s">
        <v>28</v>
      </c>
    </row>
    <row r="172" spans="1:5" ht="12.75">
      <c r="A172" s="35" t="s">
        <v>56</v>
      </c>
      <c r="E172" s="39" t="s">
        <v>8140</v>
      </c>
    </row>
    <row r="173" spans="1:5" ht="12.75">
      <c r="A173" s="35" t="s">
        <v>57</v>
      </c>
      <c r="E173" s="40" t="s">
        <v>5</v>
      </c>
    </row>
    <row r="174" spans="1:5" ht="12.75">
      <c r="A174" t="s">
        <v>58</v>
      </c>
      <c r="E174" s="39" t="s">
        <v>5</v>
      </c>
    </row>
    <row r="175" spans="1:16" ht="25.5">
      <c r="A175" t="s">
        <v>50</v>
      </c>
      <c s="34" t="s">
        <v>87</v>
      </c>
      <c s="34" t="s">
        <v>8141</v>
      </c>
      <c s="35" t="s">
        <v>5</v>
      </c>
      <c s="6" t="s">
        <v>8142</v>
      </c>
      <c s="36" t="s">
        <v>54</v>
      </c>
      <c s="37">
        <v>105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62</v>
      </c>
      <c>
        <f>(M175*21)/100</f>
      </c>
      <c t="s">
        <v>28</v>
      </c>
    </row>
    <row r="176" spans="1:5" ht="25.5">
      <c r="A176" s="35" t="s">
        <v>56</v>
      </c>
      <c r="E176" s="39" t="s">
        <v>8142</v>
      </c>
    </row>
    <row r="177" spans="1:5" ht="12.75">
      <c r="A177" s="35" t="s">
        <v>57</v>
      </c>
      <c r="E177" s="40" t="s">
        <v>5</v>
      </c>
    </row>
    <row r="178" spans="1:5" ht="12.75">
      <c r="A178" t="s">
        <v>58</v>
      </c>
      <c r="E178" s="39" t="s">
        <v>5</v>
      </c>
    </row>
    <row r="179" spans="1:16" ht="25.5">
      <c r="A179" t="s">
        <v>50</v>
      </c>
      <c s="34" t="s">
        <v>90</v>
      </c>
      <c s="34" t="s">
        <v>8143</v>
      </c>
      <c s="35" t="s">
        <v>5</v>
      </c>
      <c s="6" t="s">
        <v>8144</v>
      </c>
      <c s="36" t="s">
        <v>71</v>
      </c>
      <c s="37">
        <v>105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62</v>
      </c>
      <c>
        <f>(M179*21)/100</f>
      </c>
      <c t="s">
        <v>28</v>
      </c>
    </row>
    <row r="180" spans="1:5" ht="25.5">
      <c r="A180" s="35" t="s">
        <v>56</v>
      </c>
      <c r="E180" s="39" t="s">
        <v>8144</v>
      </c>
    </row>
    <row r="181" spans="1:5" ht="12.75">
      <c r="A181" s="35" t="s">
        <v>57</v>
      </c>
      <c r="E181" s="40" t="s">
        <v>5</v>
      </c>
    </row>
    <row r="182" spans="1:5" ht="12.75">
      <c r="A182" t="s">
        <v>58</v>
      </c>
      <c r="E182" s="39" t="s">
        <v>5</v>
      </c>
    </row>
    <row r="183" spans="1:16" ht="25.5">
      <c r="A183" t="s">
        <v>50</v>
      </c>
      <c s="34" t="s">
        <v>93</v>
      </c>
      <c s="34" t="s">
        <v>8145</v>
      </c>
      <c s="35" t="s">
        <v>5</v>
      </c>
      <c s="6" t="s">
        <v>8146</v>
      </c>
      <c s="36" t="s">
        <v>54</v>
      </c>
      <c s="37">
        <v>135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62</v>
      </c>
      <c>
        <f>(M183*21)/100</f>
      </c>
      <c t="s">
        <v>28</v>
      </c>
    </row>
    <row r="184" spans="1:5" ht="25.5">
      <c r="A184" s="35" t="s">
        <v>56</v>
      </c>
      <c r="E184" s="39" t="s">
        <v>8146</v>
      </c>
    </row>
    <row r="185" spans="1:5" ht="12.75">
      <c r="A185" s="35" t="s">
        <v>57</v>
      </c>
      <c r="E185" s="40" t="s">
        <v>5</v>
      </c>
    </row>
    <row r="186" spans="1:5" ht="12.75">
      <c r="A186" t="s">
        <v>58</v>
      </c>
      <c r="E186" s="39" t="s">
        <v>5</v>
      </c>
    </row>
    <row r="187" spans="1:16" ht="12.75">
      <c r="A187" t="s">
        <v>50</v>
      </c>
      <c s="34" t="s">
        <v>96</v>
      </c>
      <c s="34" t="s">
        <v>8147</v>
      </c>
      <c s="35" t="s">
        <v>5</v>
      </c>
      <c s="6" t="s">
        <v>8148</v>
      </c>
      <c s="36" t="s">
        <v>71</v>
      </c>
      <c s="37">
        <v>135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62</v>
      </c>
      <c>
        <f>(M187*21)/100</f>
      </c>
      <c t="s">
        <v>28</v>
      </c>
    </row>
    <row r="188" spans="1:5" ht="12.75">
      <c r="A188" s="35" t="s">
        <v>56</v>
      </c>
      <c r="E188" s="39" t="s">
        <v>8148</v>
      </c>
    </row>
    <row r="189" spans="1:5" ht="12.75">
      <c r="A189" s="35" t="s">
        <v>57</v>
      </c>
      <c r="E189" s="40" t="s">
        <v>5</v>
      </c>
    </row>
    <row r="190" spans="1:5" ht="12.75">
      <c r="A190" t="s">
        <v>58</v>
      </c>
      <c r="E190" s="39" t="s">
        <v>5</v>
      </c>
    </row>
    <row r="191" spans="1:16" ht="25.5">
      <c r="A191" t="s">
        <v>50</v>
      </c>
      <c s="34" t="s">
        <v>99</v>
      </c>
      <c s="34" t="s">
        <v>8149</v>
      </c>
      <c s="35" t="s">
        <v>5</v>
      </c>
      <c s="6" t="s">
        <v>8150</v>
      </c>
      <c s="36" t="s">
        <v>54</v>
      </c>
      <c s="37">
        <v>230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62</v>
      </c>
      <c>
        <f>(M191*21)/100</f>
      </c>
      <c t="s">
        <v>28</v>
      </c>
    </row>
    <row r="192" spans="1:5" ht="25.5">
      <c r="A192" s="35" t="s">
        <v>56</v>
      </c>
      <c r="E192" s="39" t="s">
        <v>8150</v>
      </c>
    </row>
    <row r="193" spans="1:5" ht="12.75">
      <c r="A193" s="35" t="s">
        <v>57</v>
      </c>
      <c r="E193" s="40" t="s">
        <v>5</v>
      </c>
    </row>
    <row r="194" spans="1:5" ht="12.75">
      <c r="A194" t="s">
        <v>58</v>
      </c>
      <c r="E194" s="39" t="s">
        <v>5</v>
      </c>
    </row>
    <row r="195" spans="1:16" ht="25.5">
      <c r="A195" t="s">
        <v>50</v>
      </c>
      <c s="34" t="s">
        <v>105</v>
      </c>
      <c s="34" t="s">
        <v>8151</v>
      </c>
      <c s="35" t="s">
        <v>5</v>
      </c>
      <c s="6" t="s">
        <v>8152</v>
      </c>
      <c s="36" t="s">
        <v>54</v>
      </c>
      <c s="37">
        <v>230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62</v>
      </c>
      <c>
        <f>(M195*21)/100</f>
      </c>
      <c t="s">
        <v>28</v>
      </c>
    </row>
    <row r="196" spans="1:5" ht="25.5">
      <c r="A196" s="35" t="s">
        <v>56</v>
      </c>
      <c r="E196" s="39" t="s">
        <v>8152</v>
      </c>
    </row>
    <row r="197" spans="1:5" ht="12.75">
      <c r="A197" s="35" t="s">
        <v>57</v>
      </c>
      <c r="E197" s="40" t="s">
        <v>5</v>
      </c>
    </row>
    <row r="198" spans="1:5" ht="12.75">
      <c r="A198" t="s">
        <v>58</v>
      </c>
      <c r="E198" s="39" t="s">
        <v>5</v>
      </c>
    </row>
    <row r="199" spans="1:16" ht="25.5">
      <c r="A199" t="s">
        <v>50</v>
      </c>
      <c s="34" t="s">
        <v>108</v>
      </c>
      <c s="34" t="s">
        <v>8153</v>
      </c>
      <c s="35" t="s">
        <v>5</v>
      </c>
      <c s="6" t="s">
        <v>8154</v>
      </c>
      <c s="36" t="s">
        <v>71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62</v>
      </c>
      <c>
        <f>(M199*21)/100</f>
      </c>
      <c t="s">
        <v>28</v>
      </c>
    </row>
    <row r="200" spans="1:5" ht="25.5">
      <c r="A200" s="35" t="s">
        <v>56</v>
      </c>
      <c r="E200" s="39" t="s">
        <v>8154</v>
      </c>
    </row>
    <row r="201" spans="1:5" ht="12.75">
      <c r="A201" s="35" t="s">
        <v>57</v>
      </c>
      <c r="E201" s="40" t="s">
        <v>5</v>
      </c>
    </row>
    <row r="202" spans="1:5" ht="12.75">
      <c r="A202" t="s">
        <v>58</v>
      </c>
      <c r="E202" s="39" t="s">
        <v>5</v>
      </c>
    </row>
    <row r="203" spans="1:16" ht="25.5">
      <c r="A203" t="s">
        <v>50</v>
      </c>
      <c s="34" t="s">
        <v>128</v>
      </c>
      <c s="34" t="s">
        <v>8155</v>
      </c>
      <c s="35" t="s">
        <v>5</v>
      </c>
      <c s="6" t="s">
        <v>8156</v>
      </c>
      <c s="36" t="s">
        <v>71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62</v>
      </c>
      <c>
        <f>(M203*21)/100</f>
      </c>
      <c t="s">
        <v>28</v>
      </c>
    </row>
    <row r="204" spans="1:5" ht="38.25">
      <c r="A204" s="35" t="s">
        <v>56</v>
      </c>
      <c r="E204" s="39" t="s">
        <v>8157</v>
      </c>
    </row>
    <row r="205" spans="1:5" ht="12.75">
      <c r="A205" s="35" t="s">
        <v>57</v>
      </c>
      <c r="E205" s="40" t="s">
        <v>5</v>
      </c>
    </row>
    <row r="206" spans="1:5" ht="12.75">
      <c r="A206" t="s">
        <v>58</v>
      </c>
      <c r="E206" s="39" t="s">
        <v>5</v>
      </c>
    </row>
    <row r="207" spans="1:13" ht="12.75">
      <c r="A207" t="s">
        <v>47</v>
      </c>
      <c r="C207" s="31" t="s">
        <v>269</v>
      </c>
      <c r="E207" s="33" t="s">
        <v>1122</v>
      </c>
      <c r="J207" s="32">
        <f>0</f>
      </c>
      <c s="32">
        <f>0</f>
      </c>
      <c s="32">
        <f>0+L208+L212</f>
      </c>
      <c s="32">
        <f>0+M208+M212</f>
      </c>
    </row>
    <row r="208" spans="1:16" ht="12.75">
      <c r="A208" t="s">
        <v>50</v>
      </c>
      <c s="34" t="s">
        <v>130</v>
      </c>
      <c s="34" t="s">
        <v>486</v>
      </c>
      <c s="35" t="s">
        <v>5</v>
      </c>
      <c s="6" t="s">
        <v>487</v>
      </c>
      <c s="36" t="s">
        <v>54</v>
      </c>
      <c s="37">
        <v>260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28</v>
      </c>
    </row>
    <row r="209" spans="1:5" ht="12.75">
      <c r="A209" s="35" t="s">
        <v>56</v>
      </c>
      <c r="E209" s="39" t="s">
        <v>487</v>
      </c>
    </row>
    <row r="210" spans="1:5" ht="12.75">
      <c r="A210" s="35" t="s">
        <v>57</v>
      </c>
      <c r="E210" s="40" t="s">
        <v>5</v>
      </c>
    </row>
    <row r="211" spans="1:5" ht="12.75">
      <c r="A211" t="s">
        <v>58</v>
      </c>
      <c r="E211" s="39" t="s">
        <v>5</v>
      </c>
    </row>
    <row r="212" spans="1:16" ht="12.75">
      <c r="A212" t="s">
        <v>50</v>
      </c>
      <c s="34" t="s">
        <v>132</v>
      </c>
      <c s="34" t="s">
        <v>8158</v>
      </c>
      <c s="35" t="s">
        <v>5</v>
      </c>
      <c s="6" t="s">
        <v>8159</v>
      </c>
      <c s="36" t="s">
        <v>54</v>
      </c>
      <c s="37">
        <v>312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62</v>
      </c>
      <c>
        <f>(M212*21)/100</f>
      </c>
      <c t="s">
        <v>28</v>
      </c>
    </row>
    <row r="213" spans="1:5" ht="12.75">
      <c r="A213" s="35" t="s">
        <v>56</v>
      </c>
      <c r="E213" s="39" t="s">
        <v>8159</v>
      </c>
    </row>
    <row r="214" spans="1:5" ht="12.75">
      <c r="A214" s="35" t="s">
        <v>57</v>
      </c>
      <c r="E214" s="40" t="s">
        <v>5</v>
      </c>
    </row>
    <row r="215" spans="1:5" ht="12.75">
      <c r="A215" t="s">
        <v>58</v>
      </c>
      <c r="E215" s="39" t="s">
        <v>5</v>
      </c>
    </row>
    <row r="216" spans="1:13" ht="12.75">
      <c r="A216" t="s">
        <v>47</v>
      </c>
      <c r="C216" s="31" t="s">
        <v>1290</v>
      </c>
      <c r="E216" s="33" t="s">
        <v>1291</v>
      </c>
      <c r="J216" s="32">
        <f>0</f>
      </c>
      <c s="32">
        <f>0</f>
      </c>
      <c s="32">
        <f>0+L217</f>
      </c>
      <c s="32">
        <f>0+M217</f>
      </c>
    </row>
    <row r="217" spans="1:16" ht="38.25">
      <c r="A217" t="s">
        <v>50</v>
      </c>
      <c s="34" t="s">
        <v>51</v>
      </c>
      <c s="34" t="s">
        <v>4891</v>
      </c>
      <c s="35" t="s">
        <v>5</v>
      </c>
      <c s="6" t="s">
        <v>4892</v>
      </c>
      <c s="36" t="s">
        <v>102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62</v>
      </c>
      <c>
        <f>(M217*21)/100</f>
      </c>
      <c t="s">
        <v>28</v>
      </c>
    </row>
    <row r="218" spans="1:5" ht="51">
      <c r="A218" s="35" t="s">
        <v>56</v>
      </c>
      <c r="E218" s="39" t="s">
        <v>4893</v>
      </c>
    </row>
    <row r="219" spans="1:5" ht="12.75">
      <c r="A219" s="35" t="s">
        <v>57</v>
      </c>
      <c r="E219" s="40" t="s">
        <v>5</v>
      </c>
    </row>
    <row r="220" spans="1:5" ht="114.75">
      <c r="A220" t="s">
        <v>58</v>
      </c>
      <c r="E220" s="39" t="s">
        <v>8160</v>
      </c>
    </row>
    <row r="221" spans="1:13" ht="12.75">
      <c r="A221" t="s">
        <v>47</v>
      </c>
      <c r="C221" s="31" t="s">
        <v>5852</v>
      </c>
      <c r="E221" s="33" t="s">
        <v>5853</v>
      </c>
      <c r="J221" s="32">
        <f>0</f>
      </c>
      <c s="32">
        <f>0</f>
      </c>
      <c s="32">
        <f>0+L222+L226</f>
      </c>
      <c s="32">
        <f>0+M222+M226</f>
      </c>
    </row>
    <row r="222" spans="1:16" ht="25.5">
      <c r="A222" t="s">
        <v>50</v>
      </c>
      <c s="34" t="s">
        <v>431</v>
      </c>
      <c s="34" t="s">
        <v>8161</v>
      </c>
      <c s="35" t="s">
        <v>5</v>
      </c>
      <c s="6" t="s">
        <v>5861</v>
      </c>
      <c s="36" t="s">
        <v>281</v>
      </c>
      <c s="37">
        <v>48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28</v>
      </c>
    </row>
    <row r="223" spans="1:5" ht="25.5">
      <c r="A223" s="35" t="s">
        <v>56</v>
      </c>
      <c r="E223" s="39" t="s">
        <v>5861</v>
      </c>
    </row>
    <row r="224" spans="1:5" ht="12.75">
      <c r="A224" s="35" t="s">
        <v>57</v>
      </c>
      <c r="E224" s="40" t="s">
        <v>5</v>
      </c>
    </row>
    <row r="225" spans="1:5" ht="12.75">
      <c r="A225" t="s">
        <v>58</v>
      </c>
      <c r="E225" s="39" t="s">
        <v>5</v>
      </c>
    </row>
    <row r="226" spans="1:16" ht="25.5">
      <c r="A226" t="s">
        <v>50</v>
      </c>
      <c s="34" t="s">
        <v>434</v>
      </c>
      <c s="34" t="s">
        <v>8162</v>
      </c>
      <c s="35" t="s">
        <v>5</v>
      </c>
      <c s="6" t="s">
        <v>8163</v>
      </c>
      <c s="36" t="s">
        <v>281</v>
      </c>
      <c s="37">
        <v>40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28</v>
      </c>
    </row>
    <row r="227" spans="1:5" ht="25.5">
      <c r="A227" s="35" t="s">
        <v>56</v>
      </c>
      <c r="E227" s="39" t="s">
        <v>8163</v>
      </c>
    </row>
    <row r="228" spans="1:5" ht="38.25">
      <c r="A228" s="35" t="s">
        <v>57</v>
      </c>
      <c r="E228" s="40" t="s">
        <v>8164</v>
      </c>
    </row>
    <row r="229" spans="1:5" ht="12.75">
      <c r="A229" t="s">
        <v>58</v>
      </c>
      <c r="E22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2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7666</v>
      </c>
      <c s="41">
        <f>Rekapitulace!C46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7666</v>
      </c>
      <c r="E4" s="26" t="s">
        <v>7667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COUNTIFS(L8:L203,"=0",A8:A203,"P")+COUNTIFS(L8:L203,"",A8:A203,"P")+SUM(Q8:Q203)</f>
      </c>
    </row>
    <row r="8" spans="1:13" ht="12.75">
      <c r="A8" t="s">
        <v>45</v>
      </c>
      <c r="C8" s="28" t="s">
        <v>8167</v>
      </c>
      <c r="E8" s="30" t="s">
        <v>8166</v>
      </c>
      <c r="J8" s="29">
        <f>0+J9+J198</f>
      </c>
      <c s="29">
        <f>0+K9+K198</f>
      </c>
      <c s="29">
        <f>0+L9+L198</f>
      </c>
      <c s="29">
        <f>0+M9+M198</f>
      </c>
    </row>
    <row r="9" spans="1:13" ht="12.75">
      <c r="A9" t="s">
        <v>47</v>
      </c>
      <c r="C9" s="31" t="s">
        <v>251</v>
      </c>
      <c r="E9" s="33" t="s">
        <v>252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</f>
      </c>
      <c s="32">
        <f>0+M10+M14+M18+M22+M26+M30+M34+M38+M42+M46+M50+M54+M58+M62+M66+M70+M74+M78+M82+M86+M90+M94+M98+M102+M106+M110+M114+M118+M122+M126+M130+M134+M138+M142+M146+M150+M154+M158+M162+M166+M170+M174+M178+M182+M186+M190+M194</f>
      </c>
    </row>
    <row r="10" spans="1:16" ht="25.5">
      <c r="A10" t="s">
        <v>50</v>
      </c>
      <c s="34" t="s">
        <v>51</v>
      </c>
      <c s="34" t="s">
        <v>8168</v>
      </c>
      <c s="35" t="s">
        <v>5</v>
      </c>
      <c s="6" t="s">
        <v>8169</v>
      </c>
      <c s="36" t="s">
        <v>86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62</v>
      </c>
      <c>
        <f>(M10*21)/100</f>
      </c>
      <c t="s">
        <v>28</v>
      </c>
    </row>
    <row r="11" spans="1:5" ht="25.5">
      <c r="A11" s="35" t="s">
        <v>56</v>
      </c>
      <c r="E11" s="39" t="s">
        <v>8169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8170</v>
      </c>
      <c s="35" t="s">
        <v>5</v>
      </c>
      <c s="6" t="s">
        <v>8171</v>
      </c>
      <c s="36" t="s">
        <v>86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62</v>
      </c>
      <c>
        <f>(M14*21)/100</f>
      </c>
      <c t="s">
        <v>28</v>
      </c>
    </row>
    <row r="15" spans="1:5" ht="12.75">
      <c r="A15" s="35" t="s">
        <v>56</v>
      </c>
      <c r="E15" s="39" t="s">
        <v>8171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8168</v>
      </c>
      <c s="35" t="s">
        <v>51</v>
      </c>
      <c s="6" t="s">
        <v>8169</v>
      </c>
      <c s="36" t="s">
        <v>86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62</v>
      </c>
      <c>
        <f>(M18*21)/100</f>
      </c>
      <c t="s">
        <v>28</v>
      </c>
    </row>
    <row r="19" spans="1:5" ht="25.5">
      <c r="A19" s="35" t="s">
        <v>56</v>
      </c>
      <c r="E19" s="39" t="s">
        <v>8169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65</v>
      </c>
      <c s="34" t="s">
        <v>8172</v>
      </c>
      <c s="35" t="s">
        <v>5</v>
      </c>
      <c s="6" t="s">
        <v>8173</v>
      </c>
      <c s="36" t="s">
        <v>86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62</v>
      </c>
      <c>
        <f>(M22*21)/100</f>
      </c>
      <c t="s">
        <v>28</v>
      </c>
    </row>
    <row r="23" spans="1:5" ht="12.75">
      <c r="A23" s="35" t="s">
        <v>56</v>
      </c>
      <c r="E23" s="39" t="s">
        <v>8173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68</v>
      </c>
      <c s="34" t="s">
        <v>8168</v>
      </c>
      <c s="35" t="s">
        <v>28</v>
      </c>
      <c s="6" t="s">
        <v>8169</v>
      </c>
      <c s="36" t="s">
        <v>86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62</v>
      </c>
      <c>
        <f>(M26*21)/100</f>
      </c>
      <c t="s">
        <v>28</v>
      </c>
    </row>
    <row r="27" spans="1:5" ht="25.5">
      <c r="A27" s="35" t="s">
        <v>56</v>
      </c>
      <c r="E27" s="39" t="s">
        <v>8169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8174</v>
      </c>
      <c s="35" t="s">
        <v>5</v>
      </c>
      <c s="6" t="s">
        <v>8175</v>
      </c>
      <c s="36" t="s">
        <v>86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62</v>
      </c>
      <c>
        <f>(M30*21)/100</f>
      </c>
      <c t="s">
        <v>28</v>
      </c>
    </row>
    <row r="31" spans="1:5" ht="12.75">
      <c r="A31" s="35" t="s">
        <v>56</v>
      </c>
      <c r="E31" s="39" t="s">
        <v>8175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77</v>
      </c>
      <c s="34" t="s">
        <v>8168</v>
      </c>
      <c s="35" t="s">
        <v>26</v>
      </c>
      <c s="6" t="s">
        <v>8169</v>
      </c>
      <c s="36" t="s">
        <v>86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62</v>
      </c>
      <c>
        <f>(M34*21)/100</f>
      </c>
      <c t="s">
        <v>28</v>
      </c>
    </row>
    <row r="35" spans="1:5" ht="25.5">
      <c r="A35" s="35" t="s">
        <v>56</v>
      </c>
      <c r="E35" s="39" t="s">
        <v>8169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80</v>
      </c>
      <c s="34" t="s">
        <v>8176</v>
      </c>
      <c s="35" t="s">
        <v>5</v>
      </c>
      <c s="6" t="s">
        <v>8177</v>
      </c>
      <c s="36" t="s">
        <v>86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62</v>
      </c>
      <c>
        <f>(M38*21)/100</f>
      </c>
      <c t="s">
        <v>28</v>
      </c>
    </row>
    <row r="39" spans="1:5" ht="12.75">
      <c r="A39" s="35" t="s">
        <v>56</v>
      </c>
      <c r="E39" s="39" t="s">
        <v>8177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83</v>
      </c>
      <c s="34" t="s">
        <v>8178</v>
      </c>
      <c s="35" t="s">
        <v>5</v>
      </c>
      <c s="6" t="s">
        <v>8179</v>
      </c>
      <c s="36" t="s">
        <v>71</v>
      </c>
      <c s="37">
        <v>17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62</v>
      </c>
      <c>
        <f>(M42*21)/100</f>
      </c>
      <c t="s">
        <v>28</v>
      </c>
    </row>
    <row r="43" spans="1:5" ht="12.75">
      <c r="A43" s="35" t="s">
        <v>56</v>
      </c>
      <c r="E43" s="39" t="s">
        <v>8179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87</v>
      </c>
      <c s="34" t="s">
        <v>8180</v>
      </c>
      <c s="35" t="s">
        <v>5</v>
      </c>
      <c s="6" t="s">
        <v>8181</v>
      </c>
      <c s="36" t="s">
        <v>71</v>
      </c>
      <c s="37">
        <v>17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62</v>
      </c>
      <c>
        <f>(M46*21)/100</f>
      </c>
      <c t="s">
        <v>28</v>
      </c>
    </row>
    <row r="47" spans="1:5" ht="12.75">
      <c r="A47" s="35" t="s">
        <v>56</v>
      </c>
      <c r="E47" s="39" t="s">
        <v>8181</v>
      </c>
    </row>
    <row r="48" spans="1:5" ht="25.5">
      <c r="A48" s="35" t="s">
        <v>57</v>
      </c>
      <c r="E48" s="40" t="s">
        <v>8182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90</v>
      </c>
      <c s="34" t="s">
        <v>7682</v>
      </c>
      <c s="35" t="s">
        <v>5</v>
      </c>
      <c s="6" t="s">
        <v>7683</v>
      </c>
      <c s="36" t="s">
        <v>71</v>
      </c>
      <c s="37">
        <v>20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12.75">
      <c r="A51" s="35" t="s">
        <v>56</v>
      </c>
      <c r="E51" s="39" t="s">
        <v>7683</v>
      </c>
    </row>
    <row r="52" spans="1:5" ht="25.5">
      <c r="A52" s="35" t="s">
        <v>57</v>
      </c>
      <c r="E52" s="40" t="s">
        <v>8183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93</v>
      </c>
      <c s="34" t="s">
        <v>8184</v>
      </c>
      <c s="35" t="s">
        <v>5</v>
      </c>
      <c s="6" t="s">
        <v>8185</v>
      </c>
      <c s="36" t="s">
        <v>86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62</v>
      </c>
      <c>
        <f>(M54*21)/100</f>
      </c>
      <c t="s">
        <v>28</v>
      </c>
    </row>
    <row r="55" spans="1:5" ht="12.75">
      <c r="A55" s="35" t="s">
        <v>56</v>
      </c>
      <c r="E55" s="39" t="s">
        <v>8185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96</v>
      </c>
      <c s="34" t="s">
        <v>8186</v>
      </c>
      <c s="35" t="s">
        <v>5</v>
      </c>
      <c s="6" t="s">
        <v>8187</v>
      </c>
      <c s="36" t="s">
        <v>86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62</v>
      </c>
      <c>
        <f>(M58*21)/100</f>
      </c>
      <c t="s">
        <v>28</v>
      </c>
    </row>
    <row r="59" spans="1:5" ht="12.75">
      <c r="A59" s="35" t="s">
        <v>56</v>
      </c>
      <c r="E59" s="39" t="s">
        <v>8187</v>
      </c>
    </row>
    <row r="60" spans="1:5" ht="12.75">
      <c r="A60" s="35" t="s">
        <v>57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25.5">
      <c r="A62" t="s">
        <v>50</v>
      </c>
      <c s="34" t="s">
        <v>99</v>
      </c>
      <c s="34" t="s">
        <v>8188</v>
      </c>
      <c s="35" t="s">
        <v>5</v>
      </c>
      <c s="6" t="s">
        <v>8189</v>
      </c>
      <c s="36" t="s">
        <v>86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62</v>
      </c>
      <c>
        <f>(M62*21)/100</f>
      </c>
      <c t="s">
        <v>28</v>
      </c>
    </row>
    <row r="63" spans="1:5" ht="25.5">
      <c r="A63" s="35" t="s">
        <v>56</v>
      </c>
      <c r="E63" s="39" t="s">
        <v>8189</v>
      </c>
    </row>
    <row r="64" spans="1:5" ht="12.75">
      <c r="A64" s="35" t="s">
        <v>57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105</v>
      </c>
      <c s="34" t="s">
        <v>8190</v>
      </c>
      <c s="35" t="s">
        <v>5</v>
      </c>
      <c s="6" t="s">
        <v>8191</v>
      </c>
      <c s="36" t="s">
        <v>86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62</v>
      </c>
      <c>
        <f>(M66*21)/100</f>
      </c>
      <c t="s">
        <v>28</v>
      </c>
    </row>
    <row r="67" spans="1:5" ht="12.75">
      <c r="A67" s="35" t="s">
        <v>56</v>
      </c>
      <c r="E67" s="39" t="s">
        <v>8191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25.5">
      <c r="A70" t="s">
        <v>50</v>
      </c>
      <c s="34" t="s">
        <v>108</v>
      </c>
      <c s="34" t="s">
        <v>8188</v>
      </c>
      <c s="35" t="s">
        <v>51</v>
      </c>
      <c s="6" t="s">
        <v>8189</v>
      </c>
      <c s="36" t="s">
        <v>86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62</v>
      </c>
      <c>
        <f>(M70*21)/100</f>
      </c>
      <c t="s">
        <v>28</v>
      </c>
    </row>
    <row r="71" spans="1:5" ht="25.5">
      <c r="A71" s="35" t="s">
        <v>56</v>
      </c>
      <c r="E71" s="39" t="s">
        <v>8189</v>
      </c>
    </row>
    <row r="72" spans="1:5" ht="12.75">
      <c r="A72" s="35" t="s">
        <v>57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128</v>
      </c>
      <c s="34" t="s">
        <v>8192</v>
      </c>
      <c s="35" t="s">
        <v>5</v>
      </c>
      <c s="6" t="s">
        <v>8193</v>
      </c>
      <c s="36" t="s">
        <v>86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62</v>
      </c>
      <c>
        <f>(M74*21)/100</f>
      </c>
      <c t="s">
        <v>28</v>
      </c>
    </row>
    <row r="75" spans="1:5" ht="12.75">
      <c r="A75" s="35" t="s">
        <v>56</v>
      </c>
      <c r="E75" s="39" t="s">
        <v>8193</v>
      </c>
    </row>
    <row r="76" spans="1:5" ht="12.75">
      <c r="A76" s="35" t="s">
        <v>57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25.5">
      <c r="A78" t="s">
        <v>50</v>
      </c>
      <c s="34" t="s">
        <v>130</v>
      </c>
      <c s="34" t="s">
        <v>8188</v>
      </c>
      <c s="35" t="s">
        <v>28</v>
      </c>
      <c s="6" t="s">
        <v>8189</v>
      </c>
      <c s="36" t="s">
        <v>86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62</v>
      </c>
      <c>
        <f>(M78*21)/100</f>
      </c>
      <c t="s">
        <v>28</v>
      </c>
    </row>
    <row r="79" spans="1:5" ht="25.5">
      <c r="A79" s="35" t="s">
        <v>56</v>
      </c>
      <c r="E79" s="39" t="s">
        <v>8189</v>
      </c>
    </row>
    <row r="80" spans="1:5" ht="12.75">
      <c r="A80" s="35" t="s">
        <v>57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132</v>
      </c>
      <c s="34" t="s">
        <v>8194</v>
      </c>
      <c s="35" t="s">
        <v>5</v>
      </c>
      <c s="6" t="s">
        <v>8195</v>
      </c>
      <c s="36" t="s">
        <v>86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62</v>
      </c>
      <c>
        <f>(M82*21)/100</f>
      </c>
      <c t="s">
        <v>28</v>
      </c>
    </row>
    <row r="83" spans="1:5" ht="12.75">
      <c r="A83" s="35" t="s">
        <v>56</v>
      </c>
      <c r="E83" s="39" t="s">
        <v>8195</v>
      </c>
    </row>
    <row r="84" spans="1:5" ht="12.75">
      <c r="A84" s="35" t="s">
        <v>57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25.5">
      <c r="A86" t="s">
        <v>50</v>
      </c>
      <c s="34" t="s">
        <v>134</v>
      </c>
      <c s="34" t="s">
        <v>8188</v>
      </c>
      <c s="35" t="s">
        <v>26</v>
      </c>
      <c s="6" t="s">
        <v>8189</v>
      </c>
      <c s="36" t="s">
        <v>86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62</v>
      </c>
      <c>
        <f>(M86*21)/100</f>
      </c>
      <c t="s">
        <v>28</v>
      </c>
    </row>
    <row r="87" spans="1:5" ht="25.5">
      <c r="A87" s="35" t="s">
        <v>56</v>
      </c>
      <c r="E87" s="39" t="s">
        <v>8189</v>
      </c>
    </row>
    <row r="88" spans="1:5" ht="12.75">
      <c r="A88" s="35" t="s">
        <v>57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136</v>
      </c>
      <c s="34" t="s">
        <v>8196</v>
      </c>
      <c s="35" t="s">
        <v>5</v>
      </c>
      <c s="6" t="s">
        <v>8197</v>
      </c>
      <c s="36" t="s">
        <v>86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62</v>
      </c>
      <c>
        <f>(M90*21)/100</f>
      </c>
      <c t="s">
        <v>28</v>
      </c>
    </row>
    <row r="91" spans="1:5" ht="12.75">
      <c r="A91" s="35" t="s">
        <v>56</v>
      </c>
      <c r="E91" s="39" t="s">
        <v>8197</v>
      </c>
    </row>
    <row r="92" spans="1:5" ht="12.75">
      <c r="A92" s="35" t="s">
        <v>57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25.5">
      <c r="A94" t="s">
        <v>50</v>
      </c>
      <c s="34" t="s">
        <v>137</v>
      </c>
      <c s="34" t="s">
        <v>8188</v>
      </c>
      <c s="35" t="s">
        <v>65</v>
      </c>
      <c s="6" t="s">
        <v>8189</v>
      </c>
      <c s="36" t="s">
        <v>86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62</v>
      </c>
      <c>
        <f>(M94*21)/100</f>
      </c>
      <c t="s">
        <v>28</v>
      </c>
    </row>
    <row r="95" spans="1:5" ht="25.5">
      <c r="A95" s="35" t="s">
        <v>56</v>
      </c>
      <c r="E95" s="39" t="s">
        <v>8189</v>
      </c>
    </row>
    <row r="96" spans="1:5" ht="12.75">
      <c r="A96" s="35" t="s">
        <v>57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141</v>
      </c>
      <c s="34" t="s">
        <v>8198</v>
      </c>
      <c s="35" t="s">
        <v>5</v>
      </c>
      <c s="6" t="s">
        <v>8199</v>
      </c>
      <c s="36" t="s">
        <v>86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62</v>
      </c>
      <c>
        <f>(M98*21)/100</f>
      </c>
      <c t="s">
        <v>28</v>
      </c>
    </row>
    <row r="99" spans="1:5" ht="12.75">
      <c r="A99" s="35" t="s">
        <v>56</v>
      </c>
      <c r="E99" s="39" t="s">
        <v>8199</v>
      </c>
    </row>
    <row r="100" spans="1:5" ht="12.75">
      <c r="A100" s="35" t="s">
        <v>57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25.5">
      <c r="A102" t="s">
        <v>50</v>
      </c>
      <c s="34" t="s">
        <v>143</v>
      </c>
      <c s="34" t="s">
        <v>8188</v>
      </c>
      <c s="35" t="s">
        <v>68</v>
      </c>
      <c s="6" t="s">
        <v>8189</v>
      </c>
      <c s="36" t="s">
        <v>86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62</v>
      </c>
      <c>
        <f>(M102*21)/100</f>
      </c>
      <c t="s">
        <v>28</v>
      </c>
    </row>
    <row r="103" spans="1:5" ht="25.5">
      <c r="A103" s="35" t="s">
        <v>56</v>
      </c>
      <c r="E103" s="39" t="s">
        <v>8189</v>
      </c>
    </row>
    <row r="104" spans="1:5" ht="12.75">
      <c r="A104" s="35" t="s">
        <v>57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144</v>
      </c>
      <c s="34" t="s">
        <v>8200</v>
      </c>
      <c s="35" t="s">
        <v>5</v>
      </c>
      <c s="6" t="s">
        <v>8201</v>
      </c>
      <c s="36" t="s">
        <v>86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62</v>
      </c>
      <c>
        <f>(M106*21)/100</f>
      </c>
      <c t="s">
        <v>28</v>
      </c>
    </row>
    <row r="107" spans="1:5" ht="12.75">
      <c r="A107" s="35" t="s">
        <v>56</v>
      </c>
      <c r="E107" s="39" t="s">
        <v>8201</v>
      </c>
    </row>
    <row r="108" spans="1:5" ht="12.75">
      <c r="A108" s="35" t="s">
        <v>57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25.5">
      <c r="A110" t="s">
        <v>50</v>
      </c>
      <c s="34" t="s">
        <v>147</v>
      </c>
      <c s="34" t="s">
        <v>8188</v>
      </c>
      <c s="35" t="s">
        <v>27</v>
      </c>
      <c s="6" t="s">
        <v>8189</v>
      </c>
      <c s="36" t="s">
        <v>86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62</v>
      </c>
      <c>
        <f>(M110*21)/100</f>
      </c>
      <c t="s">
        <v>28</v>
      </c>
    </row>
    <row r="111" spans="1:5" ht="25.5">
      <c r="A111" s="35" t="s">
        <v>56</v>
      </c>
      <c r="E111" s="39" t="s">
        <v>8189</v>
      </c>
    </row>
    <row r="112" spans="1:5" ht="12.75">
      <c r="A112" s="35" t="s">
        <v>57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148</v>
      </c>
      <c s="34" t="s">
        <v>8202</v>
      </c>
      <c s="35" t="s">
        <v>5</v>
      </c>
      <c s="6" t="s">
        <v>8203</v>
      </c>
      <c s="36" t="s">
        <v>86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62</v>
      </c>
      <c>
        <f>(M114*21)/100</f>
      </c>
      <c t="s">
        <v>28</v>
      </c>
    </row>
    <row r="115" spans="1:5" ht="12.75">
      <c r="A115" s="35" t="s">
        <v>56</v>
      </c>
      <c r="E115" s="39" t="s">
        <v>8203</v>
      </c>
    </row>
    <row r="116" spans="1:5" ht="12.75">
      <c r="A116" s="35" t="s">
        <v>57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25.5">
      <c r="A118" t="s">
        <v>50</v>
      </c>
      <c s="34" t="s">
        <v>150</v>
      </c>
      <c s="34" t="s">
        <v>8188</v>
      </c>
      <c s="35" t="s">
        <v>77</v>
      </c>
      <c s="6" t="s">
        <v>8189</v>
      </c>
      <c s="36" t="s">
        <v>86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62</v>
      </c>
      <c>
        <f>(M118*21)/100</f>
      </c>
      <c t="s">
        <v>28</v>
      </c>
    </row>
    <row r="119" spans="1:5" ht="25.5">
      <c r="A119" s="35" t="s">
        <v>56</v>
      </c>
      <c r="E119" s="39" t="s">
        <v>8189</v>
      </c>
    </row>
    <row r="120" spans="1:5" ht="12.75">
      <c r="A120" s="35" t="s">
        <v>57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152</v>
      </c>
      <c s="34" t="s">
        <v>8204</v>
      </c>
      <c s="35" t="s">
        <v>5</v>
      </c>
      <c s="6" t="s">
        <v>8205</v>
      </c>
      <c s="36" t="s">
        <v>86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62</v>
      </c>
      <c>
        <f>(M122*21)/100</f>
      </c>
      <c t="s">
        <v>28</v>
      </c>
    </row>
    <row r="123" spans="1:5" ht="12.75">
      <c r="A123" s="35" t="s">
        <v>56</v>
      </c>
      <c r="E123" s="39" t="s">
        <v>8205</v>
      </c>
    </row>
    <row r="124" spans="1:5" ht="12.75">
      <c r="A124" s="35" t="s">
        <v>57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25.5">
      <c r="A126" t="s">
        <v>50</v>
      </c>
      <c s="34" t="s">
        <v>154</v>
      </c>
      <c s="34" t="s">
        <v>8188</v>
      </c>
      <c s="35" t="s">
        <v>80</v>
      </c>
      <c s="6" t="s">
        <v>8189</v>
      </c>
      <c s="36" t="s">
        <v>86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62</v>
      </c>
      <c>
        <f>(M126*21)/100</f>
      </c>
      <c t="s">
        <v>28</v>
      </c>
    </row>
    <row r="127" spans="1:5" ht="25.5">
      <c r="A127" s="35" t="s">
        <v>56</v>
      </c>
      <c r="E127" s="39" t="s">
        <v>8189</v>
      </c>
    </row>
    <row r="128" spans="1:5" ht="12.75">
      <c r="A128" s="35" t="s">
        <v>57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156</v>
      </c>
      <c s="34" t="s">
        <v>8206</v>
      </c>
      <c s="35" t="s">
        <v>5</v>
      </c>
      <c s="6" t="s">
        <v>8207</v>
      </c>
      <c s="36" t="s">
        <v>86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62</v>
      </c>
      <c>
        <f>(M130*21)/100</f>
      </c>
      <c t="s">
        <v>28</v>
      </c>
    </row>
    <row r="131" spans="1:5" ht="12.75">
      <c r="A131" s="35" t="s">
        <v>56</v>
      </c>
      <c r="E131" s="39" t="s">
        <v>8207</v>
      </c>
    </row>
    <row r="132" spans="1:5" ht="12.75">
      <c r="A132" s="35" t="s">
        <v>57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25.5">
      <c r="A134" t="s">
        <v>50</v>
      </c>
      <c s="34" t="s">
        <v>157</v>
      </c>
      <c s="34" t="s">
        <v>8188</v>
      </c>
      <c s="35" t="s">
        <v>83</v>
      </c>
      <c s="6" t="s">
        <v>8189</v>
      </c>
      <c s="36" t="s">
        <v>86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62</v>
      </c>
      <c>
        <f>(M134*21)/100</f>
      </c>
      <c t="s">
        <v>28</v>
      </c>
    </row>
    <row r="135" spans="1:5" ht="25.5">
      <c r="A135" s="35" t="s">
        <v>56</v>
      </c>
      <c r="E135" s="39" t="s">
        <v>8189</v>
      </c>
    </row>
    <row r="136" spans="1:5" ht="12.75">
      <c r="A136" s="35" t="s">
        <v>57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6" ht="12.75">
      <c r="A138" t="s">
        <v>50</v>
      </c>
      <c s="34" t="s">
        <v>159</v>
      </c>
      <c s="34" t="s">
        <v>8208</v>
      </c>
      <c s="35" t="s">
        <v>5</v>
      </c>
      <c s="6" t="s">
        <v>8209</v>
      </c>
      <c s="36" t="s">
        <v>86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62</v>
      </c>
      <c>
        <f>(M138*21)/100</f>
      </c>
      <c t="s">
        <v>28</v>
      </c>
    </row>
    <row r="139" spans="1:5" ht="12.75">
      <c r="A139" s="35" t="s">
        <v>56</v>
      </c>
      <c r="E139" s="39" t="s">
        <v>8209</v>
      </c>
    </row>
    <row r="140" spans="1:5" ht="12.75">
      <c r="A140" s="35" t="s">
        <v>57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6" ht="25.5">
      <c r="A142" t="s">
        <v>50</v>
      </c>
      <c s="34" t="s">
        <v>160</v>
      </c>
      <c s="34" t="s">
        <v>8188</v>
      </c>
      <c s="35" t="s">
        <v>87</v>
      </c>
      <c s="6" t="s">
        <v>8189</v>
      </c>
      <c s="36" t="s">
        <v>86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62</v>
      </c>
      <c>
        <f>(M142*21)/100</f>
      </c>
      <c t="s">
        <v>28</v>
      </c>
    </row>
    <row r="143" spans="1:5" ht="25.5">
      <c r="A143" s="35" t="s">
        <v>56</v>
      </c>
      <c r="E143" s="39" t="s">
        <v>8189</v>
      </c>
    </row>
    <row r="144" spans="1:5" ht="12.75">
      <c r="A144" s="35" t="s">
        <v>57</v>
      </c>
      <c r="E144" s="40" t="s">
        <v>5</v>
      </c>
    </row>
    <row r="145" spans="1:5" ht="12.75">
      <c r="A145" t="s">
        <v>58</v>
      </c>
      <c r="E145" s="39" t="s">
        <v>5</v>
      </c>
    </row>
    <row r="146" spans="1:16" ht="12.75">
      <c r="A146" t="s">
        <v>50</v>
      </c>
      <c s="34" t="s">
        <v>162</v>
      </c>
      <c s="34" t="s">
        <v>8210</v>
      </c>
      <c s="35" t="s">
        <v>5</v>
      </c>
      <c s="6" t="s">
        <v>8211</v>
      </c>
      <c s="36" t="s">
        <v>86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62</v>
      </c>
      <c>
        <f>(M146*21)/100</f>
      </c>
      <c t="s">
        <v>28</v>
      </c>
    </row>
    <row r="147" spans="1:5" ht="12.75">
      <c r="A147" s="35" t="s">
        <v>56</v>
      </c>
      <c r="E147" s="39" t="s">
        <v>8211</v>
      </c>
    </row>
    <row r="148" spans="1:5" ht="12.75">
      <c r="A148" s="35" t="s">
        <v>57</v>
      </c>
      <c r="E148" s="40" t="s">
        <v>5</v>
      </c>
    </row>
    <row r="149" spans="1:5" ht="12.75">
      <c r="A149" t="s">
        <v>58</v>
      </c>
      <c r="E149" s="39" t="s">
        <v>5</v>
      </c>
    </row>
    <row r="150" spans="1:16" ht="25.5">
      <c r="A150" t="s">
        <v>50</v>
      </c>
      <c s="34" t="s">
        <v>163</v>
      </c>
      <c s="34" t="s">
        <v>8188</v>
      </c>
      <c s="35" t="s">
        <v>90</v>
      </c>
      <c s="6" t="s">
        <v>8189</v>
      </c>
      <c s="36" t="s">
        <v>86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62</v>
      </c>
      <c>
        <f>(M150*21)/100</f>
      </c>
      <c t="s">
        <v>28</v>
      </c>
    </row>
    <row r="151" spans="1:5" ht="25.5">
      <c r="A151" s="35" t="s">
        <v>56</v>
      </c>
      <c r="E151" s="39" t="s">
        <v>8189</v>
      </c>
    </row>
    <row r="152" spans="1:5" ht="12.75">
      <c r="A152" s="35" t="s">
        <v>57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6" ht="12.75">
      <c r="A154" t="s">
        <v>50</v>
      </c>
      <c s="34" t="s">
        <v>381</v>
      </c>
      <c s="34" t="s">
        <v>8212</v>
      </c>
      <c s="35" t="s">
        <v>5</v>
      </c>
      <c s="6" t="s">
        <v>8213</v>
      </c>
      <c s="36" t="s">
        <v>86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62</v>
      </c>
      <c>
        <f>(M154*21)/100</f>
      </c>
      <c t="s">
        <v>28</v>
      </c>
    </row>
    <row r="155" spans="1:5" ht="12.75">
      <c r="A155" s="35" t="s">
        <v>56</v>
      </c>
      <c r="E155" s="39" t="s">
        <v>8213</v>
      </c>
    </row>
    <row r="156" spans="1:5" ht="12.75">
      <c r="A156" s="35" t="s">
        <v>57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6" ht="25.5">
      <c r="A158" t="s">
        <v>50</v>
      </c>
      <c s="34" t="s">
        <v>384</v>
      </c>
      <c s="34" t="s">
        <v>8188</v>
      </c>
      <c s="35" t="s">
        <v>93</v>
      </c>
      <c s="6" t="s">
        <v>8189</v>
      </c>
      <c s="36" t="s">
        <v>86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62</v>
      </c>
      <c>
        <f>(M158*21)/100</f>
      </c>
      <c t="s">
        <v>28</v>
      </c>
    </row>
    <row r="159" spans="1:5" ht="25.5">
      <c r="A159" s="35" t="s">
        <v>56</v>
      </c>
      <c r="E159" s="39" t="s">
        <v>8189</v>
      </c>
    </row>
    <row r="160" spans="1:5" ht="12.75">
      <c r="A160" s="35" t="s">
        <v>57</v>
      </c>
      <c r="E160" s="40" t="s">
        <v>5</v>
      </c>
    </row>
    <row r="161" spans="1:5" ht="12.75">
      <c r="A161" t="s">
        <v>58</v>
      </c>
      <c r="E161" s="39" t="s">
        <v>5</v>
      </c>
    </row>
    <row r="162" spans="1:16" ht="12.75">
      <c r="A162" t="s">
        <v>50</v>
      </c>
      <c s="34" t="s">
        <v>387</v>
      </c>
      <c s="34" t="s">
        <v>8214</v>
      </c>
      <c s="35" t="s">
        <v>5</v>
      </c>
      <c s="6" t="s">
        <v>8215</v>
      </c>
      <c s="36" t="s">
        <v>86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62</v>
      </c>
      <c>
        <f>(M162*21)/100</f>
      </c>
      <c t="s">
        <v>28</v>
      </c>
    </row>
    <row r="163" spans="1:5" ht="12.75">
      <c r="A163" s="35" t="s">
        <v>56</v>
      </c>
      <c r="E163" s="39" t="s">
        <v>8215</v>
      </c>
    </row>
    <row r="164" spans="1:5" ht="12.75">
      <c r="A164" s="35" t="s">
        <v>57</v>
      </c>
      <c r="E164" s="40" t="s">
        <v>5</v>
      </c>
    </row>
    <row r="165" spans="1:5" ht="12.75">
      <c r="A165" t="s">
        <v>58</v>
      </c>
      <c r="E165" s="39" t="s">
        <v>5</v>
      </c>
    </row>
    <row r="166" spans="1:16" ht="25.5">
      <c r="A166" t="s">
        <v>50</v>
      </c>
      <c s="34" t="s">
        <v>390</v>
      </c>
      <c s="34" t="s">
        <v>8188</v>
      </c>
      <c s="35" t="s">
        <v>96</v>
      </c>
      <c s="6" t="s">
        <v>8189</v>
      </c>
      <c s="36" t="s">
        <v>86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62</v>
      </c>
      <c>
        <f>(M166*21)/100</f>
      </c>
      <c t="s">
        <v>28</v>
      </c>
    </row>
    <row r="167" spans="1:5" ht="25.5">
      <c r="A167" s="35" t="s">
        <v>56</v>
      </c>
      <c r="E167" s="39" t="s">
        <v>8189</v>
      </c>
    </row>
    <row r="168" spans="1:5" ht="12.75">
      <c r="A168" s="35" t="s">
        <v>57</v>
      </c>
      <c r="E168" s="40" t="s">
        <v>5</v>
      </c>
    </row>
    <row r="169" spans="1:5" ht="12.75">
      <c r="A169" t="s">
        <v>58</v>
      </c>
      <c r="E169" s="39" t="s">
        <v>5</v>
      </c>
    </row>
    <row r="170" spans="1:16" ht="12.75">
      <c r="A170" t="s">
        <v>50</v>
      </c>
      <c s="34" t="s">
        <v>393</v>
      </c>
      <c s="34" t="s">
        <v>8216</v>
      </c>
      <c s="35" t="s">
        <v>5</v>
      </c>
      <c s="6" t="s">
        <v>8217</v>
      </c>
      <c s="36" t="s">
        <v>86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62</v>
      </c>
      <c>
        <f>(M170*21)/100</f>
      </c>
      <c t="s">
        <v>28</v>
      </c>
    </row>
    <row r="171" spans="1:5" ht="12.75">
      <c r="A171" s="35" t="s">
        <v>56</v>
      </c>
      <c r="E171" s="39" t="s">
        <v>8217</v>
      </c>
    </row>
    <row r="172" spans="1:5" ht="12.75">
      <c r="A172" s="35" t="s">
        <v>57</v>
      </c>
      <c r="E172" s="40" t="s">
        <v>5</v>
      </c>
    </row>
    <row r="173" spans="1:5" ht="12.75">
      <c r="A173" t="s">
        <v>58</v>
      </c>
      <c r="E173" s="39" t="s">
        <v>5</v>
      </c>
    </row>
    <row r="174" spans="1:16" ht="25.5">
      <c r="A174" t="s">
        <v>50</v>
      </c>
      <c s="34" t="s">
        <v>396</v>
      </c>
      <c s="34" t="s">
        <v>8188</v>
      </c>
      <c s="35" t="s">
        <v>99</v>
      </c>
      <c s="6" t="s">
        <v>8189</v>
      </c>
      <c s="36" t="s">
        <v>86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62</v>
      </c>
      <c>
        <f>(M174*21)/100</f>
      </c>
      <c t="s">
        <v>28</v>
      </c>
    </row>
    <row r="175" spans="1:5" ht="25.5">
      <c r="A175" s="35" t="s">
        <v>56</v>
      </c>
      <c r="E175" s="39" t="s">
        <v>8189</v>
      </c>
    </row>
    <row r="176" spans="1:5" ht="12.75">
      <c r="A176" s="35" t="s">
        <v>57</v>
      </c>
      <c r="E176" s="40" t="s">
        <v>5</v>
      </c>
    </row>
    <row r="177" spans="1:5" ht="12.75">
      <c r="A177" t="s">
        <v>58</v>
      </c>
      <c r="E177" s="39" t="s">
        <v>5</v>
      </c>
    </row>
    <row r="178" spans="1:16" ht="12.75">
      <c r="A178" t="s">
        <v>50</v>
      </c>
      <c s="34" t="s">
        <v>399</v>
      </c>
      <c s="34" t="s">
        <v>8218</v>
      </c>
      <c s="35" t="s">
        <v>5</v>
      </c>
      <c s="6" t="s">
        <v>8219</v>
      </c>
      <c s="36" t="s">
        <v>86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62</v>
      </c>
      <c>
        <f>(M178*21)/100</f>
      </c>
      <c t="s">
        <v>28</v>
      </c>
    </row>
    <row r="179" spans="1:5" ht="12.75">
      <c r="A179" s="35" t="s">
        <v>56</v>
      </c>
      <c r="E179" s="39" t="s">
        <v>8219</v>
      </c>
    </row>
    <row r="180" spans="1:5" ht="12.75">
      <c r="A180" s="35" t="s">
        <v>57</v>
      </c>
      <c r="E180" s="40" t="s">
        <v>5</v>
      </c>
    </row>
    <row r="181" spans="1:5" ht="12.75">
      <c r="A181" t="s">
        <v>58</v>
      </c>
      <c r="E181" s="39" t="s">
        <v>5</v>
      </c>
    </row>
    <row r="182" spans="1:16" ht="25.5">
      <c r="A182" t="s">
        <v>50</v>
      </c>
      <c s="34" t="s">
        <v>402</v>
      </c>
      <c s="34" t="s">
        <v>8188</v>
      </c>
      <c s="35" t="s">
        <v>105</v>
      </c>
      <c s="6" t="s">
        <v>8189</v>
      </c>
      <c s="36" t="s">
        <v>86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62</v>
      </c>
      <c>
        <f>(M182*21)/100</f>
      </c>
      <c t="s">
        <v>28</v>
      </c>
    </row>
    <row r="183" spans="1:5" ht="25.5">
      <c r="A183" s="35" t="s">
        <v>56</v>
      </c>
      <c r="E183" s="39" t="s">
        <v>8189</v>
      </c>
    </row>
    <row r="184" spans="1:5" ht="12.75">
      <c r="A184" s="35" t="s">
        <v>57</v>
      </c>
      <c r="E184" s="40" t="s">
        <v>5</v>
      </c>
    </row>
    <row r="185" spans="1:5" ht="12.75">
      <c r="A185" t="s">
        <v>58</v>
      </c>
      <c r="E185" s="39" t="s">
        <v>5</v>
      </c>
    </row>
    <row r="186" spans="1:16" ht="12.75">
      <c r="A186" t="s">
        <v>50</v>
      </c>
      <c s="34" t="s">
        <v>405</v>
      </c>
      <c s="34" t="s">
        <v>8220</v>
      </c>
      <c s="35" t="s">
        <v>5</v>
      </c>
      <c s="6" t="s">
        <v>8221</v>
      </c>
      <c s="36" t="s">
        <v>86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62</v>
      </c>
      <c>
        <f>(M186*21)/100</f>
      </c>
      <c t="s">
        <v>28</v>
      </c>
    </row>
    <row r="187" spans="1:5" ht="12.75">
      <c r="A187" s="35" t="s">
        <v>56</v>
      </c>
      <c r="E187" s="39" t="s">
        <v>8221</v>
      </c>
    </row>
    <row r="188" spans="1:5" ht="12.75">
      <c r="A188" s="35" t="s">
        <v>57</v>
      </c>
      <c r="E188" s="40" t="s">
        <v>5</v>
      </c>
    </row>
    <row r="189" spans="1:5" ht="12.75">
      <c r="A189" t="s">
        <v>58</v>
      </c>
      <c r="E189" s="39" t="s">
        <v>5</v>
      </c>
    </row>
    <row r="190" spans="1:16" ht="12.75">
      <c r="A190" t="s">
        <v>50</v>
      </c>
      <c s="34" t="s">
        <v>408</v>
      </c>
      <c s="34" t="s">
        <v>8222</v>
      </c>
      <c s="35" t="s">
        <v>5</v>
      </c>
      <c s="6" t="s">
        <v>8223</v>
      </c>
      <c s="36" t="s">
        <v>71</v>
      </c>
      <c s="37">
        <v>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28</v>
      </c>
    </row>
    <row r="191" spans="1:5" ht="12.75">
      <c r="A191" s="35" t="s">
        <v>56</v>
      </c>
      <c r="E191" s="39" t="s">
        <v>8223</v>
      </c>
    </row>
    <row r="192" spans="1:5" ht="12.75">
      <c r="A192" s="35" t="s">
        <v>57</v>
      </c>
      <c r="E192" s="40" t="s">
        <v>8224</v>
      </c>
    </row>
    <row r="193" spans="1:5" ht="12.75">
      <c r="A193" t="s">
        <v>58</v>
      </c>
      <c r="E193" s="39" t="s">
        <v>5</v>
      </c>
    </row>
    <row r="194" spans="1:16" ht="12.75">
      <c r="A194" t="s">
        <v>50</v>
      </c>
      <c s="34" t="s">
        <v>413</v>
      </c>
      <c s="34" t="s">
        <v>8225</v>
      </c>
      <c s="35" t="s">
        <v>5</v>
      </c>
      <c s="6" t="s">
        <v>8226</v>
      </c>
      <c s="36" t="s">
        <v>71</v>
      </c>
      <c s="37">
        <v>8</v>
      </c>
      <c s="36">
        <v>0.0001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28</v>
      </c>
    </row>
    <row r="195" spans="1:5" ht="12.75">
      <c r="A195" s="35" t="s">
        <v>56</v>
      </c>
      <c r="E195" s="39" t="s">
        <v>8226</v>
      </c>
    </row>
    <row r="196" spans="1:5" ht="12.75">
      <c r="A196" s="35" t="s">
        <v>57</v>
      </c>
      <c r="E196" s="40" t="s">
        <v>8224</v>
      </c>
    </row>
    <row r="197" spans="1:5" ht="12.75">
      <c r="A197" t="s">
        <v>58</v>
      </c>
      <c r="E197" s="39" t="s">
        <v>5</v>
      </c>
    </row>
    <row r="198" spans="1:13" ht="12.75">
      <c r="A198" t="s">
        <v>47</v>
      </c>
      <c r="C198" s="31" t="s">
        <v>103</v>
      </c>
      <c r="E198" s="33" t="s">
        <v>104</v>
      </c>
      <c r="J198" s="32">
        <f>0</f>
      </c>
      <c s="32">
        <f>0</f>
      </c>
      <c s="32">
        <f>0+L199+L203</f>
      </c>
      <c s="32">
        <f>0+M199+M203</f>
      </c>
    </row>
    <row r="199" spans="1:16" ht="12.75">
      <c r="A199" t="s">
        <v>50</v>
      </c>
      <c s="34" t="s">
        <v>416</v>
      </c>
      <c s="34" t="s">
        <v>167</v>
      </c>
      <c s="35" t="s">
        <v>5</v>
      </c>
      <c s="6" t="s">
        <v>168</v>
      </c>
      <c s="36" t="s">
        <v>86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62</v>
      </c>
      <c>
        <f>(M199*21)/100</f>
      </c>
      <c t="s">
        <v>28</v>
      </c>
    </row>
    <row r="200" spans="1:5" ht="12.75">
      <c r="A200" s="35" t="s">
        <v>56</v>
      </c>
      <c r="E200" s="39" t="s">
        <v>168</v>
      </c>
    </row>
    <row r="201" spans="1:5" ht="12.75">
      <c r="A201" s="35" t="s">
        <v>57</v>
      </c>
      <c r="E201" s="40" t="s">
        <v>5</v>
      </c>
    </row>
    <row r="202" spans="1:5" ht="12.75">
      <c r="A202" t="s">
        <v>58</v>
      </c>
      <c r="E202" s="39" t="s">
        <v>5</v>
      </c>
    </row>
    <row r="203" spans="1:16" ht="12.75">
      <c r="A203" t="s">
        <v>50</v>
      </c>
      <c s="34" t="s">
        <v>419</v>
      </c>
      <c s="34" t="s">
        <v>109</v>
      </c>
      <c s="35" t="s">
        <v>5</v>
      </c>
      <c s="6" t="s">
        <v>110</v>
      </c>
      <c s="36" t="s">
        <v>86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62</v>
      </c>
      <c>
        <f>(M203*21)/100</f>
      </c>
      <c t="s">
        <v>28</v>
      </c>
    </row>
    <row r="204" spans="1:5" ht="12.75">
      <c r="A204" s="35" t="s">
        <v>56</v>
      </c>
      <c r="E204" s="39" t="s">
        <v>110</v>
      </c>
    </row>
    <row r="205" spans="1:5" ht="12.75">
      <c r="A205" s="35" t="s">
        <v>57</v>
      </c>
      <c r="E205" s="40" t="s">
        <v>5</v>
      </c>
    </row>
    <row r="206" spans="1:5" ht="12.75">
      <c r="A206" t="s">
        <v>58</v>
      </c>
      <c r="E206" s="39" t="s">
        <v>111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7666</v>
      </c>
      <c s="41">
        <f>Rekapitulace!C46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7666</v>
      </c>
      <c r="E4" s="26" t="s">
        <v>7667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COUNTIFS(L8:L236,"=0",A8:A236,"P")+COUNTIFS(L8:L236,"",A8:A236,"P")+SUM(Q8:Q236)</f>
      </c>
    </row>
    <row r="8" spans="1:13" ht="12.75">
      <c r="A8" t="s">
        <v>45</v>
      </c>
      <c r="C8" s="28" t="s">
        <v>8229</v>
      </c>
      <c r="E8" s="30" t="s">
        <v>8228</v>
      </c>
      <c r="J8" s="29">
        <f>0+J9+J58+J235</f>
      </c>
      <c s="29">
        <f>0+K9+K58+K235</f>
      </c>
      <c s="29">
        <f>0+L9+L58+L235</f>
      </c>
      <c s="29">
        <f>0+M9+M58+M235</f>
      </c>
    </row>
    <row r="9" spans="1:13" ht="12.75">
      <c r="A9" t="s">
        <v>47</v>
      </c>
      <c r="C9" s="31" t="s">
        <v>6957</v>
      </c>
      <c r="E9" s="33" t="s">
        <v>6958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38.25">
      <c r="A10" t="s">
        <v>50</v>
      </c>
      <c s="34" t="s">
        <v>405</v>
      </c>
      <c s="34" t="s">
        <v>6969</v>
      </c>
      <c s="35" t="s">
        <v>5</v>
      </c>
      <c s="6" t="s">
        <v>6970</v>
      </c>
      <c s="36" t="s">
        <v>54</v>
      </c>
      <c s="37">
        <v>22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38.25">
      <c r="A11" s="35" t="s">
        <v>56</v>
      </c>
      <c r="E11" s="39" t="s">
        <v>6970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408</v>
      </c>
      <c s="34" t="s">
        <v>8230</v>
      </c>
      <c s="35" t="s">
        <v>5</v>
      </c>
      <c s="6" t="s">
        <v>6963</v>
      </c>
      <c s="36" t="s">
        <v>54</v>
      </c>
      <c s="37">
        <v>25.3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62</v>
      </c>
      <c>
        <f>(M14*21)/100</f>
      </c>
      <c t="s">
        <v>28</v>
      </c>
    </row>
    <row r="15" spans="1:5" ht="25.5">
      <c r="A15" s="35" t="s">
        <v>56</v>
      </c>
      <c r="E15" s="39" t="s">
        <v>6963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38.25">
      <c r="A18" t="s">
        <v>50</v>
      </c>
      <c s="34" t="s">
        <v>413</v>
      </c>
      <c s="34" t="s">
        <v>7687</v>
      </c>
      <c s="35" t="s">
        <v>5</v>
      </c>
      <c s="6" t="s">
        <v>7688</v>
      </c>
      <c s="36" t="s">
        <v>54</v>
      </c>
      <c s="37">
        <v>905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38.25">
      <c r="A19" s="35" t="s">
        <v>56</v>
      </c>
      <c r="E19" s="39" t="s">
        <v>7688</v>
      </c>
    </row>
    <row r="20" spans="1:5" ht="25.5">
      <c r="A20" s="35" t="s">
        <v>57</v>
      </c>
      <c r="E20" s="40" t="s">
        <v>8231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416</v>
      </c>
      <c s="34" t="s">
        <v>8232</v>
      </c>
      <c s="35" t="s">
        <v>5</v>
      </c>
      <c s="6" t="s">
        <v>8094</v>
      </c>
      <c s="36" t="s">
        <v>54</v>
      </c>
      <c s="37">
        <v>132.25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62</v>
      </c>
      <c>
        <f>(M22*21)/100</f>
      </c>
      <c t="s">
        <v>28</v>
      </c>
    </row>
    <row r="23" spans="1:5" ht="25.5">
      <c r="A23" s="35" t="s">
        <v>56</v>
      </c>
      <c r="E23" s="39" t="s">
        <v>8094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419</v>
      </c>
      <c s="34" t="s">
        <v>8232</v>
      </c>
      <c s="35" t="s">
        <v>51</v>
      </c>
      <c s="6" t="s">
        <v>8094</v>
      </c>
      <c s="36" t="s">
        <v>54</v>
      </c>
      <c s="37">
        <v>166.75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62</v>
      </c>
      <c>
        <f>(M26*21)/100</f>
      </c>
      <c t="s">
        <v>28</v>
      </c>
    </row>
    <row r="27" spans="1:5" ht="25.5">
      <c r="A27" s="35" t="s">
        <v>56</v>
      </c>
      <c r="E27" s="39" t="s">
        <v>8094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422</v>
      </c>
      <c s="34" t="s">
        <v>7689</v>
      </c>
      <c s="35" t="s">
        <v>5</v>
      </c>
      <c s="6" t="s">
        <v>7690</v>
      </c>
      <c s="36" t="s">
        <v>54</v>
      </c>
      <c s="37">
        <v>402.5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62</v>
      </c>
      <c>
        <f>(M30*21)/100</f>
      </c>
      <c t="s">
        <v>28</v>
      </c>
    </row>
    <row r="31" spans="1:5" ht="25.5">
      <c r="A31" s="35" t="s">
        <v>56</v>
      </c>
      <c r="E31" s="39" t="s">
        <v>7690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425</v>
      </c>
      <c s="34" t="s">
        <v>8233</v>
      </c>
      <c s="35" t="s">
        <v>5</v>
      </c>
      <c s="6" t="s">
        <v>8099</v>
      </c>
      <c s="36" t="s">
        <v>54</v>
      </c>
      <c s="37">
        <v>57.5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62</v>
      </c>
      <c>
        <f>(M34*21)/100</f>
      </c>
      <c t="s">
        <v>28</v>
      </c>
    </row>
    <row r="35" spans="1:5" ht="25.5">
      <c r="A35" s="35" t="s">
        <v>56</v>
      </c>
      <c r="E35" s="39" t="s">
        <v>8099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428</v>
      </c>
      <c s="34" t="s">
        <v>7709</v>
      </c>
      <c s="35" t="s">
        <v>5</v>
      </c>
      <c s="6" t="s">
        <v>262</v>
      </c>
      <c s="36" t="s">
        <v>54</v>
      </c>
      <c s="37">
        <v>281.75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62</v>
      </c>
      <c>
        <f>(M38*21)/100</f>
      </c>
      <c t="s">
        <v>28</v>
      </c>
    </row>
    <row r="39" spans="1:5" ht="12.75">
      <c r="A39" s="35" t="s">
        <v>56</v>
      </c>
      <c r="E39" s="39" t="s">
        <v>262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431</v>
      </c>
      <c s="34" t="s">
        <v>7692</v>
      </c>
      <c s="35" t="s">
        <v>5</v>
      </c>
      <c s="6" t="s">
        <v>7693</v>
      </c>
      <c s="36" t="s">
        <v>54</v>
      </c>
      <c s="37">
        <v>140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25.5">
      <c r="A43" s="35" t="s">
        <v>56</v>
      </c>
      <c r="E43" s="39" t="s">
        <v>7693</v>
      </c>
    </row>
    <row r="44" spans="1:5" ht="25.5">
      <c r="A44" s="35" t="s">
        <v>57</v>
      </c>
      <c r="E44" s="40" t="s">
        <v>8234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434</v>
      </c>
      <c s="34" t="s">
        <v>8235</v>
      </c>
      <c s="35" t="s">
        <v>5</v>
      </c>
      <c s="6" t="s">
        <v>8236</v>
      </c>
      <c s="36" t="s">
        <v>54</v>
      </c>
      <c s="37">
        <v>149.5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62</v>
      </c>
      <c>
        <f>(M46*21)/100</f>
      </c>
      <c t="s">
        <v>28</v>
      </c>
    </row>
    <row r="47" spans="1:5" ht="25.5">
      <c r="A47" s="35" t="s">
        <v>56</v>
      </c>
      <c r="E47" s="39" t="s">
        <v>8236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437</v>
      </c>
      <c s="34" t="s">
        <v>8237</v>
      </c>
      <c s="35" t="s">
        <v>5</v>
      </c>
      <c s="6" t="s">
        <v>8115</v>
      </c>
      <c s="36" t="s">
        <v>54</v>
      </c>
      <c s="37">
        <v>11.5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62</v>
      </c>
      <c>
        <f>(M50*21)/100</f>
      </c>
      <c t="s">
        <v>28</v>
      </c>
    </row>
    <row r="51" spans="1:5" ht="12.75">
      <c r="A51" s="35" t="s">
        <v>56</v>
      </c>
      <c r="E51" s="39" t="s">
        <v>8115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38.25">
      <c r="A54" t="s">
        <v>50</v>
      </c>
      <c s="34" t="s">
        <v>440</v>
      </c>
      <c s="34" t="s">
        <v>8238</v>
      </c>
      <c s="35" t="s">
        <v>5</v>
      </c>
      <c s="6" t="s">
        <v>8239</v>
      </c>
      <c s="36" t="s">
        <v>54</v>
      </c>
      <c s="37">
        <v>1067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28</v>
      </c>
    </row>
    <row r="55" spans="1:5" ht="38.25">
      <c r="A55" s="35" t="s">
        <v>56</v>
      </c>
      <c r="E55" s="39" t="s">
        <v>8240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  <row r="58" spans="1:13" ht="12.75">
      <c r="A58" t="s">
        <v>47</v>
      </c>
      <c r="C58" s="31" t="s">
        <v>251</v>
      </c>
      <c r="E58" s="33" t="s">
        <v>252</v>
      </c>
      <c r="J58" s="32">
        <f>0</f>
      </c>
      <c s="32">
        <f>0</f>
      </c>
      <c s="32">
        <f>0+L59+L63+L67+L71+L75+L79+L83+L87+L91+L95+L99+L103+L107+L111+L115+L119+L123+L127+L131+L135+L139+L143+L147+L151+L155+L159+L163+L167+L171+L175+L179+L183+L187+L191+L195+L199+L203+L207+L211+L215+L219+L223+L227+L231</f>
      </c>
      <c s="32">
        <f>0+M59+M63+M67+M71+M75+M79+M83+M87+M91+M95+M99+M103+M107+M111+M115+M119+M123+M127+M131+M135+M139+M143+M147+M151+M155+M159+M163+M167+M171+M175+M179+M183+M187+M191+M195+M199+M203+M207+M211+M215+M219+M223+M227+M231</f>
      </c>
    </row>
    <row r="59" spans="1:16" ht="25.5">
      <c r="A59" t="s">
        <v>50</v>
      </c>
      <c s="34" t="s">
        <v>51</v>
      </c>
      <c s="34" t="s">
        <v>256</v>
      </c>
      <c s="35" t="s">
        <v>5</v>
      </c>
      <c s="6" t="s">
        <v>257</v>
      </c>
      <c s="36" t="s">
        <v>54</v>
      </c>
      <c s="37">
        <v>151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28</v>
      </c>
    </row>
    <row r="60" spans="1:5" ht="25.5">
      <c r="A60" s="35" t="s">
        <v>56</v>
      </c>
      <c r="E60" s="39" t="s">
        <v>257</v>
      </c>
    </row>
    <row r="61" spans="1:5" ht="25.5">
      <c r="A61" s="35" t="s">
        <v>57</v>
      </c>
      <c r="E61" s="40" t="s">
        <v>8241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28</v>
      </c>
      <c s="34" t="s">
        <v>8242</v>
      </c>
      <c s="35" t="s">
        <v>5</v>
      </c>
      <c s="6" t="s">
        <v>8243</v>
      </c>
      <c s="36" t="s">
        <v>54</v>
      </c>
      <c s="37">
        <v>10.5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62</v>
      </c>
      <c>
        <f>(M63*21)/100</f>
      </c>
      <c t="s">
        <v>28</v>
      </c>
    </row>
    <row r="64" spans="1:5" ht="12.75">
      <c r="A64" s="35" t="s">
        <v>56</v>
      </c>
      <c r="E64" s="39" t="s">
        <v>8243</v>
      </c>
    </row>
    <row r="65" spans="1:5" ht="25.5">
      <c r="A65" s="35" t="s">
        <v>57</v>
      </c>
      <c r="E65" s="40" t="s">
        <v>8244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26</v>
      </c>
      <c s="34" t="s">
        <v>8245</v>
      </c>
      <c s="35" t="s">
        <v>5</v>
      </c>
      <c s="6" t="s">
        <v>254</v>
      </c>
      <c s="36" t="s">
        <v>54</v>
      </c>
      <c s="37">
        <v>94.5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62</v>
      </c>
      <c>
        <f>(M67*21)/100</f>
      </c>
      <c t="s">
        <v>28</v>
      </c>
    </row>
    <row r="68" spans="1:5" ht="12.75">
      <c r="A68" s="35" t="s">
        <v>56</v>
      </c>
      <c r="E68" s="39" t="s">
        <v>254</v>
      </c>
    </row>
    <row r="69" spans="1:5" ht="25.5">
      <c r="A69" s="35" t="s">
        <v>57</v>
      </c>
      <c r="E69" s="40" t="s">
        <v>8246</v>
      </c>
    </row>
    <row r="70" spans="1:5" ht="12.75">
      <c r="A70" t="s">
        <v>58</v>
      </c>
      <c r="E70" s="39" t="s">
        <v>5</v>
      </c>
    </row>
    <row r="71" spans="1:16" ht="12.75">
      <c r="A71" t="s">
        <v>50</v>
      </c>
      <c s="34" t="s">
        <v>65</v>
      </c>
      <c s="34" t="s">
        <v>8247</v>
      </c>
      <c s="35" t="s">
        <v>5</v>
      </c>
      <c s="6" t="s">
        <v>8248</v>
      </c>
      <c s="36" t="s">
        <v>54</v>
      </c>
      <c s="37">
        <v>53.55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62</v>
      </c>
      <c>
        <f>(M71*21)/100</f>
      </c>
      <c t="s">
        <v>28</v>
      </c>
    </row>
    <row r="72" spans="1:5" ht="12.75">
      <c r="A72" s="35" t="s">
        <v>56</v>
      </c>
      <c r="E72" s="39" t="s">
        <v>8248</v>
      </c>
    </row>
    <row r="73" spans="1:5" ht="25.5">
      <c r="A73" s="35" t="s">
        <v>57</v>
      </c>
      <c r="E73" s="40" t="s">
        <v>8249</v>
      </c>
    </row>
    <row r="74" spans="1:5" ht="12.75">
      <c r="A74" t="s">
        <v>58</v>
      </c>
      <c r="E74" s="39" t="s">
        <v>5</v>
      </c>
    </row>
    <row r="75" spans="1:16" ht="25.5">
      <c r="A75" t="s">
        <v>50</v>
      </c>
      <c s="34" t="s">
        <v>68</v>
      </c>
      <c s="34" t="s">
        <v>8250</v>
      </c>
      <c s="35" t="s">
        <v>5</v>
      </c>
      <c s="6" t="s">
        <v>8251</v>
      </c>
      <c s="36" t="s">
        <v>54</v>
      </c>
      <c s="37">
        <v>23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28</v>
      </c>
    </row>
    <row r="76" spans="1:5" ht="25.5">
      <c r="A76" s="35" t="s">
        <v>56</v>
      </c>
      <c r="E76" s="39" t="s">
        <v>8251</v>
      </c>
    </row>
    <row r="77" spans="1:5" ht="25.5">
      <c r="A77" s="35" t="s">
        <v>57</v>
      </c>
      <c r="E77" s="40" t="s">
        <v>8252</v>
      </c>
    </row>
    <row r="78" spans="1:5" ht="12.75">
      <c r="A78" t="s">
        <v>58</v>
      </c>
      <c r="E78" s="39" t="s">
        <v>5</v>
      </c>
    </row>
    <row r="79" spans="1:16" ht="38.25">
      <c r="A79" t="s">
        <v>50</v>
      </c>
      <c s="34" t="s">
        <v>27</v>
      </c>
      <c s="34" t="s">
        <v>898</v>
      </c>
      <c s="35" t="s">
        <v>5</v>
      </c>
      <c s="6" t="s">
        <v>784</v>
      </c>
      <c s="36" t="s">
        <v>71</v>
      </c>
      <c s="37">
        <v>31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28</v>
      </c>
    </row>
    <row r="80" spans="1:5" ht="38.25">
      <c r="A80" s="35" t="s">
        <v>56</v>
      </c>
      <c r="E80" s="39" t="s">
        <v>899</v>
      </c>
    </row>
    <row r="81" spans="1:5" ht="12.75">
      <c r="A81" s="35" t="s">
        <v>57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12.75">
      <c r="A83" t="s">
        <v>50</v>
      </c>
      <c s="34" t="s">
        <v>77</v>
      </c>
      <c s="34" t="s">
        <v>8253</v>
      </c>
      <c s="35" t="s">
        <v>5</v>
      </c>
      <c s="6" t="s">
        <v>8254</v>
      </c>
      <c s="36" t="s">
        <v>71</v>
      </c>
      <c s="37">
        <v>31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62</v>
      </c>
      <c>
        <f>(M83*21)/100</f>
      </c>
      <c t="s">
        <v>28</v>
      </c>
    </row>
    <row r="84" spans="1:5" ht="12.75">
      <c r="A84" s="35" t="s">
        <v>56</v>
      </c>
      <c r="E84" s="39" t="s">
        <v>8254</v>
      </c>
    </row>
    <row r="85" spans="1:5" ht="12.75">
      <c r="A85" s="35" t="s">
        <v>57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25.5">
      <c r="A87" t="s">
        <v>50</v>
      </c>
      <c s="34" t="s">
        <v>80</v>
      </c>
      <c s="34" t="s">
        <v>8255</v>
      </c>
      <c s="35" t="s">
        <v>5</v>
      </c>
      <c s="6" t="s">
        <v>8256</v>
      </c>
      <c s="36" t="s">
        <v>71</v>
      </c>
      <c s="37">
        <v>26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28</v>
      </c>
    </row>
    <row r="88" spans="1:5" ht="25.5">
      <c r="A88" s="35" t="s">
        <v>56</v>
      </c>
      <c r="E88" s="39" t="s">
        <v>8256</v>
      </c>
    </row>
    <row r="89" spans="1:5" ht="12.75">
      <c r="A89" s="35" t="s">
        <v>57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83</v>
      </c>
      <c s="34" t="s">
        <v>8257</v>
      </c>
      <c s="35" t="s">
        <v>5</v>
      </c>
      <c s="6" t="s">
        <v>8258</v>
      </c>
      <c s="36" t="s">
        <v>71</v>
      </c>
      <c s="37">
        <v>26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62</v>
      </c>
      <c>
        <f>(M91*21)/100</f>
      </c>
      <c t="s">
        <v>28</v>
      </c>
    </row>
    <row r="92" spans="1:5" ht="12.75">
      <c r="A92" s="35" t="s">
        <v>56</v>
      </c>
      <c r="E92" s="39" t="s">
        <v>8258</v>
      </c>
    </row>
    <row r="93" spans="1:5" ht="12.75">
      <c r="A93" s="35" t="s">
        <v>57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25.5">
      <c r="A95" t="s">
        <v>50</v>
      </c>
      <c s="34" t="s">
        <v>87</v>
      </c>
      <c s="34" t="s">
        <v>8259</v>
      </c>
      <c s="35" t="s">
        <v>5</v>
      </c>
      <c s="6" t="s">
        <v>7703</v>
      </c>
      <c s="36" t="s">
        <v>71</v>
      </c>
      <c s="37">
        <v>25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28</v>
      </c>
    </row>
    <row r="96" spans="1:5" ht="38.25">
      <c r="A96" s="35" t="s">
        <v>56</v>
      </c>
      <c r="E96" s="39" t="s">
        <v>8260</v>
      </c>
    </row>
    <row r="97" spans="1:5" ht="12.75">
      <c r="A97" s="35" t="s">
        <v>57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12.75">
      <c r="A99" t="s">
        <v>50</v>
      </c>
      <c s="34" t="s">
        <v>90</v>
      </c>
      <c s="34" t="s">
        <v>8261</v>
      </c>
      <c s="35" t="s">
        <v>5</v>
      </c>
      <c s="6" t="s">
        <v>8262</v>
      </c>
      <c s="36" t="s">
        <v>71</v>
      </c>
      <c s="37">
        <v>25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62</v>
      </c>
      <c>
        <f>(M99*21)/100</f>
      </c>
      <c t="s">
        <v>28</v>
      </c>
    </row>
    <row r="100" spans="1:5" ht="12.75">
      <c r="A100" s="35" t="s">
        <v>56</v>
      </c>
      <c r="E100" s="39" t="s">
        <v>8262</v>
      </c>
    </row>
    <row r="101" spans="1:5" ht="12.75">
      <c r="A101" s="35" t="s">
        <v>57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12.75">
      <c r="A103" t="s">
        <v>50</v>
      </c>
      <c s="34" t="s">
        <v>93</v>
      </c>
      <c s="34" t="s">
        <v>52</v>
      </c>
      <c s="35" t="s">
        <v>5</v>
      </c>
      <c s="6" t="s">
        <v>53</v>
      </c>
      <c s="36" t="s">
        <v>54</v>
      </c>
      <c s="37">
        <v>151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28</v>
      </c>
    </row>
    <row r="104" spans="1:5" ht="12.75">
      <c r="A104" s="35" t="s">
        <v>56</v>
      </c>
      <c r="E104" s="39" t="s">
        <v>53</v>
      </c>
    </row>
    <row r="105" spans="1:5" ht="12.75">
      <c r="A105" s="35" t="s">
        <v>57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12.75">
      <c r="A107" t="s">
        <v>50</v>
      </c>
      <c s="34" t="s">
        <v>96</v>
      </c>
      <c s="34" t="s">
        <v>8263</v>
      </c>
      <c s="35" t="s">
        <v>5</v>
      </c>
      <c s="6" t="s">
        <v>8264</v>
      </c>
      <c s="36" t="s">
        <v>54</v>
      </c>
      <c s="37">
        <v>23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28</v>
      </c>
    </row>
    <row r="108" spans="1:5" ht="12.75">
      <c r="A108" s="35" t="s">
        <v>56</v>
      </c>
      <c r="E108" s="39" t="s">
        <v>8264</v>
      </c>
    </row>
    <row r="109" spans="1:5" ht="25.5">
      <c r="A109" s="35" t="s">
        <v>57</v>
      </c>
      <c r="E109" s="40" t="s">
        <v>8252</v>
      </c>
    </row>
    <row r="110" spans="1:5" ht="12.75">
      <c r="A110" t="s">
        <v>58</v>
      </c>
      <c r="E110" s="39" t="s">
        <v>5</v>
      </c>
    </row>
    <row r="111" spans="1:16" ht="12.75">
      <c r="A111" t="s">
        <v>50</v>
      </c>
      <c s="34" t="s">
        <v>99</v>
      </c>
      <c s="34" t="s">
        <v>8265</v>
      </c>
      <c s="35" t="s">
        <v>5</v>
      </c>
      <c s="6" t="s">
        <v>8266</v>
      </c>
      <c s="36" t="s">
        <v>54</v>
      </c>
      <c s="37">
        <v>56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62</v>
      </c>
      <c>
        <f>(M111*21)/100</f>
      </c>
      <c t="s">
        <v>28</v>
      </c>
    </row>
    <row r="112" spans="1:5" ht="12.75">
      <c r="A112" s="35" t="s">
        <v>56</v>
      </c>
      <c r="E112" s="39" t="s">
        <v>8266</v>
      </c>
    </row>
    <row r="113" spans="1:5" ht="12.75">
      <c r="A113" s="35" t="s">
        <v>57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25.5">
      <c r="A115" t="s">
        <v>50</v>
      </c>
      <c s="34" t="s">
        <v>105</v>
      </c>
      <c s="34" t="s">
        <v>8267</v>
      </c>
      <c s="35" t="s">
        <v>5</v>
      </c>
      <c s="6" t="s">
        <v>8268</v>
      </c>
      <c s="36" t="s">
        <v>71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28</v>
      </c>
    </row>
    <row r="116" spans="1:5" ht="25.5">
      <c r="A116" s="35" t="s">
        <v>56</v>
      </c>
      <c r="E116" s="39" t="s">
        <v>8268</v>
      </c>
    </row>
    <row r="117" spans="1:5" ht="12.75">
      <c r="A117" s="35" t="s">
        <v>57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50</v>
      </c>
      <c s="34" t="s">
        <v>108</v>
      </c>
      <c s="34" t="s">
        <v>8269</v>
      </c>
      <c s="35" t="s">
        <v>5</v>
      </c>
      <c s="6" t="s">
        <v>8270</v>
      </c>
      <c s="36" t="s">
        <v>71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62</v>
      </c>
      <c>
        <f>(M119*21)/100</f>
      </c>
      <c t="s">
        <v>28</v>
      </c>
    </row>
    <row r="120" spans="1:5" ht="12.75">
      <c r="A120" s="35" t="s">
        <v>56</v>
      </c>
      <c r="E120" s="39" t="s">
        <v>8270</v>
      </c>
    </row>
    <row r="121" spans="1:5" ht="12.75">
      <c r="A121" s="35" t="s">
        <v>57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128</v>
      </c>
      <c s="34" t="s">
        <v>8271</v>
      </c>
      <c s="35" t="s">
        <v>5</v>
      </c>
      <c s="6" t="s">
        <v>8272</v>
      </c>
      <c s="36" t="s">
        <v>71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62</v>
      </c>
      <c>
        <f>(M123*21)/100</f>
      </c>
      <c t="s">
        <v>28</v>
      </c>
    </row>
    <row r="124" spans="1:5" ht="12.75">
      <c r="A124" s="35" t="s">
        <v>56</v>
      </c>
      <c r="E124" s="39" t="s">
        <v>8272</v>
      </c>
    </row>
    <row r="125" spans="1:5" ht="12.75">
      <c r="A125" s="35" t="s">
        <v>57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12.75">
      <c r="A127" t="s">
        <v>50</v>
      </c>
      <c s="34" t="s">
        <v>130</v>
      </c>
      <c s="34" t="s">
        <v>8273</v>
      </c>
      <c s="35" t="s">
        <v>5</v>
      </c>
      <c s="6" t="s">
        <v>8274</v>
      </c>
      <c s="36" t="s">
        <v>71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62</v>
      </c>
      <c>
        <f>(M127*21)/100</f>
      </c>
      <c t="s">
        <v>28</v>
      </c>
    </row>
    <row r="128" spans="1:5" ht="12.75">
      <c r="A128" s="35" t="s">
        <v>56</v>
      </c>
      <c r="E128" s="39" t="s">
        <v>8274</v>
      </c>
    </row>
    <row r="129" spans="1:5" ht="12.75">
      <c r="A129" s="35" t="s">
        <v>57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25.5">
      <c r="A131" t="s">
        <v>50</v>
      </c>
      <c s="34" t="s">
        <v>132</v>
      </c>
      <c s="34" t="s">
        <v>8275</v>
      </c>
      <c s="35" t="s">
        <v>5</v>
      </c>
      <c s="6" t="s">
        <v>8276</v>
      </c>
      <c s="36" t="s">
        <v>71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28</v>
      </c>
    </row>
    <row r="132" spans="1:5" ht="25.5">
      <c r="A132" s="35" t="s">
        <v>56</v>
      </c>
      <c r="E132" s="39" t="s">
        <v>8276</v>
      </c>
    </row>
    <row r="133" spans="1:5" ht="12.75">
      <c r="A133" s="35" t="s">
        <v>57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25.5">
      <c r="A135" t="s">
        <v>50</v>
      </c>
      <c s="34" t="s">
        <v>134</v>
      </c>
      <c s="34" t="s">
        <v>7986</v>
      </c>
      <c s="35" t="s">
        <v>5</v>
      </c>
      <c s="6" t="s">
        <v>7987</v>
      </c>
      <c s="36" t="s">
        <v>71</v>
      </c>
      <c s="37">
        <v>7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28</v>
      </c>
    </row>
    <row r="136" spans="1:5" ht="25.5">
      <c r="A136" s="35" t="s">
        <v>56</v>
      </c>
      <c r="E136" s="39" t="s">
        <v>7987</v>
      </c>
    </row>
    <row r="137" spans="1:5" ht="12.75">
      <c r="A137" s="35" t="s">
        <v>57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25.5">
      <c r="A139" t="s">
        <v>50</v>
      </c>
      <c s="34" t="s">
        <v>136</v>
      </c>
      <c s="34" t="s">
        <v>7993</v>
      </c>
      <c s="35" t="s">
        <v>5</v>
      </c>
      <c s="6" t="s">
        <v>7994</v>
      </c>
      <c s="36" t="s">
        <v>71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28</v>
      </c>
    </row>
    <row r="140" spans="1:5" ht="25.5">
      <c r="A140" s="35" t="s">
        <v>56</v>
      </c>
      <c r="E140" s="39" t="s">
        <v>7994</v>
      </c>
    </row>
    <row r="141" spans="1:5" ht="12.75">
      <c r="A141" s="35" t="s">
        <v>57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25.5">
      <c r="A143" t="s">
        <v>50</v>
      </c>
      <c s="34" t="s">
        <v>137</v>
      </c>
      <c s="34" t="s">
        <v>7997</v>
      </c>
      <c s="35" t="s">
        <v>5</v>
      </c>
      <c s="6" t="s">
        <v>7998</v>
      </c>
      <c s="36" t="s">
        <v>71</v>
      </c>
      <c s="37">
        <v>10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28</v>
      </c>
    </row>
    <row r="144" spans="1:5" ht="25.5">
      <c r="A144" s="35" t="s">
        <v>56</v>
      </c>
      <c r="E144" s="39" t="s">
        <v>7998</v>
      </c>
    </row>
    <row r="145" spans="1:5" ht="12.75">
      <c r="A145" s="35" t="s">
        <v>57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25.5">
      <c r="A147" t="s">
        <v>50</v>
      </c>
      <c s="34" t="s">
        <v>141</v>
      </c>
      <c s="34" t="s">
        <v>8024</v>
      </c>
      <c s="35" t="s">
        <v>5</v>
      </c>
      <c s="6" t="s">
        <v>8025</v>
      </c>
      <c s="36" t="s">
        <v>71</v>
      </c>
      <c s="37">
        <v>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28</v>
      </c>
    </row>
    <row r="148" spans="1:5" ht="25.5">
      <c r="A148" s="35" t="s">
        <v>56</v>
      </c>
      <c r="E148" s="39" t="s">
        <v>8025</v>
      </c>
    </row>
    <row r="149" spans="1:5" ht="12.75">
      <c r="A149" s="35" t="s">
        <v>57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25.5">
      <c r="A151" t="s">
        <v>50</v>
      </c>
      <c s="34" t="s">
        <v>143</v>
      </c>
      <c s="34" t="s">
        <v>8035</v>
      </c>
      <c s="35" t="s">
        <v>5</v>
      </c>
      <c s="6" t="s">
        <v>8036</v>
      </c>
      <c s="36" t="s">
        <v>71</v>
      </c>
      <c s="37">
        <v>34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28</v>
      </c>
    </row>
    <row r="152" spans="1:5" ht="25.5">
      <c r="A152" s="35" t="s">
        <v>56</v>
      </c>
      <c r="E152" s="39" t="s">
        <v>8036</v>
      </c>
    </row>
    <row r="153" spans="1:5" ht="12.75">
      <c r="A153" s="35" t="s">
        <v>57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6" ht="25.5">
      <c r="A155" t="s">
        <v>50</v>
      </c>
      <c s="34" t="s">
        <v>144</v>
      </c>
      <c s="34" t="s">
        <v>8127</v>
      </c>
      <c s="35" t="s">
        <v>5</v>
      </c>
      <c s="6" t="s">
        <v>8277</v>
      </c>
      <c s="36" t="s">
        <v>71</v>
      </c>
      <c s="37">
        <v>14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62</v>
      </c>
      <c>
        <f>(M155*21)/100</f>
      </c>
      <c t="s">
        <v>28</v>
      </c>
    </row>
    <row r="156" spans="1:5" ht="25.5">
      <c r="A156" s="35" t="s">
        <v>56</v>
      </c>
      <c r="E156" s="39" t="s">
        <v>8277</v>
      </c>
    </row>
    <row r="157" spans="1:5" ht="12.75">
      <c r="A157" s="35" t="s">
        <v>57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25.5">
      <c r="A159" t="s">
        <v>50</v>
      </c>
      <c s="34" t="s">
        <v>147</v>
      </c>
      <c s="34" t="s">
        <v>8127</v>
      </c>
      <c s="35" t="s">
        <v>51</v>
      </c>
      <c s="6" t="s">
        <v>8277</v>
      </c>
      <c s="36" t="s">
        <v>71</v>
      </c>
      <c s="37">
        <v>99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62</v>
      </c>
      <c>
        <f>(M159*21)/100</f>
      </c>
      <c t="s">
        <v>28</v>
      </c>
    </row>
    <row r="160" spans="1:5" ht="25.5">
      <c r="A160" s="35" t="s">
        <v>56</v>
      </c>
      <c r="E160" s="39" t="s">
        <v>8277</v>
      </c>
    </row>
    <row r="161" spans="1:5" ht="12.75">
      <c r="A161" s="35" t="s">
        <v>57</v>
      </c>
      <c r="E161" s="40" t="s">
        <v>5</v>
      </c>
    </row>
    <row r="162" spans="1:5" ht="12.75">
      <c r="A162" t="s">
        <v>58</v>
      </c>
      <c r="E162" s="39" t="s">
        <v>5</v>
      </c>
    </row>
    <row r="163" spans="1:16" ht="25.5">
      <c r="A163" t="s">
        <v>50</v>
      </c>
      <c s="34" t="s">
        <v>148</v>
      </c>
      <c s="34" t="s">
        <v>8278</v>
      </c>
      <c s="35" t="s">
        <v>5</v>
      </c>
      <c s="6" t="s">
        <v>8279</v>
      </c>
      <c s="36" t="s">
        <v>71</v>
      </c>
      <c s="37">
        <v>14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62</v>
      </c>
      <c>
        <f>(M163*21)/100</f>
      </c>
      <c t="s">
        <v>28</v>
      </c>
    </row>
    <row r="164" spans="1:5" ht="25.5">
      <c r="A164" s="35" t="s">
        <v>56</v>
      </c>
      <c r="E164" s="39" t="s">
        <v>8279</v>
      </c>
    </row>
    <row r="165" spans="1:5" ht="25.5">
      <c r="A165" s="35" t="s">
        <v>57</v>
      </c>
      <c r="E165" s="40" t="s">
        <v>8280</v>
      </c>
    </row>
    <row r="166" spans="1:5" ht="12.75">
      <c r="A166" t="s">
        <v>58</v>
      </c>
      <c r="E166" s="39" t="s">
        <v>5</v>
      </c>
    </row>
    <row r="167" spans="1:16" ht="12.75">
      <c r="A167" t="s">
        <v>50</v>
      </c>
      <c s="34" t="s">
        <v>150</v>
      </c>
      <c s="34" t="s">
        <v>267</v>
      </c>
      <c s="35" t="s">
        <v>5</v>
      </c>
      <c s="6" t="s">
        <v>268</v>
      </c>
      <c s="36" t="s">
        <v>71</v>
      </c>
      <c s="37">
        <v>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28</v>
      </c>
    </row>
    <row r="168" spans="1:5" ht="12.75">
      <c r="A168" s="35" t="s">
        <v>56</v>
      </c>
      <c r="E168" s="39" t="s">
        <v>268</v>
      </c>
    </row>
    <row r="169" spans="1:5" ht="12.75">
      <c r="A169" s="35" t="s">
        <v>57</v>
      </c>
      <c r="E169" s="40" t="s">
        <v>5</v>
      </c>
    </row>
    <row r="170" spans="1:5" ht="12.75">
      <c r="A170" t="s">
        <v>58</v>
      </c>
      <c r="E170" s="39" t="s">
        <v>5</v>
      </c>
    </row>
    <row r="171" spans="1:16" ht="12.75">
      <c r="A171" t="s">
        <v>50</v>
      </c>
      <c s="34" t="s">
        <v>152</v>
      </c>
      <c s="34" t="s">
        <v>8281</v>
      </c>
      <c s="35" t="s">
        <v>5</v>
      </c>
      <c s="6" t="s">
        <v>8282</v>
      </c>
      <c s="36" t="s">
        <v>71</v>
      </c>
      <c s="37">
        <v>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62</v>
      </c>
      <c>
        <f>(M171*21)/100</f>
      </c>
      <c t="s">
        <v>28</v>
      </c>
    </row>
    <row r="172" spans="1:5" ht="12.75">
      <c r="A172" s="35" t="s">
        <v>56</v>
      </c>
      <c r="E172" s="39" t="s">
        <v>8282</v>
      </c>
    </row>
    <row r="173" spans="1:5" ht="25.5">
      <c r="A173" s="35" t="s">
        <v>57</v>
      </c>
      <c r="E173" s="40" t="s">
        <v>8283</v>
      </c>
    </row>
    <row r="174" spans="1:5" ht="12.75">
      <c r="A174" t="s">
        <v>58</v>
      </c>
      <c r="E174" s="39" t="s">
        <v>5</v>
      </c>
    </row>
    <row r="175" spans="1:16" ht="12.75">
      <c r="A175" t="s">
        <v>50</v>
      </c>
      <c s="34" t="s">
        <v>154</v>
      </c>
      <c s="34" t="s">
        <v>7798</v>
      </c>
      <c s="35" t="s">
        <v>5</v>
      </c>
      <c s="6" t="s">
        <v>7799</v>
      </c>
      <c s="36" t="s">
        <v>71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55</v>
      </c>
      <c>
        <f>(M175*21)/100</f>
      </c>
      <c t="s">
        <v>28</v>
      </c>
    </row>
    <row r="176" spans="1:5" ht="12.75">
      <c r="A176" s="35" t="s">
        <v>56</v>
      </c>
      <c r="E176" s="39" t="s">
        <v>7799</v>
      </c>
    </row>
    <row r="177" spans="1:5" ht="12.75">
      <c r="A177" s="35" t="s">
        <v>57</v>
      </c>
      <c r="E177" s="40" t="s">
        <v>5</v>
      </c>
    </row>
    <row r="178" spans="1:5" ht="12.75">
      <c r="A178" t="s">
        <v>58</v>
      </c>
      <c r="E178" s="39" t="s">
        <v>5</v>
      </c>
    </row>
    <row r="179" spans="1:16" ht="12.75">
      <c r="A179" t="s">
        <v>50</v>
      </c>
      <c s="34" t="s">
        <v>156</v>
      </c>
      <c s="34" t="s">
        <v>8284</v>
      </c>
      <c s="35" t="s">
        <v>5</v>
      </c>
      <c s="6" t="s">
        <v>8285</v>
      </c>
      <c s="36" t="s">
        <v>71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62</v>
      </c>
      <c>
        <f>(M179*21)/100</f>
      </c>
      <c t="s">
        <v>28</v>
      </c>
    </row>
    <row r="180" spans="1:5" ht="12.75">
      <c r="A180" s="35" t="s">
        <v>56</v>
      </c>
      <c r="E180" s="39" t="s">
        <v>8285</v>
      </c>
    </row>
    <row r="181" spans="1:5" ht="25.5">
      <c r="A181" s="35" t="s">
        <v>57</v>
      </c>
      <c r="E181" s="40" t="s">
        <v>8286</v>
      </c>
    </row>
    <row r="182" spans="1:5" ht="12.75">
      <c r="A182" t="s">
        <v>58</v>
      </c>
      <c r="E182" s="39" t="s">
        <v>5</v>
      </c>
    </row>
    <row r="183" spans="1:16" ht="25.5">
      <c r="A183" t="s">
        <v>50</v>
      </c>
      <c s="34" t="s">
        <v>157</v>
      </c>
      <c s="34" t="s">
        <v>8287</v>
      </c>
      <c s="35" t="s">
        <v>5</v>
      </c>
      <c s="6" t="s">
        <v>8288</v>
      </c>
      <c s="36" t="s">
        <v>71</v>
      </c>
      <c s="37">
        <v>13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55</v>
      </c>
      <c>
        <f>(M183*21)/100</f>
      </c>
      <c t="s">
        <v>28</v>
      </c>
    </row>
    <row r="184" spans="1:5" ht="25.5">
      <c r="A184" s="35" t="s">
        <v>56</v>
      </c>
      <c r="E184" s="39" t="s">
        <v>8288</v>
      </c>
    </row>
    <row r="185" spans="1:5" ht="12.75">
      <c r="A185" s="35" t="s">
        <v>57</v>
      </c>
      <c r="E185" s="40" t="s">
        <v>5</v>
      </c>
    </row>
    <row r="186" spans="1:5" ht="12.75">
      <c r="A186" t="s">
        <v>58</v>
      </c>
      <c r="E186" s="39" t="s">
        <v>5</v>
      </c>
    </row>
    <row r="187" spans="1:16" ht="12.75">
      <c r="A187" t="s">
        <v>50</v>
      </c>
      <c s="34" t="s">
        <v>159</v>
      </c>
      <c s="34" t="s">
        <v>8289</v>
      </c>
      <c s="35" t="s">
        <v>5</v>
      </c>
      <c s="6" t="s">
        <v>8290</v>
      </c>
      <c s="36" t="s">
        <v>71</v>
      </c>
      <c s="37">
        <v>13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62</v>
      </c>
      <c>
        <f>(M187*21)/100</f>
      </c>
      <c t="s">
        <v>28</v>
      </c>
    </row>
    <row r="188" spans="1:5" ht="12.75">
      <c r="A188" s="35" t="s">
        <v>56</v>
      </c>
      <c r="E188" s="39" t="s">
        <v>8290</v>
      </c>
    </row>
    <row r="189" spans="1:5" ht="38.25">
      <c r="A189" s="35" t="s">
        <v>57</v>
      </c>
      <c r="E189" s="40" t="s">
        <v>8291</v>
      </c>
    </row>
    <row r="190" spans="1:5" ht="12.75">
      <c r="A190" t="s">
        <v>58</v>
      </c>
      <c r="E190" s="39" t="s">
        <v>5</v>
      </c>
    </row>
    <row r="191" spans="1:16" ht="25.5">
      <c r="A191" t="s">
        <v>50</v>
      </c>
      <c s="34" t="s">
        <v>160</v>
      </c>
      <c s="34" t="s">
        <v>8287</v>
      </c>
      <c s="35" t="s">
        <v>51</v>
      </c>
      <c s="6" t="s">
        <v>8288</v>
      </c>
      <c s="36" t="s">
        <v>71</v>
      </c>
      <c s="37">
        <v>16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55</v>
      </c>
      <c>
        <f>(M191*21)/100</f>
      </c>
      <c t="s">
        <v>28</v>
      </c>
    </row>
    <row r="192" spans="1:5" ht="25.5">
      <c r="A192" s="35" t="s">
        <v>56</v>
      </c>
      <c r="E192" s="39" t="s">
        <v>8288</v>
      </c>
    </row>
    <row r="193" spans="1:5" ht="12.75">
      <c r="A193" s="35" t="s">
        <v>57</v>
      </c>
      <c r="E193" s="40" t="s">
        <v>5</v>
      </c>
    </row>
    <row r="194" spans="1:5" ht="12.75">
      <c r="A194" t="s">
        <v>58</v>
      </c>
      <c r="E194" s="39" t="s">
        <v>5</v>
      </c>
    </row>
    <row r="195" spans="1:16" ht="12.75">
      <c r="A195" t="s">
        <v>50</v>
      </c>
      <c s="34" t="s">
        <v>162</v>
      </c>
      <c s="34" t="s">
        <v>8292</v>
      </c>
      <c s="35" t="s">
        <v>5</v>
      </c>
      <c s="6" t="s">
        <v>8293</v>
      </c>
      <c s="36" t="s">
        <v>71</v>
      </c>
      <c s="37">
        <v>16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62</v>
      </c>
      <c>
        <f>(M195*21)/100</f>
      </c>
      <c t="s">
        <v>28</v>
      </c>
    </row>
    <row r="196" spans="1:5" ht="12.75">
      <c r="A196" s="35" t="s">
        <v>56</v>
      </c>
      <c r="E196" s="39" t="s">
        <v>8293</v>
      </c>
    </row>
    <row r="197" spans="1:5" ht="38.25">
      <c r="A197" s="35" t="s">
        <v>57</v>
      </c>
      <c r="E197" s="40" t="s">
        <v>8294</v>
      </c>
    </row>
    <row r="198" spans="1:5" ht="12.75">
      <c r="A198" t="s">
        <v>58</v>
      </c>
      <c r="E198" s="39" t="s">
        <v>5</v>
      </c>
    </row>
    <row r="199" spans="1:16" ht="38.25">
      <c r="A199" t="s">
        <v>50</v>
      </c>
      <c s="34" t="s">
        <v>163</v>
      </c>
      <c s="34" t="s">
        <v>8295</v>
      </c>
      <c s="35" t="s">
        <v>5</v>
      </c>
      <c s="6" t="s">
        <v>8296</v>
      </c>
      <c s="36" t="s">
        <v>71</v>
      </c>
      <c s="37">
        <v>24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55</v>
      </c>
      <c>
        <f>(M199*21)/100</f>
      </c>
      <c t="s">
        <v>28</v>
      </c>
    </row>
    <row r="200" spans="1:5" ht="38.25">
      <c r="A200" s="35" t="s">
        <v>56</v>
      </c>
      <c r="E200" s="39" t="s">
        <v>8297</v>
      </c>
    </row>
    <row r="201" spans="1:5" ht="25.5">
      <c r="A201" s="35" t="s">
        <v>57</v>
      </c>
      <c r="E201" s="40" t="s">
        <v>8298</v>
      </c>
    </row>
    <row r="202" spans="1:5" ht="12.75">
      <c r="A202" t="s">
        <v>58</v>
      </c>
      <c r="E202" s="39" t="s">
        <v>5</v>
      </c>
    </row>
    <row r="203" spans="1:16" ht="38.25">
      <c r="A203" t="s">
        <v>50</v>
      </c>
      <c s="34" t="s">
        <v>381</v>
      </c>
      <c s="34" t="s">
        <v>8295</v>
      </c>
      <c s="35" t="s">
        <v>51</v>
      </c>
      <c s="6" t="s">
        <v>8296</v>
      </c>
      <c s="36" t="s">
        <v>71</v>
      </c>
      <c s="37">
        <v>17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55</v>
      </c>
      <c>
        <f>(M203*21)/100</f>
      </c>
      <c t="s">
        <v>28</v>
      </c>
    </row>
    <row r="204" spans="1:5" ht="38.25">
      <c r="A204" s="35" t="s">
        <v>56</v>
      </c>
      <c r="E204" s="39" t="s">
        <v>8297</v>
      </c>
    </row>
    <row r="205" spans="1:5" ht="25.5">
      <c r="A205" s="35" t="s">
        <v>57</v>
      </c>
      <c r="E205" s="40" t="s">
        <v>8299</v>
      </c>
    </row>
    <row r="206" spans="1:5" ht="12.75">
      <c r="A206" t="s">
        <v>58</v>
      </c>
      <c r="E206" s="39" t="s">
        <v>5</v>
      </c>
    </row>
    <row r="207" spans="1:16" ht="25.5">
      <c r="A207" t="s">
        <v>50</v>
      </c>
      <c s="34" t="s">
        <v>384</v>
      </c>
      <c s="34" t="s">
        <v>8300</v>
      </c>
      <c s="35" t="s">
        <v>5</v>
      </c>
      <c s="6" t="s">
        <v>8301</v>
      </c>
      <c s="36" t="s">
        <v>71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62</v>
      </c>
      <c>
        <f>(M207*21)/100</f>
      </c>
      <c t="s">
        <v>28</v>
      </c>
    </row>
    <row r="208" spans="1:5" ht="25.5">
      <c r="A208" s="35" t="s">
        <v>56</v>
      </c>
      <c r="E208" s="39" t="s">
        <v>8301</v>
      </c>
    </row>
    <row r="209" spans="1:5" ht="25.5">
      <c r="A209" s="35" t="s">
        <v>57</v>
      </c>
      <c r="E209" s="40" t="s">
        <v>8302</v>
      </c>
    </row>
    <row r="210" spans="1:5" ht="12.75">
      <c r="A210" t="s">
        <v>58</v>
      </c>
      <c r="E210" s="39" t="s">
        <v>5</v>
      </c>
    </row>
    <row r="211" spans="1:16" ht="25.5">
      <c r="A211" t="s">
        <v>50</v>
      </c>
      <c s="34" t="s">
        <v>387</v>
      </c>
      <c s="34" t="s">
        <v>8303</v>
      </c>
      <c s="35" t="s">
        <v>5</v>
      </c>
      <c s="6" t="s">
        <v>8304</v>
      </c>
      <c s="36" t="s">
        <v>71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55</v>
      </c>
      <c>
        <f>(M211*21)/100</f>
      </c>
      <c t="s">
        <v>28</v>
      </c>
    </row>
    <row r="212" spans="1:5" ht="25.5">
      <c r="A212" s="35" t="s">
        <v>56</v>
      </c>
      <c r="E212" s="39" t="s">
        <v>8305</v>
      </c>
    </row>
    <row r="213" spans="1:5" ht="25.5">
      <c r="A213" s="35" t="s">
        <v>57</v>
      </c>
      <c r="E213" s="40" t="s">
        <v>8302</v>
      </c>
    </row>
    <row r="214" spans="1:5" ht="12.75">
      <c r="A214" t="s">
        <v>58</v>
      </c>
      <c r="E214" s="39" t="s">
        <v>5</v>
      </c>
    </row>
    <row r="215" spans="1:16" ht="25.5">
      <c r="A215" t="s">
        <v>50</v>
      </c>
      <c s="34" t="s">
        <v>390</v>
      </c>
      <c s="34" t="s">
        <v>8306</v>
      </c>
      <c s="35" t="s">
        <v>5</v>
      </c>
      <c s="6" t="s">
        <v>8307</v>
      </c>
      <c s="36" t="s">
        <v>71</v>
      </c>
      <c s="37">
        <v>57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55</v>
      </c>
      <c>
        <f>(M215*21)/100</f>
      </c>
      <c t="s">
        <v>28</v>
      </c>
    </row>
    <row r="216" spans="1:5" ht="38.25">
      <c r="A216" s="35" t="s">
        <v>56</v>
      </c>
      <c r="E216" s="39" t="s">
        <v>8308</v>
      </c>
    </row>
    <row r="217" spans="1:5" ht="12.75">
      <c r="A217" s="35" t="s">
        <v>57</v>
      </c>
      <c r="E217" s="40" t="s">
        <v>5</v>
      </c>
    </row>
    <row r="218" spans="1:5" ht="12.75">
      <c r="A218" t="s">
        <v>58</v>
      </c>
      <c r="E218" s="39" t="s">
        <v>5</v>
      </c>
    </row>
    <row r="219" spans="1:16" ht="25.5">
      <c r="A219" t="s">
        <v>50</v>
      </c>
      <c s="34" t="s">
        <v>393</v>
      </c>
      <c s="34" t="s">
        <v>8309</v>
      </c>
      <c s="35" t="s">
        <v>5</v>
      </c>
      <c s="6" t="s">
        <v>8310</v>
      </c>
      <c s="36" t="s">
        <v>71</v>
      </c>
      <c s="37">
        <v>13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55</v>
      </c>
      <c>
        <f>(M219*21)/100</f>
      </c>
      <c t="s">
        <v>28</v>
      </c>
    </row>
    <row r="220" spans="1:5" ht="25.5">
      <c r="A220" s="35" t="s">
        <v>56</v>
      </c>
      <c r="E220" s="39" t="s">
        <v>8311</v>
      </c>
    </row>
    <row r="221" spans="1:5" ht="25.5">
      <c r="A221" s="35" t="s">
        <v>57</v>
      </c>
      <c r="E221" s="40" t="s">
        <v>8312</v>
      </c>
    </row>
    <row r="222" spans="1:5" ht="12.75">
      <c r="A222" t="s">
        <v>58</v>
      </c>
      <c r="E222" s="39" t="s">
        <v>5</v>
      </c>
    </row>
    <row r="223" spans="1:16" ht="12.75">
      <c r="A223" t="s">
        <v>50</v>
      </c>
      <c s="34" t="s">
        <v>396</v>
      </c>
      <c s="34" t="s">
        <v>7818</v>
      </c>
      <c s="35" t="s">
        <v>5</v>
      </c>
      <c s="6" t="s">
        <v>7819</v>
      </c>
      <c s="36" t="s">
        <v>86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62</v>
      </c>
      <c>
        <f>(M223*21)/100</f>
      </c>
      <c t="s">
        <v>28</v>
      </c>
    </row>
    <row r="224" spans="1:5" ht="12.75">
      <c r="A224" s="35" t="s">
        <v>56</v>
      </c>
      <c r="E224" s="39" t="s">
        <v>7819</v>
      </c>
    </row>
    <row r="225" spans="1:5" ht="12.75">
      <c r="A225" s="35" t="s">
        <v>57</v>
      </c>
      <c r="E225" s="40" t="s">
        <v>5</v>
      </c>
    </row>
    <row r="226" spans="1:5" ht="12.75">
      <c r="A226" t="s">
        <v>58</v>
      </c>
      <c r="E226" s="39" t="s">
        <v>5</v>
      </c>
    </row>
    <row r="227" spans="1:16" ht="12.75">
      <c r="A227" t="s">
        <v>50</v>
      </c>
      <c s="34" t="s">
        <v>399</v>
      </c>
      <c s="34" t="s">
        <v>8149</v>
      </c>
      <c s="35" t="s">
        <v>5</v>
      </c>
      <c s="6" t="s">
        <v>8313</v>
      </c>
      <c s="36" t="s">
        <v>71</v>
      </c>
      <c s="37">
        <v>80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62</v>
      </c>
      <c>
        <f>(M227*21)/100</f>
      </c>
      <c t="s">
        <v>28</v>
      </c>
    </row>
    <row r="228" spans="1:5" ht="12.75">
      <c r="A228" s="35" t="s">
        <v>56</v>
      </c>
      <c r="E228" s="39" t="s">
        <v>8313</v>
      </c>
    </row>
    <row r="229" spans="1:5" ht="12.75">
      <c r="A229" s="35" t="s">
        <v>57</v>
      </c>
      <c r="E229" s="40" t="s">
        <v>5</v>
      </c>
    </row>
    <row r="230" spans="1:5" ht="12.75">
      <c r="A230" t="s">
        <v>58</v>
      </c>
      <c r="E230" s="39" t="s">
        <v>5</v>
      </c>
    </row>
    <row r="231" spans="1:16" ht="12.75">
      <c r="A231" t="s">
        <v>50</v>
      </c>
      <c s="34" t="s">
        <v>402</v>
      </c>
      <c s="34" t="s">
        <v>8139</v>
      </c>
      <c s="35" t="s">
        <v>5</v>
      </c>
      <c s="6" t="s">
        <v>8314</v>
      </c>
      <c s="36" t="s">
        <v>71</v>
      </c>
      <c s="37">
        <v>80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62</v>
      </c>
      <c>
        <f>(M231*21)/100</f>
      </c>
      <c t="s">
        <v>28</v>
      </c>
    </row>
    <row r="232" spans="1:5" ht="12.75">
      <c r="A232" s="35" t="s">
        <v>56</v>
      </c>
      <c r="E232" s="39" t="s">
        <v>8314</v>
      </c>
    </row>
    <row r="233" spans="1:5" ht="12.75">
      <c r="A233" s="35" t="s">
        <v>57</v>
      </c>
      <c r="E233" s="40" t="s">
        <v>5</v>
      </c>
    </row>
    <row r="234" spans="1:5" ht="12.75">
      <c r="A234" t="s">
        <v>58</v>
      </c>
      <c r="E234" s="39" t="s">
        <v>5</v>
      </c>
    </row>
    <row r="235" spans="1:13" ht="12.75">
      <c r="A235" t="s">
        <v>47</v>
      </c>
      <c r="C235" s="31" t="s">
        <v>5852</v>
      </c>
      <c r="E235" s="33" t="s">
        <v>5853</v>
      </c>
      <c r="J235" s="32">
        <f>0</f>
      </c>
      <c s="32">
        <f>0</f>
      </c>
      <c s="32">
        <f>0+L236</f>
      </c>
      <c s="32">
        <f>0+M236</f>
      </c>
    </row>
    <row r="236" spans="1:16" ht="25.5">
      <c r="A236" t="s">
        <v>50</v>
      </c>
      <c s="34" t="s">
        <v>443</v>
      </c>
      <c s="34" t="s">
        <v>5860</v>
      </c>
      <c s="35" t="s">
        <v>5</v>
      </c>
      <c s="6" t="s">
        <v>5861</v>
      </c>
      <c s="36" t="s">
        <v>281</v>
      </c>
      <c s="37">
        <v>38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55</v>
      </c>
      <c>
        <f>(M236*21)/100</f>
      </c>
      <c t="s">
        <v>28</v>
      </c>
    </row>
    <row r="237" spans="1:5" ht="25.5">
      <c r="A237" s="35" t="s">
        <v>56</v>
      </c>
      <c r="E237" s="39" t="s">
        <v>5861</v>
      </c>
    </row>
    <row r="238" spans="1:5" ht="12.75">
      <c r="A238" s="35" t="s">
        <v>57</v>
      </c>
      <c r="E238" s="40" t="s">
        <v>5</v>
      </c>
    </row>
    <row r="239" spans="1:5" ht="12.75">
      <c r="A239" t="s">
        <v>58</v>
      </c>
      <c r="E23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7666</v>
      </c>
      <c s="41">
        <f>Rekapitulace!C46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7666</v>
      </c>
      <c r="E4" s="26" t="s">
        <v>7667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COUNTIFS(L8:L79,"=0",A8:A79,"P")+COUNTIFS(L8:L79,"",A8:A79,"P")+SUM(Q8:Q79)</f>
      </c>
    </row>
    <row r="8" spans="1:13" ht="12.75">
      <c r="A8" t="s">
        <v>45</v>
      </c>
      <c r="C8" s="28" t="s">
        <v>8317</v>
      </c>
      <c r="E8" s="30" t="s">
        <v>8316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47</v>
      </c>
      <c r="C9" s="31" t="s">
        <v>210</v>
      </c>
      <c r="E9" s="33" t="s">
        <v>124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50</v>
      </c>
      <c s="34" t="s">
        <v>51</v>
      </c>
      <c s="34" t="s">
        <v>6255</v>
      </c>
      <c s="35" t="s">
        <v>5</v>
      </c>
      <c s="6" t="s">
        <v>8318</v>
      </c>
      <c s="36" t="s">
        <v>54</v>
      </c>
      <c s="37">
        <v>350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62</v>
      </c>
      <c>
        <f>(M10*21)/100</f>
      </c>
      <c t="s">
        <v>28</v>
      </c>
    </row>
    <row r="11" spans="1:5" ht="12.75">
      <c r="A11" s="35" t="s">
        <v>56</v>
      </c>
      <c r="E11" s="39" t="s">
        <v>8318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486</v>
      </c>
      <c s="35" t="s">
        <v>5</v>
      </c>
      <c s="6" t="s">
        <v>487</v>
      </c>
      <c s="36" t="s">
        <v>54</v>
      </c>
      <c s="37">
        <v>305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487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6257</v>
      </c>
      <c s="35" t="s">
        <v>5</v>
      </c>
      <c s="6" t="s">
        <v>8319</v>
      </c>
      <c s="36" t="s">
        <v>61</v>
      </c>
      <c s="37">
        <v>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62</v>
      </c>
      <c>
        <f>(M18*21)/100</f>
      </c>
      <c t="s">
        <v>28</v>
      </c>
    </row>
    <row r="19" spans="1:5" ht="12.75">
      <c r="A19" s="35" t="s">
        <v>56</v>
      </c>
      <c r="E19" s="39" t="s">
        <v>8319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65</v>
      </c>
      <c s="34" t="s">
        <v>8320</v>
      </c>
      <c s="35" t="s">
        <v>5</v>
      </c>
      <c s="6" t="s">
        <v>911</v>
      </c>
      <c s="36" t="s">
        <v>61</v>
      </c>
      <c s="37">
        <v>14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62</v>
      </c>
      <c>
        <f>(M22*21)/100</f>
      </c>
      <c t="s">
        <v>28</v>
      </c>
    </row>
    <row r="23" spans="1:5" ht="12.75">
      <c r="A23" s="35" t="s">
        <v>56</v>
      </c>
      <c r="E23" s="39" t="s">
        <v>911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68</v>
      </c>
      <c s="34" t="s">
        <v>8321</v>
      </c>
      <c s="35" t="s">
        <v>5</v>
      </c>
      <c s="6" t="s">
        <v>8322</v>
      </c>
      <c s="36" t="s">
        <v>71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8322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6261</v>
      </c>
      <c s="35" t="s">
        <v>5</v>
      </c>
      <c s="6" t="s">
        <v>8323</v>
      </c>
      <c s="36" t="s">
        <v>54</v>
      </c>
      <c s="37">
        <v>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62</v>
      </c>
      <c>
        <f>(M30*21)/100</f>
      </c>
      <c t="s">
        <v>28</v>
      </c>
    </row>
    <row r="31" spans="1:5" ht="12.75">
      <c r="A31" s="35" t="s">
        <v>56</v>
      </c>
      <c r="E31" s="39" t="s">
        <v>8323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77</v>
      </c>
      <c s="34" t="s">
        <v>760</v>
      </c>
      <c s="35" t="s">
        <v>5</v>
      </c>
      <c s="6" t="s">
        <v>761</v>
      </c>
      <c s="36" t="s">
        <v>54</v>
      </c>
      <c s="37">
        <v>60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12.75">
      <c r="A35" s="35" t="s">
        <v>56</v>
      </c>
      <c r="E35" s="39" t="s">
        <v>761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80</v>
      </c>
      <c s="34" t="s">
        <v>6263</v>
      </c>
      <c s="35" t="s">
        <v>5</v>
      </c>
      <c s="6" t="s">
        <v>8324</v>
      </c>
      <c s="36" t="s">
        <v>54</v>
      </c>
      <c s="37">
        <v>350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62</v>
      </c>
      <c>
        <f>(M38*21)/100</f>
      </c>
      <c t="s">
        <v>28</v>
      </c>
    </row>
    <row r="39" spans="1:5" ht="12.75">
      <c r="A39" s="35" t="s">
        <v>56</v>
      </c>
      <c r="E39" s="39" t="s">
        <v>8324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83</v>
      </c>
      <c s="34" t="s">
        <v>6265</v>
      </c>
      <c s="35" t="s">
        <v>5</v>
      </c>
      <c s="6" t="s">
        <v>8325</v>
      </c>
      <c s="36" t="s">
        <v>54</v>
      </c>
      <c s="37">
        <v>60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62</v>
      </c>
      <c>
        <f>(M42*21)/100</f>
      </c>
      <c t="s">
        <v>28</v>
      </c>
    </row>
    <row r="43" spans="1:5" ht="12.75">
      <c r="A43" s="35" t="s">
        <v>56</v>
      </c>
      <c r="E43" s="39" t="s">
        <v>8325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3" ht="12.75">
      <c r="A46" t="s">
        <v>47</v>
      </c>
      <c r="C46" s="31" t="s">
        <v>215</v>
      </c>
      <c r="E46" s="33" t="s">
        <v>140</v>
      </c>
      <c r="J46" s="32">
        <f>0</f>
      </c>
      <c s="32">
        <f>0</f>
      </c>
      <c s="32">
        <f>0+L47+L51+L55+L59+L63+L67+L71+L75+L79</f>
      </c>
      <c s="32">
        <f>0+M47+M51+M55+M59+M63+M67+M71+M75+M79</f>
      </c>
    </row>
    <row r="47" spans="1:16" ht="12.75">
      <c r="A47" t="s">
        <v>50</v>
      </c>
      <c s="34" t="s">
        <v>87</v>
      </c>
      <c s="34" t="s">
        <v>6267</v>
      </c>
      <c s="35" t="s">
        <v>5</v>
      </c>
      <c s="6" t="s">
        <v>8326</v>
      </c>
      <c s="36" t="s">
        <v>54</v>
      </c>
      <c s="37">
        <v>100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62</v>
      </c>
      <c>
        <f>(M47*21)/100</f>
      </c>
      <c t="s">
        <v>28</v>
      </c>
    </row>
    <row r="48" spans="1:5" ht="12.75">
      <c r="A48" s="35" t="s">
        <v>56</v>
      </c>
      <c r="E48" s="39" t="s">
        <v>8326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90</v>
      </c>
      <c s="34" t="s">
        <v>486</v>
      </c>
      <c s="35" t="s">
        <v>5</v>
      </c>
      <c s="6" t="s">
        <v>487</v>
      </c>
      <c s="36" t="s">
        <v>54</v>
      </c>
      <c s="37">
        <v>100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28</v>
      </c>
    </row>
    <row r="52" spans="1:5" ht="12.75">
      <c r="A52" s="35" t="s">
        <v>56</v>
      </c>
      <c r="E52" s="39" t="s">
        <v>487</v>
      </c>
    </row>
    <row r="53" spans="1:5" ht="12.75">
      <c r="A53" s="35" t="s">
        <v>57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93</v>
      </c>
      <c s="34" t="s">
        <v>6025</v>
      </c>
      <c s="35" t="s">
        <v>5</v>
      </c>
      <c s="6" t="s">
        <v>8327</v>
      </c>
      <c s="36" t="s">
        <v>61</v>
      </c>
      <c s="37">
        <v>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62</v>
      </c>
      <c>
        <f>(M55*21)/100</f>
      </c>
      <c t="s">
        <v>28</v>
      </c>
    </row>
    <row r="56" spans="1:5" ht="12.75">
      <c r="A56" s="35" t="s">
        <v>56</v>
      </c>
      <c r="E56" s="39" t="s">
        <v>8327</v>
      </c>
    </row>
    <row r="57" spans="1:5" ht="12.75">
      <c r="A57" s="35" t="s">
        <v>57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96</v>
      </c>
      <c s="34" t="s">
        <v>8328</v>
      </c>
      <c s="35" t="s">
        <v>5</v>
      </c>
      <c s="6" t="s">
        <v>911</v>
      </c>
      <c s="36" t="s">
        <v>61</v>
      </c>
      <c s="37">
        <v>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62</v>
      </c>
      <c>
        <f>(M59*21)/100</f>
      </c>
      <c t="s">
        <v>28</v>
      </c>
    </row>
    <row r="60" spans="1:5" ht="12.75">
      <c r="A60" s="35" t="s">
        <v>56</v>
      </c>
      <c r="E60" s="39" t="s">
        <v>911</v>
      </c>
    </row>
    <row r="61" spans="1:5" ht="12.75">
      <c r="A61" s="35" t="s">
        <v>57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99</v>
      </c>
      <c s="34" t="s">
        <v>8329</v>
      </c>
      <c s="35" t="s">
        <v>5</v>
      </c>
      <c s="6" t="s">
        <v>8330</v>
      </c>
      <c s="36" t="s">
        <v>54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62</v>
      </c>
      <c>
        <f>(M63*21)/100</f>
      </c>
      <c t="s">
        <v>28</v>
      </c>
    </row>
    <row r="64" spans="1:5" ht="12.75">
      <c r="A64" s="35" t="s">
        <v>56</v>
      </c>
      <c r="E64" s="39" t="s">
        <v>8330</v>
      </c>
    </row>
    <row r="65" spans="1:5" ht="12.75">
      <c r="A65" s="35" t="s">
        <v>57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105</v>
      </c>
      <c s="34" t="s">
        <v>760</v>
      </c>
      <c s="35" t="s">
        <v>5</v>
      </c>
      <c s="6" t="s">
        <v>761</v>
      </c>
      <c s="36" t="s">
        <v>54</v>
      </c>
      <c s="37">
        <v>10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28</v>
      </c>
    </row>
    <row r="68" spans="1:5" ht="12.75">
      <c r="A68" s="35" t="s">
        <v>56</v>
      </c>
      <c r="E68" s="39" t="s">
        <v>761</v>
      </c>
    </row>
    <row r="69" spans="1:5" ht="12.75">
      <c r="A69" s="35" t="s">
        <v>57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25.5">
      <c r="A71" t="s">
        <v>50</v>
      </c>
      <c s="34" t="s">
        <v>108</v>
      </c>
      <c s="34" t="s">
        <v>8321</v>
      </c>
      <c s="35" t="s">
        <v>5</v>
      </c>
      <c s="6" t="s">
        <v>8322</v>
      </c>
      <c s="36" t="s">
        <v>71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28</v>
      </c>
    </row>
    <row r="72" spans="1:5" ht="25.5">
      <c r="A72" s="35" t="s">
        <v>56</v>
      </c>
      <c r="E72" s="39" t="s">
        <v>8322</v>
      </c>
    </row>
    <row r="73" spans="1:5" ht="12.75">
      <c r="A73" s="35" t="s">
        <v>57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128</v>
      </c>
      <c s="34" t="s">
        <v>8331</v>
      </c>
      <c s="35" t="s">
        <v>5</v>
      </c>
      <c s="6" t="s">
        <v>8324</v>
      </c>
      <c s="36" t="s">
        <v>54</v>
      </c>
      <c s="37">
        <v>100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62</v>
      </c>
      <c>
        <f>(M75*21)/100</f>
      </c>
      <c t="s">
        <v>28</v>
      </c>
    </row>
    <row r="76" spans="1:5" ht="12.75">
      <c r="A76" s="35" t="s">
        <v>56</v>
      </c>
      <c r="E76" s="39" t="s">
        <v>8324</v>
      </c>
    </row>
    <row r="77" spans="1:5" ht="12.75">
      <c r="A77" s="35" t="s">
        <v>57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130</v>
      </c>
      <c s="34" t="s">
        <v>8332</v>
      </c>
      <c s="35" t="s">
        <v>5</v>
      </c>
      <c s="6" t="s">
        <v>8325</v>
      </c>
      <c s="36" t="s">
        <v>54</v>
      </c>
      <c s="37">
        <v>10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62</v>
      </c>
      <c>
        <f>(M79*21)/100</f>
      </c>
      <c t="s">
        <v>28</v>
      </c>
    </row>
    <row r="80" spans="1:5" ht="12.75">
      <c r="A80" s="35" t="s">
        <v>56</v>
      </c>
      <c r="E80" s="39" t="s">
        <v>8325</v>
      </c>
    </row>
    <row r="81" spans="1:5" ht="12.75">
      <c r="A81" s="35" t="s">
        <v>57</v>
      </c>
      <c r="E81" s="40" t="s">
        <v>5</v>
      </c>
    </row>
    <row r="82" spans="1:5" ht="12.75">
      <c r="A82" t="s">
        <v>58</v>
      </c>
      <c r="E8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8333</v>
      </c>
      <c s="41">
        <f>Rekapitulace!C59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8333</v>
      </c>
      <c r="E4" s="26" t="s">
        <v>8334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COUNTIFS(L8:L240,"=0",A8:A240,"P")+COUNTIFS(L8:L240,"",A8:A240,"P")+SUM(Q8:Q240)</f>
      </c>
    </row>
    <row r="8" spans="1:13" ht="12.75">
      <c r="A8" t="s">
        <v>45</v>
      </c>
      <c r="C8" s="28" t="s">
        <v>8337</v>
      </c>
      <c r="E8" s="30" t="s">
        <v>8336</v>
      </c>
      <c r="J8" s="29">
        <f>0+J9+J14+J31+J200+J205+J218+J239</f>
      </c>
      <c s="29">
        <f>0+K9+K14+K31+K200+K205+K218+K239</f>
      </c>
      <c s="29">
        <f>0+L9+L14+L31+L200+L205+L218+L239</f>
      </c>
      <c s="29">
        <f>0+M9+M14+M31+M200+M205+M218+M239</f>
      </c>
    </row>
    <row r="9" spans="1:13" ht="12.75">
      <c r="A9" t="s">
        <v>47</v>
      </c>
      <c r="C9" s="31" t="s">
        <v>51</v>
      </c>
      <c r="E9" s="33" t="s">
        <v>1200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7216</v>
      </c>
      <c s="35" t="s">
        <v>5</v>
      </c>
      <c s="6" t="s">
        <v>7217</v>
      </c>
      <c s="36" t="s">
        <v>1088</v>
      </c>
      <c s="37">
        <v>107.2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7217</v>
      </c>
    </row>
    <row r="12" spans="1:5" ht="25.5">
      <c r="A12" s="35" t="s">
        <v>57</v>
      </c>
      <c r="E12" s="40" t="s">
        <v>8338</v>
      </c>
    </row>
    <row r="13" spans="1:5" ht="12.75">
      <c r="A13" t="s">
        <v>58</v>
      </c>
      <c r="E13" s="39" t="s">
        <v>5</v>
      </c>
    </row>
    <row r="14" spans="1:13" ht="12.75">
      <c r="A14" t="s">
        <v>47</v>
      </c>
      <c r="C14" s="31" t="s">
        <v>28</v>
      </c>
      <c r="E14" s="33" t="s">
        <v>1720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50</v>
      </c>
      <c s="34" t="s">
        <v>28</v>
      </c>
      <c s="34" t="s">
        <v>8339</v>
      </c>
      <c s="35" t="s">
        <v>5</v>
      </c>
      <c s="6" t="s">
        <v>8340</v>
      </c>
      <c s="36" t="s">
        <v>54</v>
      </c>
      <c s="37">
        <v>18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62</v>
      </c>
      <c>
        <f>(M15*21)/100</f>
      </c>
      <c t="s">
        <v>28</v>
      </c>
    </row>
    <row r="16" spans="1:5" ht="12.75">
      <c r="A16" s="35" t="s">
        <v>56</v>
      </c>
      <c r="E16" s="39" t="s">
        <v>8340</v>
      </c>
    </row>
    <row r="17" spans="1:5" ht="12.75">
      <c r="A17" s="35" t="s">
        <v>57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12.75">
      <c r="A19" t="s">
        <v>50</v>
      </c>
      <c s="34" t="s">
        <v>26</v>
      </c>
      <c s="34" t="s">
        <v>7679</v>
      </c>
      <c s="35" t="s">
        <v>5</v>
      </c>
      <c s="6" t="s">
        <v>7680</v>
      </c>
      <c s="36" t="s">
        <v>1088</v>
      </c>
      <c s="37">
        <v>0.5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62</v>
      </c>
      <c>
        <f>(M19*21)/100</f>
      </c>
      <c t="s">
        <v>28</v>
      </c>
    </row>
    <row r="20" spans="1:5" ht="12.75">
      <c r="A20" s="35" t="s">
        <v>56</v>
      </c>
      <c r="E20" s="39" t="s">
        <v>7680</v>
      </c>
    </row>
    <row r="21" spans="1:5" ht="25.5">
      <c r="A21" s="35" t="s">
        <v>57</v>
      </c>
      <c r="E21" s="40" t="s">
        <v>8341</v>
      </c>
    </row>
    <row r="22" spans="1:5" ht="12.75">
      <c r="A22" t="s">
        <v>58</v>
      </c>
      <c r="E22" s="39" t="s">
        <v>5</v>
      </c>
    </row>
    <row r="23" spans="1:16" ht="12.75">
      <c r="A23" t="s">
        <v>50</v>
      </c>
      <c s="34" t="s">
        <v>65</v>
      </c>
      <c s="34" t="s">
        <v>8342</v>
      </c>
      <c s="35" t="s">
        <v>5</v>
      </c>
      <c s="6" t="s">
        <v>8343</v>
      </c>
      <c s="36" t="s">
        <v>54</v>
      </c>
      <c s="37">
        <v>335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62</v>
      </c>
      <c>
        <f>(M23*21)/100</f>
      </c>
      <c t="s">
        <v>28</v>
      </c>
    </row>
    <row r="24" spans="1:5" ht="12.75">
      <c r="A24" s="35" t="s">
        <v>56</v>
      </c>
      <c r="E24" s="39" t="s">
        <v>8343</v>
      </c>
    </row>
    <row r="25" spans="1:5" ht="12.75">
      <c r="A25" s="35" t="s">
        <v>57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12.75">
      <c r="A27" t="s">
        <v>50</v>
      </c>
      <c s="34" t="s">
        <v>68</v>
      </c>
      <c s="34" t="s">
        <v>8344</v>
      </c>
      <c s="35" t="s">
        <v>5</v>
      </c>
      <c s="6" t="s">
        <v>7680</v>
      </c>
      <c s="36" t="s">
        <v>1088</v>
      </c>
      <c s="37">
        <v>3.35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62</v>
      </c>
      <c>
        <f>(M27*21)/100</f>
      </c>
      <c t="s">
        <v>28</v>
      </c>
    </row>
    <row r="28" spans="1:5" ht="12.75">
      <c r="A28" s="35" t="s">
        <v>56</v>
      </c>
      <c r="E28" s="39" t="s">
        <v>7680</v>
      </c>
    </row>
    <row r="29" spans="1:5" ht="25.5">
      <c r="A29" s="35" t="s">
        <v>57</v>
      </c>
      <c r="E29" s="40" t="s">
        <v>8345</v>
      </c>
    </row>
    <row r="30" spans="1:5" ht="12.75">
      <c r="A30" t="s">
        <v>58</v>
      </c>
      <c r="E30" s="39" t="s">
        <v>5</v>
      </c>
    </row>
    <row r="31" spans="1:13" ht="12.75">
      <c r="A31" t="s">
        <v>47</v>
      </c>
      <c r="C31" s="31" t="s">
        <v>6957</v>
      </c>
      <c r="E31" s="33" t="s">
        <v>6958</v>
      </c>
      <c r="J31" s="32">
        <f>0</f>
      </c>
      <c s="32">
        <f>0</f>
      </c>
      <c s="32">
        <f>0+L32+L36+L40+L44+L48+L52+L56+L60+L64+L68+L72+L76+L80+L84+L88+L92+L96+L100+L104+L108+L112+L116+L120+L124+L128+L132+L136+L140+L144+L148+L152+L156+L160+L164+L168+L172+L176+L180+L184+L188+L192+L196</f>
      </c>
      <c s="32">
        <f>0+M32+M36+M40+M44+M48+M52+M56+M60+M64+M68+M72+M76+M80+M84+M88+M92+M96+M100+M104+M108+M112+M116+M120+M124+M128+M132+M136+M140+M144+M148+M152+M156+M160+M164+M168+M172+M176+M180+M184+M188+M192+M196</f>
      </c>
    </row>
    <row r="32" spans="1:16" ht="12.75">
      <c r="A32" t="s">
        <v>50</v>
      </c>
      <c s="34" t="s">
        <v>87</v>
      </c>
      <c s="34" t="s">
        <v>8346</v>
      </c>
      <c s="35" t="s">
        <v>5</v>
      </c>
      <c s="6" t="s">
        <v>8347</v>
      </c>
      <c s="36" t="s">
        <v>71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62</v>
      </c>
      <c>
        <f>(M32*21)/100</f>
      </c>
      <c t="s">
        <v>28</v>
      </c>
    </row>
    <row r="33" spans="1:5" ht="12.75">
      <c r="A33" s="35" t="s">
        <v>56</v>
      </c>
      <c r="E33" s="39" t="s">
        <v>8347</v>
      </c>
    </row>
    <row r="34" spans="1:5" ht="12.75">
      <c r="A34" s="35" t="s">
        <v>57</v>
      </c>
      <c r="E34" s="40" t="s">
        <v>5</v>
      </c>
    </row>
    <row r="35" spans="1:5" ht="12.75">
      <c r="A35" t="s">
        <v>58</v>
      </c>
      <c r="E35" s="39" t="s">
        <v>5</v>
      </c>
    </row>
    <row r="36" spans="1:16" ht="12.75">
      <c r="A36" t="s">
        <v>50</v>
      </c>
      <c s="34" t="s">
        <v>90</v>
      </c>
      <c s="34" t="s">
        <v>8348</v>
      </c>
      <c s="35" t="s">
        <v>5</v>
      </c>
      <c s="6" t="s">
        <v>8349</v>
      </c>
      <c s="36" t="s">
        <v>102</v>
      </c>
      <c s="37">
        <v>2.5</v>
      </c>
      <c s="36">
        <v>1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28</v>
      </c>
    </row>
    <row r="37" spans="1:5" ht="12.75">
      <c r="A37" s="35" t="s">
        <v>56</v>
      </c>
      <c r="E37" s="39" t="s">
        <v>8349</v>
      </c>
    </row>
    <row r="38" spans="1:5" ht="12.75">
      <c r="A38" s="35" t="s">
        <v>57</v>
      </c>
      <c r="E38" s="40" t="s">
        <v>5</v>
      </c>
    </row>
    <row r="39" spans="1:5" ht="12.75">
      <c r="A39" t="s">
        <v>58</v>
      </c>
      <c r="E39" s="39" t="s">
        <v>5</v>
      </c>
    </row>
    <row r="40" spans="1:16" ht="25.5">
      <c r="A40" t="s">
        <v>50</v>
      </c>
      <c s="34" t="s">
        <v>93</v>
      </c>
      <c s="34" t="s">
        <v>8350</v>
      </c>
      <c s="35" t="s">
        <v>5</v>
      </c>
      <c s="6" t="s">
        <v>8351</v>
      </c>
      <c s="36" t="s">
        <v>54</v>
      </c>
      <c s="37">
        <v>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28</v>
      </c>
    </row>
    <row r="41" spans="1:5" ht="25.5">
      <c r="A41" s="35" t="s">
        <v>56</v>
      </c>
      <c r="E41" s="39" t="s">
        <v>8351</v>
      </c>
    </row>
    <row r="42" spans="1:5" ht="12.75">
      <c r="A42" s="35" t="s">
        <v>57</v>
      </c>
      <c r="E42" s="40" t="s">
        <v>5</v>
      </c>
    </row>
    <row r="43" spans="1:5" ht="12.75">
      <c r="A43" t="s">
        <v>58</v>
      </c>
      <c r="E43" s="39" t="s">
        <v>5</v>
      </c>
    </row>
    <row r="44" spans="1:16" ht="12.75">
      <c r="A44" t="s">
        <v>50</v>
      </c>
      <c s="34" t="s">
        <v>96</v>
      </c>
      <c s="34" t="s">
        <v>8352</v>
      </c>
      <c s="35" t="s">
        <v>5</v>
      </c>
      <c s="6" t="s">
        <v>7226</v>
      </c>
      <c s="36" t="s">
        <v>1436</v>
      </c>
      <c s="37">
        <v>57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62</v>
      </c>
      <c>
        <f>(M44*21)/100</f>
      </c>
      <c t="s">
        <v>28</v>
      </c>
    </row>
    <row r="45" spans="1:5" ht="12.75">
      <c r="A45" s="35" t="s">
        <v>56</v>
      </c>
      <c r="E45" s="39" t="s">
        <v>7226</v>
      </c>
    </row>
    <row r="46" spans="1:5" ht="25.5">
      <c r="A46" s="35" t="s">
        <v>57</v>
      </c>
      <c r="E46" s="40" t="s">
        <v>8353</v>
      </c>
    </row>
    <row r="47" spans="1:5" ht="12.75">
      <c r="A47" t="s">
        <v>58</v>
      </c>
      <c r="E47" s="39" t="s">
        <v>5</v>
      </c>
    </row>
    <row r="48" spans="1:16" ht="25.5">
      <c r="A48" t="s">
        <v>50</v>
      </c>
      <c s="34" t="s">
        <v>99</v>
      </c>
      <c s="34" t="s">
        <v>7223</v>
      </c>
      <c s="35" t="s">
        <v>5</v>
      </c>
      <c s="6" t="s">
        <v>7224</v>
      </c>
      <c s="36" t="s">
        <v>54</v>
      </c>
      <c s="37">
        <v>335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28</v>
      </c>
    </row>
    <row r="49" spans="1:5" ht="25.5">
      <c r="A49" s="35" t="s">
        <v>56</v>
      </c>
      <c r="E49" s="39" t="s">
        <v>7224</v>
      </c>
    </row>
    <row r="50" spans="1:5" ht="12.75">
      <c r="A50" s="35" t="s">
        <v>57</v>
      </c>
      <c r="E50" s="40" t="s">
        <v>5</v>
      </c>
    </row>
    <row r="51" spans="1:5" ht="12.75">
      <c r="A51" t="s">
        <v>58</v>
      </c>
      <c r="E51" s="39" t="s">
        <v>5</v>
      </c>
    </row>
    <row r="52" spans="1:16" ht="12.75">
      <c r="A52" t="s">
        <v>50</v>
      </c>
      <c s="34" t="s">
        <v>105</v>
      </c>
      <c s="34" t="s">
        <v>8354</v>
      </c>
      <c s="35" t="s">
        <v>5</v>
      </c>
      <c s="6" t="s">
        <v>7226</v>
      </c>
      <c s="36" t="s">
        <v>1436</v>
      </c>
      <c s="37">
        <v>314.5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62</v>
      </c>
      <c>
        <f>(M52*21)/100</f>
      </c>
      <c t="s">
        <v>28</v>
      </c>
    </row>
    <row r="53" spans="1:5" ht="12.75">
      <c r="A53" s="35" t="s">
        <v>56</v>
      </c>
      <c r="E53" s="39" t="s">
        <v>7226</v>
      </c>
    </row>
    <row r="54" spans="1:5" ht="12.75">
      <c r="A54" s="35" t="s">
        <v>57</v>
      </c>
      <c r="E54" s="40" t="s">
        <v>5</v>
      </c>
    </row>
    <row r="55" spans="1:5" ht="12.75">
      <c r="A55" t="s">
        <v>58</v>
      </c>
      <c r="E55" s="39" t="s">
        <v>5</v>
      </c>
    </row>
    <row r="56" spans="1:16" ht="12.75">
      <c r="A56" t="s">
        <v>50</v>
      </c>
      <c s="34" t="s">
        <v>108</v>
      </c>
      <c s="34" t="s">
        <v>7227</v>
      </c>
      <c s="35" t="s">
        <v>5</v>
      </c>
      <c s="6" t="s">
        <v>7228</v>
      </c>
      <c s="36" t="s">
        <v>54</v>
      </c>
      <c s="37">
        <v>79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28</v>
      </c>
    </row>
    <row r="57" spans="1:5" ht="12.75">
      <c r="A57" s="35" t="s">
        <v>56</v>
      </c>
      <c r="E57" s="39" t="s">
        <v>7228</v>
      </c>
    </row>
    <row r="58" spans="1:5" ht="12.75">
      <c r="A58" s="35" t="s">
        <v>57</v>
      </c>
      <c r="E58" s="40" t="s">
        <v>5</v>
      </c>
    </row>
    <row r="59" spans="1:5" ht="12.75">
      <c r="A59" t="s">
        <v>58</v>
      </c>
      <c r="E59" s="39" t="s">
        <v>5</v>
      </c>
    </row>
    <row r="60" spans="1:16" ht="12.75">
      <c r="A60" t="s">
        <v>50</v>
      </c>
      <c s="34" t="s">
        <v>128</v>
      </c>
      <c s="34" t="s">
        <v>8355</v>
      </c>
      <c s="35" t="s">
        <v>5</v>
      </c>
      <c s="6" t="s">
        <v>8356</v>
      </c>
      <c s="36" t="s">
        <v>1436</v>
      </c>
      <c s="37">
        <v>10.665</v>
      </c>
      <c s="36">
        <v>0.001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28</v>
      </c>
    </row>
    <row r="61" spans="1:5" ht="12.75">
      <c r="A61" s="35" t="s">
        <v>56</v>
      </c>
      <c r="E61" s="39" t="s">
        <v>8356</v>
      </c>
    </row>
    <row r="62" spans="1:5" ht="12.75">
      <c r="A62" s="35" t="s">
        <v>57</v>
      </c>
      <c r="E62" s="40" t="s">
        <v>5</v>
      </c>
    </row>
    <row r="63" spans="1:5" ht="12.75">
      <c r="A63" t="s">
        <v>58</v>
      </c>
      <c r="E63" s="39" t="s">
        <v>5</v>
      </c>
    </row>
    <row r="64" spans="1:16" ht="12.75">
      <c r="A64" t="s">
        <v>50</v>
      </c>
      <c s="34" t="s">
        <v>130</v>
      </c>
      <c s="34" t="s">
        <v>7249</v>
      </c>
      <c s="35" t="s">
        <v>5</v>
      </c>
      <c s="6" t="s">
        <v>8357</v>
      </c>
      <c s="36" t="s">
        <v>71</v>
      </c>
      <c s="37">
        <v>79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62</v>
      </c>
      <c>
        <f>(M64*21)/100</f>
      </c>
      <c t="s">
        <v>28</v>
      </c>
    </row>
    <row r="65" spans="1:5" ht="12.75">
      <c r="A65" s="35" t="s">
        <v>56</v>
      </c>
      <c r="E65" s="39" t="s">
        <v>8357</v>
      </c>
    </row>
    <row r="66" spans="1:5" ht="12.75">
      <c r="A66" s="35" t="s">
        <v>57</v>
      </c>
      <c r="E66" s="40" t="s">
        <v>5</v>
      </c>
    </row>
    <row r="67" spans="1:5" ht="12.75">
      <c r="A67" t="s">
        <v>58</v>
      </c>
      <c r="E67" s="39" t="s">
        <v>5</v>
      </c>
    </row>
    <row r="68" spans="1:16" ht="12.75">
      <c r="A68" t="s">
        <v>50</v>
      </c>
      <c s="34" t="s">
        <v>132</v>
      </c>
      <c s="34" t="s">
        <v>7227</v>
      </c>
      <c s="35" t="s">
        <v>51</v>
      </c>
      <c s="6" t="s">
        <v>7228</v>
      </c>
      <c s="36" t="s">
        <v>54</v>
      </c>
      <c s="37">
        <v>39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28</v>
      </c>
    </row>
    <row r="69" spans="1:5" ht="12.75">
      <c r="A69" s="35" t="s">
        <v>56</v>
      </c>
      <c r="E69" s="39" t="s">
        <v>7228</v>
      </c>
    </row>
    <row r="70" spans="1:5" ht="12.75">
      <c r="A70" s="35" t="s">
        <v>57</v>
      </c>
      <c r="E70" s="40" t="s">
        <v>5</v>
      </c>
    </row>
    <row r="71" spans="1:5" ht="12.75">
      <c r="A71" t="s">
        <v>58</v>
      </c>
      <c r="E71" s="39" t="s">
        <v>5</v>
      </c>
    </row>
    <row r="72" spans="1:16" ht="12.75">
      <c r="A72" t="s">
        <v>50</v>
      </c>
      <c s="34" t="s">
        <v>134</v>
      </c>
      <c s="34" t="s">
        <v>8355</v>
      </c>
      <c s="35" t="s">
        <v>51</v>
      </c>
      <c s="6" t="s">
        <v>8356</v>
      </c>
      <c s="36" t="s">
        <v>1436</v>
      </c>
      <c s="37">
        <v>5.265</v>
      </c>
      <c s="36">
        <v>0.001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28</v>
      </c>
    </row>
    <row r="73" spans="1:5" ht="12.75">
      <c r="A73" s="35" t="s">
        <v>56</v>
      </c>
      <c r="E73" s="39" t="s">
        <v>8356</v>
      </c>
    </row>
    <row r="74" spans="1:5" ht="12.75">
      <c r="A74" s="35" t="s">
        <v>57</v>
      </c>
      <c r="E74" s="40" t="s">
        <v>5</v>
      </c>
    </row>
    <row r="75" spans="1:5" ht="12.75">
      <c r="A75" t="s">
        <v>58</v>
      </c>
      <c r="E75" s="39" t="s">
        <v>5</v>
      </c>
    </row>
    <row r="76" spans="1:16" ht="12.75">
      <c r="A76" t="s">
        <v>50</v>
      </c>
      <c s="34" t="s">
        <v>136</v>
      </c>
      <c s="34" t="s">
        <v>8358</v>
      </c>
      <c s="35" t="s">
        <v>5</v>
      </c>
      <c s="6" t="s">
        <v>8359</v>
      </c>
      <c s="36" t="s">
        <v>71</v>
      </c>
      <c s="37">
        <v>39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62</v>
      </c>
      <c>
        <f>(M76*21)/100</f>
      </c>
      <c t="s">
        <v>28</v>
      </c>
    </row>
    <row r="77" spans="1:5" ht="12.75">
      <c r="A77" s="35" t="s">
        <v>56</v>
      </c>
      <c r="E77" s="39" t="s">
        <v>8359</v>
      </c>
    </row>
    <row r="78" spans="1:5" ht="12.75">
      <c r="A78" s="35" t="s">
        <v>57</v>
      </c>
      <c r="E78" s="40" t="s">
        <v>5</v>
      </c>
    </row>
    <row r="79" spans="1:5" ht="12.75">
      <c r="A79" t="s">
        <v>58</v>
      </c>
      <c r="E79" s="39" t="s">
        <v>5</v>
      </c>
    </row>
    <row r="80" spans="1:16" ht="12.75">
      <c r="A80" t="s">
        <v>50</v>
      </c>
      <c s="34" t="s">
        <v>137</v>
      </c>
      <c s="34" t="s">
        <v>8360</v>
      </c>
      <c s="35" t="s">
        <v>5</v>
      </c>
      <c s="6" t="s">
        <v>8361</v>
      </c>
      <c s="36" t="s">
        <v>71</v>
      </c>
      <c s="37">
        <v>39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62</v>
      </c>
      <c>
        <f>(M80*21)/100</f>
      </c>
      <c t="s">
        <v>28</v>
      </c>
    </row>
    <row r="81" spans="1:5" ht="12.75">
      <c r="A81" s="35" t="s">
        <v>56</v>
      </c>
      <c r="E81" s="39" t="s">
        <v>8361</v>
      </c>
    </row>
    <row r="82" spans="1:5" ht="12.75">
      <c r="A82" s="35" t="s">
        <v>57</v>
      </c>
      <c r="E82" s="40" t="s">
        <v>5</v>
      </c>
    </row>
    <row r="83" spans="1:5" ht="12.75">
      <c r="A83" t="s">
        <v>58</v>
      </c>
      <c r="E83" s="39" t="s">
        <v>5</v>
      </c>
    </row>
    <row r="84" spans="1:16" ht="12.75">
      <c r="A84" t="s">
        <v>50</v>
      </c>
      <c s="34" t="s">
        <v>141</v>
      </c>
      <c s="34" t="s">
        <v>7227</v>
      </c>
      <c s="35" t="s">
        <v>28</v>
      </c>
      <c s="6" t="s">
        <v>7228</v>
      </c>
      <c s="36" t="s">
        <v>54</v>
      </c>
      <c s="37">
        <v>174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28</v>
      </c>
    </row>
    <row r="85" spans="1:5" ht="12.75">
      <c r="A85" s="35" t="s">
        <v>56</v>
      </c>
      <c r="E85" s="39" t="s">
        <v>7228</v>
      </c>
    </row>
    <row r="86" spans="1:5" ht="12.75">
      <c r="A86" s="35" t="s">
        <v>57</v>
      </c>
      <c r="E86" s="40" t="s">
        <v>5</v>
      </c>
    </row>
    <row r="87" spans="1:5" ht="12.75">
      <c r="A87" t="s">
        <v>58</v>
      </c>
      <c r="E87" s="39" t="s">
        <v>5</v>
      </c>
    </row>
    <row r="88" spans="1:16" ht="12.75">
      <c r="A88" t="s">
        <v>50</v>
      </c>
      <c s="34" t="s">
        <v>143</v>
      </c>
      <c s="34" t="s">
        <v>8355</v>
      </c>
      <c s="35" t="s">
        <v>28</v>
      </c>
      <c s="6" t="s">
        <v>8356</v>
      </c>
      <c s="36" t="s">
        <v>1436</v>
      </c>
      <c s="37">
        <v>23.49</v>
      </c>
      <c s="36">
        <v>0.001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28</v>
      </c>
    </row>
    <row r="89" spans="1:5" ht="12.75">
      <c r="A89" s="35" t="s">
        <v>56</v>
      </c>
      <c r="E89" s="39" t="s">
        <v>8356</v>
      </c>
    </row>
    <row r="90" spans="1:5" ht="12.75">
      <c r="A90" s="35" t="s">
        <v>57</v>
      </c>
      <c r="E90" s="40" t="s">
        <v>5</v>
      </c>
    </row>
    <row r="91" spans="1:5" ht="12.75">
      <c r="A91" t="s">
        <v>58</v>
      </c>
      <c r="E91" s="39" t="s">
        <v>5</v>
      </c>
    </row>
    <row r="92" spans="1:16" ht="12.75">
      <c r="A92" t="s">
        <v>50</v>
      </c>
      <c s="34" t="s">
        <v>144</v>
      </c>
      <c s="34" t="s">
        <v>7254</v>
      </c>
      <c s="35" t="s">
        <v>5</v>
      </c>
      <c s="6" t="s">
        <v>7255</v>
      </c>
      <c s="36" t="s">
        <v>71</v>
      </c>
      <c s="37">
        <v>116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62</v>
      </c>
      <c>
        <f>(M92*21)/100</f>
      </c>
      <c t="s">
        <v>28</v>
      </c>
    </row>
    <row r="93" spans="1:5" ht="12.75">
      <c r="A93" s="35" t="s">
        <v>56</v>
      </c>
      <c r="E93" s="39" t="s">
        <v>7255</v>
      </c>
    </row>
    <row r="94" spans="1:5" ht="12.75">
      <c r="A94" s="35" t="s">
        <v>57</v>
      </c>
      <c r="E94" s="40" t="s">
        <v>5</v>
      </c>
    </row>
    <row r="95" spans="1:5" ht="12.75">
      <c r="A95" t="s">
        <v>58</v>
      </c>
      <c r="E95" s="39" t="s">
        <v>5</v>
      </c>
    </row>
    <row r="96" spans="1:16" ht="12.75">
      <c r="A96" t="s">
        <v>50</v>
      </c>
      <c s="34" t="s">
        <v>147</v>
      </c>
      <c s="34" t="s">
        <v>8362</v>
      </c>
      <c s="35" t="s">
        <v>5</v>
      </c>
      <c s="6" t="s">
        <v>8363</v>
      </c>
      <c s="36" t="s">
        <v>54</v>
      </c>
      <c s="37">
        <v>18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28</v>
      </c>
    </row>
    <row r="97" spans="1:5" ht="12.75">
      <c r="A97" s="35" t="s">
        <v>56</v>
      </c>
      <c r="E97" s="39" t="s">
        <v>8363</v>
      </c>
    </row>
    <row r="98" spans="1:5" ht="12.75">
      <c r="A98" s="35" t="s">
        <v>57</v>
      </c>
      <c r="E98" s="40" t="s">
        <v>5</v>
      </c>
    </row>
    <row r="99" spans="1:5" ht="12.75">
      <c r="A99" t="s">
        <v>58</v>
      </c>
      <c r="E99" s="39" t="s">
        <v>5</v>
      </c>
    </row>
    <row r="100" spans="1:16" ht="12.75">
      <c r="A100" t="s">
        <v>50</v>
      </c>
      <c s="34" t="s">
        <v>148</v>
      </c>
      <c s="34" t="s">
        <v>8364</v>
      </c>
      <c s="35" t="s">
        <v>5</v>
      </c>
      <c s="6" t="s">
        <v>8365</v>
      </c>
      <c s="36" t="s">
        <v>71</v>
      </c>
      <c s="37">
        <v>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62</v>
      </c>
      <c>
        <f>(M100*21)/100</f>
      </c>
      <c t="s">
        <v>28</v>
      </c>
    </row>
    <row r="101" spans="1:5" ht="12.75">
      <c r="A101" s="35" t="s">
        <v>56</v>
      </c>
      <c r="E101" s="39" t="s">
        <v>8365</v>
      </c>
    </row>
    <row r="102" spans="1:5" ht="12.75">
      <c r="A102" s="35" t="s">
        <v>57</v>
      </c>
      <c r="E102" s="40" t="s">
        <v>5</v>
      </c>
    </row>
    <row r="103" spans="1:5" ht="12.75">
      <c r="A103" t="s">
        <v>58</v>
      </c>
      <c r="E103" s="39" t="s">
        <v>5</v>
      </c>
    </row>
    <row r="104" spans="1:16" ht="12.75">
      <c r="A104" t="s">
        <v>50</v>
      </c>
      <c s="34" t="s">
        <v>150</v>
      </c>
      <c s="34" t="s">
        <v>7231</v>
      </c>
      <c s="35" t="s">
        <v>5</v>
      </c>
      <c s="6" t="s">
        <v>7232</v>
      </c>
      <c s="36" t="s">
        <v>54</v>
      </c>
      <c s="37">
        <v>80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28</v>
      </c>
    </row>
    <row r="105" spans="1:5" ht="12.75">
      <c r="A105" s="35" t="s">
        <v>56</v>
      </c>
      <c r="E105" s="39" t="s">
        <v>7232</v>
      </c>
    </row>
    <row r="106" spans="1:5" ht="12.75">
      <c r="A106" s="35" t="s">
        <v>57</v>
      </c>
      <c r="E106" s="40" t="s">
        <v>5</v>
      </c>
    </row>
    <row r="107" spans="1:5" ht="12.75">
      <c r="A107" t="s">
        <v>58</v>
      </c>
      <c r="E107" s="39" t="s">
        <v>5</v>
      </c>
    </row>
    <row r="108" spans="1:16" ht="12.75">
      <c r="A108" t="s">
        <v>50</v>
      </c>
      <c s="34" t="s">
        <v>152</v>
      </c>
      <c s="34" t="s">
        <v>8366</v>
      </c>
      <c s="35" t="s">
        <v>5</v>
      </c>
      <c s="6" t="s">
        <v>8367</v>
      </c>
      <c s="36" t="s">
        <v>54</v>
      </c>
      <c s="37">
        <v>80</v>
      </c>
      <c s="36">
        <v>0.001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28</v>
      </c>
    </row>
    <row r="109" spans="1:5" ht="12.75">
      <c r="A109" s="35" t="s">
        <v>56</v>
      </c>
      <c r="E109" s="39" t="s">
        <v>8367</v>
      </c>
    </row>
    <row r="110" spans="1:5" ht="12.75">
      <c r="A110" s="35" t="s">
        <v>57</v>
      </c>
      <c r="E110" s="40" t="s">
        <v>5</v>
      </c>
    </row>
    <row r="111" spans="1:5" ht="12.75">
      <c r="A111" t="s">
        <v>58</v>
      </c>
      <c r="E111" s="39" t="s">
        <v>5</v>
      </c>
    </row>
    <row r="112" spans="1:16" ht="12.75">
      <c r="A112" t="s">
        <v>50</v>
      </c>
      <c s="34" t="s">
        <v>154</v>
      </c>
      <c s="34" t="s">
        <v>8368</v>
      </c>
      <c s="35" t="s">
        <v>5</v>
      </c>
      <c s="6" t="s">
        <v>8369</v>
      </c>
      <c s="36" t="s">
        <v>71</v>
      </c>
      <c s="37">
        <v>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28</v>
      </c>
    </row>
    <row r="113" spans="1:5" ht="12.75">
      <c r="A113" s="35" t="s">
        <v>56</v>
      </c>
      <c r="E113" s="39" t="s">
        <v>8369</v>
      </c>
    </row>
    <row r="114" spans="1:5" ht="12.75">
      <c r="A114" s="35" t="s">
        <v>57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6" ht="12.75">
      <c r="A116" t="s">
        <v>50</v>
      </c>
      <c s="34" t="s">
        <v>156</v>
      </c>
      <c s="34" t="s">
        <v>8370</v>
      </c>
      <c s="35" t="s">
        <v>5</v>
      </c>
      <c s="6" t="s">
        <v>8371</v>
      </c>
      <c s="36" t="s">
        <v>71</v>
      </c>
      <c s="37">
        <v>3</v>
      </c>
      <c s="36">
        <v>0.0069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28</v>
      </c>
    </row>
    <row r="117" spans="1:5" ht="12.75">
      <c r="A117" s="35" t="s">
        <v>56</v>
      </c>
      <c r="E117" s="39" t="s">
        <v>8371</v>
      </c>
    </row>
    <row r="118" spans="1:5" ht="12.75">
      <c r="A118" s="35" t="s">
        <v>57</v>
      </c>
      <c r="E118" s="40" t="s">
        <v>5</v>
      </c>
    </row>
    <row r="119" spans="1:5" ht="12.75">
      <c r="A119" t="s">
        <v>58</v>
      </c>
      <c r="E119" s="39" t="s">
        <v>5</v>
      </c>
    </row>
    <row r="120" spans="1:16" ht="12.75">
      <c r="A120" t="s">
        <v>50</v>
      </c>
      <c s="34" t="s">
        <v>157</v>
      </c>
      <c s="34" t="s">
        <v>8372</v>
      </c>
      <c s="35" t="s">
        <v>5</v>
      </c>
      <c s="6" t="s">
        <v>8373</v>
      </c>
      <c s="36" t="s">
        <v>71</v>
      </c>
      <c s="37">
        <v>3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62</v>
      </c>
      <c>
        <f>(M120*21)/100</f>
      </c>
      <c t="s">
        <v>28</v>
      </c>
    </row>
    <row r="121" spans="1:5" ht="12.75">
      <c r="A121" s="35" t="s">
        <v>56</v>
      </c>
      <c r="E121" s="39" t="s">
        <v>8373</v>
      </c>
    </row>
    <row r="122" spans="1:5" ht="12.75">
      <c r="A122" s="35" t="s">
        <v>57</v>
      </c>
      <c r="E122" s="40" t="s">
        <v>5</v>
      </c>
    </row>
    <row r="123" spans="1:5" ht="12.75">
      <c r="A123" t="s">
        <v>58</v>
      </c>
      <c r="E123" s="39" t="s">
        <v>5</v>
      </c>
    </row>
    <row r="124" spans="1:16" ht="12.75">
      <c r="A124" t="s">
        <v>50</v>
      </c>
      <c s="34" t="s">
        <v>159</v>
      </c>
      <c s="34" t="s">
        <v>7785</v>
      </c>
      <c s="35" t="s">
        <v>5</v>
      </c>
      <c s="6" t="s">
        <v>7240</v>
      </c>
      <c s="36" t="s">
        <v>71</v>
      </c>
      <c s="37">
        <v>10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28</v>
      </c>
    </row>
    <row r="125" spans="1:5" ht="12.75">
      <c r="A125" s="35" t="s">
        <v>56</v>
      </c>
      <c r="E125" s="39" t="s">
        <v>7240</v>
      </c>
    </row>
    <row r="126" spans="1:5" ht="12.75">
      <c r="A126" s="35" t="s">
        <v>57</v>
      </c>
      <c r="E126" s="40" t="s">
        <v>5</v>
      </c>
    </row>
    <row r="127" spans="1:5" ht="12.75">
      <c r="A127" t="s">
        <v>58</v>
      </c>
      <c r="E127" s="39" t="s">
        <v>5</v>
      </c>
    </row>
    <row r="128" spans="1:16" ht="12.75">
      <c r="A128" t="s">
        <v>50</v>
      </c>
      <c s="34" t="s">
        <v>160</v>
      </c>
      <c s="34" t="s">
        <v>8374</v>
      </c>
      <c s="35" t="s">
        <v>5</v>
      </c>
      <c s="6" t="s">
        <v>8375</v>
      </c>
      <c s="36" t="s">
        <v>71</v>
      </c>
      <c s="37">
        <v>10</v>
      </c>
      <c s="36">
        <v>0.00016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28</v>
      </c>
    </row>
    <row r="129" spans="1:5" ht="12.75">
      <c r="A129" s="35" t="s">
        <v>56</v>
      </c>
      <c r="E129" s="39" t="s">
        <v>8375</v>
      </c>
    </row>
    <row r="130" spans="1:5" ht="12.75">
      <c r="A130" s="35" t="s">
        <v>57</v>
      </c>
      <c r="E130" s="40" t="s">
        <v>5</v>
      </c>
    </row>
    <row r="131" spans="1:5" ht="12.75">
      <c r="A131" t="s">
        <v>58</v>
      </c>
      <c r="E131" s="39" t="s">
        <v>5</v>
      </c>
    </row>
    <row r="132" spans="1:16" ht="12.75">
      <c r="A132" t="s">
        <v>50</v>
      </c>
      <c s="34" t="s">
        <v>162</v>
      </c>
      <c s="34" t="s">
        <v>8376</v>
      </c>
      <c s="35" t="s">
        <v>5</v>
      </c>
      <c s="6" t="s">
        <v>8377</v>
      </c>
      <c s="36" t="s">
        <v>71</v>
      </c>
      <c s="37">
        <v>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28</v>
      </c>
    </row>
    <row r="133" spans="1:5" ht="12.75">
      <c r="A133" s="35" t="s">
        <v>56</v>
      </c>
      <c r="E133" s="39" t="s">
        <v>8377</v>
      </c>
    </row>
    <row r="134" spans="1:5" ht="12.75">
      <c r="A134" s="35" t="s">
        <v>57</v>
      </c>
      <c r="E134" s="40" t="s">
        <v>5</v>
      </c>
    </row>
    <row r="135" spans="1:5" ht="12.75">
      <c r="A135" t="s">
        <v>58</v>
      </c>
      <c r="E135" s="39" t="s">
        <v>5</v>
      </c>
    </row>
    <row r="136" spans="1:16" ht="12.75">
      <c r="A136" t="s">
        <v>50</v>
      </c>
      <c s="34" t="s">
        <v>163</v>
      </c>
      <c s="34" t="s">
        <v>8378</v>
      </c>
      <c s="35" t="s">
        <v>5</v>
      </c>
      <c s="6" t="s">
        <v>8379</v>
      </c>
      <c s="36" t="s">
        <v>71</v>
      </c>
      <c s="37">
        <v>4</v>
      </c>
      <c s="36">
        <v>0.0001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28</v>
      </c>
    </row>
    <row r="137" spans="1:5" ht="12.75">
      <c r="A137" s="35" t="s">
        <v>56</v>
      </c>
      <c r="E137" s="39" t="s">
        <v>8379</v>
      </c>
    </row>
    <row r="138" spans="1:5" ht="12.75">
      <c r="A138" s="35" t="s">
        <v>57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12.75">
      <c r="A140" t="s">
        <v>50</v>
      </c>
      <c s="34" t="s">
        <v>381</v>
      </c>
      <c s="34" t="s">
        <v>8376</v>
      </c>
      <c s="35" t="s">
        <v>51</v>
      </c>
      <c s="6" t="s">
        <v>8377</v>
      </c>
      <c s="36" t="s">
        <v>71</v>
      </c>
      <c s="37">
        <v>26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28</v>
      </c>
    </row>
    <row r="141" spans="1:5" ht="12.75">
      <c r="A141" s="35" t="s">
        <v>56</v>
      </c>
      <c r="E141" s="39" t="s">
        <v>8377</v>
      </c>
    </row>
    <row r="142" spans="1:5" ht="12.75">
      <c r="A142" s="35" t="s">
        <v>57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12.75">
      <c r="A144" t="s">
        <v>50</v>
      </c>
      <c s="34" t="s">
        <v>384</v>
      </c>
      <c s="34" t="s">
        <v>8380</v>
      </c>
      <c s="35" t="s">
        <v>5</v>
      </c>
      <c s="6" t="s">
        <v>8381</v>
      </c>
      <c s="36" t="s">
        <v>71</v>
      </c>
      <c s="37">
        <v>26</v>
      </c>
      <c s="36">
        <v>0.00028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28</v>
      </c>
    </row>
    <row r="145" spans="1:5" ht="12.75">
      <c r="A145" s="35" t="s">
        <v>56</v>
      </c>
      <c r="E145" s="39" t="s">
        <v>8381</v>
      </c>
    </row>
    <row r="146" spans="1:5" ht="12.75">
      <c r="A146" s="35" t="s">
        <v>57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6" ht="12.75">
      <c r="A148" t="s">
        <v>50</v>
      </c>
      <c s="34" t="s">
        <v>387</v>
      </c>
      <c s="34" t="s">
        <v>8376</v>
      </c>
      <c s="35" t="s">
        <v>28</v>
      </c>
      <c s="6" t="s">
        <v>8377</v>
      </c>
      <c s="36" t="s">
        <v>71</v>
      </c>
      <c s="37">
        <v>26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28</v>
      </c>
    </row>
    <row r="149" spans="1:5" ht="12.75">
      <c r="A149" s="35" t="s">
        <v>56</v>
      </c>
      <c r="E149" s="39" t="s">
        <v>8377</v>
      </c>
    </row>
    <row r="150" spans="1:5" ht="12.75">
      <c r="A150" s="35" t="s">
        <v>57</v>
      </c>
      <c r="E150" s="40" t="s">
        <v>5</v>
      </c>
    </row>
    <row r="151" spans="1:5" ht="12.75">
      <c r="A151" t="s">
        <v>58</v>
      </c>
      <c r="E151" s="39" t="s">
        <v>5</v>
      </c>
    </row>
    <row r="152" spans="1:16" ht="12.75">
      <c r="A152" t="s">
        <v>50</v>
      </c>
      <c s="34" t="s">
        <v>390</v>
      </c>
      <c s="34" t="s">
        <v>8382</v>
      </c>
      <c s="35" t="s">
        <v>5</v>
      </c>
      <c s="6" t="s">
        <v>8383</v>
      </c>
      <c s="36" t="s">
        <v>71</v>
      </c>
      <c s="37">
        <v>26</v>
      </c>
      <c s="36">
        <v>0.00024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28</v>
      </c>
    </row>
    <row r="153" spans="1:5" ht="12.75">
      <c r="A153" s="35" t="s">
        <v>56</v>
      </c>
      <c r="E153" s="39" t="s">
        <v>8383</v>
      </c>
    </row>
    <row r="154" spans="1:5" ht="12.75">
      <c r="A154" s="35" t="s">
        <v>57</v>
      </c>
      <c r="E154" s="40" t="s">
        <v>5</v>
      </c>
    </row>
    <row r="155" spans="1:5" ht="12.75">
      <c r="A155" t="s">
        <v>58</v>
      </c>
      <c r="E155" s="39" t="s">
        <v>5</v>
      </c>
    </row>
    <row r="156" spans="1:16" ht="12.75">
      <c r="A156" t="s">
        <v>50</v>
      </c>
      <c s="34" t="s">
        <v>393</v>
      </c>
      <c s="34" t="s">
        <v>8376</v>
      </c>
      <c s="35" t="s">
        <v>26</v>
      </c>
      <c s="6" t="s">
        <v>8377</v>
      </c>
      <c s="36" t="s">
        <v>71</v>
      </c>
      <c s="37">
        <v>50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28</v>
      </c>
    </row>
    <row r="157" spans="1:5" ht="12.75">
      <c r="A157" s="35" t="s">
        <v>56</v>
      </c>
      <c r="E157" s="39" t="s">
        <v>8377</v>
      </c>
    </row>
    <row r="158" spans="1:5" ht="12.75">
      <c r="A158" s="35" t="s">
        <v>57</v>
      </c>
      <c r="E158" s="40" t="s">
        <v>5</v>
      </c>
    </row>
    <row r="159" spans="1:5" ht="12.75">
      <c r="A159" t="s">
        <v>58</v>
      </c>
      <c r="E159" s="39" t="s">
        <v>5</v>
      </c>
    </row>
    <row r="160" spans="1:16" ht="12.75">
      <c r="A160" t="s">
        <v>50</v>
      </c>
      <c s="34" t="s">
        <v>396</v>
      </c>
      <c s="34" t="s">
        <v>8384</v>
      </c>
      <c s="35" t="s">
        <v>5</v>
      </c>
      <c s="6" t="s">
        <v>8385</v>
      </c>
      <c s="36" t="s">
        <v>71</v>
      </c>
      <c s="37">
        <v>50</v>
      </c>
      <c s="36">
        <v>0.00022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28</v>
      </c>
    </row>
    <row r="161" spans="1:5" ht="12.75">
      <c r="A161" s="35" t="s">
        <v>56</v>
      </c>
      <c r="E161" s="39" t="s">
        <v>8385</v>
      </c>
    </row>
    <row r="162" spans="1:5" ht="12.75">
      <c r="A162" s="35" t="s">
        <v>57</v>
      </c>
      <c r="E162" s="40" t="s">
        <v>5</v>
      </c>
    </row>
    <row r="163" spans="1:5" ht="12.75">
      <c r="A163" t="s">
        <v>58</v>
      </c>
      <c r="E163" s="39" t="s">
        <v>5</v>
      </c>
    </row>
    <row r="164" spans="1:16" ht="25.5">
      <c r="A164" t="s">
        <v>50</v>
      </c>
      <c s="34" t="s">
        <v>399</v>
      </c>
      <c s="34" t="s">
        <v>8386</v>
      </c>
      <c s="35" t="s">
        <v>5</v>
      </c>
      <c s="6" t="s">
        <v>8387</v>
      </c>
      <c s="36" t="s">
        <v>71</v>
      </c>
      <c s="37">
        <v>24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28</v>
      </c>
    </row>
    <row r="165" spans="1:5" ht="25.5">
      <c r="A165" s="35" t="s">
        <v>56</v>
      </c>
      <c r="E165" s="39" t="s">
        <v>8387</v>
      </c>
    </row>
    <row r="166" spans="1:5" ht="12.75">
      <c r="A166" s="35" t="s">
        <v>57</v>
      </c>
      <c r="E166" s="40" t="s">
        <v>5</v>
      </c>
    </row>
    <row r="167" spans="1:5" ht="12.75">
      <c r="A167" t="s">
        <v>58</v>
      </c>
      <c r="E167" s="39" t="s">
        <v>5</v>
      </c>
    </row>
    <row r="168" spans="1:16" ht="12.75">
      <c r="A168" t="s">
        <v>50</v>
      </c>
      <c s="34" t="s">
        <v>402</v>
      </c>
      <c s="34" t="s">
        <v>7260</v>
      </c>
      <c s="35" t="s">
        <v>5</v>
      </c>
      <c s="6" t="s">
        <v>7261</v>
      </c>
      <c s="36" t="s">
        <v>71</v>
      </c>
      <c s="37">
        <v>24</v>
      </c>
      <c s="36">
        <v>0.0042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28</v>
      </c>
    </row>
    <row r="169" spans="1:5" ht="12.75">
      <c r="A169" s="35" t="s">
        <v>56</v>
      </c>
      <c r="E169" s="39" t="s">
        <v>7261</v>
      </c>
    </row>
    <row r="170" spans="1:5" ht="12.75">
      <c r="A170" s="35" t="s">
        <v>57</v>
      </c>
      <c r="E170" s="40" t="s">
        <v>5</v>
      </c>
    </row>
    <row r="171" spans="1:5" ht="12.75">
      <c r="A171" t="s">
        <v>58</v>
      </c>
      <c r="E171" s="39" t="s">
        <v>5</v>
      </c>
    </row>
    <row r="172" spans="1:16" ht="12.75">
      <c r="A172" t="s">
        <v>50</v>
      </c>
      <c s="34" t="s">
        <v>405</v>
      </c>
      <c s="34" t="s">
        <v>8376</v>
      </c>
      <c s="35" t="s">
        <v>65</v>
      </c>
      <c s="6" t="s">
        <v>8377</v>
      </c>
      <c s="36" t="s">
        <v>71</v>
      </c>
      <c s="37">
        <v>24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28</v>
      </c>
    </row>
    <row r="173" spans="1:5" ht="12.75">
      <c r="A173" s="35" t="s">
        <v>56</v>
      </c>
      <c r="E173" s="39" t="s">
        <v>8377</v>
      </c>
    </row>
    <row r="174" spans="1:5" ht="12.75">
      <c r="A174" s="35" t="s">
        <v>57</v>
      </c>
      <c r="E174" s="40" t="s">
        <v>5</v>
      </c>
    </row>
    <row r="175" spans="1:5" ht="12.75">
      <c r="A175" t="s">
        <v>58</v>
      </c>
      <c r="E175" s="39" t="s">
        <v>5</v>
      </c>
    </row>
    <row r="176" spans="1:16" ht="12.75">
      <c r="A176" t="s">
        <v>50</v>
      </c>
      <c s="34" t="s">
        <v>408</v>
      </c>
      <c s="34" t="s">
        <v>8388</v>
      </c>
      <c s="35" t="s">
        <v>5</v>
      </c>
      <c s="6" t="s">
        <v>8389</v>
      </c>
      <c s="36" t="s">
        <v>71</v>
      </c>
      <c s="37">
        <v>24</v>
      </c>
      <c s="36">
        <v>0.00018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28</v>
      </c>
    </row>
    <row r="177" spans="1:5" ht="12.75">
      <c r="A177" s="35" t="s">
        <v>56</v>
      </c>
      <c r="E177" s="39" t="s">
        <v>8389</v>
      </c>
    </row>
    <row r="178" spans="1:5" ht="12.75">
      <c r="A178" s="35" t="s">
        <v>57</v>
      </c>
      <c r="E178" s="40" t="s">
        <v>5</v>
      </c>
    </row>
    <row r="179" spans="1:5" ht="12.75">
      <c r="A179" t="s">
        <v>58</v>
      </c>
      <c r="E179" s="39" t="s">
        <v>5</v>
      </c>
    </row>
    <row r="180" spans="1:16" ht="12.75">
      <c r="A180" t="s">
        <v>50</v>
      </c>
      <c s="34" t="s">
        <v>413</v>
      </c>
      <c s="34" t="s">
        <v>7262</v>
      </c>
      <c s="35" t="s">
        <v>5</v>
      </c>
      <c s="6" t="s">
        <v>7263</v>
      </c>
      <c s="36" t="s">
        <v>71</v>
      </c>
      <c s="37">
        <v>39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28</v>
      </c>
    </row>
    <row r="181" spans="1:5" ht="12.75">
      <c r="A181" s="35" t="s">
        <v>56</v>
      </c>
      <c r="E181" s="39" t="s">
        <v>7263</v>
      </c>
    </row>
    <row r="182" spans="1:5" ht="12.75">
      <c r="A182" s="35" t="s">
        <v>57</v>
      </c>
      <c r="E182" s="40" t="s">
        <v>5</v>
      </c>
    </row>
    <row r="183" spans="1:5" ht="12.75">
      <c r="A183" t="s">
        <v>58</v>
      </c>
      <c r="E183" s="39" t="s">
        <v>5</v>
      </c>
    </row>
    <row r="184" spans="1:16" ht="12.75">
      <c r="A184" t="s">
        <v>50</v>
      </c>
      <c s="34" t="s">
        <v>416</v>
      </c>
      <c s="34" t="s">
        <v>8390</v>
      </c>
      <c s="35" t="s">
        <v>5</v>
      </c>
      <c s="6" t="s">
        <v>8391</v>
      </c>
      <c s="36" t="s">
        <v>71</v>
      </c>
      <c s="37">
        <v>15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62</v>
      </c>
      <c>
        <f>(M184*21)/100</f>
      </c>
      <c t="s">
        <v>28</v>
      </c>
    </row>
    <row r="185" spans="1:5" ht="12.75">
      <c r="A185" s="35" t="s">
        <v>56</v>
      </c>
      <c r="E185" s="39" t="s">
        <v>8391</v>
      </c>
    </row>
    <row r="186" spans="1:5" ht="12.75">
      <c r="A186" s="35" t="s">
        <v>57</v>
      </c>
      <c r="E186" s="40" t="s">
        <v>5</v>
      </c>
    </row>
    <row r="187" spans="1:5" ht="12.75">
      <c r="A187" t="s">
        <v>58</v>
      </c>
      <c r="E187" s="39" t="s">
        <v>5</v>
      </c>
    </row>
    <row r="188" spans="1:16" ht="12.75">
      <c r="A188" t="s">
        <v>50</v>
      </c>
      <c s="34" t="s">
        <v>419</v>
      </c>
      <c s="34" t="s">
        <v>8392</v>
      </c>
      <c s="35" t="s">
        <v>5</v>
      </c>
      <c s="6" t="s">
        <v>8393</v>
      </c>
      <c s="36" t="s">
        <v>71</v>
      </c>
      <c s="37">
        <v>45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62</v>
      </c>
      <c>
        <f>(M188*21)/100</f>
      </c>
      <c t="s">
        <v>28</v>
      </c>
    </row>
    <row r="189" spans="1:5" ht="12.75">
      <c r="A189" s="35" t="s">
        <v>56</v>
      </c>
      <c r="E189" s="39" t="s">
        <v>8393</v>
      </c>
    </row>
    <row r="190" spans="1:5" ht="12.75">
      <c r="A190" s="35" t="s">
        <v>57</v>
      </c>
      <c r="E190" s="40" t="s">
        <v>5</v>
      </c>
    </row>
    <row r="191" spans="1:5" ht="12.75">
      <c r="A191" t="s">
        <v>58</v>
      </c>
      <c r="E191" s="39" t="s">
        <v>5</v>
      </c>
    </row>
    <row r="192" spans="1:16" ht="12.75">
      <c r="A192" t="s">
        <v>50</v>
      </c>
      <c s="34" t="s">
        <v>422</v>
      </c>
      <c s="34" t="s">
        <v>7231</v>
      </c>
      <c s="35" t="s">
        <v>51</v>
      </c>
      <c s="6" t="s">
        <v>7232</v>
      </c>
      <c s="36" t="s">
        <v>54</v>
      </c>
      <c s="37">
        <v>616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55</v>
      </c>
      <c>
        <f>(M192*21)/100</f>
      </c>
      <c t="s">
        <v>28</v>
      </c>
    </row>
    <row r="193" spans="1:5" ht="12.75">
      <c r="A193" s="35" t="s">
        <v>56</v>
      </c>
      <c r="E193" s="39" t="s">
        <v>7232</v>
      </c>
    </row>
    <row r="194" spans="1:5" ht="12.75">
      <c r="A194" s="35" t="s">
        <v>57</v>
      </c>
      <c r="E194" s="40" t="s">
        <v>5</v>
      </c>
    </row>
    <row r="195" spans="1:5" ht="12.75">
      <c r="A195" t="s">
        <v>58</v>
      </c>
      <c r="E195" s="39" t="s">
        <v>5</v>
      </c>
    </row>
    <row r="196" spans="1:16" ht="12.75">
      <c r="A196" t="s">
        <v>50</v>
      </c>
      <c s="34" t="s">
        <v>425</v>
      </c>
      <c s="34" t="s">
        <v>7229</v>
      </c>
      <c s="35" t="s">
        <v>5</v>
      </c>
      <c s="6" t="s">
        <v>7230</v>
      </c>
      <c s="36" t="s">
        <v>1436</v>
      </c>
      <c s="37">
        <v>400</v>
      </c>
      <c s="36">
        <v>0.001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28</v>
      </c>
    </row>
    <row r="197" spans="1:5" ht="12.75">
      <c r="A197" s="35" t="s">
        <v>56</v>
      </c>
      <c r="E197" s="39" t="s">
        <v>7230</v>
      </c>
    </row>
    <row r="198" spans="1:5" ht="12.75">
      <c r="A198" s="35" t="s">
        <v>57</v>
      </c>
      <c r="E198" s="40" t="s">
        <v>5</v>
      </c>
    </row>
    <row r="199" spans="1:5" ht="12.75">
      <c r="A199" t="s">
        <v>58</v>
      </c>
      <c r="E199" s="39" t="s">
        <v>5</v>
      </c>
    </row>
    <row r="200" spans="1:13" ht="12.75">
      <c r="A200" t="s">
        <v>47</v>
      </c>
      <c r="C200" s="31" t="s">
        <v>65</v>
      </c>
      <c r="E200" s="33" t="s">
        <v>1241</v>
      </c>
      <c r="J200" s="32">
        <f>0</f>
      </c>
      <c s="32">
        <f>0</f>
      </c>
      <c s="32">
        <f>0+L201</f>
      </c>
      <c s="32">
        <f>0+M201</f>
      </c>
    </row>
    <row r="201" spans="1:16" ht="12.75">
      <c r="A201" t="s">
        <v>50</v>
      </c>
      <c s="34" t="s">
        <v>27</v>
      </c>
      <c s="34" t="s">
        <v>8394</v>
      </c>
      <c s="35" t="s">
        <v>5</v>
      </c>
      <c s="6" t="s">
        <v>8395</v>
      </c>
      <c s="36" t="s">
        <v>5366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62</v>
      </c>
      <c>
        <f>(M201*21)/100</f>
      </c>
      <c t="s">
        <v>28</v>
      </c>
    </row>
    <row r="202" spans="1:5" ht="12.75">
      <c r="A202" s="35" t="s">
        <v>56</v>
      </c>
      <c r="E202" s="39" t="s">
        <v>8395</v>
      </c>
    </row>
    <row r="203" spans="1:5" ht="12.75">
      <c r="A203" s="35" t="s">
        <v>57</v>
      </c>
      <c r="E203" s="40" t="s">
        <v>5</v>
      </c>
    </row>
    <row r="204" spans="1:5" ht="12.75">
      <c r="A204" t="s">
        <v>58</v>
      </c>
      <c r="E204" s="39" t="s">
        <v>5</v>
      </c>
    </row>
    <row r="205" spans="1:13" ht="12.75">
      <c r="A205" t="s">
        <v>47</v>
      </c>
      <c r="C205" s="31" t="s">
        <v>251</v>
      </c>
      <c r="E205" s="33" t="s">
        <v>252</v>
      </c>
      <c r="J205" s="32">
        <f>0</f>
      </c>
      <c s="32">
        <f>0</f>
      </c>
      <c s="32">
        <f>0+L206+L210+L214</f>
      </c>
      <c s="32">
        <f>0+M206+M210+M214</f>
      </c>
    </row>
    <row r="206" spans="1:16" ht="12.75">
      <c r="A206" t="s">
        <v>50</v>
      </c>
      <c s="34" t="s">
        <v>77</v>
      </c>
      <c s="34" t="s">
        <v>8396</v>
      </c>
      <c s="35" t="s">
        <v>5</v>
      </c>
      <c s="6" t="s">
        <v>8397</v>
      </c>
      <c s="36" t="s">
        <v>71</v>
      </c>
      <c s="37">
        <v>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28</v>
      </c>
    </row>
    <row r="207" spans="1:5" ht="12.75">
      <c r="A207" s="35" t="s">
        <v>56</v>
      </c>
      <c r="E207" s="39" t="s">
        <v>8397</v>
      </c>
    </row>
    <row r="208" spans="1:5" ht="12.75">
      <c r="A208" s="35" t="s">
        <v>57</v>
      </c>
      <c r="E208" s="40" t="s">
        <v>5</v>
      </c>
    </row>
    <row r="209" spans="1:5" ht="12.75">
      <c r="A209" t="s">
        <v>58</v>
      </c>
      <c r="E209" s="39" t="s">
        <v>5</v>
      </c>
    </row>
    <row r="210" spans="1:16" ht="12.75">
      <c r="A210" t="s">
        <v>50</v>
      </c>
      <c s="34" t="s">
        <v>80</v>
      </c>
      <c s="34" t="s">
        <v>8398</v>
      </c>
      <c s="35" t="s">
        <v>5</v>
      </c>
      <c s="6" t="s">
        <v>8399</v>
      </c>
      <c s="36" t="s">
        <v>71</v>
      </c>
      <c s="37">
        <v>6</v>
      </c>
      <c s="36">
        <v>0.01025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28</v>
      </c>
    </row>
    <row r="211" spans="1:5" ht="12.75">
      <c r="A211" s="35" t="s">
        <v>56</v>
      </c>
      <c r="E211" s="39" t="s">
        <v>8399</v>
      </c>
    </row>
    <row r="212" spans="1:5" ht="12.75">
      <c r="A212" s="35" t="s">
        <v>57</v>
      </c>
      <c r="E212" s="40" t="s">
        <v>5</v>
      </c>
    </row>
    <row r="213" spans="1:5" ht="12.75">
      <c r="A213" t="s">
        <v>58</v>
      </c>
      <c r="E213" s="39" t="s">
        <v>5</v>
      </c>
    </row>
    <row r="214" spans="1:16" ht="25.5">
      <c r="A214" t="s">
        <v>50</v>
      </c>
      <c s="34" t="s">
        <v>83</v>
      </c>
      <c s="34" t="s">
        <v>8400</v>
      </c>
      <c s="35" t="s">
        <v>5</v>
      </c>
      <c s="6" t="s">
        <v>8401</v>
      </c>
      <c s="36" t="s">
        <v>71</v>
      </c>
      <c s="37">
        <v>4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62</v>
      </c>
      <c>
        <f>(M214*21)/100</f>
      </c>
      <c t="s">
        <v>28</v>
      </c>
    </row>
    <row r="215" spans="1:5" ht="25.5">
      <c r="A215" s="35" t="s">
        <v>56</v>
      </c>
      <c r="E215" s="39" t="s">
        <v>8401</v>
      </c>
    </row>
    <row r="216" spans="1:5" ht="12.75">
      <c r="A216" s="35" t="s">
        <v>57</v>
      </c>
      <c r="E216" s="40" t="s">
        <v>5</v>
      </c>
    </row>
    <row r="217" spans="1:5" ht="12.75">
      <c r="A217" t="s">
        <v>58</v>
      </c>
      <c r="E217" s="39" t="s">
        <v>5</v>
      </c>
    </row>
    <row r="218" spans="1:13" ht="12.75">
      <c r="A218" t="s">
        <v>47</v>
      </c>
      <c r="C218" s="31" t="s">
        <v>5852</v>
      </c>
      <c r="E218" s="33" t="s">
        <v>5853</v>
      </c>
      <c r="J218" s="32">
        <f>0</f>
      </c>
      <c s="32">
        <f>0</f>
      </c>
      <c s="32">
        <f>0+L219+L223+L227+L231+L235</f>
      </c>
      <c s="32">
        <f>0+M219+M223+M227+M231+M235</f>
      </c>
    </row>
    <row r="219" spans="1:16" ht="12.75">
      <c r="A219" t="s">
        <v>50</v>
      </c>
      <c s="34" t="s">
        <v>428</v>
      </c>
      <c s="34" t="s">
        <v>8402</v>
      </c>
      <c s="35" t="s">
        <v>5</v>
      </c>
      <c s="6" t="s">
        <v>8403</v>
      </c>
      <c s="36" t="s">
        <v>281</v>
      </c>
      <c s="37">
        <v>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55</v>
      </c>
      <c>
        <f>(M219*21)/100</f>
      </c>
      <c t="s">
        <v>28</v>
      </c>
    </row>
    <row r="220" spans="1:5" ht="12.75">
      <c r="A220" s="35" t="s">
        <v>56</v>
      </c>
      <c r="E220" s="39" t="s">
        <v>8403</v>
      </c>
    </row>
    <row r="221" spans="1:5" ht="12.75">
      <c r="A221" s="35" t="s">
        <v>57</v>
      </c>
      <c r="E221" s="40" t="s">
        <v>5</v>
      </c>
    </row>
    <row r="222" spans="1:5" ht="12.75">
      <c r="A222" t="s">
        <v>58</v>
      </c>
      <c r="E222" s="39" t="s">
        <v>5</v>
      </c>
    </row>
    <row r="223" spans="1:16" ht="25.5">
      <c r="A223" t="s">
        <v>50</v>
      </c>
      <c s="34" t="s">
        <v>431</v>
      </c>
      <c s="34" t="s">
        <v>8404</v>
      </c>
      <c s="35" t="s">
        <v>5</v>
      </c>
      <c s="6" t="s">
        <v>8405</v>
      </c>
      <c s="36" t="s">
        <v>281</v>
      </c>
      <c s="37">
        <v>8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55</v>
      </c>
      <c>
        <f>(M223*21)/100</f>
      </c>
      <c t="s">
        <v>28</v>
      </c>
    </row>
    <row r="224" spans="1:5" ht="25.5">
      <c r="A224" s="35" t="s">
        <v>56</v>
      </c>
      <c r="E224" s="39" t="s">
        <v>8405</v>
      </c>
    </row>
    <row r="225" spans="1:5" ht="12.75">
      <c r="A225" s="35" t="s">
        <v>57</v>
      </c>
      <c r="E225" s="40" t="s">
        <v>5</v>
      </c>
    </row>
    <row r="226" spans="1:5" ht="12.75">
      <c r="A226" t="s">
        <v>58</v>
      </c>
      <c r="E226" s="39" t="s">
        <v>5</v>
      </c>
    </row>
    <row r="227" spans="1:16" ht="25.5">
      <c r="A227" t="s">
        <v>50</v>
      </c>
      <c s="34" t="s">
        <v>434</v>
      </c>
      <c s="34" t="s">
        <v>8404</v>
      </c>
      <c s="35" t="s">
        <v>51</v>
      </c>
      <c s="6" t="s">
        <v>8405</v>
      </c>
      <c s="36" t="s">
        <v>281</v>
      </c>
      <c s="37">
        <v>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55</v>
      </c>
      <c>
        <f>(M227*21)/100</f>
      </c>
      <c t="s">
        <v>28</v>
      </c>
    </row>
    <row r="228" spans="1:5" ht="25.5">
      <c r="A228" s="35" t="s">
        <v>56</v>
      </c>
      <c r="E228" s="39" t="s">
        <v>8405</v>
      </c>
    </row>
    <row r="229" spans="1:5" ht="12.75">
      <c r="A229" s="35" t="s">
        <v>57</v>
      </c>
      <c r="E229" s="40" t="s">
        <v>5</v>
      </c>
    </row>
    <row r="230" spans="1:5" ht="12.75">
      <c r="A230" t="s">
        <v>58</v>
      </c>
      <c r="E230" s="39" t="s">
        <v>5</v>
      </c>
    </row>
    <row r="231" spans="1:16" ht="25.5">
      <c r="A231" t="s">
        <v>50</v>
      </c>
      <c s="34" t="s">
        <v>437</v>
      </c>
      <c s="34" t="s">
        <v>8404</v>
      </c>
      <c s="35" t="s">
        <v>28</v>
      </c>
      <c s="6" t="s">
        <v>8405</v>
      </c>
      <c s="36" t="s">
        <v>281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55</v>
      </c>
      <c>
        <f>(M231*21)/100</f>
      </c>
      <c t="s">
        <v>28</v>
      </c>
    </row>
    <row r="232" spans="1:5" ht="25.5">
      <c r="A232" s="35" t="s">
        <v>56</v>
      </c>
      <c r="E232" s="39" t="s">
        <v>8405</v>
      </c>
    </row>
    <row r="233" spans="1:5" ht="12.75">
      <c r="A233" s="35" t="s">
        <v>57</v>
      </c>
      <c r="E233" s="40" t="s">
        <v>5</v>
      </c>
    </row>
    <row r="234" spans="1:5" ht="12.75">
      <c r="A234" t="s">
        <v>58</v>
      </c>
      <c r="E234" s="39" t="s">
        <v>5</v>
      </c>
    </row>
    <row r="235" spans="1:16" ht="25.5">
      <c r="A235" t="s">
        <v>50</v>
      </c>
      <c s="34" t="s">
        <v>440</v>
      </c>
      <c s="34" t="s">
        <v>5860</v>
      </c>
      <c s="35" t="s">
        <v>5</v>
      </c>
      <c s="6" t="s">
        <v>5861</v>
      </c>
      <c s="36" t="s">
        <v>281</v>
      </c>
      <c s="37">
        <v>30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55</v>
      </c>
      <c>
        <f>(M235*21)/100</f>
      </c>
      <c t="s">
        <v>28</v>
      </c>
    </row>
    <row r="236" spans="1:5" ht="25.5">
      <c r="A236" s="35" t="s">
        <v>56</v>
      </c>
      <c r="E236" s="39" t="s">
        <v>5861</v>
      </c>
    </row>
    <row r="237" spans="1:5" ht="25.5">
      <c r="A237" s="35" t="s">
        <v>57</v>
      </c>
      <c r="E237" s="40" t="s">
        <v>8406</v>
      </c>
    </row>
    <row r="238" spans="1:5" ht="12.75">
      <c r="A238" t="s">
        <v>58</v>
      </c>
      <c r="E238" s="39" t="s">
        <v>5</v>
      </c>
    </row>
    <row r="239" spans="1:13" ht="12.75">
      <c r="A239" t="s">
        <v>47</v>
      </c>
      <c r="C239" s="31" t="s">
        <v>103</v>
      </c>
      <c r="E239" s="33" t="s">
        <v>104</v>
      </c>
      <c r="J239" s="32">
        <f>0</f>
      </c>
      <c s="32">
        <f>0</f>
      </c>
      <c s="32">
        <f>0+L240</f>
      </c>
      <c s="32">
        <f>0+M240</f>
      </c>
    </row>
    <row r="240" spans="1:16" ht="12.75">
      <c r="A240" t="s">
        <v>50</v>
      </c>
      <c s="34" t="s">
        <v>443</v>
      </c>
      <c s="34" t="s">
        <v>1144</v>
      </c>
      <c s="35" t="s">
        <v>5</v>
      </c>
      <c s="6" t="s">
        <v>168</v>
      </c>
      <c s="36" t="s">
        <v>86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62</v>
      </c>
      <c>
        <f>(M240*21)/100</f>
      </c>
      <c t="s">
        <v>28</v>
      </c>
    </row>
    <row r="241" spans="1:5" ht="12.75">
      <c r="A241" s="35" t="s">
        <v>56</v>
      </c>
      <c r="E241" s="39" t="s">
        <v>168</v>
      </c>
    </row>
    <row r="242" spans="1:5" ht="12.75">
      <c r="A242" s="35" t="s">
        <v>57</v>
      </c>
      <c r="E242" s="40" t="s">
        <v>5</v>
      </c>
    </row>
    <row r="243" spans="1:5" ht="12.75">
      <c r="A243" t="s">
        <v>58</v>
      </c>
      <c r="E24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8407</v>
      </c>
      <c s="41">
        <f>Rekapitulace!C61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8407</v>
      </c>
      <c r="E4" s="26" t="s">
        <v>8408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COUNTIFS(L8:L79,"=0",A8:A79,"P")+COUNTIFS(L8:L79,"",A8:A79,"P")+SUM(Q8:Q79)</f>
      </c>
    </row>
    <row r="8" spans="1:13" ht="12.75">
      <c r="A8" t="s">
        <v>45</v>
      </c>
      <c r="C8" s="28" t="s">
        <v>8407</v>
      </c>
      <c r="E8" s="30" t="s">
        <v>8408</v>
      </c>
      <c r="J8" s="29">
        <f>0+J9+J78</f>
      </c>
      <c s="29">
        <f>0+K9+K78</f>
      </c>
      <c s="29">
        <f>0+L9+L78</f>
      </c>
      <c s="29">
        <f>0+M9+M78</f>
      </c>
    </row>
    <row r="9" spans="1:13" ht="12.75">
      <c r="A9" t="s">
        <v>47</v>
      </c>
      <c r="C9" s="31" t="s">
        <v>51</v>
      </c>
      <c r="E9" s="33" t="s">
        <v>1200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25.5">
      <c r="A10" t="s">
        <v>50</v>
      </c>
      <c s="34" t="s">
        <v>51</v>
      </c>
      <c s="34" t="s">
        <v>8410</v>
      </c>
      <c s="35" t="s">
        <v>5</v>
      </c>
      <c s="6" t="s">
        <v>8411</v>
      </c>
      <c s="36" t="s">
        <v>1203</v>
      </c>
      <c s="37">
        <v>419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8411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8412</v>
      </c>
      <c s="35" t="s">
        <v>5</v>
      </c>
      <c s="6" t="s">
        <v>8413</v>
      </c>
      <c s="36" t="s">
        <v>71</v>
      </c>
      <c s="37">
        <v>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25.5">
      <c r="A15" s="35" t="s">
        <v>56</v>
      </c>
      <c r="E15" s="39" t="s">
        <v>8413</v>
      </c>
    </row>
    <row r="16" spans="1:5" ht="12.75">
      <c r="A16" s="35" t="s">
        <v>57</v>
      </c>
      <c r="E16" s="40" t="s">
        <v>8414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8415</v>
      </c>
      <c s="35" t="s">
        <v>5</v>
      </c>
      <c s="6" t="s">
        <v>8416</v>
      </c>
      <c s="36" t="s">
        <v>71</v>
      </c>
      <c s="37">
        <v>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25.5">
      <c r="A19" s="35" t="s">
        <v>56</v>
      </c>
      <c r="E19" s="39" t="s">
        <v>8416</v>
      </c>
    </row>
    <row r="20" spans="1:5" ht="12.75">
      <c r="A20" s="35" t="s">
        <v>57</v>
      </c>
      <c r="E20" s="40" t="s">
        <v>8417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65</v>
      </c>
      <c s="34" t="s">
        <v>8418</v>
      </c>
      <c s="35" t="s">
        <v>5</v>
      </c>
      <c s="6" t="s">
        <v>8419</v>
      </c>
      <c s="36" t="s">
        <v>1203</v>
      </c>
      <c s="37">
        <v>419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25.5">
      <c r="A23" s="35" t="s">
        <v>56</v>
      </c>
      <c r="E23" s="39" t="s">
        <v>8419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68</v>
      </c>
      <c s="34" t="s">
        <v>8420</v>
      </c>
      <c s="35" t="s">
        <v>5</v>
      </c>
      <c s="6" t="s">
        <v>8421</v>
      </c>
      <c s="36" t="s">
        <v>1203</v>
      </c>
      <c s="37">
        <v>1.633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8421</v>
      </c>
    </row>
    <row r="28" spans="1:5" ht="38.25">
      <c r="A28" s="35" t="s">
        <v>57</v>
      </c>
      <c r="E28" s="40" t="s">
        <v>8422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8423</v>
      </c>
      <c s="35" t="s">
        <v>5</v>
      </c>
      <c s="6" t="s">
        <v>8424</v>
      </c>
      <c s="36" t="s">
        <v>1203</v>
      </c>
      <c s="37">
        <v>1100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12.75">
      <c r="A31" s="35" t="s">
        <v>56</v>
      </c>
      <c r="E31" s="39" t="s">
        <v>8424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77</v>
      </c>
      <c s="34" t="s">
        <v>8425</v>
      </c>
      <c s="35" t="s">
        <v>5</v>
      </c>
      <c s="6" t="s">
        <v>8426</v>
      </c>
      <c s="36" t="s">
        <v>1203</v>
      </c>
      <c s="37">
        <v>31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25.5">
      <c r="A35" s="35" t="s">
        <v>56</v>
      </c>
      <c r="E35" s="39" t="s">
        <v>8426</v>
      </c>
    </row>
    <row r="36" spans="1:5" ht="12.75">
      <c r="A36" s="35" t="s">
        <v>57</v>
      </c>
      <c r="E36" s="40" t="s">
        <v>8427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80</v>
      </c>
      <c s="34" t="s">
        <v>8428</v>
      </c>
      <c s="35" t="s">
        <v>5</v>
      </c>
      <c s="6" t="s">
        <v>8429</v>
      </c>
      <c s="36" t="s">
        <v>71</v>
      </c>
      <c s="37">
        <v>24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25.5">
      <c r="A39" s="35" t="s">
        <v>56</v>
      </c>
      <c r="E39" s="39" t="s">
        <v>8429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83</v>
      </c>
      <c s="34" t="s">
        <v>8430</v>
      </c>
      <c s="35" t="s">
        <v>5</v>
      </c>
      <c s="6" t="s">
        <v>8431</v>
      </c>
      <c s="36" t="s">
        <v>71</v>
      </c>
      <c s="37">
        <v>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25.5">
      <c r="A43" s="35" t="s">
        <v>56</v>
      </c>
      <c r="E43" s="39" t="s">
        <v>8431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87</v>
      </c>
      <c s="34" t="s">
        <v>8432</v>
      </c>
      <c s="35" t="s">
        <v>5</v>
      </c>
      <c s="6" t="s">
        <v>8433</v>
      </c>
      <c s="36" t="s">
        <v>71</v>
      </c>
      <c s="37">
        <v>24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25.5">
      <c r="A47" s="35" t="s">
        <v>56</v>
      </c>
      <c r="E47" s="39" t="s">
        <v>8433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90</v>
      </c>
      <c s="34" t="s">
        <v>8434</v>
      </c>
      <c s="35" t="s">
        <v>5</v>
      </c>
      <c s="6" t="s">
        <v>8435</v>
      </c>
      <c s="36" t="s">
        <v>71</v>
      </c>
      <c s="37">
        <v>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25.5">
      <c r="A51" s="35" t="s">
        <v>56</v>
      </c>
      <c r="E51" s="39" t="s">
        <v>8435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38.25">
      <c r="A54" t="s">
        <v>50</v>
      </c>
      <c s="34" t="s">
        <v>93</v>
      </c>
      <c s="34" t="s">
        <v>1641</v>
      </c>
      <c s="35" t="s">
        <v>5</v>
      </c>
      <c s="6" t="s">
        <v>1221</v>
      </c>
      <c s="36" t="s">
        <v>1088</v>
      </c>
      <c s="37">
        <v>330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28</v>
      </c>
    </row>
    <row r="55" spans="1:5" ht="38.25">
      <c r="A55" s="35" t="s">
        <v>56</v>
      </c>
      <c r="E55" s="39" t="s">
        <v>1642</v>
      </c>
    </row>
    <row r="56" spans="1:5" ht="12.75">
      <c r="A56" s="35" t="s">
        <v>57</v>
      </c>
      <c r="E56" s="40" t="s">
        <v>8436</v>
      </c>
    </row>
    <row r="57" spans="1:5" ht="12.75">
      <c r="A57" t="s">
        <v>58</v>
      </c>
      <c r="E57" s="39" t="s">
        <v>5</v>
      </c>
    </row>
    <row r="58" spans="1:16" ht="25.5">
      <c r="A58" t="s">
        <v>50</v>
      </c>
      <c s="34" t="s">
        <v>96</v>
      </c>
      <c s="34" t="s">
        <v>1418</v>
      </c>
      <c s="35" t="s">
        <v>5</v>
      </c>
      <c s="6" t="s">
        <v>1419</v>
      </c>
      <c s="36" t="s">
        <v>1088</v>
      </c>
      <c s="37">
        <v>165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28</v>
      </c>
    </row>
    <row r="59" spans="1:5" ht="25.5">
      <c r="A59" s="35" t="s">
        <v>56</v>
      </c>
      <c r="E59" s="39" t="s">
        <v>1419</v>
      </c>
    </row>
    <row r="60" spans="1:5" ht="12.75">
      <c r="A60" s="35" t="s">
        <v>57</v>
      </c>
      <c r="E60" s="40" t="s">
        <v>8437</v>
      </c>
    </row>
    <row r="61" spans="1:5" ht="12.75">
      <c r="A61" t="s">
        <v>58</v>
      </c>
      <c r="E61" s="39" t="s">
        <v>5</v>
      </c>
    </row>
    <row r="62" spans="1:16" ht="25.5">
      <c r="A62" t="s">
        <v>50</v>
      </c>
      <c s="34" t="s">
        <v>99</v>
      </c>
      <c s="34" t="s">
        <v>8438</v>
      </c>
      <c s="35" t="s">
        <v>5</v>
      </c>
      <c s="6" t="s">
        <v>1645</v>
      </c>
      <c s="36" t="s">
        <v>1088</v>
      </c>
      <c s="37">
        <v>165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28</v>
      </c>
    </row>
    <row r="63" spans="1:5" ht="25.5">
      <c r="A63" s="35" t="s">
        <v>56</v>
      </c>
      <c r="E63" s="39" t="s">
        <v>1645</v>
      </c>
    </row>
    <row r="64" spans="1:5" ht="12.75">
      <c r="A64" s="35" t="s">
        <v>57</v>
      </c>
      <c r="E64" s="40" t="s">
        <v>8437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105</v>
      </c>
      <c s="34" t="s">
        <v>8439</v>
      </c>
      <c s="35" t="s">
        <v>5</v>
      </c>
      <c s="6" t="s">
        <v>8440</v>
      </c>
      <c s="36" t="s">
        <v>1203</v>
      </c>
      <c s="37">
        <v>1.633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28</v>
      </c>
    </row>
    <row r="67" spans="1:5" ht="25.5">
      <c r="A67" s="35" t="s">
        <v>56</v>
      </c>
      <c r="E67" s="39" t="s">
        <v>8440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25.5">
      <c r="A70" t="s">
        <v>50</v>
      </c>
      <c s="34" t="s">
        <v>108</v>
      </c>
      <c s="34" t="s">
        <v>8441</v>
      </c>
      <c s="35" t="s">
        <v>5</v>
      </c>
      <c s="6" t="s">
        <v>8442</v>
      </c>
      <c s="36" t="s">
        <v>1203</v>
      </c>
      <c s="37">
        <v>1100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28</v>
      </c>
    </row>
    <row r="71" spans="1:5" ht="25.5">
      <c r="A71" s="35" t="s">
        <v>56</v>
      </c>
      <c r="E71" s="39" t="s">
        <v>8442</v>
      </c>
    </row>
    <row r="72" spans="1:5" ht="12.75">
      <c r="A72" s="35" t="s">
        <v>57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25.5">
      <c r="A74" t="s">
        <v>50</v>
      </c>
      <c s="34" t="s">
        <v>128</v>
      </c>
      <c s="34" t="s">
        <v>8443</v>
      </c>
      <c s="35" t="s">
        <v>5</v>
      </c>
      <c s="6" t="s">
        <v>8444</v>
      </c>
      <c s="36" t="s">
        <v>71</v>
      </c>
      <c s="37">
        <v>10</v>
      </c>
      <c s="36">
        <v>0.02135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28</v>
      </c>
    </row>
    <row r="75" spans="1:5" ht="25.5">
      <c r="A75" s="35" t="s">
        <v>56</v>
      </c>
      <c r="E75" s="39" t="s">
        <v>8444</v>
      </c>
    </row>
    <row r="76" spans="1:5" ht="12.75">
      <c r="A76" s="35" t="s">
        <v>57</v>
      </c>
      <c r="E76" s="40" t="s">
        <v>5</v>
      </c>
    </row>
    <row r="77" spans="1:5" ht="12.75">
      <c r="A77" t="s">
        <v>58</v>
      </c>
      <c r="E77" s="39" t="s">
        <v>5</v>
      </c>
    </row>
    <row r="78" spans="1:13" ht="12.75">
      <c r="A78" t="s">
        <v>47</v>
      </c>
      <c r="C78" s="31" t="s">
        <v>1290</v>
      </c>
      <c r="E78" s="33" t="s">
        <v>1591</v>
      </c>
      <c r="J78" s="32">
        <f>0</f>
      </c>
      <c s="32">
        <f>0</f>
      </c>
      <c s="32">
        <f>0+L79</f>
      </c>
      <c s="32">
        <f>0+M79</f>
      </c>
    </row>
    <row r="79" spans="1:16" ht="38.25">
      <c r="A79" t="s">
        <v>50</v>
      </c>
      <c s="34" t="s">
        <v>130</v>
      </c>
      <c s="34" t="s">
        <v>1600</v>
      </c>
      <c s="35" t="s">
        <v>5</v>
      </c>
      <c s="6" t="s">
        <v>8445</v>
      </c>
      <c s="36" t="s">
        <v>102</v>
      </c>
      <c s="37">
        <v>1.388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62</v>
      </c>
      <c>
        <f>(M79*21)/100</f>
      </c>
      <c t="s">
        <v>28</v>
      </c>
    </row>
    <row r="80" spans="1:5" ht="38.25">
      <c r="A80" s="35" t="s">
        <v>56</v>
      </c>
      <c r="E80" s="39" t="s">
        <v>8446</v>
      </c>
    </row>
    <row r="81" spans="1:5" ht="38.25">
      <c r="A81" s="35" t="s">
        <v>57</v>
      </c>
      <c r="E81" s="40" t="s">
        <v>8447</v>
      </c>
    </row>
    <row r="82" spans="1:5" ht="165.75">
      <c r="A82" t="s">
        <v>58</v>
      </c>
      <c r="E82" s="39" t="s">
        <v>1427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T1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8448</v>
      </c>
      <c s="41">
        <f>Rekapitulace!C63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8448</v>
      </c>
      <c r="E4" s="26" t="s">
        <v>8449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COUNTIFS(L8:L196,"=0",A8:A196,"P")+COUNTIFS(L8:L196,"",A8:A196,"P")+SUM(Q8:Q196)</f>
      </c>
    </row>
    <row r="8" spans="1:13" ht="12.75">
      <c r="A8" t="s">
        <v>45</v>
      </c>
      <c r="C8" s="28" t="s">
        <v>8448</v>
      </c>
      <c r="E8" s="30" t="s">
        <v>8449</v>
      </c>
      <c r="J8" s="29">
        <f>0+J9+J174+J179</f>
      </c>
      <c s="29">
        <f>0+K9+K174+K179</f>
      </c>
      <c s="29">
        <f>0+L9+L174+L179</f>
      </c>
      <c s="29">
        <f>0+M9+M174+M179</f>
      </c>
    </row>
    <row r="9" spans="1:13" ht="12.75">
      <c r="A9" t="s">
        <v>47</v>
      </c>
      <c r="C9" s="31" t="s">
        <v>51</v>
      </c>
      <c r="E9" s="33" t="s">
        <v>1200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</f>
      </c>
      <c s="32">
        <f>0+M10+M14+M18+M22+M26+M30+M34+M38+M42+M46+M50+M54+M58+M62+M66+M70+M74+M78+M82+M86+M90+M94+M98+M102+M106+M110+M114+M118+M122+M126+M130+M134+M138+M142+M146+M150+M154+M158+M162+M166+M170</f>
      </c>
    </row>
    <row r="10" spans="1:16" ht="25.5">
      <c r="A10" t="s">
        <v>50</v>
      </c>
      <c s="34" t="s">
        <v>51</v>
      </c>
      <c s="34" t="s">
        <v>8451</v>
      </c>
      <c s="35" t="s">
        <v>5</v>
      </c>
      <c s="6" t="s">
        <v>8452</v>
      </c>
      <c s="36" t="s">
        <v>1088</v>
      </c>
      <c s="37">
        <v>276.48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8452</v>
      </c>
    </row>
    <row r="12" spans="1:5" ht="12.75">
      <c r="A12" s="35" t="s">
        <v>57</v>
      </c>
      <c r="E12" s="40" t="s">
        <v>8453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1090</v>
      </c>
      <c s="35" t="s">
        <v>5</v>
      </c>
      <c s="6" t="s">
        <v>1091</v>
      </c>
      <c s="36" t="s">
        <v>1088</v>
      </c>
      <c s="37">
        <v>101.52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25.5">
      <c r="A15" s="35" t="s">
        <v>56</v>
      </c>
      <c r="E15" s="39" t="s">
        <v>1091</v>
      </c>
    </row>
    <row r="16" spans="1:5" ht="12.75">
      <c r="A16" s="35" t="s">
        <v>57</v>
      </c>
      <c r="E16" s="40" t="s">
        <v>8454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8455</v>
      </c>
      <c s="35" t="s">
        <v>5</v>
      </c>
      <c s="6" t="s">
        <v>8456</v>
      </c>
      <c s="36" t="s">
        <v>1088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62</v>
      </c>
      <c>
        <f>(M18*21)/100</f>
      </c>
      <c t="s">
        <v>28</v>
      </c>
    </row>
    <row r="19" spans="1:5" ht="12.75">
      <c r="A19" s="35" t="s">
        <v>56</v>
      </c>
      <c r="E19" s="39" t="s">
        <v>8456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65</v>
      </c>
      <c s="34" t="s">
        <v>8457</v>
      </c>
      <c s="35" t="s">
        <v>5</v>
      </c>
      <c s="6" t="s">
        <v>8458</v>
      </c>
      <c s="36" t="s">
        <v>5389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62</v>
      </c>
      <c>
        <f>(M22*21)/100</f>
      </c>
      <c t="s">
        <v>28</v>
      </c>
    </row>
    <row r="23" spans="1:5" ht="25.5">
      <c r="A23" s="35" t="s">
        <v>56</v>
      </c>
      <c r="E23" s="39" t="s">
        <v>8458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68</v>
      </c>
      <c s="34" t="s">
        <v>8459</v>
      </c>
      <c s="35" t="s">
        <v>5</v>
      </c>
      <c s="6" t="s">
        <v>8460</v>
      </c>
      <c s="36" t="s">
        <v>1203</v>
      </c>
      <c s="37">
        <v>10</v>
      </c>
      <c s="36">
        <v>0.00031</v>
      </c>
      <c s="36">
        <f>ROUND(G26*H26,6)</f>
      </c>
      <c r="L26" s="38">
        <v>0</v>
      </c>
      <c s="32">
        <f>ROUND(ROUND(L26,2)*ROUND(G26,3),2)</f>
      </c>
      <c s="36" t="s">
        <v>62</v>
      </c>
      <c>
        <f>(M26*21)/100</f>
      </c>
      <c t="s">
        <v>28</v>
      </c>
    </row>
    <row r="27" spans="1:5" ht="12.75">
      <c r="A27" s="35" t="s">
        <v>56</v>
      </c>
      <c r="E27" s="39" t="s">
        <v>8460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8461</v>
      </c>
      <c s="35" t="s">
        <v>5</v>
      </c>
      <c s="6" t="s">
        <v>8462</v>
      </c>
      <c s="36" t="s">
        <v>1203</v>
      </c>
      <c s="37">
        <v>27</v>
      </c>
      <c s="36">
        <v>0.00069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25.5">
      <c r="A31" s="35" t="s">
        <v>56</v>
      </c>
      <c r="E31" s="39" t="s">
        <v>8462</v>
      </c>
    </row>
    <row r="32" spans="1:5" ht="38.25">
      <c r="A32" s="35" t="s">
        <v>57</v>
      </c>
      <c r="E32" s="40" t="s">
        <v>8463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77</v>
      </c>
      <c s="34" t="s">
        <v>8464</v>
      </c>
      <c s="35" t="s">
        <v>5</v>
      </c>
      <c s="6" t="s">
        <v>8465</v>
      </c>
      <c s="36" t="s">
        <v>71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25.5">
      <c r="A35" s="35" t="s">
        <v>56</v>
      </c>
      <c r="E35" s="39" t="s">
        <v>8465</v>
      </c>
    </row>
    <row r="36" spans="1:5" ht="12.75">
      <c r="A36" s="35" t="s">
        <v>57</v>
      </c>
      <c r="E36" s="40" t="s">
        <v>8466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80</v>
      </c>
      <c s="34" t="s">
        <v>8467</v>
      </c>
      <c s="35" t="s">
        <v>5</v>
      </c>
      <c s="6" t="s">
        <v>8468</v>
      </c>
      <c s="36" t="s">
        <v>71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25.5">
      <c r="A39" s="35" t="s">
        <v>56</v>
      </c>
      <c r="E39" s="39" t="s">
        <v>8468</v>
      </c>
    </row>
    <row r="40" spans="1:5" ht="12.75">
      <c r="A40" s="35" t="s">
        <v>57</v>
      </c>
      <c r="E40" s="40" t="s">
        <v>8469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83</v>
      </c>
      <c s="34" t="s">
        <v>8470</v>
      </c>
      <c s="35" t="s">
        <v>5</v>
      </c>
      <c s="6" t="s">
        <v>8471</v>
      </c>
      <c s="36" t="s">
        <v>71</v>
      </c>
      <c s="37">
        <v>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25.5">
      <c r="A43" s="35" t="s">
        <v>56</v>
      </c>
      <c r="E43" s="39" t="s">
        <v>8471</v>
      </c>
    </row>
    <row r="44" spans="1:5" ht="12.75">
      <c r="A44" s="35" t="s">
        <v>57</v>
      </c>
      <c r="E44" s="40" t="s">
        <v>8472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87</v>
      </c>
      <c s="34" t="s">
        <v>8428</v>
      </c>
      <c s="35" t="s">
        <v>5</v>
      </c>
      <c s="6" t="s">
        <v>8429</v>
      </c>
      <c s="36" t="s">
        <v>71</v>
      </c>
      <c s="37">
        <v>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25.5">
      <c r="A47" s="35" t="s">
        <v>56</v>
      </c>
      <c r="E47" s="39" t="s">
        <v>8429</v>
      </c>
    </row>
    <row r="48" spans="1:5" ht="12.75">
      <c r="A48" s="35" t="s">
        <v>57</v>
      </c>
      <c r="E48" s="40" t="s">
        <v>8473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90</v>
      </c>
      <c s="34" t="s">
        <v>8474</v>
      </c>
      <c s="35" t="s">
        <v>5</v>
      </c>
      <c s="6" t="s">
        <v>8475</v>
      </c>
      <c s="36" t="s">
        <v>1203</v>
      </c>
      <c s="37">
        <v>1100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38.25">
      <c r="A51" s="35" t="s">
        <v>56</v>
      </c>
      <c r="E51" s="39" t="s">
        <v>8476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93</v>
      </c>
      <c s="34" t="s">
        <v>8477</v>
      </c>
      <c s="35" t="s">
        <v>5</v>
      </c>
      <c s="6" t="s">
        <v>8478</v>
      </c>
      <c s="36" t="s">
        <v>1203</v>
      </c>
      <c s="37">
        <v>1500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28</v>
      </c>
    </row>
    <row r="55" spans="1:5" ht="12.75">
      <c r="A55" s="35" t="s">
        <v>56</v>
      </c>
      <c r="E55" s="39" t="s">
        <v>8478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25.5">
      <c r="A58" t="s">
        <v>50</v>
      </c>
      <c s="34" t="s">
        <v>96</v>
      </c>
      <c s="34" t="s">
        <v>8479</v>
      </c>
      <c s="35" t="s">
        <v>5</v>
      </c>
      <c s="6" t="s">
        <v>8480</v>
      </c>
      <c s="36" t="s">
        <v>8481</v>
      </c>
      <c s="37">
        <v>0.15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28</v>
      </c>
    </row>
    <row r="59" spans="1:5" ht="25.5">
      <c r="A59" s="35" t="s">
        <v>56</v>
      </c>
      <c r="E59" s="39" t="s">
        <v>8480</v>
      </c>
    </row>
    <row r="60" spans="1:5" ht="12.75">
      <c r="A60" s="35" t="s">
        <v>57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25.5">
      <c r="A62" t="s">
        <v>50</v>
      </c>
      <c s="34" t="s">
        <v>99</v>
      </c>
      <c s="34" t="s">
        <v>8482</v>
      </c>
      <c s="35" t="s">
        <v>5</v>
      </c>
      <c s="6" t="s">
        <v>8483</v>
      </c>
      <c s="36" t="s">
        <v>1203</v>
      </c>
      <c s="37">
        <v>1500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28</v>
      </c>
    </row>
    <row r="63" spans="1:5" ht="25.5">
      <c r="A63" s="35" t="s">
        <v>56</v>
      </c>
      <c r="E63" s="39" t="s">
        <v>8483</v>
      </c>
    </row>
    <row r="64" spans="1:5" ht="12.75">
      <c r="A64" s="35" t="s">
        <v>57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105</v>
      </c>
      <c s="34" t="s">
        <v>8484</v>
      </c>
      <c s="35" t="s">
        <v>5</v>
      </c>
      <c s="6" t="s">
        <v>8485</v>
      </c>
      <c s="36" t="s">
        <v>1203</v>
      </c>
      <c s="37">
        <v>1500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28</v>
      </c>
    </row>
    <row r="67" spans="1:5" ht="12.75">
      <c r="A67" s="35" t="s">
        <v>56</v>
      </c>
      <c r="E67" s="39" t="s">
        <v>8485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108</v>
      </c>
      <c s="34" t="s">
        <v>8486</v>
      </c>
      <c s="35" t="s">
        <v>5</v>
      </c>
      <c s="6" t="s">
        <v>8487</v>
      </c>
      <c s="36" t="s">
        <v>1203</v>
      </c>
      <c s="37">
        <v>1500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28</v>
      </c>
    </row>
    <row r="71" spans="1:5" ht="12.75">
      <c r="A71" s="35" t="s">
        <v>56</v>
      </c>
      <c r="E71" s="39" t="s">
        <v>8487</v>
      </c>
    </row>
    <row r="72" spans="1:5" ht="12.75">
      <c r="A72" s="35" t="s">
        <v>57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128</v>
      </c>
      <c s="34" t="s">
        <v>8488</v>
      </c>
      <c s="35" t="s">
        <v>5</v>
      </c>
      <c s="6" t="s">
        <v>8489</v>
      </c>
      <c s="36" t="s">
        <v>102</v>
      </c>
      <c s="37">
        <v>1.59</v>
      </c>
      <c s="36">
        <v>1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28</v>
      </c>
    </row>
    <row r="75" spans="1:5" ht="12.75">
      <c r="A75" s="35" t="s">
        <v>56</v>
      </c>
      <c r="E75" s="39" t="s">
        <v>8489</v>
      </c>
    </row>
    <row r="76" spans="1:5" ht="12.75">
      <c r="A76" s="35" t="s">
        <v>57</v>
      </c>
      <c r="E76" s="40" t="s">
        <v>8490</v>
      </c>
    </row>
    <row r="77" spans="1:5" ht="12.75">
      <c r="A77" t="s">
        <v>58</v>
      </c>
      <c r="E77" s="39" t="s">
        <v>8491</v>
      </c>
    </row>
    <row r="78" spans="1:16" ht="25.5">
      <c r="A78" t="s">
        <v>50</v>
      </c>
      <c s="34" t="s">
        <v>130</v>
      </c>
      <c s="34" t="s">
        <v>8492</v>
      </c>
      <c s="35" t="s">
        <v>5</v>
      </c>
      <c s="6" t="s">
        <v>8493</v>
      </c>
      <c s="36" t="s">
        <v>71</v>
      </c>
      <c s="37">
        <v>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25.5">
      <c r="A79" s="35" t="s">
        <v>56</v>
      </c>
      <c r="E79" s="39" t="s">
        <v>8493</v>
      </c>
    </row>
    <row r="80" spans="1:5" ht="38.25">
      <c r="A80" s="35" t="s">
        <v>57</v>
      </c>
      <c r="E80" s="40" t="s">
        <v>8494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132</v>
      </c>
      <c s="34" t="s">
        <v>8495</v>
      </c>
      <c s="35" t="s">
        <v>5</v>
      </c>
      <c s="6" t="s">
        <v>8496</v>
      </c>
      <c s="36" t="s">
        <v>1088</v>
      </c>
      <c s="37">
        <v>175.11</v>
      </c>
      <c s="36">
        <v>0.22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28</v>
      </c>
    </row>
    <row r="83" spans="1:5" ht="12.75">
      <c r="A83" s="35" t="s">
        <v>56</v>
      </c>
      <c r="E83" s="39" t="s">
        <v>8496</v>
      </c>
    </row>
    <row r="84" spans="1:5" ht="38.25">
      <c r="A84" s="35" t="s">
        <v>57</v>
      </c>
      <c r="E84" s="40" t="s">
        <v>8497</v>
      </c>
    </row>
    <row r="85" spans="1:5" ht="12.75">
      <c r="A85" t="s">
        <v>58</v>
      </c>
      <c r="E85" s="39" t="s">
        <v>5</v>
      </c>
    </row>
    <row r="86" spans="1:16" ht="25.5">
      <c r="A86" t="s">
        <v>50</v>
      </c>
      <c s="34" t="s">
        <v>134</v>
      </c>
      <c s="34" t="s">
        <v>8498</v>
      </c>
      <c s="35" t="s">
        <v>5</v>
      </c>
      <c s="6" t="s">
        <v>8499</v>
      </c>
      <c s="36" t="s">
        <v>71</v>
      </c>
      <c s="37">
        <v>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28</v>
      </c>
    </row>
    <row r="87" spans="1:5" ht="25.5">
      <c r="A87" s="35" t="s">
        <v>56</v>
      </c>
      <c r="E87" s="39" t="s">
        <v>8499</v>
      </c>
    </row>
    <row r="88" spans="1:5" ht="38.25">
      <c r="A88" s="35" t="s">
        <v>57</v>
      </c>
      <c r="E88" s="40" t="s">
        <v>8494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136</v>
      </c>
      <c s="34" t="s">
        <v>8500</v>
      </c>
      <c s="35" t="s">
        <v>5</v>
      </c>
      <c s="6" t="s">
        <v>8501</v>
      </c>
      <c s="36" t="s">
        <v>71</v>
      </c>
      <c s="37">
        <v>3</v>
      </c>
      <c s="36">
        <v>3E-05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28</v>
      </c>
    </row>
    <row r="91" spans="1:5" ht="12.75">
      <c r="A91" s="35" t="s">
        <v>56</v>
      </c>
      <c r="E91" s="39" t="s">
        <v>8501</v>
      </c>
    </row>
    <row r="92" spans="1:5" ht="12.75">
      <c r="A92" s="35" t="s">
        <v>57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137</v>
      </c>
      <c s="34" t="s">
        <v>8502</v>
      </c>
      <c s="35" t="s">
        <v>5</v>
      </c>
      <c s="6" t="s">
        <v>8503</v>
      </c>
      <c s="36" t="s">
        <v>71</v>
      </c>
      <c s="37">
        <v>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62</v>
      </c>
      <c>
        <f>(M94*21)/100</f>
      </c>
      <c t="s">
        <v>28</v>
      </c>
    </row>
    <row r="95" spans="1:5" ht="12.75">
      <c r="A95" s="35" t="s">
        <v>56</v>
      </c>
      <c r="E95" s="39" t="s">
        <v>8503</v>
      </c>
    </row>
    <row r="96" spans="1:5" ht="12.75">
      <c r="A96" s="35" t="s">
        <v>57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141</v>
      </c>
      <c s="34" t="s">
        <v>8504</v>
      </c>
      <c s="35" t="s">
        <v>5</v>
      </c>
      <c s="6" t="s">
        <v>8505</v>
      </c>
      <c s="36" t="s">
        <v>71</v>
      </c>
      <c s="37">
        <v>3</v>
      </c>
      <c s="36">
        <v>6E-05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28</v>
      </c>
    </row>
    <row r="99" spans="1:5" ht="12.75">
      <c r="A99" s="35" t="s">
        <v>56</v>
      </c>
      <c r="E99" s="39" t="s">
        <v>8505</v>
      </c>
    </row>
    <row r="100" spans="1:5" ht="12.75">
      <c r="A100" s="35" t="s">
        <v>57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143</v>
      </c>
      <c s="34" t="s">
        <v>8506</v>
      </c>
      <c s="35" t="s">
        <v>5</v>
      </c>
      <c s="6" t="s">
        <v>8507</v>
      </c>
      <c s="36" t="s">
        <v>71</v>
      </c>
      <c s="37">
        <v>9</v>
      </c>
      <c s="36">
        <v>0.0059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28</v>
      </c>
    </row>
    <row r="103" spans="1:5" ht="12.75">
      <c r="A103" s="35" t="s">
        <v>56</v>
      </c>
      <c r="E103" s="39" t="s">
        <v>8507</v>
      </c>
    </row>
    <row r="104" spans="1:5" ht="12.75">
      <c r="A104" s="35" t="s">
        <v>57</v>
      </c>
      <c r="E104" s="40" t="s">
        <v>8508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144</v>
      </c>
      <c s="34" t="s">
        <v>8509</v>
      </c>
      <c s="35" t="s">
        <v>5</v>
      </c>
      <c s="6" t="s">
        <v>8510</v>
      </c>
      <c s="36" t="s">
        <v>71</v>
      </c>
      <c s="37">
        <v>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62</v>
      </c>
      <c>
        <f>(M106*21)/100</f>
      </c>
      <c t="s">
        <v>28</v>
      </c>
    </row>
    <row r="107" spans="1:5" ht="12.75">
      <c r="A107" s="35" t="s">
        <v>56</v>
      </c>
      <c r="E107" s="39" t="s">
        <v>8510</v>
      </c>
    </row>
    <row r="108" spans="1:5" ht="12.75">
      <c r="A108" s="35" t="s">
        <v>57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147</v>
      </c>
      <c s="34" t="s">
        <v>8511</v>
      </c>
      <c s="35" t="s">
        <v>5</v>
      </c>
      <c s="6" t="s">
        <v>8512</v>
      </c>
      <c s="36" t="s">
        <v>71</v>
      </c>
      <c s="37">
        <v>4.5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62</v>
      </c>
      <c>
        <f>(M110*21)/100</f>
      </c>
      <c t="s">
        <v>28</v>
      </c>
    </row>
    <row r="111" spans="1:5" ht="12.75">
      <c r="A111" s="35" t="s">
        <v>56</v>
      </c>
      <c r="E111" s="39" t="s">
        <v>8512</v>
      </c>
    </row>
    <row r="112" spans="1:5" ht="12.75">
      <c r="A112" s="35" t="s">
        <v>57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25.5">
      <c r="A114" t="s">
        <v>50</v>
      </c>
      <c s="34" t="s">
        <v>148</v>
      </c>
      <c s="34" t="s">
        <v>8513</v>
      </c>
      <c s="35" t="s">
        <v>5</v>
      </c>
      <c s="6" t="s">
        <v>8514</v>
      </c>
      <c s="36" t="s">
        <v>1203</v>
      </c>
      <c s="37">
        <v>27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28</v>
      </c>
    </row>
    <row r="115" spans="1:5" ht="25.5">
      <c r="A115" s="35" t="s">
        <v>56</v>
      </c>
      <c r="E115" s="39" t="s">
        <v>8514</v>
      </c>
    </row>
    <row r="116" spans="1:5" ht="38.25">
      <c r="A116" s="35" t="s">
        <v>57</v>
      </c>
      <c r="E116" s="40" t="s">
        <v>8515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150</v>
      </c>
      <c s="34" t="s">
        <v>8516</v>
      </c>
      <c s="35" t="s">
        <v>5</v>
      </c>
      <c s="6" t="s">
        <v>8517</v>
      </c>
      <c s="36" t="s">
        <v>1088</v>
      </c>
      <c s="37">
        <v>0.675</v>
      </c>
      <c s="36">
        <v>0.2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28</v>
      </c>
    </row>
    <row r="119" spans="1:5" ht="12.75">
      <c r="A119" s="35" t="s">
        <v>56</v>
      </c>
      <c r="E119" s="39" t="s">
        <v>8517</v>
      </c>
    </row>
    <row r="120" spans="1:5" ht="38.25">
      <c r="A120" s="35" t="s">
        <v>57</v>
      </c>
      <c r="E120" s="40" t="s">
        <v>8518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152</v>
      </c>
      <c s="34" t="s">
        <v>8519</v>
      </c>
      <c s="35" t="s">
        <v>5</v>
      </c>
      <c s="6" t="s">
        <v>8520</v>
      </c>
      <c s="36" t="s">
        <v>1088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28</v>
      </c>
    </row>
    <row r="123" spans="1:5" ht="12.75">
      <c r="A123" s="35" t="s">
        <v>56</v>
      </c>
      <c r="E123" s="39" t="s">
        <v>8520</v>
      </c>
    </row>
    <row r="124" spans="1:5" ht="38.25">
      <c r="A124" s="35" t="s">
        <v>57</v>
      </c>
      <c r="E124" s="40" t="s">
        <v>8521</v>
      </c>
    </row>
    <row r="125" spans="1:5" ht="25.5">
      <c r="A125" t="s">
        <v>58</v>
      </c>
      <c r="E125" s="39" t="s">
        <v>8522</v>
      </c>
    </row>
    <row r="126" spans="1:16" ht="25.5">
      <c r="A126" t="s">
        <v>50</v>
      </c>
      <c s="34" t="s">
        <v>154</v>
      </c>
      <c s="34" t="s">
        <v>8523</v>
      </c>
      <c s="35" t="s">
        <v>5</v>
      </c>
      <c s="6" t="s">
        <v>8524</v>
      </c>
      <c s="36" t="s">
        <v>1088</v>
      </c>
      <c s="37">
        <v>20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28</v>
      </c>
    </row>
    <row r="127" spans="1:5" ht="25.5">
      <c r="A127" s="35" t="s">
        <v>56</v>
      </c>
      <c r="E127" s="39" t="s">
        <v>8524</v>
      </c>
    </row>
    <row r="128" spans="1:5" ht="12.75">
      <c r="A128" s="35" t="s">
        <v>57</v>
      </c>
      <c r="E128" s="40" t="s">
        <v>8525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156</v>
      </c>
      <c s="34" t="s">
        <v>8526</v>
      </c>
      <c s="35" t="s">
        <v>5</v>
      </c>
      <c s="6" t="s">
        <v>8527</v>
      </c>
      <c s="36" t="s">
        <v>1088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28</v>
      </c>
    </row>
    <row r="131" spans="1:5" ht="12.75">
      <c r="A131" s="35" t="s">
        <v>56</v>
      </c>
      <c r="E131" s="39" t="s">
        <v>8527</v>
      </c>
    </row>
    <row r="132" spans="1:5" ht="38.25">
      <c r="A132" s="35" t="s">
        <v>57</v>
      </c>
      <c r="E132" s="40" t="s">
        <v>8521</v>
      </c>
    </row>
    <row r="133" spans="1:5" ht="12.75">
      <c r="A133" t="s">
        <v>58</v>
      </c>
      <c r="E133" s="39" t="s">
        <v>5</v>
      </c>
    </row>
    <row r="134" spans="1:16" ht="12.75">
      <c r="A134" t="s">
        <v>50</v>
      </c>
      <c s="34" t="s">
        <v>157</v>
      </c>
      <c s="34" t="s">
        <v>8528</v>
      </c>
      <c s="35" t="s">
        <v>5</v>
      </c>
      <c s="6" t="s">
        <v>8529</v>
      </c>
      <c s="36" t="s">
        <v>1088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62</v>
      </c>
      <c>
        <f>(M134*21)/100</f>
      </c>
      <c t="s">
        <v>28</v>
      </c>
    </row>
    <row r="135" spans="1:5" ht="12.75">
      <c r="A135" s="35" t="s">
        <v>56</v>
      </c>
      <c r="E135" s="39" t="s">
        <v>8529</v>
      </c>
    </row>
    <row r="136" spans="1:5" ht="38.25">
      <c r="A136" s="35" t="s">
        <v>57</v>
      </c>
      <c r="E136" s="40" t="s">
        <v>8521</v>
      </c>
    </row>
    <row r="137" spans="1:5" ht="12.75">
      <c r="A137" t="s">
        <v>58</v>
      </c>
      <c r="E137" s="39" t="s">
        <v>5</v>
      </c>
    </row>
    <row r="138" spans="1:16" ht="25.5">
      <c r="A138" t="s">
        <v>50</v>
      </c>
      <c s="34" t="s">
        <v>159</v>
      </c>
      <c s="34" t="s">
        <v>8530</v>
      </c>
      <c s="35" t="s">
        <v>5</v>
      </c>
      <c s="6" t="s">
        <v>8531</v>
      </c>
      <c s="36" t="s">
        <v>71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28</v>
      </c>
    </row>
    <row r="139" spans="1:5" ht="38.25">
      <c r="A139" s="35" t="s">
        <v>56</v>
      </c>
      <c r="E139" s="39" t="s">
        <v>8532</v>
      </c>
    </row>
    <row r="140" spans="1:5" ht="12.75">
      <c r="A140" s="35" t="s">
        <v>57</v>
      </c>
      <c r="E140" s="40" t="s">
        <v>8525</v>
      </c>
    </row>
    <row r="141" spans="1:5" ht="25.5">
      <c r="A141" t="s">
        <v>58</v>
      </c>
      <c r="E141" s="39" t="s">
        <v>8533</v>
      </c>
    </row>
    <row r="142" spans="1:16" ht="12.75">
      <c r="A142" t="s">
        <v>50</v>
      </c>
      <c s="34" t="s">
        <v>160</v>
      </c>
      <c s="34" t="s">
        <v>8534</v>
      </c>
      <c s="35" t="s">
        <v>5</v>
      </c>
      <c s="6" t="s">
        <v>8535</v>
      </c>
      <c s="36" t="s">
        <v>1088</v>
      </c>
      <c s="37">
        <v>225</v>
      </c>
      <c s="36">
        <v>0.21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28</v>
      </c>
    </row>
    <row r="143" spans="1:5" ht="12.75">
      <c r="A143" s="35" t="s">
        <v>56</v>
      </c>
      <c r="E143" s="39" t="s">
        <v>8535</v>
      </c>
    </row>
    <row r="144" spans="1:5" ht="12.75">
      <c r="A144" s="35" t="s">
        <v>57</v>
      </c>
      <c r="E144" s="40" t="s">
        <v>5</v>
      </c>
    </row>
    <row r="145" spans="1:5" ht="12.75">
      <c r="A145" t="s">
        <v>58</v>
      </c>
      <c r="E145" s="39" t="s">
        <v>5</v>
      </c>
    </row>
    <row r="146" spans="1:16" ht="25.5">
      <c r="A146" t="s">
        <v>50</v>
      </c>
      <c s="34" t="s">
        <v>162</v>
      </c>
      <c s="34" t="s">
        <v>8536</v>
      </c>
      <c s="35" t="s">
        <v>5</v>
      </c>
      <c s="6" t="s">
        <v>8537</v>
      </c>
      <c s="36" t="s">
        <v>8481</v>
      </c>
      <c s="37">
        <v>0.15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28</v>
      </c>
    </row>
    <row r="147" spans="1:5" ht="25.5">
      <c r="A147" s="35" t="s">
        <v>56</v>
      </c>
      <c r="E147" s="39" t="s">
        <v>8537</v>
      </c>
    </row>
    <row r="148" spans="1:5" ht="12.75">
      <c r="A148" s="35" t="s">
        <v>57</v>
      </c>
      <c r="E148" s="40" t="s">
        <v>5</v>
      </c>
    </row>
    <row r="149" spans="1:5" ht="12.75">
      <c r="A149" t="s">
        <v>58</v>
      </c>
      <c r="E149" s="39" t="s">
        <v>5</v>
      </c>
    </row>
    <row r="150" spans="1:16" ht="12.75">
      <c r="A150" t="s">
        <v>50</v>
      </c>
      <c s="34" t="s">
        <v>163</v>
      </c>
      <c s="34" t="s">
        <v>8538</v>
      </c>
      <c s="35" t="s">
        <v>5</v>
      </c>
      <c s="6" t="s">
        <v>8539</v>
      </c>
      <c s="36" t="s">
        <v>1436</v>
      </c>
      <c s="37">
        <v>150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62</v>
      </c>
      <c>
        <f>(M150*21)/100</f>
      </c>
      <c t="s">
        <v>28</v>
      </c>
    </row>
    <row r="151" spans="1:5" ht="12.75">
      <c r="A151" s="35" t="s">
        <v>56</v>
      </c>
      <c r="E151" s="39" t="s">
        <v>8539</v>
      </c>
    </row>
    <row r="152" spans="1:5" ht="12.75">
      <c r="A152" s="35" t="s">
        <v>57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6" ht="12.75">
      <c r="A154" t="s">
        <v>50</v>
      </c>
      <c s="34" t="s">
        <v>381</v>
      </c>
      <c s="34" t="s">
        <v>8540</v>
      </c>
      <c s="35" t="s">
        <v>5</v>
      </c>
      <c s="6" t="s">
        <v>8541</v>
      </c>
      <c s="36" t="s">
        <v>1436</v>
      </c>
      <c s="37">
        <v>150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62</v>
      </c>
      <c>
        <f>(M154*21)/100</f>
      </c>
      <c t="s">
        <v>28</v>
      </c>
    </row>
    <row r="155" spans="1:5" ht="12.75">
      <c r="A155" s="35" t="s">
        <v>56</v>
      </c>
      <c r="E155" s="39" t="s">
        <v>8541</v>
      </c>
    </row>
    <row r="156" spans="1:5" ht="12.75">
      <c r="A156" s="35" t="s">
        <v>57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6" ht="25.5">
      <c r="A158" t="s">
        <v>50</v>
      </c>
      <c s="34" t="s">
        <v>384</v>
      </c>
      <c s="34" t="s">
        <v>8542</v>
      </c>
      <c s="35" t="s">
        <v>5</v>
      </c>
      <c s="6" t="s">
        <v>8543</v>
      </c>
      <c s="36" t="s">
        <v>1203</v>
      </c>
      <c s="37">
        <v>1500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28</v>
      </c>
    </row>
    <row r="159" spans="1:5" ht="25.5">
      <c r="A159" s="35" t="s">
        <v>56</v>
      </c>
      <c r="E159" s="39" t="s">
        <v>8543</v>
      </c>
    </row>
    <row r="160" spans="1:5" ht="12.75">
      <c r="A160" s="35" t="s">
        <v>57</v>
      </c>
      <c r="E160" s="40" t="s">
        <v>5</v>
      </c>
    </row>
    <row r="161" spans="1:5" ht="12.75">
      <c r="A161" t="s">
        <v>58</v>
      </c>
      <c r="E161" s="39" t="s">
        <v>5</v>
      </c>
    </row>
    <row r="162" spans="1:16" ht="25.5">
      <c r="A162" t="s">
        <v>50</v>
      </c>
      <c s="34" t="s">
        <v>387</v>
      </c>
      <c s="34" t="s">
        <v>1432</v>
      </c>
      <c s="35" t="s">
        <v>5</v>
      </c>
      <c s="6" t="s">
        <v>1433</v>
      </c>
      <c s="36" t="s">
        <v>1203</v>
      </c>
      <c s="37">
        <v>1500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28</v>
      </c>
    </row>
    <row r="163" spans="1:5" ht="25.5">
      <c r="A163" s="35" t="s">
        <v>56</v>
      </c>
      <c r="E163" s="39" t="s">
        <v>1433</v>
      </c>
    </row>
    <row r="164" spans="1:5" ht="12.75">
      <c r="A164" s="35" t="s">
        <v>57</v>
      </c>
      <c r="E164" s="40" t="s">
        <v>5</v>
      </c>
    </row>
    <row r="165" spans="1:5" ht="12.75">
      <c r="A165" t="s">
        <v>58</v>
      </c>
      <c r="E165" s="39" t="s">
        <v>5</v>
      </c>
    </row>
    <row r="166" spans="1:16" ht="12.75">
      <c r="A166" t="s">
        <v>50</v>
      </c>
      <c s="34" t="s">
        <v>390</v>
      </c>
      <c s="34" t="s">
        <v>8544</v>
      </c>
      <c s="35" t="s">
        <v>5</v>
      </c>
      <c s="6" t="s">
        <v>1435</v>
      </c>
      <c s="36" t="s">
        <v>1436</v>
      </c>
      <c s="37">
        <v>45</v>
      </c>
      <c s="36">
        <v>0.001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28</v>
      </c>
    </row>
    <row r="167" spans="1:5" ht="12.75">
      <c r="A167" s="35" t="s">
        <v>56</v>
      </c>
      <c r="E167" s="39" t="s">
        <v>1435</v>
      </c>
    </row>
    <row r="168" spans="1:5" ht="12.75">
      <c r="A168" s="35" t="s">
        <v>57</v>
      </c>
      <c r="E168" s="40" t="s">
        <v>8545</v>
      </c>
    </row>
    <row r="169" spans="1:5" ht="12.75">
      <c r="A169" t="s">
        <v>58</v>
      </c>
      <c r="E169" s="39" t="s">
        <v>5</v>
      </c>
    </row>
    <row r="170" spans="1:16" ht="25.5">
      <c r="A170" t="s">
        <v>50</v>
      </c>
      <c s="34" t="s">
        <v>393</v>
      </c>
      <c s="34" t="s">
        <v>8546</v>
      </c>
      <c s="35" t="s">
        <v>5</v>
      </c>
      <c s="6" t="s">
        <v>8547</v>
      </c>
      <c s="36" t="s">
        <v>102</v>
      </c>
      <c s="37">
        <v>91.915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28</v>
      </c>
    </row>
    <row r="171" spans="1:5" ht="25.5">
      <c r="A171" s="35" t="s">
        <v>56</v>
      </c>
      <c r="E171" s="39" t="s">
        <v>8547</v>
      </c>
    </row>
    <row r="172" spans="1:5" ht="12.75">
      <c r="A172" s="35" t="s">
        <v>57</v>
      </c>
      <c r="E172" s="40" t="s">
        <v>5</v>
      </c>
    </row>
    <row r="173" spans="1:5" ht="12.75">
      <c r="A173" t="s">
        <v>58</v>
      </c>
      <c r="E173" s="39" t="s">
        <v>5</v>
      </c>
    </row>
    <row r="174" spans="1:13" ht="12.75">
      <c r="A174" t="s">
        <v>47</v>
      </c>
      <c r="C174" s="31" t="s">
        <v>65</v>
      </c>
      <c r="E174" s="33" t="s">
        <v>1241</v>
      </c>
      <c r="J174" s="32">
        <f>0</f>
      </c>
      <c s="32">
        <f>0</f>
      </c>
      <c s="32">
        <f>0+L175</f>
      </c>
      <c s="32">
        <f>0+M175</f>
      </c>
    </row>
    <row r="175" spans="1:16" ht="12.75">
      <c r="A175" t="s">
        <v>50</v>
      </c>
      <c s="34" t="s">
        <v>396</v>
      </c>
      <c s="34" t="s">
        <v>8548</v>
      </c>
      <c s="35" t="s">
        <v>5</v>
      </c>
      <c s="6" t="s">
        <v>8549</v>
      </c>
      <c s="36" t="s">
        <v>1088</v>
      </c>
      <c s="37">
        <v>4.86</v>
      </c>
      <c s="36">
        <v>1.7034</v>
      </c>
      <c s="36">
        <f>ROUND(G175*H175,6)</f>
      </c>
      <c r="L175" s="38">
        <v>0</v>
      </c>
      <c s="32">
        <f>ROUND(ROUND(L175,2)*ROUND(G175,3),2)</f>
      </c>
      <c s="36" t="s">
        <v>55</v>
      </c>
      <c>
        <f>(M175*21)/100</f>
      </c>
      <c t="s">
        <v>28</v>
      </c>
    </row>
    <row r="176" spans="1:5" ht="12.75">
      <c r="A176" s="35" t="s">
        <v>56</v>
      </c>
      <c r="E176" s="39" t="s">
        <v>8549</v>
      </c>
    </row>
    <row r="177" spans="1:5" ht="12.75">
      <c r="A177" s="35" t="s">
        <v>57</v>
      </c>
      <c r="E177" s="40" t="s">
        <v>8550</v>
      </c>
    </row>
    <row r="178" spans="1:5" ht="12.75">
      <c r="A178" t="s">
        <v>58</v>
      </c>
      <c r="E178" s="39" t="s">
        <v>5</v>
      </c>
    </row>
    <row r="179" spans="1:13" ht="12.75">
      <c r="A179" t="s">
        <v>47</v>
      </c>
      <c r="C179" s="31" t="s">
        <v>83</v>
      </c>
      <c r="E179" s="33" t="s">
        <v>282</v>
      </c>
      <c r="J179" s="32">
        <f>0</f>
      </c>
      <c s="32">
        <f>0</f>
      </c>
      <c s="32">
        <f>0+L180+L184+L188+L192+L196</f>
      </c>
      <c s="32">
        <f>0+M180+M184+M188+M192+M196</f>
      </c>
    </row>
    <row r="180" spans="1:16" ht="25.5">
      <c r="A180" t="s">
        <v>50</v>
      </c>
      <c s="34" t="s">
        <v>399</v>
      </c>
      <c s="34" t="s">
        <v>8551</v>
      </c>
      <c s="35" t="s">
        <v>5</v>
      </c>
      <c s="6" t="s">
        <v>8552</v>
      </c>
      <c s="36" t="s">
        <v>54</v>
      </c>
      <c s="37">
        <v>30</v>
      </c>
      <c s="36">
        <v>0.1554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28</v>
      </c>
    </row>
    <row r="181" spans="1:5" ht="38.25">
      <c r="A181" s="35" t="s">
        <v>56</v>
      </c>
      <c r="E181" s="39" t="s">
        <v>8553</v>
      </c>
    </row>
    <row r="182" spans="1:5" ht="12.75">
      <c r="A182" s="35" t="s">
        <v>57</v>
      </c>
      <c r="E182" s="40" t="s">
        <v>5</v>
      </c>
    </row>
    <row r="183" spans="1:5" ht="12.75">
      <c r="A183" t="s">
        <v>58</v>
      </c>
      <c r="E183" s="39" t="s">
        <v>5</v>
      </c>
    </row>
    <row r="184" spans="1:16" ht="12.75">
      <c r="A184" t="s">
        <v>50</v>
      </c>
      <c s="34" t="s">
        <v>402</v>
      </c>
      <c s="34" t="s">
        <v>8554</v>
      </c>
      <c s="35" t="s">
        <v>5</v>
      </c>
      <c s="6" t="s">
        <v>8555</v>
      </c>
      <c s="36" t="s">
        <v>54</v>
      </c>
      <c s="37">
        <v>30.6</v>
      </c>
      <c s="36">
        <v>0.04</v>
      </c>
      <c s="36">
        <f>ROUND(G184*H184,6)</f>
      </c>
      <c r="L184" s="38">
        <v>0</v>
      </c>
      <c s="32">
        <f>ROUND(ROUND(L184,2)*ROUND(G184,3),2)</f>
      </c>
      <c s="36" t="s">
        <v>62</v>
      </c>
      <c>
        <f>(M184*21)/100</f>
      </c>
      <c t="s">
        <v>28</v>
      </c>
    </row>
    <row r="185" spans="1:5" ht="12.75">
      <c r="A185" s="35" t="s">
        <v>56</v>
      </c>
      <c r="E185" s="39" t="s">
        <v>8555</v>
      </c>
    </row>
    <row r="186" spans="1:5" ht="12.75">
      <c r="A186" s="35" t="s">
        <v>57</v>
      </c>
      <c r="E186" s="40" t="s">
        <v>8556</v>
      </c>
    </row>
    <row r="187" spans="1:5" ht="12.75">
      <c r="A187" t="s">
        <v>58</v>
      </c>
      <c r="E187" s="39" t="s">
        <v>5</v>
      </c>
    </row>
    <row r="188" spans="1:16" ht="12.75">
      <c r="A188" t="s">
        <v>50</v>
      </c>
      <c s="34" t="s">
        <v>405</v>
      </c>
      <c s="34" t="s">
        <v>8557</v>
      </c>
      <c s="35" t="s">
        <v>5</v>
      </c>
      <c s="6" t="s">
        <v>8558</v>
      </c>
      <c s="36" t="s">
        <v>71</v>
      </c>
      <c s="37">
        <v>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62</v>
      </c>
      <c>
        <f>(M188*21)/100</f>
      </c>
      <c t="s">
        <v>28</v>
      </c>
    </row>
    <row r="189" spans="1:5" ht="12.75">
      <c r="A189" s="35" t="s">
        <v>56</v>
      </c>
      <c r="E189" s="39" t="s">
        <v>8558</v>
      </c>
    </row>
    <row r="190" spans="1:5" ht="12.75">
      <c r="A190" s="35" t="s">
        <v>57</v>
      </c>
      <c r="E190" s="40" t="s">
        <v>5</v>
      </c>
    </row>
    <row r="191" spans="1:5" ht="12.75">
      <c r="A191" t="s">
        <v>58</v>
      </c>
      <c r="E191" s="39" t="s">
        <v>5</v>
      </c>
    </row>
    <row r="192" spans="1:16" ht="12.75">
      <c r="A192" t="s">
        <v>50</v>
      </c>
      <c s="34" t="s">
        <v>408</v>
      </c>
      <c s="34" t="s">
        <v>8559</v>
      </c>
      <c s="35" t="s">
        <v>5</v>
      </c>
      <c s="6" t="s">
        <v>8560</v>
      </c>
      <c s="36" t="s">
        <v>71</v>
      </c>
      <c s="37">
        <v>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62</v>
      </c>
      <c>
        <f>(M192*21)/100</f>
      </c>
      <c t="s">
        <v>28</v>
      </c>
    </row>
    <row r="193" spans="1:5" ht="12.75">
      <c r="A193" s="35" t="s">
        <v>56</v>
      </c>
      <c r="E193" s="39" t="s">
        <v>8560</v>
      </c>
    </row>
    <row r="194" spans="1:5" ht="12.75">
      <c r="A194" s="35" t="s">
        <v>57</v>
      </c>
      <c r="E194" s="40" t="s">
        <v>5</v>
      </c>
    </row>
    <row r="195" spans="1:5" ht="12.75">
      <c r="A195" t="s">
        <v>58</v>
      </c>
      <c r="E195" s="39" t="s">
        <v>5</v>
      </c>
    </row>
    <row r="196" spans="1:16" ht="12.75">
      <c r="A196" t="s">
        <v>50</v>
      </c>
      <c s="34" t="s">
        <v>413</v>
      </c>
      <c s="34" t="s">
        <v>8561</v>
      </c>
      <c s="35" t="s">
        <v>5</v>
      </c>
      <c s="6" t="s">
        <v>8562</v>
      </c>
      <c s="36" t="s">
        <v>281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62</v>
      </c>
      <c>
        <f>(M196*21)/100</f>
      </c>
      <c t="s">
        <v>28</v>
      </c>
    </row>
    <row r="197" spans="1:5" ht="12.75">
      <c r="A197" s="35" t="s">
        <v>56</v>
      </c>
      <c r="E197" s="39" t="s">
        <v>8562</v>
      </c>
    </row>
    <row r="198" spans="1:5" ht="12.75">
      <c r="A198" s="35" t="s">
        <v>57</v>
      </c>
      <c r="E198" s="40" t="s">
        <v>5</v>
      </c>
    </row>
    <row r="199" spans="1:5" ht="12.75">
      <c r="A199" t="s">
        <v>58</v>
      </c>
      <c r="E19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8563</v>
      </c>
      <c s="41">
        <f>Rekapitulace!C65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8563</v>
      </c>
      <c r="E4" s="26" t="s">
        <v>8564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COUNTIFS(L8:L46,"=0",A8:A46,"P")+COUNTIFS(L8:L46,"",A8:A46,"P")+SUM(Q8:Q46)</f>
      </c>
    </row>
    <row r="8" spans="1:13" ht="12.75">
      <c r="A8" t="s">
        <v>45</v>
      </c>
      <c r="C8" s="28" t="s">
        <v>8563</v>
      </c>
      <c r="E8" s="30" t="s">
        <v>8564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1290</v>
      </c>
      <c r="E9" s="33" t="s">
        <v>1591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50</v>
      </c>
      <c s="34" t="s">
        <v>51</v>
      </c>
      <c s="34" t="s">
        <v>1298</v>
      </c>
      <c s="35" t="s">
        <v>5</v>
      </c>
      <c s="6" t="s">
        <v>8566</v>
      </c>
      <c s="36" t="s">
        <v>102</v>
      </c>
      <c s="37">
        <v>5186.557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62</v>
      </c>
      <c>
        <f>(M10*21)/100</f>
      </c>
      <c t="s">
        <v>28</v>
      </c>
    </row>
    <row r="11" spans="1:5" ht="25.5">
      <c r="A11" s="35" t="s">
        <v>56</v>
      </c>
      <c r="E11" s="39" t="s">
        <v>8566</v>
      </c>
    </row>
    <row r="12" spans="1:5" ht="409.5">
      <c r="A12" s="35" t="s">
        <v>57</v>
      </c>
      <c r="E12" s="42" t="s">
        <v>8567</v>
      </c>
    </row>
    <row r="13" spans="1:5" ht="165.75">
      <c r="A13" t="s">
        <v>58</v>
      </c>
      <c r="E13" s="39" t="s">
        <v>1427</v>
      </c>
    </row>
    <row r="14" spans="1:16" ht="25.5">
      <c r="A14" t="s">
        <v>50</v>
      </c>
      <c s="34" t="s">
        <v>28</v>
      </c>
      <c s="34" t="s">
        <v>1594</v>
      </c>
      <c s="35" t="s">
        <v>5</v>
      </c>
      <c s="6" t="s">
        <v>8568</v>
      </c>
      <c s="36" t="s">
        <v>102</v>
      </c>
      <c s="37">
        <v>499.2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62</v>
      </c>
      <c>
        <f>(M14*21)/100</f>
      </c>
      <c t="s">
        <v>28</v>
      </c>
    </row>
    <row r="15" spans="1:5" ht="25.5">
      <c r="A15" s="35" t="s">
        <v>56</v>
      </c>
      <c r="E15" s="39" t="s">
        <v>8568</v>
      </c>
    </row>
    <row r="16" spans="1:5" ht="51">
      <c r="A16" s="35" t="s">
        <v>57</v>
      </c>
      <c r="E16" s="40" t="s">
        <v>8569</v>
      </c>
    </row>
    <row r="17" spans="1:5" ht="165.75">
      <c r="A17" t="s">
        <v>58</v>
      </c>
      <c r="E17" s="39" t="s">
        <v>8570</v>
      </c>
    </row>
    <row r="18" spans="1:16" ht="25.5">
      <c r="A18" t="s">
        <v>50</v>
      </c>
      <c s="34" t="s">
        <v>26</v>
      </c>
      <c s="34" t="s">
        <v>1600</v>
      </c>
      <c s="35" t="s">
        <v>5</v>
      </c>
      <c s="6" t="s">
        <v>8571</v>
      </c>
      <c s="36" t="s">
        <v>102</v>
      </c>
      <c s="37">
        <v>17.388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62</v>
      </c>
      <c>
        <f>(M18*21)/100</f>
      </c>
      <c t="s">
        <v>28</v>
      </c>
    </row>
    <row r="19" spans="1:5" ht="25.5">
      <c r="A19" s="35" t="s">
        <v>56</v>
      </c>
      <c r="E19" s="39" t="s">
        <v>8571</v>
      </c>
    </row>
    <row r="20" spans="1:5" ht="38.25">
      <c r="A20" s="35" t="s">
        <v>57</v>
      </c>
      <c r="E20" s="40" t="s">
        <v>8572</v>
      </c>
    </row>
    <row r="21" spans="1:5" ht="165.75">
      <c r="A21" t="s">
        <v>58</v>
      </c>
      <c r="E21" s="39" t="s">
        <v>1427</v>
      </c>
    </row>
    <row r="22" spans="1:16" ht="25.5">
      <c r="A22" t="s">
        <v>50</v>
      </c>
      <c s="34" t="s">
        <v>65</v>
      </c>
      <c s="34" t="s">
        <v>4908</v>
      </c>
      <c s="35" t="s">
        <v>5</v>
      </c>
      <c s="6" t="s">
        <v>8573</v>
      </c>
      <c s="36" t="s">
        <v>102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62</v>
      </c>
      <c>
        <f>(M22*21)/100</f>
      </c>
      <c t="s">
        <v>28</v>
      </c>
    </row>
    <row r="23" spans="1:5" ht="25.5">
      <c r="A23" s="35" t="s">
        <v>56</v>
      </c>
      <c r="E23" s="39" t="s">
        <v>8573</v>
      </c>
    </row>
    <row r="24" spans="1:5" ht="12.75">
      <c r="A24" s="35" t="s">
        <v>57</v>
      </c>
      <c r="E24" s="40" t="s">
        <v>5</v>
      </c>
    </row>
    <row r="25" spans="1:5" ht="165.75">
      <c r="A25" t="s">
        <v>58</v>
      </c>
      <c r="E25" s="39" t="s">
        <v>1427</v>
      </c>
    </row>
    <row r="26" spans="1:16" ht="25.5">
      <c r="A26" t="s">
        <v>50</v>
      </c>
      <c s="34" t="s">
        <v>68</v>
      </c>
      <c s="34" t="s">
        <v>4901</v>
      </c>
      <c s="35" t="s">
        <v>5</v>
      </c>
      <c s="6" t="s">
        <v>8574</v>
      </c>
      <c s="36" t="s">
        <v>102</v>
      </c>
      <c s="37">
        <v>4.972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62</v>
      </c>
      <c>
        <f>(M26*21)/100</f>
      </c>
      <c t="s">
        <v>28</v>
      </c>
    </row>
    <row r="27" spans="1:5" ht="25.5">
      <c r="A27" s="35" t="s">
        <v>56</v>
      </c>
      <c r="E27" s="39" t="s">
        <v>8574</v>
      </c>
    </row>
    <row r="28" spans="1:5" ht="51">
      <c r="A28" s="35" t="s">
        <v>57</v>
      </c>
      <c r="E28" s="42" t="s">
        <v>8575</v>
      </c>
    </row>
    <row r="29" spans="1:5" ht="165.75">
      <c r="A29" t="s">
        <v>58</v>
      </c>
      <c r="E29" s="39" t="s">
        <v>1427</v>
      </c>
    </row>
    <row r="30" spans="1:16" ht="25.5">
      <c r="A30" t="s">
        <v>50</v>
      </c>
      <c s="34" t="s">
        <v>27</v>
      </c>
      <c s="34" t="s">
        <v>4912</v>
      </c>
      <c s="35" t="s">
        <v>5</v>
      </c>
      <c s="6" t="s">
        <v>8576</v>
      </c>
      <c s="36" t="s">
        <v>102</v>
      </c>
      <c s="37">
        <v>485.677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62</v>
      </c>
      <c>
        <f>(M30*21)/100</f>
      </c>
      <c t="s">
        <v>28</v>
      </c>
    </row>
    <row r="31" spans="1:5" ht="25.5">
      <c r="A31" s="35" t="s">
        <v>56</v>
      </c>
      <c r="E31" s="39" t="s">
        <v>8576</v>
      </c>
    </row>
    <row r="32" spans="1:5" ht="51">
      <c r="A32" s="35" t="s">
        <v>57</v>
      </c>
      <c r="E32" s="42" t="s">
        <v>8577</v>
      </c>
    </row>
    <row r="33" spans="1:5" ht="165.75">
      <c r="A33" t="s">
        <v>58</v>
      </c>
      <c r="E33" s="39" t="s">
        <v>1427</v>
      </c>
    </row>
    <row r="34" spans="1:16" ht="38.25">
      <c r="A34" t="s">
        <v>50</v>
      </c>
      <c s="34" t="s">
        <v>77</v>
      </c>
      <c s="34" t="s">
        <v>4891</v>
      </c>
      <c s="35" t="s">
        <v>5</v>
      </c>
      <c s="6" t="s">
        <v>4892</v>
      </c>
      <c s="36" t="s">
        <v>102</v>
      </c>
      <c s="37">
        <v>2958.974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62</v>
      </c>
      <c>
        <f>(M34*21)/100</f>
      </c>
      <c t="s">
        <v>28</v>
      </c>
    </row>
    <row r="35" spans="1:5" ht="38.25">
      <c r="A35" s="35" t="s">
        <v>56</v>
      </c>
      <c r="E35" s="39" t="s">
        <v>4892</v>
      </c>
    </row>
    <row r="36" spans="1:5" ht="153">
      <c r="A36" s="35" t="s">
        <v>57</v>
      </c>
      <c r="E36" s="42" t="s">
        <v>8578</v>
      </c>
    </row>
    <row r="37" spans="1:5" ht="165.75">
      <c r="A37" t="s">
        <v>58</v>
      </c>
      <c r="E37" s="39" t="s">
        <v>8579</v>
      </c>
    </row>
    <row r="38" spans="1:16" ht="25.5">
      <c r="A38" t="s">
        <v>50</v>
      </c>
      <c s="34" t="s">
        <v>80</v>
      </c>
      <c s="34" t="s">
        <v>4896</v>
      </c>
      <c s="35" t="s">
        <v>5</v>
      </c>
      <c s="6" t="s">
        <v>8580</v>
      </c>
      <c s="36" t="s">
        <v>102</v>
      </c>
      <c s="37">
        <v>15.779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62</v>
      </c>
      <c>
        <f>(M38*21)/100</f>
      </c>
      <c t="s">
        <v>28</v>
      </c>
    </row>
    <row r="39" spans="1:5" ht="25.5">
      <c r="A39" s="35" t="s">
        <v>56</v>
      </c>
      <c r="E39" s="39" t="s">
        <v>8580</v>
      </c>
    </row>
    <row r="40" spans="1:5" ht="25.5">
      <c r="A40" s="35" t="s">
        <v>57</v>
      </c>
      <c r="E40" s="42" t="s">
        <v>8581</v>
      </c>
    </row>
    <row r="41" spans="1:5" ht="165.75">
      <c r="A41" t="s">
        <v>58</v>
      </c>
      <c r="E41" s="39" t="s">
        <v>1427</v>
      </c>
    </row>
    <row r="42" spans="1:16" ht="25.5">
      <c r="A42" t="s">
        <v>50</v>
      </c>
      <c s="34" t="s">
        <v>83</v>
      </c>
      <c s="34" t="s">
        <v>1597</v>
      </c>
      <c s="35" t="s">
        <v>5</v>
      </c>
      <c s="6" t="s">
        <v>8582</v>
      </c>
      <c s="36" t="s">
        <v>102</v>
      </c>
      <c s="37">
        <v>635.351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62</v>
      </c>
      <c>
        <f>(M42*21)/100</f>
      </c>
      <c t="s">
        <v>28</v>
      </c>
    </row>
    <row r="43" spans="1:5" ht="25.5">
      <c r="A43" s="35" t="s">
        <v>56</v>
      </c>
      <c r="E43" s="39" t="s">
        <v>8582</v>
      </c>
    </row>
    <row r="44" spans="1:5" ht="76.5">
      <c r="A44" s="35" t="s">
        <v>57</v>
      </c>
      <c r="E44" s="40" t="s">
        <v>8583</v>
      </c>
    </row>
    <row r="45" spans="1:5" ht="165.75">
      <c r="A45" t="s">
        <v>58</v>
      </c>
      <c r="E45" s="39" t="s">
        <v>1427</v>
      </c>
    </row>
    <row r="46" spans="1:16" ht="12.75">
      <c r="A46" t="s">
        <v>50</v>
      </c>
      <c s="34" t="s">
        <v>87</v>
      </c>
      <c s="34" t="s">
        <v>1363</v>
      </c>
      <c s="35" t="s">
        <v>5</v>
      </c>
      <c s="6" t="s">
        <v>8584</v>
      </c>
      <c s="36" t="s">
        <v>102</v>
      </c>
      <c s="37">
        <v>25.851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62</v>
      </c>
      <c>
        <f>(M46*21)/100</f>
      </c>
      <c t="s">
        <v>28</v>
      </c>
    </row>
    <row r="47" spans="1:5" ht="12.75">
      <c r="A47" s="35" t="s">
        <v>56</v>
      </c>
      <c r="E47" s="39" t="s">
        <v>8584</v>
      </c>
    </row>
    <row r="48" spans="1:5" ht="127.5">
      <c r="A48" s="35" t="s">
        <v>57</v>
      </c>
      <c r="E48" s="42" t="s">
        <v>8585</v>
      </c>
    </row>
    <row r="49" spans="1:5" ht="165.75">
      <c r="A49" t="s">
        <v>58</v>
      </c>
      <c r="E49" s="39" t="s">
        <v>1427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COUNTIFS(L8:L129,"=0",A8:A129,"P")+COUNTIFS(L8:L129,"",A8:A129,"P")+SUM(Q8:Q129)</f>
      </c>
    </row>
    <row r="8" spans="1:13" ht="12.75">
      <c r="A8" t="s">
        <v>45</v>
      </c>
      <c r="C8" s="28" t="s">
        <v>209</v>
      </c>
      <c r="E8" s="30" t="s">
        <v>208</v>
      </c>
      <c r="J8" s="29">
        <f>0+J9+J30+J63+J88</f>
      </c>
      <c s="29">
        <f>0+K9+K30+K63+K88</f>
      </c>
      <c s="29">
        <f>0+L9+L30+L63+L88</f>
      </c>
      <c s="29">
        <f>0+M9+M30+M63+M88</f>
      </c>
    </row>
    <row r="9" spans="1:13" ht="12.75">
      <c r="A9" t="s">
        <v>47</v>
      </c>
      <c r="C9" s="31" t="s">
        <v>210</v>
      </c>
      <c r="E9" s="33" t="s">
        <v>211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50</v>
      </c>
      <c s="34" t="s">
        <v>51</v>
      </c>
      <c s="34" t="s">
        <v>196</v>
      </c>
      <c s="35" t="s">
        <v>5</v>
      </c>
      <c s="6" t="s">
        <v>197</v>
      </c>
      <c s="36" t="s">
        <v>86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62</v>
      </c>
      <c>
        <f>(M10*21)/100</f>
      </c>
      <c t="s">
        <v>28</v>
      </c>
    </row>
    <row r="11" spans="1:5" ht="12.75">
      <c r="A11" s="35" t="s">
        <v>56</v>
      </c>
      <c r="E11" s="39" t="s">
        <v>197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198</v>
      </c>
      <c s="35" t="s">
        <v>5</v>
      </c>
      <c s="6" t="s">
        <v>199</v>
      </c>
      <c s="36" t="s">
        <v>86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62</v>
      </c>
      <c>
        <f>(M14*21)/100</f>
      </c>
      <c t="s">
        <v>28</v>
      </c>
    </row>
    <row r="15" spans="1:5" ht="12.75">
      <c r="A15" s="35" t="s">
        <v>56</v>
      </c>
      <c r="E15" s="39" t="s">
        <v>199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200</v>
      </c>
      <c s="35" t="s">
        <v>5</v>
      </c>
      <c s="6" t="s">
        <v>201</v>
      </c>
      <c s="36" t="s">
        <v>86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62</v>
      </c>
      <c>
        <f>(M18*21)/100</f>
      </c>
      <c t="s">
        <v>28</v>
      </c>
    </row>
    <row r="19" spans="1:5" ht="12.75">
      <c r="A19" s="35" t="s">
        <v>56</v>
      </c>
      <c r="E19" s="39" t="s">
        <v>201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65</v>
      </c>
      <c s="34" t="s">
        <v>202</v>
      </c>
      <c s="35" t="s">
        <v>5</v>
      </c>
      <c s="6" t="s">
        <v>107</v>
      </c>
      <c s="36" t="s">
        <v>86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62</v>
      </c>
      <c>
        <f>(M22*21)/100</f>
      </c>
      <c t="s">
        <v>28</v>
      </c>
    </row>
    <row r="23" spans="1:5" ht="12.75">
      <c r="A23" s="35" t="s">
        <v>56</v>
      </c>
      <c r="E23" s="39" t="s">
        <v>107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68</v>
      </c>
      <c s="34" t="s">
        <v>212</v>
      </c>
      <c s="35" t="s">
        <v>5</v>
      </c>
      <c s="6" t="s">
        <v>213</v>
      </c>
      <c s="36" t="s">
        <v>86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62</v>
      </c>
      <c>
        <f>(M26*21)/100</f>
      </c>
      <c t="s">
        <v>28</v>
      </c>
    </row>
    <row r="27" spans="1:5" ht="12.75">
      <c r="A27" s="35" t="s">
        <v>56</v>
      </c>
      <c r="E27" s="39" t="s">
        <v>213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214</v>
      </c>
    </row>
    <row r="30" spans="1:13" ht="12.75">
      <c r="A30" t="s">
        <v>47</v>
      </c>
      <c r="C30" s="31" t="s">
        <v>215</v>
      </c>
      <c r="E30" s="33" t="s">
        <v>216</v>
      </c>
      <c r="J30" s="32">
        <f>0</f>
      </c>
      <c s="32">
        <f>0</f>
      </c>
      <c s="32">
        <f>0+L31+L35+L39+L43+L47+L51+L55+L59</f>
      </c>
      <c s="32">
        <f>0+M31+M35+M39+M43+M47+M51+M55+M59</f>
      </c>
    </row>
    <row r="31" spans="1:16" ht="12.75">
      <c r="A31" t="s">
        <v>50</v>
      </c>
      <c s="34" t="s">
        <v>27</v>
      </c>
      <c s="34" t="s">
        <v>196</v>
      </c>
      <c s="35" t="s">
        <v>5</v>
      </c>
      <c s="6" t="s">
        <v>197</v>
      </c>
      <c s="36" t="s">
        <v>86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62</v>
      </c>
      <c>
        <f>(M31*21)/100</f>
      </c>
      <c t="s">
        <v>28</v>
      </c>
    </row>
    <row r="32" spans="1:5" ht="12.75">
      <c r="A32" s="35" t="s">
        <v>56</v>
      </c>
      <c r="E32" s="39" t="s">
        <v>197</v>
      </c>
    </row>
    <row r="33" spans="1:5" ht="12.75">
      <c r="A33" s="35" t="s">
        <v>57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50</v>
      </c>
      <c s="34" t="s">
        <v>77</v>
      </c>
      <c s="34" t="s">
        <v>198</v>
      </c>
      <c s="35" t="s">
        <v>5</v>
      </c>
      <c s="6" t="s">
        <v>199</v>
      </c>
      <c s="36" t="s">
        <v>86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62</v>
      </c>
      <c>
        <f>(M35*21)/100</f>
      </c>
      <c t="s">
        <v>28</v>
      </c>
    </row>
    <row r="36" spans="1:5" ht="12.75">
      <c r="A36" s="35" t="s">
        <v>56</v>
      </c>
      <c r="E36" s="39" t="s">
        <v>199</v>
      </c>
    </row>
    <row r="37" spans="1:5" ht="12.75">
      <c r="A37" s="35" t="s">
        <v>57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80</v>
      </c>
      <c s="34" t="s">
        <v>200</v>
      </c>
      <c s="35" t="s">
        <v>5</v>
      </c>
      <c s="6" t="s">
        <v>201</v>
      </c>
      <c s="36" t="s">
        <v>86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62</v>
      </c>
      <c>
        <f>(M39*21)/100</f>
      </c>
      <c t="s">
        <v>28</v>
      </c>
    </row>
    <row r="40" spans="1:5" ht="12.75">
      <c r="A40" s="35" t="s">
        <v>56</v>
      </c>
      <c r="E40" s="39" t="s">
        <v>201</v>
      </c>
    </row>
    <row r="41" spans="1:5" ht="12.75">
      <c r="A41" s="35" t="s">
        <v>57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83</v>
      </c>
      <c s="34" t="s">
        <v>202</v>
      </c>
      <c s="35" t="s">
        <v>5</v>
      </c>
      <c s="6" t="s">
        <v>107</v>
      </c>
      <c s="36" t="s">
        <v>86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62</v>
      </c>
      <c>
        <f>(M43*21)/100</f>
      </c>
      <c t="s">
        <v>28</v>
      </c>
    </row>
    <row r="44" spans="1:5" ht="12.75">
      <c r="A44" s="35" t="s">
        <v>56</v>
      </c>
      <c r="E44" s="39" t="s">
        <v>107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87</v>
      </c>
      <c s="34" t="s">
        <v>217</v>
      </c>
      <c s="35" t="s">
        <v>5</v>
      </c>
      <c s="6" t="s">
        <v>218</v>
      </c>
      <c s="36" t="s">
        <v>86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62</v>
      </c>
      <c>
        <f>(M47*21)/100</f>
      </c>
      <c t="s">
        <v>28</v>
      </c>
    </row>
    <row r="48" spans="1:5" ht="12.75">
      <c r="A48" s="35" t="s">
        <v>56</v>
      </c>
      <c r="E48" s="39" t="s">
        <v>218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219</v>
      </c>
    </row>
    <row r="51" spans="1:16" ht="12.75">
      <c r="A51" t="s">
        <v>50</v>
      </c>
      <c s="34" t="s">
        <v>90</v>
      </c>
      <c s="34" t="s">
        <v>220</v>
      </c>
      <c s="35" t="s">
        <v>5</v>
      </c>
      <c s="6" t="s">
        <v>221</v>
      </c>
      <c s="36" t="s">
        <v>86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62</v>
      </c>
      <c>
        <f>(M51*21)/100</f>
      </c>
      <c t="s">
        <v>28</v>
      </c>
    </row>
    <row r="52" spans="1:5" ht="12.75">
      <c r="A52" s="35" t="s">
        <v>56</v>
      </c>
      <c r="E52" s="39" t="s">
        <v>221</v>
      </c>
    </row>
    <row r="53" spans="1:5" ht="12.75">
      <c r="A53" s="35" t="s">
        <v>57</v>
      </c>
      <c r="E53" s="40" t="s">
        <v>5</v>
      </c>
    </row>
    <row r="54" spans="1:5" ht="12.75">
      <c r="A54" t="s">
        <v>58</v>
      </c>
      <c r="E54" s="39" t="s">
        <v>222</v>
      </c>
    </row>
    <row r="55" spans="1:16" ht="12.75">
      <c r="A55" t="s">
        <v>50</v>
      </c>
      <c s="34" t="s">
        <v>93</v>
      </c>
      <c s="34" t="s">
        <v>223</v>
      </c>
      <c s="35" t="s">
        <v>5</v>
      </c>
      <c s="6" t="s">
        <v>224</v>
      </c>
      <c s="36" t="s">
        <v>86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62</v>
      </c>
      <c>
        <f>(M55*21)/100</f>
      </c>
      <c t="s">
        <v>28</v>
      </c>
    </row>
    <row r="56" spans="1:5" ht="12.75">
      <c r="A56" s="35" t="s">
        <v>56</v>
      </c>
      <c r="E56" s="39" t="s">
        <v>224</v>
      </c>
    </row>
    <row r="57" spans="1:5" ht="12.75">
      <c r="A57" s="35" t="s">
        <v>57</v>
      </c>
      <c r="E57" s="40" t="s">
        <v>5</v>
      </c>
    </row>
    <row r="58" spans="1:5" ht="12.75">
      <c r="A58" t="s">
        <v>58</v>
      </c>
      <c r="E58" s="39" t="s">
        <v>219</v>
      </c>
    </row>
    <row r="59" spans="1:16" ht="12.75">
      <c r="A59" t="s">
        <v>50</v>
      </c>
      <c s="34" t="s">
        <v>96</v>
      </c>
      <c s="34" t="s">
        <v>225</v>
      </c>
      <c s="35" t="s">
        <v>5</v>
      </c>
      <c s="6" t="s">
        <v>226</v>
      </c>
      <c s="36" t="s">
        <v>86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62</v>
      </c>
      <c>
        <f>(M59*21)/100</f>
      </c>
      <c t="s">
        <v>28</v>
      </c>
    </row>
    <row r="60" spans="1:5" ht="12.75">
      <c r="A60" s="35" t="s">
        <v>56</v>
      </c>
      <c r="E60" s="39" t="s">
        <v>226</v>
      </c>
    </row>
    <row r="61" spans="1:5" ht="12.75">
      <c r="A61" s="35" t="s">
        <v>57</v>
      </c>
      <c r="E61" s="40" t="s">
        <v>5</v>
      </c>
    </row>
    <row r="62" spans="1:5" ht="12.75">
      <c r="A62" t="s">
        <v>58</v>
      </c>
      <c r="E62" s="39" t="s">
        <v>222</v>
      </c>
    </row>
    <row r="63" spans="1:13" ht="12.75">
      <c r="A63" t="s">
        <v>47</v>
      </c>
      <c r="C63" s="31" t="s">
        <v>227</v>
      </c>
      <c r="E63" s="33" t="s">
        <v>228</v>
      </c>
      <c r="J63" s="32">
        <f>0</f>
      </c>
      <c s="32">
        <f>0</f>
      </c>
      <c s="32">
        <f>0+L64+L68+L72+L76+L80+L84</f>
      </c>
      <c s="32">
        <f>0+M64+M68+M72+M76+M80+M84</f>
      </c>
    </row>
    <row r="64" spans="1:16" ht="12.75">
      <c r="A64" t="s">
        <v>50</v>
      </c>
      <c s="34" t="s">
        <v>99</v>
      </c>
      <c s="34" t="s">
        <v>196</v>
      </c>
      <c s="35" t="s">
        <v>5</v>
      </c>
      <c s="6" t="s">
        <v>197</v>
      </c>
      <c s="36" t="s">
        <v>86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62</v>
      </c>
      <c>
        <f>(M64*21)/100</f>
      </c>
      <c t="s">
        <v>28</v>
      </c>
    </row>
    <row r="65" spans="1:5" ht="12.75">
      <c r="A65" s="35" t="s">
        <v>56</v>
      </c>
      <c r="E65" s="39" t="s">
        <v>197</v>
      </c>
    </row>
    <row r="66" spans="1:5" ht="12.75">
      <c r="A66" s="35" t="s">
        <v>57</v>
      </c>
      <c r="E66" s="40" t="s">
        <v>5</v>
      </c>
    </row>
    <row r="67" spans="1:5" ht="12.75">
      <c r="A67" t="s">
        <v>58</v>
      </c>
      <c r="E67" s="39" t="s">
        <v>5</v>
      </c>
    </row>
    <row r="68" spans="1:16" ht="12.75">
      <c r="A68" t="s">
        <v>50</v>
      </c>
      <c s="34" t="s">
        <v>105</v>
      </c>
      <c s="34" t="s">
        <v>198</v>
      </c>
      <c s="35" t="s">
        <v>5</v>
      </c>
      <c s="6" t="s">
        <v>199</v>
      </c>
      <c s="36" t="s">
        <v>86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62</v>
      </c>
      <c>
        <f>(M68*21)/100</f>
      </c>
      <c t="s">
        <v>28</v>
      </c>
    </row>
    <row r="69" spans="1:5" ht="12.75">
      <c r="A69" s="35" t="s">
        <v>56</v>
      </c>
      <c r="E69" s="39" t="s">
        <v>199</v>
      </c>
    </row>
    <row r="70" spans="1:5" ht="12.75">
      <c r="A70" s="35" t="s">
        <v>57</v>
      </c>
      <c r="E70" s="40" t="s">
        <v>5</v>
      </c>
    </row>
    <row r="71" spans="1:5" ht="12.75">
      <c r="A71" t="s">
        <v>58</v>
      </c>
      <c r="E71" s="39" t="s">
        <v>5</v>
      </c>
    </row>
    <row r="72" spans="1:16" ht="12.75">
      <c r="A72" t="s">
        <v>50</v>
      </c>
      <c s="34" t="s">
        <v>108</v>
      </c>
      <c s="34" t="s">
        <v>200</v>
      </c>
      <c s="35" t="s">
        <v>5</v>
      </c>
      <c s="6" t="s">
        <v>201</v>
      </c>
      <c s="36" t="s">
        <v>86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62</v>
      </c>
      <c>
        <f>(M72*21)/100</f>
      </c>
      <c t="s">
        <v>28</v>
      </c>
    </row>
    <row r="73" spans="1:5" ht="12.75">
      <c r="A73" s="35" t="s">
        <v>56</v>
      </c>
      <c r="E73" s="39" t="s">
        <v>201</v>
      </c>
    </row>
    <row r="74" spans="1:5" ht="12.75">
      <c r="A74" s="35" t="s">
        <v>57</v>
      </c>
      <c r="E74" s="40" t="s">
        <v>5</v>
      </c>
    </row>
    <row r="75" spans="1:5" ht="12.75">
      <c r="A75" t="s">
        <v>58</v>
      </c>
      <c r="E75" s="39" t="s">
        <v>5</v>
      </c>
    </row>
    <row r="76" spans="1:16" ht="12.75">
      <c r="A76" t="s">
        <v>50</v>
      </c>
      <c s="34" t="s">
        <v>128</v>
      </c>
      <c s="34" t="s">
        <v>202</v>
      </c>
      <c s="35" t="s">
        <v>5</v>
      </c>
      <c s="6" t="s">
        <v>107</v>
      </c>
      <c s="36" t="s">
        <v>86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62</v>
      </c>
      <c>
        <f>(M76*21)/100</f>
      </c>
      <c t="s">
        <v>28</v>
      </c>
    </row>
    <row r="77" spans="1:5" ht="12.75">
      <c r="A77" s="35" t="s">
        <v>56</v>
      </c>
      <c r="E77" s="39" t="s">
        <v>107</v>
      </c>
    </row>
    <row r="78" spans="1:5" ht="12.75">
      <c r="A78" s="35" t="s">
        <v>57</v>
      </c>
      <c r="E78" s="40" t="s">
        <v>5</v>
      </c>
    </row>
    <row r="79" spans="1:5" ht="12.75">
      <c r="A79" t="s">
        <v>58</v>
      </c>
      <c r="E79" s="39" t="s">
        <v>5</v>
      </c>
    </row>
    <row r="80" spans="1:16" ht="12.75">
      <c r="A80" t="s">
        <v>50</v>
      </c>
      <c s="34" t="s">
        <v>130</v>
      </c>
      <c s="34" t="s">
        <v>229</v>
      </c>
      <c s="35" t="s">
        <v>5</v>
      </c>
      <c s="6" t="s">
        <v>230</v>
      </c>
      <c s="36" t="s">
        <v>86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62</v>
      </c>
      <c>
        <f>(M80*21)/100</f>
      </c>
      <c t="s">
        <v>28</v>
      </c>
    </row>
    <row r="81" spans="1:5" ht="12.75">
      <c r="A81" s="35" t="s">
        <v>56</v>
      </c>
      <c r="E81" s="39" t="s">
        <v>230</v>
      </c>
    </row>
    <row r="82" spans="1:5" ht="12.75">
      <c r="A82" s="35" t="s">
        <v>57</v>
      </c>
      <c r="E82" s="40" t="s">
        <v>5</v>
      </c>
    </row>
    <row r="83" spans="1:5" ht="12.75">
      <c r="A83" t="s">
        <v>58</v>
      </c>
      <c r="E83" s="39" t="s">
        <v>231</v>
      </c>
    </row>
    <row r="84" spans="1:16" ht="12.75">
      <c r="A84" t="s">
        <v>50</v>
      </c>
      <c s="34" t="s">
        <v>132</v>
      </c>
      <c s="34" t="s">
        <v>232</v>
      </c>
      <c s="35" t="s">
        <v>5</v>
      </c>
      <c s="6" t="s">
        <v>233</v>
      </c>
      <c s="36" t="s">
        <v>86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62</v>
      </c>
      <c>
        <f>(M84*21)/100</f>
      </c>
      <c t="s">
        <v>28</v>
      </c>
    </row>
    <row r="85" spans="1:5" ht="12.75">
      <c r="A85" s="35" t="s">
        <v>56</v>
      </c>
      <c r="E85" s="39" t="s">
        <v>233</v>
      </c>
    </row>
    <row r="86" spans="1:5" ht="12.75">
      <c r="A86" s="35" t="s">
        <v>57</v>
      </c>
      <c r="E86" s="40" t="s">
        <v>5</v>
      </c>
    </row>
    <row r="87" spans="1:5" ht="12.75">
      <c r="A87" t="s">
        <v>58</v>
      </c>
      <c r="E87" s="39" t="s">
        <v>234</v>
      </c>
    </row>
    <row r="88" spans="1:13" ht="12.75">
      <c r="A88" t="s">
        <v>47</v>
      </c>
      <c r="C88" s="31" t="s">
        <v>235</v>
      </c>
      <c r="E88" s="33" t="s">
        <v>236</v>
      </c>
      <c r="J88" s="32">
        <f>0</f>
      </c>
      <c s="32">
        <f>0</f>
      </c>
      <c s="32">
        <f>0+L89+L93+L97+L101+L105+L109+L113+L117+L121+L125+L129</f>
      </c>
      <c s="32">
        <f>0+M89+M93+M97+M101+M105+M109+M113+M117+M121+M125+M129</f>
      </c>
    </row>
    <row r="89" spans="1:16" ht="12.75">
      <c r="A89" t="s">
        <v>50</v>
      </c>
      <c s="34" t="s">
        <v>134</v>
      </c>
      <c s="34" t="s">
        <v>196</v>
      </c>
      <c s="35" t="s">
        <v>5</v>
      </c>
      <c s="6" t="s">
        <v>197</v>
      </c>
      <c s="36" t="s">
        <v>86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62</v>
      </c>
      <c>
        <f>(M89*21)/100</f>
      </c>
      <c t="s">
        <v>28</v>
      </c>
    </row>
    <row r="90" spans="1:5" ht="12.75">
      <c r="A90" s="35" t="s">
        <v>56</v>
      </c>
      <c r="E90" s="39" t="s">
        <v>197</v>
      </c>
    </row>
    <row r="91" spans="1:5" ht="12.75">
      <c r="A91" s="35" t="s">
        <v>57</v>
      </c>
      <c r="E91" s="40" t="s">
        <v>5</v>
      </c>
    </row>
    <row r="92" spans="1:5" ht="12.75">
      <c r="A92" t="s">
        <v>58</v>
      </c>
      <c r="E92" s="39" t="s">
        <v>5</v>
      </c>
    </row>
    <row r="93" spans="1:16" ht="12.75">
      <c r="A93" t="s">
        <v>50</v>
      </c>
      <c s="34" t="s">
        <v>136</v>
      </c>
      <c s="34" t="s">
        <v>198</v>
      </c>
      <c s="35" t="s">
        <v>5</v>
      </c>
      <c s="6" t="s">
        <v>199</v>
      </c>
      <c s="36" t="s">
        <v>86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62</v>
      </c>
      <c>
        <f>(M93*21)/100</f>
      </c>
      <c t="s">
        <v>28</v>
      </c>
    </row>
    <row r="94" spans="1:5" ht="12.75">
      <c r="A94" s="35" t="s">
        <v>56</v>
      </c>
      <c r="E94" s="39" t="s">
        <v>199</v>
      </c>
    </row>
    <row r="95" spans="1:5" ht="12.75">
      <c r="A95" s="35" t="s">
        <v>57</v>
      </c>
      <c r="E95" s="40" t="s">
        <v>5</v>
      </c>
    </row>
    <row r="96" spans="1:5" ht="12.75">
      <c r="A96" t="s">
        <v>58</v>
      </c>
      <c r="E96" s="39" t="s">
        <v>5</v>
      </c>
    </row>
    <row r="97" spans="1:16" ht="12.75">
      <c r="A97" t="s">
        <v>50</v>
      </c>
      <c s="34" t="s">
        <v>137</v>
      </c>
      <c s="34" t="s">
        <v>200</v>
      </c>
      <c s="35" t="s">
        <v>5</v>
      </c>
      <c s="6" t="s">
        <v>201</v>
      </c>
      <c s="36" t="s">
        <v>86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62</v>
      </c>
      <c>
        <f>(M97*21)/100</f>
      </c>
      <c t="s">
        <v>28</v>
      </c>
    </row>
    <row r="98" spans="1:5" ht="12.75">
      <c r="A98" s="35" t="s">
        <v>56</v>
      </c>
      <c r="E98" s="39" t="s">
        <v>201</v>
      </c>
    </row>
    <row r="99" spans="1:5" ht="12.75">
      <c r="A99" s="35" t="s">
        <v>57</v>
      </c>
      <c r="E99" s="40" t="s">
        <v>5</v>
      </c>
    </row>
    <row r="100" spans="1:5" ht="12.75">
      <c r="A100" t="s">
        <v>58</v>
      </c>
      <c r="E100" s="39" t="s">
        <v>5</v>
      </c>
    </row>
    <row r="101" spans="1:16" ht="12.75">
      <c r="A101" t="s">
        <v>50</v>
      </c>
      <c s="34" t="s">
        <v>141</v>
      </c>
      <c s="34" t="s">
        <v>202</v>
      </c>
      <c s="35" t="s">
        <v>5</v>
      </c>
      <c s="6" t="s">
        <v>107</v>
      </c>
      <c s="36" t="s">
        <v>86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62</v>
      </c>
      <c>
        <f>(M101*21)/100</f>
      </c>
      <c t="s">
        <v>28</v>
      </c>
    </row>
    <row r="102" spans="1:5" ht="12.75">
      <c r="A102" s="35" t="s">
        <v>56</v>
      </c>
      <c r="E102" s="39" t="s">
        <v>107</v>
      </c>
    </row>
    <row r="103" spans="1:5" ht="12.75">
      <c r="A103" s="35" t="s">
        <v>57</v>
      </c>
      <c r="E103" s="40" t="s">
        <v>5</v>
      </c>
    </row>
    <row r="104" spans="1:5" ht="12.75">
      <c r="A104" t="s">
        <v>58</v>
      </c>
      <c r="E104" s="39" t="s">
        <v>5</v>
      </c>
    </row>
    <row r="105" spans="1:16" ht="12.75">
      <c r="A105" t="s">
        <v>50</v>
      </c>
      <c s="34" t="s">
        <v>143</v>
      </c>
      <c s="34" t="s">
        <v>217</v>
      </c>
      <c s="35" t="s">
        <v>5</v>
      </c>
      <c s="6" t="s">
        <v>218</v>
      </c>
      <c s="36" t="s">
        <v>86</v>
      </c>
      <c s="37">
        <v>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62</v>
      </c>
      <c>
        <f>(M105*21)/100</f>
      </c>
      <c t="s">
        <v>28</v>
      </c>
    </row>
    <row r="106" spans="1:5" ht="12.75">
      <c r="A106" s="35" t="s">
        <v>56</v>
      </c>
      <c r="E106" s="39" t="s">
        <v>218</v>
      </c>
    </row>
    <row r="107" spans="1:5" ht="12.75">
      <c r="A107" s="35" t="s">
        <v>57</v>
      </c>
      <c r="E107" s="40" t="s">
        <v>5</v>
      </c>
    </row>
    <row r="108" spans="1:5" ht="12.75">
      <c r="A108" t="s">
        <v>58</v>
      </c>
      <c r="E108" s="39" t="s">
        <v>219</v>
      </c>
    </row>
    <row r="109" spans="1:16" ht="12.75">
      <c r="A109" t="s">
        <v>50</v>
      </c>
      <c s="34" t="s">
        <v>144</v>
      </c>
      <c s="34" t="s">
        <v>220</v>
      </c>
      <c s="35" t="s">
        <v>5</v>
      </c>
      <c s="6" t="s">
        <v>221</v>
      </c>
      <c s="36" t="s">
        <v>86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62</v>
      </c>
      <c>
        <f>(M109*21)/100</f>
      </c>
      <c t="s">
        <v>28</v>
      </c>
    </row>
    <row r="110" spans="1:5" ht="12.75">
      <c r="A110" s="35" t="s">
        <v>56</v>
      </c>
      <c r="E110" s="39" t="s">
        <v>221</v>
      </c>
    </row>
    <row r="111" spans="1:5" ht="12.75">
      <c r="A111" s="35" t="s">
        <v>57</v>
      </c>
      <c r="E111" s="40" t="s">
        <v>5</v>
      </c>
    </row>
    <row r="112" spans="1:5" ht="12.75">
      <c r="A112" t="s">
        <v>58</v>
      </c>
      <c r="E112" s="39" t="s">
        <v>222</v>
      </c>
    </row>
    <row r="113" spans="1:16" ht="12.75">
      <c r="A113" t="s">
        <v>50</v>
      </c>
      <c s="34" t="s">
        <v>147</v>
      </c>
      <c s="34" t="s">
        <v>237</v>
      </c>
      <c s="35" t="s">
        <v>5</v>
      </c>
      <c s="6" t="s">
        <v>224</v>
      </c>
      <c s="36" t="s">
        <v>86</v>
      </c>
      <c s="37">
        <v>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62</v>
      </c>
      <c>
        <f>(M113*21)/100</f>
      </c>
      <c t="s">
        <v>28</v>
      </c>
    </row>
    <row r="114" spans="1:5" ht="12.75">
      <c r="A114" s="35" t="s">
        <v>56</v>
      </c>
      <c r="E114" s="39" t="s">
        <v>224</v>
      </c>
    </row>
    <row r="115" spans="1:5" ht="12.75">
      <c r="A115" s="35" t="s">
        <v>57</v>
      </c>
      <c r="E115" s="40" t="s">
        <v>5</v>
      </c>
    </row>
    <row r="116" spans="1:5" ht="12.75">
      <c r="A116" t="s">
        <v>58</v>
      </c>
      <c r="E116" s="39" t="s">
        <v>219</v>
      </c>
    </row>
    <row r="117" spans="1:16" ht="12.75">
      <c r="A117" t="s">
        <v>50</v>
      </c>
      <c s="34" t="s">
        <v>148</v>
      </c>
      <c s="34" t="s">
        <v>238</v>
      </c>
      <c s="35" t="s">
        <v>5</v>
      </c>
      <c s="6" t="s">
        <v>226</v>
      </c>
      <c s="36" t="s">
        <v>86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62</v>
      </c>
      <c>
        <f>(M117*21)/100</f>
      </c>
      <c t="s">
        <v>28</v>
      </c>
    </row>
    <row r="118" spans="1:5" ht="12.75">
      <c r="A118" s="35" t="s">
        <v>56</v>
      </c>
      <c r="E118" s="39" t="s">
        <v>226</v>
      </c>
    </row>
    <row r="119" spans="1:5" ht="12.75">
      <c r="A119" s="35" t="s">
        <v>57</v>
      </c>
      <c r="E119" s="40" t="s">
        <v>5</v>
      </c>
    </row>
    <row r="120" spans="1:5" ht="12.75">
      <c r="A120" t="s">
        <v>58</v>
      </c>
      <c r="E120" s="39" t="s">
        <v>222</v>
      </c>
    </row>
    <row r="121" spans="1:16" ht="12.75">
      <c r="A121" t="s">
        <v>50</v>
      </c>
      <c s="34" t="s">
        <v>150</v>
      </c>
      <c s="34" t="s">
        <v>239</v>
      </c>
      <c s="35" t="s">
        <v>5</v>
      </c>
      <c s="6" t="s">
        <v>240</v>
      </c>
      <c s="36" t="s">
        <v>86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62</v>
      </c>
      <c>
        <f>(M121*21)/100</f>
      </c>
      <c t="s">
        <v>28</v>
      </c>
    </row>
    <row r="122" spans="1:5" ht="12.75">
      <c r="A122" s="35" t="s">
        <v>56</v>
      </c>
      <c r="E122" s="39" t="s">
        <v>240</v>
      </c>
    </row>
    <row r="123" spans="1:5" ht="12.75">
      <c r="A123" s="35" t="s">
        <v>57</v>
      </c>
      <c r="E123" s="40" t="s">
        <v>5</v>
      </c>
    </row>
    <row r="124" spans="1:5" ht="12.75">
      <c r="A124" t="s">
        <v>58</v>
      </c>
      <c r="E124" s="39" t="s">
        <v>241</v>
      </c>
    </row>
    <row r="125" spans="1:16" ht="12.75">
      <c r="A125" t="s">
        <v>50</v>
      </c>
      <c s="34" t="s">
        <v>152</v>
      </c>
      <c s="34" t="s">
        <v>242</v>
      </c>
      <c s="35" t="s">
        <v>5</v>
      </c>
      <c s="6" t="s">
        <v>243</v>
      </c>
      <c s="36" t="s">
        <v>86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62</v>
      </c>
      <c>
        <f>(M125*21)/100</f>
      </c>
      <c t="s">
        <v>28</v>
      </c>
    </row>
    <row r="126" spans="1:5" ht="12.75">
      <c r="A126" s="35" t="s">
        <v>56</v>
      </c>
      <c r="E126" s="39" t="s">
        <v>243</v>
      </c>
    </row>
    <row r="127" spans="1:5" ht="12.75">
      <c r="A127" s="35" t="s">
        <v>57</v>
      </c>
      <c r="E127" s="40" t="s">
        <v>5</v>
      </c>
    </row>
    <row r="128" spans="1:5" ht="12.75">
      <c r="A128" t="s">
        <v>58</v>
      </c>
      <c r="E128" s="39" t="s">
        <v>244</v>
      </c>
    </row>
    <row r="129" spans="1:16" ht="12.75">
      <c r="A129" t="s">
        <v>50</v>
      </c>
      <c s="34" t="s">
        <v>154</v>
      </c>
      <c s="34" t="s">
        <v>245</v>
      </c>
      <c s="35" t="s">
        <v>5</v>
      </c>
      <c s="6" t="s">
        <v>246</v>
      </c>
      <c s="36" t="s">
        <v>86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62</v>
      </c>
      <c>
        <f>(M129*21)/100</f>
      </c>
      <c t="s">
        <v>28</v>
      </c>
    </row>
    <row r="130" spans="1:5" ht="12.75">
      <c r="A130" s="35" t="s">
        <v>56</v>
      </c>
      <c r="E130" s="39" t="s">
        <v>246</v>
      </c>
    </row>
    <row r="131" spans="1:5" ht="12.75">
      <c r="A131" s="35" t="s">
        <v>57</v>
      </c>
      <c r="E131" s="40" t="s">
        <v>5</v>
      </c>
    </row>
    <row r="132" spans="1:5" ht="12.75">
      <c r="A132" t="s">
        <v>58</v>
      </c>
      <c r="E132" s="39" t="s">
        <v>247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8586</v>
      </c>
      <c s="41">
        <f>Rekapitulace!C67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8586</v>
      </c>
      <c r="E4" s="26" t="s">
        <v>8587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COUNTIFS(L8:L31,"=0",A8:A31,"P")+COUNTIFS(L8:L31,"",A8:A31,"P")+SUM(Q8:Q31)</f>
      </c>
    </row>
    <row r="8" spans="1:13" ht="12.75">
      <c r="A8" t="s">
        <v>45</v>
      </c>
      <c r="C8" s="28" t="s">
        <v>8586</v>
      </c>
      <c r="E8" s="30" t="s">
        <v>8589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47</v>
      </c>
      <c r="C9" s="31" t="s">
        <v>210</v>
      </c>
      <c r="E9" s="33" t="s">
        <v>8590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51</v>
      </c>
      <c s="34" t="s">
        <v>8591</v>
      </c>
      <c s="35" t="s">
        <v>5</v>
      </c>
      <c s="6" t="s">
        <v>8592</v>
      </c>
      <c s="36" t="s">
        <v>86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8593</v>
      </c>
      <c>
        <f>(M10*21)/100</f>
      </c>
      <c t="s">
        <v>28</v>
      </c>
    </row>
    <row r="11" spans="1:5" ht="12.75">
      <c r="A11" s="35" t="s">
        <v>56</v>
      </c>
      <c r="E11" s="39" t="s">
        <v>8592</v>
      </c>
    </row>
    <row r="12" spans="1:5" ht="76.5">
      <c r="A12" s="35" t="s">
        <v>57</v>
      </c>
      <c r="E12" s="42" t="s">
        <v>8594</v>
      </c>
    </row>
    <row r="13" spans="1:5" ht="12.75">
      <c r="A13" t="s">
        <v>58</v>
      </c>
      <c r="E13" s="39" t="s">
        <v>8595</v>
      </c>
    </row>
    <row r="14" spans="1:16" ht="12.75">
      <c r="A14" t="s">
        <v>50</v>
      </c>
      <c s="34" t="s">
        <v>28</v>
      </c>
      <c s="34" t="s">
        <v>8596</v>
      </c>
      <c s="35" t="s">
        <v>5</v>
      </c>
      <c s="6" t="s">
        <v>8597</v>
      </c>
      <c s="36" t="s">
        <v>86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8593</v>
      </c>
      <c>
        <f>(M14*21)/100</f>
      </c>
      <c t="s">
        <v>28</v>
      </c>
    </row>
    <row r="15" spans="1:5" ht="12.75">
      <c r="A15" s="35" t="s">
        <v>56</v>
      </c>
      <c r="E15" s="39" t="s">
        <v>8597</v>
      </c>
    </row>
    <row r="16" spans="1:5" ht="38.25">
      <c r="A16" s="35" t="s">
        <v>57</v>
      </c>
      <c r="E16" s="42" t="s">
        <v>8598</v>
      </c>
    </row>
    <row r="17" spans="1:5" ht="12.75">
      <c r="A17" t="s">
        <v>58</v>
      </c>
      <c r="E17" s="39" t="s">
        <v>8595</v>
      </c>
    </row>
    <row r="18" spans="1:16" ht="12.75">
      <c r="A18" t="s">
        <v>50</v>
      </c>
      <c s="34" t="s">
        <v>26</v>
      </c>
      <c s="34" t="s">
        <v>8599</v>
      </c>
      <c s="35" t="s">
        <v>5</v>
      </c>
      <c s="6" t="s">
        <v>8600</v>
      </c>
      <c s="36" t="s">
        <v>86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8593</v>
      </c>
      <c>
        <f>(M18*21)/100</f>
      </c>
      <c t="s">
        <v>28</v>
      </c>
    </row>
    <row r="19" spans="1:5" ht="12.75">
      <c r="A19" s="35" t="s">
        <v>56</v>
      </c>
      <c r="E19" s="39" t="s">
        <v>8600</v>
      </c>
    </row>
    <row r="20" spans="1:5" ht="51">
      <c r="A20" s="35" t="s">
        <v>57</v>
      </c>
      <c r="E20" s="42" t="s">
        <v>8601</v>
      </c>
    </row>
    <row r="21" spans="1:5" ht="12.75">
      <c r="A21" t="s">
        <v>58</v>
      </c>
      <c r="E21" s="39" t="s">
        <v>8595</v>
      </c>
    </row>
    <row r="22" spans="1:13" ht="12.75">
      <c r="A22" t="s">
        <v>47</v>
      </c>
      <c r="C22" s="31" t="s">
        <v>215</v>
      </c>
      <c r="E22" s="33" t="s">
        <v>104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50</v>
      </c>
      <c s="34" t="s">
        <v>65</v>
      </c>
      <c s="34" t="s">
        <v>8602</v>
      </c>
      <c s="35" t="s">
        <v>5</v>
      </c>
      <c s="6" t="s">
        <v>8603</v>
      </c>
      <c s="36" t="s">
        <v>86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8593</v>
      </c>
      <c>
        <f>(M23*21)/100</f>
      </c>
      <c t="s">
        <v>28</v>
      </c>
    </row>
    <row r="24" spans="1:5" ht="12.75">
      <c r="A24" s="35" t="s">
        <v>56</v>
      </c>
      <c r="E24" s="39" t="s">
        <v>8603</v>
      </c>
    </row>
    <row r="25" spans="1:5" ht="89.25">
      <c r="A25" s="35" t="s">
        <v>57</v>
      </c>
      <c r="E25" s="42" t="s">
        <v>8604</v>
      </c>
    </row>
    <row r="26" spans="1:5" ht="12.75">
      <c r="A26" t="s">
        <v>58</v>
      </c>
      <c r="E26" s="39" t="s">
        <v>8595</v>
      </c>
    </row>
    <row r="27" spans="1:16" ht="12.75">
      <c r="A27" t="s">
        <v>50</v>
      </c>
      <c s="34" t="s">
        <v>68</v>
      </c>
      <c s="34" t="s">
        <v>8605</v>
      </c>
      <c s="35" t="s">
        <v>5</v>
      </c>
      <c s="6" t="s">
        <v>8606</v>
      </c>
      <c s="36" t="s">
        <v>86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8593</v>
      </c>
      <c>
        <f>(M27*21)/100</f>
      </c>
      <c t="s">
        <v>28</v>
      </c>
    </row>
    <row r="28" spans="1:5" ht="12.75">
      <c r="A28" s="35" t="s">
        <v>56</v>
      </c>
      <c r="E28" s="39" t="s">
        <v>8606</v>
      </c>
    </row>
    <row r="29" spans="1:5" ht="63.75">
      <c r="A29" s="35" t="s">
        <v>57</v>
      </c>
      <c r="E29" s="42" t="s">
        <v>8607</v>
      </c>
    </row>
    <row r="30" spans="1:5" ht="12.75">
      <c r="A30" t="s">
        <v>58</v>
      </c>
      <c r="E30" s="39" t="s">
        <v>8595</v>
      </c>
    </row>
    <row r="31" spans="1:16" ht="12.75">
      <c r="A31" t="s">
        <v>50</v>
      </c>
      <c s="34" t="s">
        <v>27</v>
      </c>
      <c s="34" t="s">
        <v>8608</v>
      </c>
      <c s="35" t="s">
        <v>5</v>
      </c>
      <c s="6" t="s">
        <v>8609</v>
      </c>
      <c s="36" t="s">
        <v>86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8593</v>
      </c>
      <c>
        <f>(M31*21)/100</f>
      </c>
      <c t="s">
        <v>28</v>
      </c>
    </row>
    <row r="32" spans="1:5" ht="12.75">
      <c r="A32" s="35" t="s">
        <v>56</v>
      </c>
      <c r="E32" s="39" t="s">
        <v>8609</v>
      </c>
    </row>
    <row r="33" spans="1:5" ht="12.75">
      <c r="A33" s="35" t="s">
        <v>57</v>
      </c>
      <c r="E33" s="40" t="s">
        <v>2156</v>
      </c>
    </row>
    <row r="34" spans="1:5" ht="12.75">
      <c r="A34" t="s">
        <v>58</v>
      </c>
      <c r="E34" s="39" t="s">
        <v>8595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A1:T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8610</v>
      </c>
      <c s="41">
        <f>Rekapitulace!C69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8610</v>
      </c>
      <c r="E4" s="26" t="s">
        <v>8611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COUNTIFS(L8:L66,"=0",A8:A66,"P")+COUNTIFS(L8:L66,"",A8:A66,"P")+SUM(Q8:Q66)</f>
      </c>
    </row>
    <row r="8" spans="1:13" ht="12.75">
      <c r="A8" t="s">
        <v>45</v>
      </c>
      <c r="C8" s="28" t="s">
        <v>8614</v>
      </c>
      <c r="E8" s="30" t="s">
        <v>8613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5379</v>
      </c>
      <c r="E9" s="33" t="s">
        <v>5380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38.25">
      <c r="A10" t="s">
        <v>50</v>
      </c>
      <c s="34" t="s">
        <v>51</v>
      </c>
      <c s="34" t="s">
        <v>8615</v>
      </c>
      <c s="35" t="s">
        <v>5</v>
      </c>
      <c s="6" t="s">
        <v>8616</v>
      </c>
      <c s="36" t="s">
        <v>86</v>
      </c>
      <c s="37">
        <v>33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1145</v>
      </c>
      <c>
        <f>(M10*21)/100</f>
      </c>
      <c t="s">
        <v>28</v>
      </c>
    </row>
    <row r="11" spans="1:5" ht="51">
      <c r="A11" s="35" t="s">
        <v>56</v>
      </c>
      <c r="E11" s="39" t="s">
        <v>8617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8618</v>
      </c>
      <c s="35" t="s">
        <v>5</v>
      </c>
      <c s="6" t="s">
        <v>8619</v>
      </c>
      <c s="36" t="s">
        <v>86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1145</v>
      </c>
      <c>
        <f>(M14*21)/100</f>
      </c>
      <c t="s">
        <v>28</v>
      </c>
    </row>
    <row r="15" spans="1:5" ht="63.75">
      <c r="A15" s="35" t="s">
        <v>56</v>
      </c>
      <c r="E15" s="39" t="s">
        <v>8620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38.25">
      <c r="A18" t="s">
        <v>50</v>
      </c>
      <c s="34" t="s">
        <v>26</v>
      </c>
      <c s="34" t="s">
        <v>8621</v>
      </c>
      <c s="35" t="s">
        <v>5</v>
      </c>
      <c s="6" t="s">
        <v>8622</v>
      </c>
      <c s="36" t="s">
        <v>86</v>
      </c>
      <c s="37">
        <v>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1145</v>
      </c>
      <c>
        <f>(M18*21)/100</f>
      </c>
      <c t="s">
        <v>28</v>
      </c>
    </row>
    <row r="19" spans="1:5" ht="51">
      <c r="A19" s="35" t="s">
        <v>56</v>
      </c>
      <c r="E19" s="39" t="s">
        <v>8623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65</v>
      </c>
      <c s="34" t="s">
        <v>8624</v>
      </c>
      <c s="35" t="s">
        <v>5</v>
      </c>
      <c s="6" t="s">
        <v>8625</v>
      </c>
      <c s="36" t="s">
        <v>86</v>
      </c>
      <c s="37">
        <v>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1145</v>
      </c>
      <c>
        <f>(M22*21)/100</f>
      </c>
      <c t="s">
        <v>28</v>
      </c>
    </row>
    <row r="23" spans="1:5" ht="38.25">
      <c r="A23" s="35" t="s">
        <v>56</v>
      </c>
      <c r="E23" s="39" t="s">
        <v>8626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38.25">
      <c r="A26" t="s">
        <v>50</v>
      </c>
      <c s="34" t="s">
        <v>68</v>
      </c>
      <c s="34" t="s">
        <v>8627</v>
      </c>
      <c s="35" t="s">
        <v>5</v>
      </c>
      <c s="6" t="s">
        <v>8628</v>
      </c>
      <c s="36" t="s">
        <v>86</v>
      </c>
      <c s="37">
        <v>38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1145</v>
      </c>
      <c>
        <f>(M26*21)/100</f>
      </c>
      <c t="s">
        <v>28</v>
      </c>
    </row>
    <row r="27" spans="1:5" ht="63.75">
      <c r="A27" s="35" t="s">
        <v>56</v>
      </c>
      <c r="E27" s="39" t="s">
        <v>8629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8630</v>
      </c>
      <c s="35" t="s">
        <v>5</v>
      </c>
      <c s="6" t="s">
        <v>8631</v>
      </c>
      <c s="36" t="s">
        <v>86</v>
      </c>
      <c s="37">
        <v>37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1145</v>
      </c>
      <c>
        <f>(M30*21)/100</f>
      </c>
      <c t="s">
        <v>28</v>
      </c>
    </row>
    <row r="31" spans="1:5" ht="51">
      <c r="A31" s="35" t="s">
        <v>56</v>
      </c>
      <c r="E31" s="39" t="s">
        <v>8632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38.25">
      <c r="A34" t="s">
        <v>50</v>
      </c>
      <c s="34" t="s">
        <v>77</v>
      </c>
      <c s="34" t="s">
        <v>8633</v>
      </c>
      <c s="35" t="s">
        <v>5</v>
      </c>
      <c s="6" t="s">
        <v>8634</v>
      </c>
      <c s="36" t="s">
        <v>86</v>
      </c>
      <c s="37">
        <v>27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1145</v>
      </c>
      <c>
        <f>(M34*21)/100</f>
      </c>
      <c t="s">
        <v>28</v>
      </c>
    </row>
    <row r="35" spans="1:5" ht="63.75">
      <c r="A35" s="35" t="s">
        <v>56</v>
      </c>
      <c r="E35" s="39" t="s">
        <v>8635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38.25">
      <c r="A38" t="s">
        <v>50</v>
      </c>
      <c s="34" t="s">
        <v>80</v>
      </c>
      <c s="34" t="s">
        <v>8636</v>
      </c>
      <c s="35" t="s">
        <v>5</v>
      </c>
      <c s="6" t="s">
        <v>8637</v>
      </c>
      <c s="36" t="s">
        <v>86</v>
      </c>
      <c s="37">
        <v>39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1145</v>
      </c>
      <c>
        <f>(M38*21)/100</f>
      </c>
      <c t="s">
        <v>28</v>
      </c>
    </row>
    <row r="39" spans="1:5" ht="63.75">
      <c r="A39" s="35" t="s">
        <v>56</v>
      </c>
      <c r="E39" s="39" t="s">
        <v>8638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83</v>
      </c>
      <c s="34" t="s">
        <v>8639</v>
      </c>
      <c s="35" t="s">
        <v>5</v>
      </c>
      <c s="6" t="s">
        <v>8640</v>
      </c>
      <c s="36" t="s">
        <v>86</v>
      </c>
      <c s="37">
        <v>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1145</v>
      </c>
      <c>
        <f>(M42*21)/100</f>
      </c>
      <c t="s">
        <v>28</v>
      </c>
    </row>
    <row r="43" spans="1:5" ht="25.5">
      <c r="A43" s="35" t="s">
        <v>56</v>
      </c>
      <c r="E43" s="39" t="s">
        <v>8640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87</v>
      </c>
      <c s="34" t="s">
        <v>8641</v>
      </c>
      <c s="35" t="s">
        <v>5</v>
      </c>
      <c s="6" t="s">
        <v>8642</v>
      </c>
      <c s="36" t="s">
        <v>71</v>
      </c>
      <c s="37">
        <v>45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1145</v>
      </c>
      <c>
        <f>(M46*21)/100</f>
      </c>
      <c t="s">
        <v>28</v>
      </c>
    </row>
    <row r="47" spans="1:5" ht="12.75">
      <c r="A47" s="35" t="s">
        <v>56</v>
      </c>
      <c r="E47" s="39" t="s">
        <v>8642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90</v>
      </c>
      <c s="34" t="s">
        <v>8643</v>
      </c>
      <c s="35" t="s">
        <v>5</v>
      </c>
      <c s="6" t="s">
        <v>8644</v>
      </c>
      <c s="36" t="s">
        <v>71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1145</v>
      </c>
      <c>
        <f>(M50*21)/100</f>
      </c>
      <c t="s">
        <v>28</v>
      </c>
    </row>
    <row r="51" spans="1:5" ht="12.75">
      <c r="A51" s="35" t="s">
        <v>56</v>
      </c>
      <c r="E51" s="39" t="s">
        <v>8644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93</v>
      </c>
      <c s="34" t="s">
        <v>8645</v>
      </c>
      <c s="35" t="s">
        <v>5</v>
      </c>
      <c s="6" t="s">
        <v>8646</v>
      </c>
      <c s="36" t="s">
        <v>71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1145</v>
      </c>
      <c>
        <f>(M54*21)/100</f>
      </c>
      <c t="s">
        <v>28</v>
      </c>
    </row>
    <row r="55" spans="1:5" ht="12.75">
      <c r="A55" s="35" t="s">
        <v>56</v>
      </c>
      <c r="E55" s="39" t="s">
        <v>8646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96</v>
      </c>
      <c s="34" t="s">
        <v>8647</v>
      </c>
      <c s="35" t="s">
        <v>5</v>
      </c>
      <c s="6" t="s">
        <v>8648</v>
      </c>
      <c s="36" t="s">
        <v>71</v>
      </c>
      <c s="37">
        <v>29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1145</v>
      </c>
      <c>
        <f>(M58*21)/100</f>
      </c>
      <c t="s">
        <v>28</v>
      </c>
    </row>
    <row r="59" spans="1:5" ht="12.75">
      <c r="A59" s="35" t="s">
        <v>56</v>
      </c>
      <c r="E59" s="39" t="s">
        <v>8648</v>
      </c>
    </row>
    <row r="60" spans="1:5" ht="12.75">
      <c r="A60" s="35" t="s">
        <v>57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99</v>
      </c>
      <c s="34" t="s">
        <v>8649</v>
      </c>
      <c s="35" t="s">
        <v>5</v>
      </c>
      <c s="6" t="s">
        <v>8650</v>
      </c>
      <c s="36" t="s">
        <v>71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1145</v>
      </c>
      <c>
        <f>(M62*21)/100</f>
      </c>
      <c t="s">
        <v>28</v>
      </c>
    </row>
    <row r="63" spans="1:5" ht="12.75">
      <c r="A63" s="35" t="s">
        <v>56</v>
      </c>
      <c r="E63" s="39" t="s">
        <v>8650</v>
      </c>
    </row>
    <row r="64" spans="1:5" ht="12.75">
      <c r="A64" s="35" t="s">
        <v>57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105</v>
      </c>
      <c s="34" t="s">
        <v>8651</v>
      </c>
      <c s="35" t="s">
        <v>5</v>
      </c>
      <c s="6" t="s">
        <v>8652</v>
      </c>
      <c s="36" t="s">
        <v>71</v>
      </c>
      <c s="37">
        <v>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1145</v>
      </c>
      <c>
        <f>(M66*21)/100</f>
      </c>
      <c t="s">
        <v>28</v>
      </c>
    </row>
    <row r="67" spans="1:5" ht="12.75">
      <c r="A67" s="35" t="s">
        <v>56</v>
      </c>
      <c r="E67" s="39" t="s">
        <v>8652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COUNTIFS(L8:L69,"=0",A8:A69,"P")+COUNTIFS(L8:L69,"",A8:A69,"P")+SUM(Q8:Q69)</f>
      </c>
    </row>
    <row r="8" spans="1:13" ht="12.75">
      <c r="A8" t="s">
        <v>45</v>
      </c>
      <c r="C8" s="28" t="s">
        <v>250</v>
      </c>
      <c r="E8" s="30" t="s">
        <v>249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47</v>
      </c>
      <c r="C9" s="31" t="s">
        <v>251</v>
      </c>
      <c r="E9" s="33" t="s">
        <v>252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50</v>
      </c>
      <c s="34" t="s">
        <v>77</v>
      </c>
      <c s="34" t="s">
        <v>253</v>
      </c>
      <c s="35" t="s">
        <v>5</v>
      </c>
      <c s="6" t="s">
        <v>254</v>
      </c>
      <c s="36" t="s">
        <v>54</v>
      </c>
      <c s="37">
        <v>52.5</v>
      </c>
      <c s="36">
        <v>0.00021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254</v>
      </c>
    </row>
    <row r="12" spans="1:5" ht="12.75">
      <c r="A12" s="35" t="s">
        <v>57</v>
      </c>
      <c r="E12" s="40" t="s">
        <v>255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80</v>
      </c>
      <c s="34" t="s">
        <v>256</v>
      </c>
      <c s="35" t="s">
        <v>5</v>
      </c>
      <c s="6" t="s">
        <v>257</v>
      </c>
      <c s="36" t="s">
        <v>54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25.5">
      <c r="A15" s="35" t="s">
        <v>56</v>
      </c>
      <c r="E15" s="39" t="s">
        <v>257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83</v>
      </c>
      <c s="34" t="s">
        <v>258</v>
      </c>
      <c s="35" t="s">
        <v>5</v>
      </c>
      <c s="6" t="s">
        <v>259</v>
      </c>
      <c s="36" t="s">
        <v>54</v>
      </c>
      <c s="37">
        <v>230</v>
      </c>
      <c s="36">
        <v>0.0001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259</v>
      </c>
    </row>
    <row r="20" spans="1:5" ht="12.75">
      <c r="A20" s="35" t="s">
        <v>57</v>
      </c>
      <c r="E20" s="40" t="s">
        <v>260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87</v>
      </c>
      <c s="34" t="s">
        <v>261</v>
      </c>
      <c s="35" t="s">
        <v>5</v>
      </c>
      <c s="6" t="s">
        <v>262</v>
      </c>
      <c s="36" t="s">
        <v>54</v>
      </c>
      <c s="37">
        <v>230</v>
      </c>
      <c s="36">
        <v>0.00017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262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90</v>
      </c>
      <c s="34" t="s">
        <v>263</v>
      </c>
      <c s="35" t="s">
        <v>5</v>
      </c>
      <c s="6" t="s">
        <v>264</v>
      </c>
      <c s="36" t="s">
        <v>54</v>
      </c>
      <c s="37">
        <v>460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264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93</v>
      </c>
      <c s="34" t="s">
        <v>265</v>
      </c>
      <c s="35" t="s">
        <v>5</v>
      </c>
      <c s="6" t="s">
        <v>266</v>
      </c>
      <c s="36" t="s">
        <v>71</v>
      </c>
      <c s="37">
        <v>1</v>
      </c>
      <c s="36">
        <v>0.0004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12.75">
      <c r="A31" s="35" t="s">
        <v>56</v>
      </c>
      <c r="E31" s="39" t="s">
        <v>266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96</v>
      </c>
      <c s="34" t="s">
        <v>267</v>
      </c>
      <c s="35" t="s">
        <v>5</v>
      </c>
      <c s="6" t="s">
        <v>268</v>
      </c>
      <c s="36" t="s">
        <v>71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12.75">
      <c r="A35" s="35" t="s">
        <v>56</v>
      </c>
      <c r="E35" s="39" t="s">
        <v>268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3" ht="12.75">
      <c r="A38" t="s">
        <v>47</v>
      </c>
      <c r="C38" s="31" t="s">
        <v>269</v>
      </c>
      <c r="E38" s="33" t="s">
        <v>270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25.5">
      <c r="A39" t="s">
        <v>50</v>
      </c>
      <c s="34" t="s">
        <v>51</v>
      </c>
      <c s="34" t="s">
        <v>271</v>
      </c>
      <c s="35" t="s">
        <v>5</v>
      </c>
      <c s="6" t="s">
        <v>272</v>
      </c>
      <c s="36" t="s">
        <v>61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62</v>
      </c>
      <c>
        <f>(M39*21)/100</f>
      </c>
      <c t="s">
        <v>28</v>
      </c>
    </row>
    <row r="40" spans="1:5" ht="89.25">
      <c r="A40" s="35" t="s">
        <v>56</v>
      </c>
      <c r="E40" s="39" t="s">
        <v>273</v>
      </c>
    </row>
    <row r="41" spans="1:5" ht="12.75">
      <c r="A41" s="35" t="s">
        <v>57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28</v>
      </c>
      <c s="34" t="s">
        <v>274</v>
      </c>
      <c s="35" t="s">
        <v>5</v>
      </c>
      <c s="6" t="s">
        <v>275</v>
      </c>
      <c s="36" t="s">
        <v>71</v>
      </c>
      <c s="37">
        <v>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12.75">
      <c r="A44" s="35" t="s">
        <v>56</v>
      </c>
      <c r="E44" s="39" t="s">
        <v>275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26</v>
      </c>
      <c s="34" t="s">
        <v>276</v>
      </c>
      <c s="35" t="s">
        <v>5</v>
      </c>
      <c s="6" t="s">
        <v>277</v>
      </c>
      <c s="36" t="s">
        <v>71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62</v>
      </c>
      <c>
        <f>(M47*21)/100</f>
      </c>
      <c t="s">
        <v>28</v>
      </c>
    </row>
    <row r="48" spans="1:5" ht="12.75">
      <c r="A48" s="35" t="s">
        <v>56</v>
      </c>
      <c r="E48" s="39" t="s">
        <v>277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65</v>
      </c>
      <c s="34" t="s">
        <v>278</v>
      </c>
      <c s="35" t="s">
        <v>5</v>
      </c>
      <c s="6" t="s">
        <v>279</v>
      </c>
      <c s="36" t="s">
        <v>86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62</v>
      </c>
      <c>
        <f>(M51*21)/100</f>
      </c>
      <c t="s">
        <v>28</v>
      </c>
    </row>
    <row r="52" spans="1:5" ht="12.75">
      <c r="A52" s="35" t="s">
        <v>56</v>
      </c>
      <c r="E52" s="39" t="s">
        <v>279</v>
      </c>
    </row>
    <row r="53" spans="1:5" ht="12.75">
      <c r="A53" s="35" t="s">
        <v>57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68</v>
      </c>
      <c s="34" t="s">
        <v>280</v>
      </c>
      <c s="35" t="s">
        <v>5</v>
      </c>
      <c s="6" t="s">
        <v>201</v>
      </c>
      <c s="36" t="s">
        <v>281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62</v>
      </c>
      <c>
        <f>(M55*21)/100</f>
      </c>
      <c t="s">
        <v>28</v>
      </c>
    </row>
    <row r="56" spans="1:5" ht="12.75">
      <c r="A56" s="35" t="s">
        <v>56</v>
      </c>
      <c r="E56" s="39" t="s">
        <v>201</v>
      </c>
    </row>
    <row r="57" spans="1:5" ht="12.75">
      <c r="A57" s="35" t="s">
        <v>57</v>
      </c>
      <c r="E57" s="40" t="s">
        <v>5</v>
      </c>
    </row>
    <row r="58" spans="1:5" ht="12.75">
      <c r="A58" t="s">
        <v>58</v>
      </c>
      <c r="E58" s="39" t="s">
        <v>5</v>
      </c>
    </row>
    <row r="59" spans="1:13" ht="12.75">
      <c r="A59" t="s">
        <v>47</v>
      </c>
      <c r="C59" s="31" t="s">
        <v>83</v>
      </c>
      <c r="E59" s="33" t="s">
        <v>282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50</v>
      </c>
      <c s="34" t="s">
        <v>27</v>
      </c>
      <c s="34" t="s">
        <v>283</v>
      </c>
      <c s="35" t="s">
        <v>5</v>
      </c>
      <c s="6" t="s">
        <v>284</v>
      </c>
      <c s="36" t="s">
        <v>54</v>
      </c>
      <c s="37">
        <v>100</v>
      </c>
      <c s="36">
        <v>2E-05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28</v>
      </c>
    </row>
    <row r="61" spans="1:5" ht="12.75">
      <c r="A61" s="35" t="s">
        <v>56</v>
      </c>
      <c r="E61" s="39" t="s">
        <v>284</v>
      </c>
    </row>
    <row r="62" spans="1:5" ht="12.75">
      <c r="A62" s="35" t="s">
        <v>57</v>
      </c>
      <c r="E62" s="40" t="s">
        <v>5</v>
      </c>
    </row>
    <row r="63" spans="1:5" ht="12.75">
      <c r="A63" t="s">
        <v>58</v>
      </c>
      <c r="E63" s="39" t="s">
        <v>5</v>
      </c>
    </row>
    <row r="64" spans="1:13" ht="12.75">
      <c r="A64" t="s">
        <v>47</v>
      </c>
      <c r="C64" s="31" t="s">
        <v>103</v>
      </c>
      <c r="E64" s="33" t="s">
        <v>104</v>
      </c>
      <c r="J64" s="32">
        <f>0</f>
      </c>
      <c s="32">
        <f>0</f>
      </c>
      <c s="32">
        <f>0+L65+L69</f>
      </c>
      <c s="32">
        <f>0+M65+M69</f>
      </c>
    </row>
    <row r="65" spans="1:16" ht="12.75">
      <c r="A65" t="s">
        <v>50</v>
      </c>
      <c s="34" t="s">
        <v>99</v>
      </c>
      <c s="34" t="s">
        <v>109</v>
      </c>
      <c s="35" t="s">
        <v>5</v>
      </c>
      <c s="6" t="s">
        <v>110</v>
      </c>
      <c s="36" t="s">
        <v>86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62</v>
      </c>
      <c>
        <f>(M65*21)/100</f>
      </c>
      <c t="s">
        <v>28</v>
      </c>
    </row>
    <row r="66" spans="1:5" ht="12.75">
      <c r="A66" s="35" t="s">
        <v>56</v>
      </c>
      <c r="E66" s="39" t="s">
        <v>110</v>
      </c>
    </row>
    <row r="67" spans="1:5" ht="12.75">
      <c r="A67" s="35" t="s">
        <v>57</v>
      </c>
      <c r="E67" s="40" t="s">
        <v>5</v>
      </c>
    </row>
    <row r="68" spans="1:5" ht="12.75">
      <c r="A68" t="s">
        <v>58</v>
      </c>
      <c r="E68" s="39" t="s">
        <v>111</v>
      </c>
    </row>
    <row r="69" spans="1:16" ht="12.75">
      <c r="A69" t="s">
        <v>50</v>
      </c>
      <c s="34" t="s">
        <v>105</v>
      </c>
      <c s="34" t="s">
        <v>285</v>
      </c>
      <c s="35" t="s">
        <v>5</v>
      </c>
      <c s="6" t="s">
        <v>107</v>
      </c>
      <c s="36" t="s">
        <v>86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62</v>
      </c>
      <c>
        <f>(M69*21)/100</f>
      </c>
      <c t="s">
        <v>28</v>
      </c>
    </row>
    <row r="70" spans="1:5" ht="12.75">
      <c r="A70" s="35" t="s">
        <v>56</v>
      </c>
      <c r="E70" s="39" t="s">
        <v>107</v>
      </c>
    </row>
    <row r="71" spans="1:5" ht="12.75">
      <c r="A71" s="35" t="s">
        <v>57</v>
      </c>
      <c r="E71" s="40" t="s">
        <v>5</v>
      </c>
    </row>
    <row r="72" spans="1:5" ht="12.75">
      <c r="A72" t="s">
        <v>58</v>
      </c>
      <c r="E7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COUNTIFS(L8:L23,"=0",A8:A23,"P")+COUNTIFS(L8:L23,"",A8:A23,"P")+SUM(Q8:Q23)</f>
      </c>
    </row>
    <row r="8" spans="1:13" ht="12.75">
      <c r="A8" t="s">
        <v>45</v>
      </c>
      <c r="C8" s="28" t="s">
        <v>288</v>
      </c>
      <c r="E8" s="30" t="s">
        <v>287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47</v>
      </c>
      <c r="C9" s="31" t="s">
        <v>289</v>
      </c>
      <c r="E9" s="33" t="s">
        <v>290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51</v>
      </c>
      <c s="34" t="s">
        <v>291</v>
      </c>
      <c s="35" t="s">
        <v>5</v>
      </c>
      <c s="6" t="s">
        <v>292</v>
      </c>
      <c s="36" t="s">
        <v>86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62</v>
      </c>
      <c>
        <f>(M10*21)/100</f>
      </c>
      <c t="s">
        <v>28</v>
      </c>
    </row>
    <row r="11" spans="1:5" ht="12.75">
      <c r="A11" s="35" t="s">
        <v>56</v>
      </c>
      <c r="E11" s="39" t="s">
        <v>292</v>
      </c>
    </row>
    <row r="12" spans="1:5" ht="12.75">
      <c r="A12" s="35" t="s">
        <v>57</v>
      </c>
      <c r="E12" s="40" t="s">
        <v>293</v>
      </c>
    </row>
    <row r="13" spans="1:5" ht="102">
      <c r="A13" t="s">
        <v>58</v>
      </c>
      <c r="E13" s="39" t="s">
        <v>294</v>
      </c>
    </row>
    <row r="14" spans="1:16" ht="12.75">
      <c r="A14" t="s">
        <v>50</v>
      </c>
      <c s="34" t="s">
        <v>28</v>
      </c>
      <c s="34" t="s">
        <v>295</v>
      </c>
      <c s="35" t="s">
        <v>5</v>
      </c>
      <c s="6" t="s">
        <v>296</v>
      </c>
      <c s="36" t="s">
        <v>86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62</v>
      </c>
      <c>
        <f>(M14*21)/100</f>
      </c>
      <c t="s">
        <v>28</v>
      </c>
    </row>
    <row r="15" spans="1:5" ht="12.75">
      <c r="A15" s="35" t="s">
        <v>56</v>
      </c>
      <c r="E15" s="39" t="s">
        <v>296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3" ht="12.75">
      <c r="A18" t="s">
        <v>47</v>
      </c>
      <c r="C18" s="31" t="s">
        <v>103</v>
      </c>
      <c r="E18" s="33" t="s">
        <v>104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50</v>
      </c>
      <c s="34" t="s">
        <v>26</v>
      </c>
      <c s="34" t="s">
        <v>167</v>
      </c>
      <c s="35" t="s">
        <v>5</v>
      </c>
      <c s="6" t="s">
        <v>168</v>
      </c>
      <c s="36" t="s">
        <v>86</v>
      </c>
      <c s="37">
        <v>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62</v>
      </c>
      <c>
        <f>(M19*21)/100</f>
      </c>
      <c t="s">
        <v>28</v>
      </c>
    </row>
    <row r="20" spans="1:5" ht="12.75">
      <c r="A20" s="35" t="s">
        <v>56</v>
      </c>
      <c r="E20" s="39" t="s">
        <v>168</v>
      </c>
    </row>
    <row r="21" spans="1:5" ht="12.75">
      <c r="A21" s="35" t="s">
        <v>57</v>
      </c>
      <c r="E21" s="40" t="s">
        <v>297</v>
      </c>
    </row>
    <row r="22" spans="1:5" ht="12.75">
      <c r="A22" t="s">
        <v>58</v>
      </c>
      <c r="E22" s="39" t="s">
        <v>5</v>
      </c>
    </row>
    <row r="23" spans="1:16" ht="12.75">
      <c r="A23" t="s">
        <v>50</v>
      </c>
      <c s="34" t="s">
        <v>65</v>
      </c>
      <c s="34" t="s">
        <v>109</v>
      </c>
      <c s="35" t="s">
        <v>5</v>
      </c>
      <c s="6" t="s">
        <v>110</v>
      </c>
      <c s="36" t="s">
        <v>86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298</v>
      </c>
      <c>
        <f>(M23*21)/100</f>
      </c>
      <c t="s">
        <v>28</v>
      </c>
    </row>
    <row r="24" spans="1:5" ht="12.75">
      <c r="A24" s="35" t="s">
        <v>56</v>
      </c>
      <c r="E24" s="39" t="s">
        <v>110</v>
      </c>
    </row>
    <row r="25" spans="1:5" ht="12.75">
      <c r="A25" s="35" t="s">
        <v>57</v>
      </c>
      <c r="E25" s="40" t="s">
        <v>5</v>
      </c>
    </row>
    <row r="26" spans="1:5" ht="12.75">
      <c r="A26" t="s">
        <v>58</v>
      </c>
      <c r="E26" s="39" t="s">
        <v>111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4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COUNTIFS(L8:L413,"=0",A8:A413,"P")+COUNTIFS(L8:L413,"",A8:A413,"P")+SUM(Q8:Q413)</f>
      </c>
    </row>
    <row r="8" spans="1:13" ht="12.75">
      <c r="A8" t="s">
        <v>45</v>
      </c>
      <c r="C8" s="28" t="s">
        <v>301</v>
      </c>
      <c r="E8" s="30" t="s">
        <v>300</v>
      </c>
      <c r="J8" s="29">
        <f>0+J9+J82+J195+J256+J277+J366+J403+J412</f>
      </c>
      <c s="29">
        <f>0+K9+K82+K195+K256+K277+K366+K403+K412</f>
      </c>
      <c s="29">
        <f>0+L9+L82+L195+L256+L277+L366+L403+L412</f>
      </c>
      <c s="29">
        <f>0+M9+M82+M195+M256+M277+M366+M403+M412</f>
      </c>
    </row>
    <row r="9" spans="1:13" ht="12.75">
      <c r="A9" t="s">
        <v>47</v>
      </c>
      <c r="C9" s="31" t="s">
        <v>302</v>
      </c>
      <c r="E9" s="33" t="s">
        <v>303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12.75">
      <c r="A10" t="s">
        <v>50</v>
      </c>
      <c s="34" t="s">
        <v>51</v>
      </c>
      <c s="34" t="s">
        <v>304</v>
      </c>
      <c s="35" t="s">
        <v>5</v>
      </c>
      <c s="6" t="s">
        <v>305</v>
      </c>
      <c s="36" t="s">
        <v>71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305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306</v>
      </c>
      <c s="35" t="s">
        <v>5</v>
      </c>
      <c s="6" t="s">
        <v>307</v>
      </c>
      <c s="36" t="s">
        <v>71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307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308</v>
      </c>
      <c s="35" t="s">
        <v>5</v>
      </c>
      <c s="6" t="s">
        <v>309</v>
      </c>
      <c s="36" t="s">
        <v>71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309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65</v>
      </c>
      <c s="34" t="s">
        <v>310</v>
      </c>
      <c s="35" t="s">
        <v>5</v>
      </c>
      <c s="6" t="s">
        <v>311</v>
      </c>
      <c s="36" t="s">
        <v>71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311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68</v>
      </c>
      <c s="34" t="s">
        <v>312</v>
      </c>
      <c s="35" t="s">
        <v>5</v>
      </c>
      <c s="6" t="s">
        <v>313</v>
      </c>
      <c s="36" t="s">
        <v>71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313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314</v>
      </c>
      <c s="35" t="s">
        <v>5</v>
      </c>
      <c s="6" t="s">
        <v>315</v>
      </c>
      <c s="36" t="s">
        <v>71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12.75">
      <c r="A31" s="35" t="s">
        <v>56</v>
      </c>
      <c r="E31" s="39" t="s">
        <v>315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77</v>
      </c>
      <c s="34" t="s">
        <v>316</v>
      </c>
      <c s="35" t="s">
        <v>5</v>
      </c>
      <c s="6" t="s">
        <v>317</v>
      </c>
      <c s="36" t="s">
        <v>71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12.75">
      <c r="A35" s="35" t="s">
        <v>56</v>
      </c>
      <c r="E35" s="39" t="s">
        <v>317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80</v>
      </c>
      <c s="34" t="s">
        <v>318</v>
      </c>
      <c s="35" t="s">
        <v>5</v>
      </c>
      <c s="6" t="s">
        <v>319</v>
      </c>
      <c s="36" t="s">
        <v>71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319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83</v>
      </c>
      <c s="34" t="s">
        <v>320</v>
      </c>
      <c s="35" t="s">
        <v>5</v>
      </c>
      <c s="6" t="s">
        <v>321</v>
      </c>
      <c s="36" t="s">
        <v>61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62</v>
      </c>
      <c>
        <f>(M42*21)/100</f>
      </c>
      <c t="s">
        <v>28</v>
      </c>
    </row>
    <row r="43" spans="1:5" ht="51">
      <c r="A43" s="35" t="s">
        <v>56</v>
      </c>
      <c r="E43" s="39" t="s">
        <v>322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87</v>
      </c>
      <c s="34" t="s">
        <v>323</v>
      </c>
      <c s="35" t="s">
        <v>5</v>
      </c>
      <c s="6" t="s">
        <v>324</v>
      </c>
      <c s="36" t="s">
        <v>61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62</v>
      </c>
      <c>
        <f>(M46*21)/100</f>
      </c>
      <c t="s">
        <v>28</v>
      </c>
    </row>
    <row r="47" spans="1:5" ht="12.75">
      <c r="A47" s="35" t="s">
        <v>56</v>
      </c>
      <c r="E47" s="39" t="s">
        <v>324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90</v>
      </c>
      <c s="34" t="s">
        <v>325</v>
      </c>
      <c s="35" t="s">
        <v>5</v>
      </c>
      <c s="6" t="s">
        <v>326</v>
      </c>
      <c s="36" t="s">
        <v>61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62</v>
      </c>
      <c>
        <f>(M50*21)/100</f>
      </c>
      <c t="s">
        <v>28</v>
      </c>
    </row>
    <row r="51" spans="1:5" ht="51">
      <c r="A51" s="35" t="s">
        <v>56</v>
      </c>
      <c r="E51" s="39" t="s">
        <v>327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93</v>
      </c>
      <c s="34" t="s">
        <v>328</v>
      </c>
      <c s="35" t="s">
        <v>5</v>
      </c>
      <c s="6" t="s">
        <v>329</v>
      </c>
      <c s="36" t="s">
        <v>61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62</v>
      </c>
      <c>
        <f>(M54*21)/100</f>
      </c>
      <c t="s">
        <v>28</v>
      </c>
    </row>
    <row r="55" spans="1:5" ht="12.75">
      <c r="A55" s="35" t="s">
        <v>56</v>
      </c>
      <c r="E55" s="39" t="s">
        <v>329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96</v>
      </c>
      <c s="34" t="s">
        <v>330</v>
      </c>
      <c s="35" t="s">
        <v>5</v>
      </c>
      <c s="6" t="s">
        <v>331</v>
      </c>
      <c s="36" t="s">
        <v>61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62</v>
      </c>
      <c>
        <f>(M58*21)/100</f>
      </c>
      <c t="s">
        <v>28</v>
      </c>
    </row>
    <row r="59" spans="1:5" ht="12.75">
      <c r="A59" s="35" t="s">
        <v>56</v>
      </c>
      <c r="E59" s="39" t="s">
        <v>331</v>
      </c>
    </row>
    <row r="60" spans="1:5" ht="12.75">
      <c r="A60" s="35" t="s">
        <v>57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99</v>
      </c>
      <c s="34" t="s">
        <v>332</v>
      </c>
      <c s="35" t="s">
        <v>5</v>
      </c>
      <c s="6" t="s">
        <v>333</v>
      </c>
      <c s="36" t="s">
        <v>61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62</v>
      </c>
      <c>
        <f>(M62*21)/100</f>
      </c>
      <c t="s">
        <v>28</v>
      </c>
    </row>
    <row r="63" spans="1:5" ht="12.75">
      <c r="A63" s="35" t="s">
        <v>56</v>
      </c>
      <c r="E63" s="39" t="s">
        <v>333</v>
      </c>
    </row>
    <row r="64" spans="1:5" ht="12.75">
      <c r="A64" s="35" t="s">
        <v>57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105</v>
      </c>
      <c s="34" t="s">
        <v>334</v>
      </c>
      <c s="35" t="s">
        <v>5</v>
      </c>
      <c s="6" t="s">
        <v>335</v>
      </c>
      <c s="36" t="s">
        <v>61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62</v>
      </c>
      <c>
        <f>(M66*21)/100</f>
      </c>
      <c t="s">
        <v>28</v>
      </c>
    </row>
    <row r="67" spans="1:5" ht="12.75">
      <c r="A67" s="35" t="s">
        <v>56</v>
      </c>
      <c r="E67" s="39" t="s">
        <v>335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108</v>
      </c>
      <c s="34" t="s">
        <v>336</v>
      </c>
      <c s="35" t="s">
        <v>5</v>
      </c>
      <c s="6" t="s">
        <v>337</v>
      </c>
      <c s="36" t="s">
        <v>61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62</v>
      </c>
      <c>
        <f>(M70*21)/100</f>
      </c>
      <c t="s">
        <v>28</v>
      </c>
    </row>
    <row r="71" spans="1:5" ht="12.75">
      <c r="A71" s="35" t="s">
        <v>56</v>
      </c>
      <c r="E71" s="39" t="s">
        <v>337</v>
      </c>
    </row>
    <row r="72" spans="1:5" ht="12.75">
      <c r="A72" s="35" t="s">
        <v>57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128</v>
      </c>
      <c s="34" t="s">
        <v>338</v>
      </c>
      <c s="35" t="s">
        <v>5</v>
      </c>
      <c s="6" t="s">
        <v>339</v>
      </c>
      <c s="36" t="s">
        <v>61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62</v>
      </c>
      <c>
        <f>(M74*21)/100</f>
      </c>
      <c t="s">
        <v>28</v>
      </c>
    </row>
    <row r="75" spans="1:5" ht="12.75">
      <c r="A75" s="35" t="s">
        <v>56</v>
      </c>
      <c r="E75" s="39" t="s">
        <v>339</v>
      </c>
    </row>
    <row r="76" spans="1:5" ht="12.75">
      <c r="A76" s="35" t="s">
        <v>57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130</v>
      </c>
      <c s="34" t="s">
        <v>340</v>
      </c>
      <c s="35" t="s">
        <v>5</v>
      </c>
      <c s="6" t="s">
        <v>341</v>
      </c>
      <c s="36" t="s">
        <v>61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62</v>
      </c>
      <c>
        <f>(M78*21)/100</f>
      </c>
      <c t="s">
        <v>28</v>
      </c>
    </row>
    <row r="79" spans="1:5" ht="12.75">
      <c r="A79" s="35" t="s">
        <v>56</v>
      </c>
      <c r="E79" s="39" t="s">
        <v>341</v>
      </c>
    </row>
    <row r="80" spans="1:5" ht="12.75">
      <c r="A80" s="35" t="s">
        <v>57</v>
      </c>
      <c r="E80" s="40" t="s">
        <v>5</v>
      </c>
    </row>
    <row r="81" spans="1:5" ht="12.75">
      <c r="A81" t="s">
        <v>58</v>
      </c>
      <c r="E81" s="39" t="s">
        <v>5</v>
      </c>
    </row>
    <row r="82" spans="1:13" ht="12.75">
      <c r="A82" t="s">
        <v>47</v>
      </c>
      <c r="C82" s="31" t="s">
        <v>342</v>
      </c>
      <c r="E82" s="33" t="s">
        <v>343</v>
      </c>
      <c r="J82" s="32">
        <f>0</f>
      </c>
      <c s="32">
        <f>0</f>
      </c>
      <c s="32">
        <f>0+L83+L87+L91+L95+L99+L103+L107+L111+L115+L119+L123+L127+L131+L135+L139+L143+L147+L151+L155+L159+L163+L167+L171+L175+L179+L183+L187+L191</f>
      </c>
      <c s="32">
        <f>0+M83+M87+M91+M95+M99+M103+M107+M111+M115+M119+M123+M127+M131+M135+M139+M143+M147+M151+M155+M159+M163+M167+M171+M175+M179+M183+M187+M191</f>
      </c>
    </row>
    <row r="83" spans="1:16" ht="12.75">
      <c r="A83" t="s">
        <v>50</v>
      </c>
      <c s="34" t="s">
        <v>132</v>
      </c>
      <c s="34" t="s">
        <v>344</v>
      </c>
      <c s="35" t="s">
        <v>5</v>
      </c>
      <c s="6" t="s">
        <v>345</v>
      </c>
      <c s="36" t="s">
        <v>71</v>
      </c>
      <c s="37">
        <v>198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28</v>
      </c>
    </row>
    <row r="84" spans="1:5" ht="12.75">
      <c r="A84" s="35" t="s">
        <v>56</v>
      </c>
      <c r="E84" s="39" t="s">
        <v>345</v>
      </c>
    </row>
    <row r="85" spans="1:5" ht="12.75">
      <c r="A85" s="35" t="s">
        <v>57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134</v>
      </c>
      <c s="34" t="s">
        <v>346</v>
      </c>
      <c s="35" t="s">
        <v>5</v>
      </c>
      <c s="6" t="s">
        <v>347</v>
      </c>
      <c s="36" t="s">
        <v>71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28</v>
      </c>
    </row>
    <row r="88" spans="1:5" ht="12.75">
      <c r="A88" s="35" t="s">
        <v>56</v>
      </c>
      <c r="E88" s="39" t="s">
        <v>347</v>
      </c>
    </row>
    <row r="89" spans="1:5" ht="12.75">
      <c r="A89" s="35" t="s">
        <v>57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136</v>
      </c>
      <c s="34" t="s">
        <v>348</v>
      </c>
      <c s="35" t="s">
        <v>5</v>
      </c>
      <c s="6" t="s">
        <v>349</v>
      </c>
      <c s="36" t="s">
        <v>71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28</v>
      </c>
    </row>
    <row r="92" spans="1:5" ht="12.75">
      <c r="A92" s="35" t="s">
        <v>56</v>
      </c>
      <c r="E92" s="39" t="s">
        <v>349</v>
      </c>
    </row>
    <row r="93" spans="1:5" ht="12.75">
      <c r="A93" s="35" t="s">
        <v>57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12.75">
      <c r="A95" t="s">
        <v>50</v>
      </c>
      <c s="34" t="s">
        <v>137</v>
      </c>
      <c s="34" t="s">
        <v>350</v>
      </c>
      <c s="35" t="s">
        <v>5</v>
      </c>
      <c s="6" t="s">
        <v>351</v>
      </c>
      <c s="36" t="s">
        <v>71</v>
      </c>
      <c s="37">
        <v>198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28</v>
      </c>
    </row>
    <row r="96" spans="1:5" ht="12.75">
      <c r="A96" s="35" t="s">
        <v>56</v>
      </c>
      <c r="E96" s="39" t="s">
        <v>351</v>
      </c>
    </row>
    <row r="97" spans="1:5" ht="12.75">
      <c r="A97" s="35" t="s">
        <v>57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12.75">
      <c r="A99" t="s">
        <v>50</v>
      </c>
      <c s="34" t="s">
        <v>141</v>
      </c>
      <c s="34" t="s">
        <v>352</v>
      </c>
      <c s="35" t="s">
        <v>5</v>
      </c>
      <c s="6" t="s">
        <v>353</v>
      </c>
      <c s="36" t="s">
        <v>71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28</v>
      </c>
    </row>
    <row r="100" spans="1:5" ht="12.75">
      <c r="A100" s="35" t="s">
        <v>56</v>
      </c>
      <c r="E100" s="39" t="s">
        <v>353</v>
      </c>
    </row>
    <row r="101" spans="1:5" ht="12.75">
      <c r="A101" s="35" t="s">
        <v>57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12.75">
      <c r="A103" t="s">
        <v>50</v>
      </c>
      <c s="34" t="s">
        <v>143</v>
      </c>
      <c s="34" t="s">
        <v>354</v>
      </c>
      <c s="35" t="s">
        <v>5</v>
      </c>
      <c s="6" t="s">
        <v>355</v>
      </c>
      <c s="36" t="s">
        <v>54</v>
      </c>
      <c s="37">
        <v>80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28</v>
      </c>
    </row>
    <row r="104" spans="1:5" ht="12.75">
      <c r="A104" s="35" t="s">
        <v>56</v>
      </c>
      <c r="E104" s="39" t="s">
        <v>355</v>
      </c>
    </row>
    <row r="105" spans="1:5" ht="12.75">
      <c r="A105" s="35" t="s">
        <v>57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12.75">
      <c r="A107" t="s">
        <v>50</v>
      </c>
      <c s="34" t="s">
        <v>144</v>
      </c>
      <c s="34" t="s">
        <v>356</v>
      </c>
      <c s="35" t="s">
        <v>5</v>
      </c>
      <c s="6" t="s">
        <v>357</v>
      </c>
      <c s="36" t="s">
        <v>71</v>
      </c>
      <c s="37">
        <v>52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28</v>
      </c>
    </row>
    <row r="108" spans="1:5" ht="12.75">
      <c r="A108" s="35" t="s">
        <v>56</v>
      </c>
      <c r="E108" s="39" t="s">
        <v>357</v>
      </c>
    </row>
    <row r="109" spans="1:5" ht="12.75">
      <c r="A109" s="35" t="s">
        <v>57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12.75">
      <c r="A111" t="s">
        <v>50</v>
      </c>
      <c s="34" t="s">
        <v>147</v>
      </c>
      <c s="34" t="s">
        <v>358</v>
      </c>
      <c s="35" t="s">
        <v>5</v>
      </c>
      <c s="6" t="s">
        <v>359</v>
      </c>
      <c s="36" t="s">
        <v>61</v>
      </c>
      <c s="37">
        <v>200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62</v>
      </c>
      <c>
        <f>(M111*21)/100</f>
      </c>
      <c t="s">
        <v>28</v>
      </c>
    </row>
    <row r="112" spans="1:5" ht="12.75">
      <c r="A112" s="35" t="s">
        <v>56</v>
      </c>
      <c r="E112" s="39" t="s">
        <v>359</v>
      </c>
    </row>
    <row r="113" spans="1:5" ht="12.75">
      <c r="A113" s="35" t="s">
        <v>57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148</v>
      </c>
      <c s="34" t="s">
        <v>360</v>
      </c>
      <c s="35" t="s">
        <v>5</v>
      </c>
      <c s="6" t="s">
        <v>361</v>
      </c>
      <c s="36" t="s">
        <v>61</v>
      </c>
      <c s="37">
        <v>200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62</v>
      </c>
      <c>
        <f>(M115*21)/100</f>
      </c>
      <c t="s">
        <v>28</v>
      </c>
    </row>
    <row r="116" spans="1:5" ht="12.75">
      <c r="A116" s="35" t="s">
        <v>56</v>
      </c>
      <c r="E116" s="39" t="s">
        <v>361</v>
      </c>
    </row>
    <row r="117" spans="1:5" ht="12.75">
      <c r="A117" s="35" t="s">
        <v>57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50</v>
      </c>
      <c s="34" t="s">
        <v>150</v>
      </c>
      <c s="34" t="s">
        <v>362</v>
      </c>
      <c s="35" t="s">
        <v>5</v>
      </c>
      <c s="6" t="s">
        <v>363</v>
      </c>
      <c s="36" t="s">
        <v>61</v>
      </c>
      <c s="37">
        <v>198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62</v>
      </c>
      <c>
        <f>(M119*21)/100</f>
      </c>
      <c t="s">
        <v>28</v>
      </c>
    </row>
    <row r="120" spans="1:5" ht="12.75">
      <c r="A120" s="35" t="s">
        <v>56</v>
      </c>
      <c r="E120" s="39" t="s">
        <v>363</v>
      </c>
    </row>
    <row r="121" spans="1:5" ht="12.75">
      <c r="A121" s="35" t="s">
        <v>57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25.5">
      <c r="A123" t="s">
        <v>50</v>
      </c>
      <c s="34" t="s">
        <v>152</v>
      </c>
      <c s="34" t="s">
        <v>364</v>
      </c>
      <c s="35" t="s">
        <v>5</v>
      </c>
      <c s="6" t="s">
        <v>365</v>
      </c>
      <c s="36" t="s">
        <v>61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62</v>
      </c>
      <c>
        <f>(M123*21)/100</f>
      </c>
      <c t="s">
        <v>28</v>
      </c>
    </row>
    <row r="124" spans="1:5" ht="25.5">
      <c r="A124" s="35" t="s">
        <v>56</v>
      </c>
      <c r="E124" s="39" t="s">
        <v>365</v>
      </c>
    </row>
    <row r="125" spans="1:5" ht="12.75">
      <c r="A125" s="35" t="s">
        <v>57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25.5">
      <c r="A127" t="s">
        <v>50</v>
      </c>
      <c s="34" t="s">
        <v>154</v>
      </c>
      <c s="34" t="s">
        <v>366</v>
      </c>
      <c s="35" t="s">
        <v>5</v>
      </c>
      <c s="6" t="s">
        <v>367</v>
      </c>
      <c s="36" t="s">
        <v>61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62</v>
      </c>
      <c>
        <f>(M127*21)/100</f>
      </c>
      <c t="s">
        <v>28</v>
      </c>
    </row>
    <row r="128" spans="1:5" ht="25.5">
      <c r="A128" s="35" t="s">
        <v>56</v>
      </c>
      <c r="E128" s="39" t="s">
        <v>367</v>
      </c>
    </row>
    <row r="129" spans="1:5" ht="12.75">
      <c r="A129" s="35" t="s">
        <v>57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12.75">
      <c r="A131" t="s">
        <v>50</v>
      </c>
      <c s="34" t="s">
        <v>156</v>
      </c>
      <c s="34" t="s">
        <v>368</v>
      </c>
      <c s="35" t="s">
        <v>5</v>
      </c>
      <c s="6" t="s">
        <v>369</v>
      </c>
      <c s="36" t="s">
        <v>61</v>
      </c>
      <c s="37">
        <v>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62</v>
      </c>
      <c>
        <f>(M131*21)/100</f>
      </c>
      <c t="s">
        <v>28</v>
      </c>
    </row>
    <row r="132" spans="1:5" ht="12.75">
      <c r="A132" s="35" t="s">
        <v>56</v>
      </c>
      <c r="E132" s="39" t="s">
        <v>369</v>
      </c>
    </row>
    <row r="133" spans="1:5" ht="12.75">
      <c r="A133" s="35" t="s">
        <v>57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12.75">
      <c r="A135" t="s">
        <v>50</v>
      </c>
      <c s="34" t="s">
        <v>157</v>
      </c>
      <c s="34" t="s">
        <v>370</v>
      </c>
      <c s="35" t="s">
        <v>5</v>
      </c>
      <c s="6" t="s">
        <v>371</v>
      </c>
      <c s="36" t="s">
        <v>61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62</v>
      </c>
      <c>
        <f>(M135*21)/100</f>
      </c>
      <c t="s">
        <v>28</v>
      </c>
    </row>
    <row r="136" spans="1:5" ht="12.75">
      <c r="A136" s="35" t="s">
        <v>56</v>
      </c>
      <c r="E136" s="39" t="s">
        <v>371</v>
      </c>
    </row>
    <row r="137" spans="1:5" ht="12.75">
      <c r="A137" s="35" t="s">
        <v>57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159</v>
      </c>
      <c s="34" t="s">
        <v>372</v>
      </c>
      <c s="35" t="s">
        <v>5</v>
      </c>
      <c s="6" t="s">
        <v>373</v>
      </c>
      <c s="36" t="s">
        <v>61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62</v>
      </c>
      <c>
        <f>(M139*21)/100</f>
      </c>
      <c t="s">
        <v>28</v>
      </c>
    </row>
    <row r="140" spans="1:5" ht="12.75">
      <c r="A140" s="35" t="s">
        <v>56</v>
      </c>
      <c r="E140" s="39" t="s">
        <v>373</v>
      </c>
    </row>
    <row r="141" spans="1:5" ht="12.75">
      <c r="A141" s="35" t="s">
        <v>57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25.5">
      <c r="A143" t="s">
        <v>50</v>
      </c>
      <c s="34" t="s">
        <v>160</v>
      </c>
      <c s="34" t="s">
        <v>374</v>
      </c>
      <c s="35" t="s">
        <v>5</v>
      </c>
      <c s="6" t="s">
        <v>375</v>
      </c>
      <c s="36" t="s">
        <v>61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62</v>
      </c>
      <c>
        <f>(M143*21)/100</f>
      </c>
      <c t="s">
        <v>28</v>
      </c>
    </row>
    <row r="144" spans="1:5" ht="51">
      <c r="A144" s="35" t="s">
        <v>56</v>
      </c>
      <c r="E144" s="39" t="s">
        <v>376</v>
      </c>
    </row>
    <row r="145" spans="1:5" ht="12.75">
      <c r="A145" s="35" t="s">
        <v>57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25.5">
      <c r="A147" t="s">
        <v>50</v>
      </c>
      <c s="34" t="s">
        <v>162</v>
      </c>
      <c s="34" t="s">
        <v>377</v>
      </c>
      <c s="35" t="s">
        <v>5</v>
      </c>
      <c s="6" t="s">
        <v>378</v>
      </c>
      <c s="36" t="s">
        <v>54</v>
      </c>
      <c s="37">
        <v>80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62</v>
      </c>
      <c>
        <f>(M147*21)/100</f>
      </c>
      <c t="s">
        <v>28</v>
      </c>
    </row>
    <row r="148" spans="1:5" ht="25.5">
      <c r="A148" s="35" t="s">
        <v>56</v>
      </c>
      <c r="E148" s="39" t="s">
        <v>378</v>
      </c>
    </row>
    <row r="149" spans="1:5" ht="12.75">
      <c r="A149" s="35" t="s">
        <v>57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12.75">
      <c r="A151" t="s">
        <v>50</v>
      </c>
      <c s="34" t="s">
        <v>163</v>
      </c>
      <c s="34" t="s">
        <v>379</v>
      </c>
      <c s="35" t="s">
        <v>5</v>
      </c>
      <c s="6" t="s">
        <v>380</v>
      </c>
      <c s="36" t="s">
        <v>61</v>
      </c>
      <c s="37">
        <v>200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62</v>
      </c>
      <c>
        <f>(M151*21)/100</f>
      </c>
      <c t="s">
        <v>28</v>
      </c>
    </row>
    <row r="152" spans="1:5" ht="12.75">
      <c r="A152" s="35" t="s">
        <v>56</v>
      </c>
      <c r="E152" s="39" t="s">
        <v>380</v>
      </c>
    </row>
    <row r="153" spans="1:5" ht="12.75">
      <c r="A153" s="35" t="s">
        <v>57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6" ht="25.5">
      <c r="A155" t="s">
        <v>50</v>
      </c>
      <c s="34" t="s">
        <v>381</v>
      </c>
      <c s="34" t="s">
        <v>382</v>
      </c>
      <c s="35" t="s">
        <v>5</v>
      </c>
      <c s="6" t="s">
        <v>383</v>
      </c>
      <c s="36" t="s">
        <v>86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62</v>
      </c>
      <c>
        <f>(M155*21)/100</f>
      </c>
      <c t="s">
        <v>28</v>
      </c>
    </row>
    <row r="156" spans="1:5" ht="25.5">
      <c r="A156" s="35" t="s">
        <v>56</v>
      </c>
      <c r="E156" s="39" t="s">
        <v>383</v>
      </c>
    </row>
    <row r="157" spans="1:5" ht="12.75">
      <c r="A157" s="35" t="s">
        <v>57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12.75">
      <c r="A159" t="s">
        <v>50</v>
      </c>
      <c s="34" t="s">
        <v>384</v>
      </c>
      <c s="34" t="s">
        <v>385</v>
      </c>
      <c s="35" t="s">
        <v>5</v>
      </c>
      <c s="6" t="s">
        <v>386</v>
      </c>
      <c s="36" t="s">
        <v>61</v>
      </c>
      <c s="37">
        <v>186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62</v>
      </c>
      <c>
        <f>(M159*21)/100</f>
      </c>
      <c t="s">
        <v>28</v>
      </c>
    </row>
    <row r="160" spans="1:5" ht="12.75">
      <c r="A160" s="35" t="s">
        <v>56</v>
      </c>
      <c r="E160" s="39" t="s">
        <v>386</v>
      </c>
    </row>
    <row r="161" spans="1:5" ht="12.75">
      <c r="A161" s="35" t="s">
        <v>57</v>
      </c>
      <c r="E161" s="40" t="s">
        <v>5</v>
      </c>
    </row>
    <row r="162" spans="1:5" ht="12.75">
      <c r="A162" t="s">
        <v>58</v>
      </c>
      <c r="E162" s="39" t="s">
        <v>5</v>
      </c>
    </row>
    <row r="163" spans="1:16" ht="12.75">
      <c r="A163" t="s">
        <v>50</v>
      </c>
      <c s="34" t="s">
        <v>387</v>
      </c>
      <c s="34" t="s">
        <v>388</v>
      </c>
      <c s="35" t="s">
        <v>5</v>
      </c>
      <c s="6" t="s">
        <v>389</v>
      </c>
      <c s="36" t="s">
        <v>61</v>
      </c>
      <c s="37">
        <v>198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62</v>
      </c>
      <c>
        <f>(M163*21)/100</f>
      </c>
      <c t="s">
        <v>28</v>
      </c>
    </row>
    <row r="164" spans="1:5" ht="12.75">
      <c r="A164" s="35" t="s">
        <v>56</v>
      </c>
      <c r="E164" s="39" t="s">
        <v>389</v>
      </c>
    </row>
    <row r="165" spans="1:5" ht="12.75">
      <c r="A165" s="35" t="s">
        <v>57</v>
      </c>
      <c r="E165" s="40" t="s">
        <v>5</v>
      </c>
    </row>
    <row r="166" spans="1:5" ht="12.75">
      <c r="A166" t="s">
        <v>58</v>
      </c>
      <c r="E166" s="39" t="s">
        <v>5</v>
      </c>
    </row>
    <row r="167" spans="1:16" ht="12.75">
      <c r="A167" t="s">
        <v>50</v>
      </c>
      <c s="34" t="s">
        <v>390</v>
      </c>
      <c s="34" t="s">
        <v>391</v>
      </c>
      <c s="35" t="s">
        <v>5</v>
      </c>
      <c s="6" t="s">
        <v>392</v>
      </c>
      <c s="36" t="s">
        <v>71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62</v>
      </c>
      <c>
        <f>(M167*21)/100</f>
      </c>
      <c t="s">
        <v>28</v>
      </c>
    </row>
    <row r="168" spans="1:5" ht="12.75">
      <c r="A168" s="35" t="s">
        <v>56</v>
      </c>
      <c r="E168" s="39" t="s">
        <v>392</v>
      </c>
    </row>
    <row r="169" spans="1:5" ht="12.75">
      <c r="A169" s="35" t="s">
        <v>57</v>
      </c>
      <c r="E169" s="40" t="s">
        <v>5</v>
      </c>
    </row>
    <row r="170" spans="1:5" ht="12.75">
      <c r="A170" t="s">
        <v>58</v>
      </c>
      <c r="E170" s="39" t="s">
        <v>5</v>
      </c>
    </row>
    <row r="171" spans="1:16" ht="12.75">
      <c r="A171" t="s">
        <v>50</v>
      </c>
      <c s="34" t="s">
        <v>393</v>
      </c>
      <c s="34" t="s">
        <v>394</v>
      </c>
      <c s="35" t="s">
        <v>5</v>
      </c>
      <c s="6" t="s">
        <v>395</v>
      </c>
      <c s="36" t="s">
        <v>61</v>
      </c>
      <c s="37">
        <v>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62</v>
      </c>
      <c>
        <f>(M171*21)/100</f>
      </c>
      <c t="s">
        <v>28</v>
      </c>
    </row>
    <row r="172" spans="1:5" ht="12.75">
      <c r="A172" s="35" t="s">
        <v>56</v>
      </c>
      <c r="E172" s="39" t="s">
        <v>395</v>
      </c>
    </row>
    <row r="173" spans="1:5" ht="12.75">
      <c r="A173" s="35" t="s">
        <v>57</v>
      </c>
      <c r="E173" s="40" t="s">
        <v>5</v>
      </c>
    </row>
    <row r="174" spans="1:5" ht="12.75">
      <c r="A174" t="s">
        <v>58</v>
      </c>
      <c r="E174" s="39" t="s">
        <v>5</v>
      </c>
    </row>
    <row r="175" spans="1:16" ht="12.75">
      <c r="A175" t="s">
        <v>50</v>
      </c>
      <c s="34" t="s">
        <v>396</v>
      </c>
      <c s="34" t="s">
        <v>397</v>
      </c>
      <c s="35" t="s">
        <v>5</v>
      </c>
      <c s="6" t="s">
        <v>398</v>
      </c>
      <c s="36" t="s">
        <v>71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62</v>
      </c>
      <c>
        <f>(M175*21)/100</f>
      </c>
      <c t="s">
        <v>28</v>
      </c>
    </row>
    <row r="176" spans="1:5" ht="12.75">
      <c r="A176" s="35" t="s">
        <v>56</v>
      </c>
      <c r="E176" s="39" t="s">
        <v>398</v>
      </c>
    </row>
    <row r="177" spans="1:5" ht="12.75">
      <c r="A177" s="35" t="s">
        <v>57</v>
      </c>
      <c r="E177" s="40" t="s">
        <v>5</v>
      </c>
    </row>
    <row r="178" spans="1:5" ht="12.75">
      <c r="A178" t="s">
        <v>58</v>
      </c>
      <c r="E178" s="39" t="s">
        <v>5</v>
      </c>
    </row>
    <row r="179" spans="1:16" ht="12.75">
      <c r="A179" t="s">
        <v>50</v>
      </c>
      <c s="34" t="s">
        <v>399</v>
      </c>
      <c s="34" t="s">
        <v>400</v>
      </c>
      <c s="35" t="s">
        <v>5</v>
      </c>
      <c s="6" t="s">
        <v>401</v>
      </c>
      <c s="36" t="s">
        <v>61</v>
      </c>
      <c s="37">
        <v>20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62</v>
      </c>
      <c>
        <f>(M179*21)/100</f>
      </c>
      <c t="s">
        <v>28</v>
      </c>
    </row>
    <row r="180" spans="1:5" ht="12.75">
      <c r="A180" s="35" t="s">
        <v>56</v>
      </c>
      <c r="E180" s="39" t="s">
        <v>401</v>
      </c>
    </row>
    <row r="181" spans="1:5" ht="12.75">
      <c r="A181" s="35" t="s">
        <v>57</v>
      </c>
      <c r="E181" s="40" t="s">
        <v>5</v>
      </c>
    </row>
    <row r="182" spans="1:5" ht="12.75">
      <c r="A182" t="s">
        <v>58</v>
      </c>
      <c r="E182" s="39" t="s">
        <v>5</v>
      </c>
    </row>
    <row r="183" spans="1:16" ht="25.5">
      <c r="A183" t="s">
        <v>50</v>
      </c>
      <c s="34" t="s">
        <v>402</v>
      </c>
      <c s="34" t="s">
        <v>403</v>
      </c>
      <c s="35" t="s">
        <v>5</v>
      </c>
      <c s="6" t="s">
        <v>404</v>
      </c>
      <c s="36" t="s">
        <v>61</v>
      </c>
      <c s="37">
        <v>43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62</v>
      </c>
      <c>
        <f>(M183*21)/100</f>
      </c>
      <c t="s">
        <v>28</v>
      </c>
    </row>
    <row r="184" spans="1:5" ht="25.5">
      <c r="A184" s="35" t="s">
        <v>56</v>
      </c>
      <c r="E184" s="39" t="s">
        <v>404</v>
      </c>
    </row>
    <row r="185" spans="1:5" ht="12.75">
      <c r="A185" s="35" t="s">
        <v>57</v>
      </c>
      <c r="E185" s="40" t="s">
        <v>5</v>
      </c>
    </row>
    <row r="186" spans="1:5" ht="12.75">
      <c r="A186" t="s">
        <v>58</v>
      </c>
      <c r="E186" s="39" t="s">
        <v>5</v>
      </c>
    </row>
    <row r="187" spans="1:16" ht="25.5">
      <c r="A187" t="s">
        <v>50</v>
      </c>
      <c s="34" t="s">
        <v>405</v>
      </c>
      <c s="34" t="s">
        <v>406</v>
      </c>
      <c s="35" t="s">
        <v>5</v>
      </c>
      <c s="6" t="s">
        <v>407</v>
      </c>
      <c s="36" t="s">
        <v>61</v>
      </c>
      <c s="37">
        <v>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62</v>
      </c>
      <c>
        <f>(M187*21)/100</f>
      </c>
      <c t="s">
        <v>28</v>
      </c>
    </row>
    <row r="188" spans="1:5" ht="25.5">
      <c r="A188" s="35" t="s">
        <v>56</v>
      </c>
      <c r="E188" s="39" t="s">
        <v>407</v>
      </c>
    </row>
    <row r="189" spans="1:5" ht="12.75">
      <c r="A189" s="35" t="s">
        <v>57</v>
      </c>
      <c r="E189" s="40" t="s">
        <v>5</v>
      </c>
    </row>
    <row r="190" spans="1:5" ht="12.75">
      <c r="A190" t="s">
        <v>58</v>
      </c>
      <c r="E190" s="39" t="s">
        <v>5</v>
      </c>
    </row>
    <row r="191" spans="1:16" ht="25.5">
      <c r="A191" t="s">
        <v>50</v>
      </c>
      <c s="34" t="s">
        <v>408</v>
      </c>
      <c s="34" t="s">
        <v>409</v>
      </c>
      <c s="35" t="s">
        <v>5</v>
      </c>
      <c s="6" t="s">
        <v>410</v>
      </c>
      <c s="36" t="s">
        <v>61</v>
      </c>
      <c s="37">
        <v>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62</v>
      </c>
      <c>
        <f>(M191*21)/100</f>
      </c>
      <c t="s">
        <v>28</v>
      </c>
    </row>
    <row r="192" spans="1:5" ht="25.5">
      <c r="A192" s="35" t="s">
        <v>56</v>
      </c>
      <c r="E192" s="39" t="s">
        <v>410</v>
      </c>
    </row>
    <row r="193" spans="1:5" ht="12.75">
      <c r="A193" s="35" t="s">
        <v>57</v>
      </c>
      <c r="E193" s="40" t="s">
        <v>5</v>
      </c>
    </row>
    <row r="194" spans="1:5" ht="12.75">
      <c r="A194" t="s">
        <v>58</v>
      </c>
      <c r="E194" s="39" t="s">
        <v>5</v>
      </c>
    </row>
    <row r="195" spans="1:13" ht="12.75">
      <c r="A195" t="s">
        <v>47</v>
      </c>
      <c r="C195" s="31" t="s">
        <v>411</v>
      </c>
      <c r="E195" s="33" t="s">
        <v>412</v>
      </c>
      <c r="J195" s="32">
        <f>0</f>
      </c>
      <c s="32">
        <f>0</f>
      </c>
      <c s="32">
        <f>0+L196+L200+L204+L208+L212+L216+L220+L224+L228+L232+L236+L240+L244+L248+L252</f>
      </c>
      <c s="32">
        <f>0+M196+M200+M204+M208+M212+M216+M220+M224+M228+M232+M236+M240+M244+M248+M252</f>
      </c>
    </row>
    <row r="196" spans="1:16" ht="12.75">
      <c r="A196" t="s">
        <v>50</v>
      </c>
      <c s="34" t="s">
        <v>413</v>
      </c>
      <c s="34" t="s">
        <v>414</v>
      </c>
      <c s="35" t="s">
        <v>5</v>
      </c>
      <c s="6" t="s">
        <v>415</v>
      </c>
      <c s="36" t="s">
        <v>71</v>
      </c>
      <c s="37">
        <v>5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28</v>
      </c>
    </row>
    <row r="197" spans="1:5" ht="12.75">
      <c r="A197" s="35" t="s">
        <v>56</v>
      </c>
      <c r="E197" s="39" t="s">
        <v>415</v>
      </c>
    </row>
    <row r="198" spans="1:5" ht="12.75">
      <c r="A198" s="35" t="s">
        <v>57</v>
      </c>
      <c r="E198" s="40" t="s">
        <v>5</v>
      </c>
    </row>
    <row r="199" spans="1:5" ht="12.75">
      <c r="A199" t="s">
        <v>58</v>
      </c>
      <c r="E199" s="39" t="s">
        <v>5</v>
      </c>
    </row>
    <row r="200" spans="1:16" ht="12.75">
      <c r="A200" t="s">
        <v>50</v>
      </c>
      <c s="34" t="s">
        <v>416</v>
      </c>
      <c s="34" t="s">
        <v>417</v>
      </c>
      <c s="35" t="s">
        <v>5</v>
      </c>
      <c s="6" t="s">
        <v>418</v>
      </c>
      <c s="36" t="s">
        <v>71</v>
      </c>
      <c s="37">
        <v>31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55</v>
      </c>
      <c>
        <f>(M200*21)/100</f>
      </c>
      <c t="s">
        <v>28</v>
      </c>
    </row>
    <row r="201" spans="1:5" ht="12.75">
      <c r="A201" s="35" t="s">
        <v>56</v>
      </c>
      <c r="E201" s="39" t="s">
        <v>418</v>
      </c>
    </row>
    <row r="202" spans="1:5" ht="12.75">
      <c r="A202" s="35" t="s">
        <v>57</v>
      </c>
      <c r="E202" s="40" t="s">
        <v>5</v>
      </c>
    </row>
    <row r="203" spans="1:5" ht="12.75">
      <c r="A203" t="s">
        <v>58</v>
      </c>
      <c r="E203" s="39" t="s">
        <v>5</v>
      </c>
    </row>
    <row r="204" spans="1:16" ht="12.75">
      <c r="A204" t="s">
        <v>50</v>
      </c>
      <c s="34" t="s">
        <v>419</v>
      </c>
      <c s="34" t="s">
        <v>420</v>
      </c>
      <c s="35" t="s">
        <v>5</v>
      </c>
      <c s="6" t="s">
        <v>421</v>
      </c>
      <c s="36" t="s">
        <v>71</v>
      </c>
      <c s="37">
        <v>49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55</v>
      </c>
      <c>
        <f>(M204*21)/100</f>
      </c>
      <c t="s">
        <v>28</v>
      </c>
    </row>
    <row r="205" spans="1:5" ht="12.75">
      <c r="A205" s="35" t="s">
        <v>56</v>
      </c>
      <c r="E205" s="39" t="s">
        <v>421</v>
      </c>
    </row>
    <row r="206" spans="1:5" ht="12.75">
      <c r="A206" s="35" t="s">
        <v>57</v>
      </c>
      <c r="E206" s="40" t="s">
        <v>5</v>
      </c>
    </row>
    <row r="207" spans="1:5" ht="12.75">
      <c r="A207" t="s">
        <v>58</v>
      </c>
      <c r="E207" s="39" t="s">
        <v>5</v>
      </c>
    </row>
    <row r="208" spans="1:16" ht="12.75">
      <c r="A208" t="s">
        <v>50</v>
      </c>
      <c s="34" t="s">
        <v>422</v>
      </c>
      <c s="34" t="s">
        <v>423</v>
      </c>
      <c s="35" t="s">
        <v>5</v>
      </c>
      <c s="6" t="s">
        <v>424</v>
      </c>
      <c s="36" t="s">
        <v>71</v>
      </c>
      <c s="37">
        <v>11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28</v>
      </c>
    </row>
    <row r="209" spans="1:5" ht="12.75">
      <c r="A209" s="35" t="s">
        <v>56</v>
      </c>
      <c r="E209" s="39" t="s">
        <v>424</v>
      </c>
    </row>
    <row r="210" spans="1:5" ht="12.75">
      <c r="A210" s="35" t="s">
        <v>57</v>
      </c>
      <c r="E210" s="40" t="s">
        <v>5</v>
      </c>
    </row>
    <row r="211" spans="1:5" ht="12.75">
      <c r="A211" t="s">
        <v>58</v>
      </c>
      <c r="E211" s="39" t="s">
        <v>5</v>
      </c>
    </row>
    <row r="212" spans="1:16" ht="12.75">
      <c r="A212" t="s">
        <v>50</v>
      </c>
      <c s="34" t="s">
        <v>425</v>
      </c>
      <c s="34" t="s">
        <v>426</v>
      </c>
      <c s="35" t="s">
        <v>5</v>
      </c>
      <c s="6" t="s">
        <v>427</v>
      </c>
      <c s="36" t="s">
        <v>61</v>
      </c>
      <c s="37">
        <v>41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62</v>
      </c>
      <c>
        <f>(M212*21)/100</f>
      </c>
      <c t="s">
        <v>28</v>
      </c>
    </row>
    <row r="213" spans="1:5" ht="12.75">
      <c r="A213" s="35" t="s">
        <v>56</v>
      </c>
      <c r="E213" s="39" t="s">
        <v>427</v>
      </c>
    </row>
    <row r="214" spans="1:5" ht="12.75">
      <c r="A214" s="35" t="s">
        <v>57</v>
      </c>
      <c r="E214" s="40" t="s">
        <v>5</v>
      </c>
    </row>
    <row r="215" spans="1:5" ht="12.75">
      <c r="A215" t="s">
        <v>58</v>
      </c>
      <c r="E215" s="39" t="s">
        <v>5</v>
      </c>
    </row>
    <row r="216" spans="1:16" ht="12.75">
      <c r="A216" t="s">
        <v>50</v>
      </c>
      <c s="34" t="s">
        <v>428</v>
      </c>
      <c s="34" t="s">
        <v>429</v>
      </c>
      <c s="35" t="s">
        <v>5</v>
      </c>
      <c s="6" t="s">
        <v>430</v>
      </c>
      <c s="36" t="s">
        <v>61</v>
      </c>
      <c s="37">
        <v>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62</v>
      </c>
      <c>
        <f>(M216*21)/100</f>
      </c>
      <c t="s">
        <v>28</v>
      </c>
    </row>
    <row r="217" spans="1:5" ht="12.75">
      <c r="A217" s="35" t="s">
        <v>56</v>
      </c>
      <c r="E217" s="39" t="s">
        <v>430</v>
      </c>
    </row>
    <row r="218" spans="1:5" ht="12.75">
      <c r="A218" s="35" t="s">
        <v>57</v>
      </c>
      <c r="E218" s="40" t="s">
        <v>5</v>
      </c>
    </row>
    <row r="219" spans="1:5" ht="12.75">
      <c r="A219" t="s">
        <v>58</v>
      </c>
      <c r="E219" s="39" t="s">
        <v>5</v>
      </c>
    </row>
    <row r="220" spans="1:16" ht="25.5">
      <c r="A220" t="s">
        <v>50</v>
      </c>
      <c s="34" t="s">
        <v>431</v>
      </c>
      <c s="34" t="s">
        <v>432</v>
      </c>
      <c s="35" t="s">
        <v>5</v>
      </c>
      <c s="6" t="s">
        <v>433</v>
      </c>
      <c s="36" t="s">
        <v>61</v>
      </c>
      <c s="37">
        <v>7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62</v>
      </c>
      <c>
        <f>(M220*21)/100</f>
      </c>
      <c t="s">
        <v>28</v>
      </c>
    </row>
    <row r="221" spans="1:5" ht="25.5">
      <c r="A221" s="35" t="s">
        <v>56</v>
      </c>
      <c r="E221" s="39" t="s">
        <v>433</v>
      </c>
    </row>
    <row r="222" spans="1:5" ht="12.75">
      <c r="A222" s="35" t="s">
        <v>57</v>
      </c>
      <c r="E222" s="40" t="s">
        <v>5</v>
      </c>
    </row>
    <row r="223" spans="1:5" ht="12.75">
      <c r="A223" t="s">
        <v>58</v>
      </c>
      <c r="E223" s="39" t="s">
        <v>5</v>
      </c>
    </row>
    <row r="224" spans="1:16" ht="12.75">
      <c r="A224" t="s">
        <v>50</v>
      </c>
      <c s="34" t="s">
        <v>434</v>
      </c>
      <c s="34" t="s">
        <v>435</v>
      </c>
      <c s="35" t="s">
        <v>5</v>
      </c>
      <c s="6" t="s">
        <v>436</v>
      </c>
      <c s="36" t="s">
        <v>61</v>
      </c>
      <c s="37">
        <v>11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62</v>
      </c>
      <c>
        <f>(M224*21)/100</f>
      </c>
      <c t="s">
        <v>28</v>
      </c>
    </row>
    <row r="225" spans="1:5" ht="12.75">
      <c r="A225" s="35" t="s">
        <v>56</v>
      </c>
      <c r="E225" s="39" t="s">
        <v>436</v>
      </c>
    </row>
    <row r="226" spans="1:5" ht="12.75">
      <c r="A226" s="35" t="s">
        <v>57</v>
      </c>
      <c r="E226" s="40" t="s">
        <v>5</v>
      </c>
    </row>
    <row r="227" spans="1:5" ht="12.75">
      <c r="A227" t="s">
        <v>58</v>
      </c>
      <c r="E227" s="39" t="s">
        <v>5</v>
      </c>
    </row>
    <row r="228" spans="1:16" ht="12.75">
      <c r="A228" t="s">
        <v>50</v>
      </c>
      <c s="34" t="s">
        <v>437</v>
      </c>
      <c s="34" t="s">
        <v>438</v>
      </c>
      <c s="35" t="s">
        <v>5</v>
      </c>
      <c s="6" t="s">
        <v>439</v>
      </c>
      <c s="36" t="s">
        <v>61</v>
      </c>
      <c s="37">
        <v>31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62</v>
      </c>
      <c>
        <f>(M228*21)/100</f>
      </c>
      <c t="s">
        <v>28</v>
      </c>
    </row>
    <row r="229" spans="1:5" ht="12.75">
      <c r="A229" s="35" t="s">
        <v>56</v>
      </c>
      <c r="E229" s="39" t="s">
        <v>439</v>
      </c>
    </row>
    <row r="230" spans="1:5" ht="12.75">
      <c r="A230" s="35" t="s">
        <v>57</v>
      </c>
      <c r="E230" s="40" t="s">
        <v>5</v>
      </c>
    </row>
    <row r="231" spans="1:5" ht="12.75">
      <c r="A231" t="s">
        <v>58</v>
      </c>
      <c r="E231" s="39" t="s">
        <v>5</v>
      </c>
    </row>
    <row r="232" spans="1:16" ht="12.75">
      <c r="A232" t="s">
        <v>50</v>
      </c>
      <c s="34" t="s">
        <v>440</v>
      </c>
      <c s="34" t="s">
        <v>441</v>
      </c>
      <c s="35" t="s">
        <v>5</v>
      </c>
      <c s="6" t="s">
        <v>442</v>
      </c>
      <c s="36" t="s">
        <v>61</v>
      </c>
      <c s="37">
        <v>31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62</v>
      </c>
      <c>
        <f>(M232*21)/100</f>
      </c>
      <c t="s">
        <v>28</v>
      </c>
    </row>
    <row r="233" spans="1:5" ht="12.75">
      <c r="A233" s="35" t="s">
        <v>56</v>
      </c>
      <c r="E233" s="39" t="s">
        <v>442</v>
      </c>
    </row>
    <row r="234" spans="1:5" ht="12.75">
      <c r="A234" s="35" t="s">
        <v>57</v>
      </c>
      <c r="E234" s="40" t="s">
        <v>5</v>
      </c>
    </row>
    <row r="235" spans="1:5" ht="12.75">
      <c r="A235" t="s">
        <v>58</v>
      </c>
      <c r="E235" s="39" t="s">
        <v>5</v>
      </c>
    </row>
    <row r="236" spans="1:16" ht="12.75">
      <c r="A236" t="s">
        <v>50</v>
      </c>
      <c s="34" t="s">
        <v>443</v>
      </c>
      <c s="34" t="s">
        <v>444</v>
      </c>
      <c s="35" t="s">
        <v>5</v>
      </c>
      <c s="6" t="s">
        <v>445</v>
      </c>
      <c s="36" t="s">
        <v>61</v>
      </c>
      <c s="37">
        <v>3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62</v>
      </c>
      <c>
        <f>(M236*21)/100</f>
      </c>
      <c t="s">
        <v>28</v>
      </c>
    </row>
    <row r="237" spans="1:5" ht="12.75">
      <c r="A237" s="35" t="s">
        <v>56</v>
      </c>
      <c r="E237" s="39" t="s">
        <v>445</v>
      </c>
    </row>
    <row r="238" spans="1:5" ht="12.75">
      <c r="A238" s="35" t="s">
        <v>57</v>
      </c>
      <c r="E238" s="40" t="s">
        <v>5</v>
      </c>
    </row>
    <row r="239" spans="1:5" ht="12.75">
      <c r="A239" t="s">
        <v>58</v>
      </c>
      <c r="E239" s="39" t="s">
        <v>5</v>
      </c>
    </row>
    <row r="240" spans="1:16" ht="12.75">
      <c r="A240" t="s">
        <v>50</v>
      </c>
      <c s="34" t="s">
        <v>446</v>
      </c>
      <c s="34" t="s">
        <v>447</v>
      </c>
      <c s="35" t="s">
        <v>5</v>
      </c>
      <c s="6" t="s">
        <v>448</v>
      </c>
      <c s="36" t="s">
        <v>61</v>
      </c>
      <c s="37">
        <v>29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62</v>
      </c>
      <c>
        <f>(M240*21)/100</f>
      </c>
      <c t="s">
        <v>28</v>
      </c>
    </row>
    <row r="241" spans="1:5" ht="12.75">
      <c r="A241" s="35" t="s">
        <v>56</v>
      </c>
      <c r="E241" s="39" t="s">
        <v>448</v>
      </c>
    </row>
    <row r="242" spans="1:5" ht="12.75">
      <c r="A242" s="35" t="s">
        <v>57</v>
      </c>
      <c r="E242" s="40" t="s">
        <v>5</v>
      </c>
    </row>
    <row r="243" spans="1:5" ht="12.75">
      <c r="A243" t="s">
        <v>58</v>
      </c>
      <c r="E243" s="39" t="s">
        <v>5</v>
      </c>
    </row>
    <row r="244" spans="1:16" ht="12.75">
      <c r="A244" t="s">
        <v>50</v>
      </c>
      <c s="34" t="s">
        <v>449</v>
      </c>
      <c s="34" t="s">
        <v>450</v>
      </c>
      <c s="35" t="s">
        <v>5</v>
      </c>
      <c s="6" t="s">
        <v>451</v>
      </c>
      <c s="36" t="s">
        <v>61</v>
      </c>
      <c s="37">
        <v>15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62</v>
      </c>
      <c>
        <f>(M244*21)/100</f>
      </c>
      <c t="s">
        <v>28</v>
      </c>
    </row>
    <row r="245" spans="1:5" ht="12.75">
      <c r="A245" s="35" t="s">
        <v>56</v>
      </c>
      <c r="E245" s="39" t="s">
        <v>451</v>
      </c>
    </row>
    <row r="246" spans="1:5" ht="12.75">
      <c r="A246" s="35" t="s">
        <v>57</v>
      </c>
      <c r="E246" s="40" t="s">
        <v>5</v>
      </c>
    </row>
    <row r="247" spans="1:5" ht="12.75">
      <c r="A247" t="s">
        <v>58</v>
      </c>
      <c r="E247" s="39" t="s">
        <v>5</v>
      </c>
    </row>
    <row r="248" spans="1:16" ht="25.5">
      <c r="A248" t="s">
        <v>50</v>
      </c>
      <c s="34" t="s">
        <v>452</v>
      </c>
      <c s="34" t="s">
        <v>453</v>
      </c>
      <c s="35" t="s">
        <v>5</v>
      </c>
      <c s="6" t="s">
        <v>454</v>
      </c>
      <c s="36" t="s">
        <v>61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62</v>
      </c>
      <c>
        <f>(M248*21)/100</f>
      </c>
      <c t="s">
        <v>28</v>
      </c>
    </row>
    <row r="249" spans="1:5" ht="38.25">
      <c r="A249" s="35" t="s">
        <v>56</v>
      </c>
      <c r="E249" s="39" t="s">
        <v>455</v>
      </c>
    </row>
    <row r="250" spans="1:5" ht="12.75">
      <c r="A250" s="35" t="s">
        <v>57</v>
      </c>
      <c r="E250" s="40" t="s">
        <v>5</v>
      </c>
    </row>
    <row r="251" spans="1:5" ht="12.75">
      <c r="A251" t="s">
        <v>58</v>
      </c>
      <c r="E251" s="39" t="s">
        <v>5</v>
      </c>
    </row>
    <row r="252" spans="1:16" ht="25.5">
      <c r="A252" t="s">
        <v>50</v>
      </c>
      <c s="34" t="s">
        <v>456</v>
      </c>
      <c s="34" t="s">
        <v>457</v>
      </c>
      <c s="35" t="s">
        <v>5</v>
      </c>
      <c s="6" t="s">
        <v>458</v>
      </c>
      <c s="36" t="s">
        <v>61</v>
      </c>
      <c s="37">
        <v>4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62</v>
      </c>
      <c>
        <f>(M252*21)/100</f>
      </c>
      <c t="s">
        <v>28</v>
      </c>
    </row>
    <row r="253" spans="1:5" ht="38.25">
      <c r="A253" s="35" t="s">
        <v>56</v>
      </c>
      <c r="E253" s="39" t="s">
        <v>459</v>
      </c>
    </row>
    <row r="254" spans="1:5" ht="12.75">
      <c r="A254" s="35" t="s">
        <v>57</v>
      </c>
      <c r="E254" s="40" t="s">
        <v>5</v>
      </c>
    </row>
    <row r="255" spans="1:5" ht="12.75">
      <c r="A255" t="s">
        <v>58</v>
      </c>
      <c r="E255" s="39" t="s">
        <v>5</v>
      </c>
    </row>
    <row r="256" spans="1:13" ht="12.75">
      <c r="A256" t="s">
        <v>47</v>
      </c>
      <c r="C256" s="31" t="s">
        <v>460</v>
      </c>
      <c r="E256" s="33" t="s">
        <v>461</v>
      </c>
      <c r="J256" s="32">
        <f>0</f>
      </c>
      <c s="32">
        <f>0</f>
      </c>
      <c s="32">
        <f>0+L257+L261+L265+L269+L273</f>
      </c>
      <c s="32">
        <f>0+M257+M261+M265+M269+M273</f>
      </c>
    </row>
    <row r="257" spans="1:16" ht="12.75">
      <c r="A257" t="s">
        <v>50</v>
      </c>
      <c s="34" t="s">
        <v>462</v>
      </c>
      <c s="34" t="s">
        <v>463</v>
      </c>
      <c s="35" t="s">
        <v>5</v>
      </c>
      <c s="6" t="s">
        <v>464</v>
      </c>
      <c s="36" t="s">
        <v>71</v>
      </c>
      <c s="37">
        <v>6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55</v>
      </c>
      <c>
        <f>(M257*21)/100</f>
      </c>
      <c t="s">
        <v>28</v>
      </c>
    </row>
    <row r="258" spans="1:5" ht="12.75">
      <c r="A258" s="35" t="s">
        <v>56</v>
      </c>
      <c r="E258" s="39" t="s">
        <v>464</v>
      </c>
    </row>
    <row r="259" spans="1:5" ht="12.75">
      <c r="A259" s="35" t="s">
        <v>57</v>
      </c>
      <c r="E259" s="40" t="s">
        <v>5</v>
      </c>
    </row>
    <row r="260" spans="1:5" ht="12.75">
      <c r="A260" t="s">
        <v>58</v>
      </c>
      <c r="E260" s="39" t="s">
        <v>5</v>
      </c>
    </row>
    <row r="261" spans="1:16" ht="12.75">
      <c r="A261" t="s">
        <v>50</v>
      </c>
      <c s="34" t="s">
        <v>465</v>
      </c>
      <c s="34" t="s">
        <v>466</v>
      </c>
      <c s="35" t="s">
        <v>5</v>
      </c>
      <c s="6" t="s">
        <v>313</v>
      </c>
      <c s="36" t="s">
        <v>71</v>
      </c>
      <c s="37">
        <v>6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55</v>
      </c>
      <c>
        <f>(M261*21)/100</f>
      </c>
      <c t="s">
        <v>28</v>
      </c>
    </row>
    <row r="262" spans="1:5" ht="12.75">
      <c r="A262" s="35" t="s">
        <v>56</v>
      </c>
      <c r="E262" s="39" t="s">
        <v>313</v>
      </c>
    </row>
    <row r="263" spans="1:5" ht="12.75">
      <c r="A263" s="35" t="s">
        <v>57</v>
      </c>
      <c r="E263" s="40" t="s">
        <v>5</v>
      </c>
    </row>
    <row r="264" spans="1:5" ht="12.75">
      <c r="A264" t="s">
        <v>58</v>
      </c>
      <c r="E264" s="39" t="s">
        <v>5</v>
      </c>
    </row>
    <row r="265" spans="1:16" ht="25.5">
      <c r="A265" t="s">
        <v>50</v>
      </c>
      <c s="34" t="s">
        <v>467</v>
      </c>
      <c s="34" t="s">
        <v>468</v>
      </c>
      <c s="35" t="s">
        <v>5</v>
      </c>
      <c s="6" t="s">
        <v>469</v>
      </c>
      <c s="36" t="s">
        <v>61</v>
      </c>
      <c s="37">
        <v>6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62</v>
      </c>
      <c>
        <f>(M265*21)/100</f>
      </c>
      <c t="s">
        <v>28</v>
      </c>
    </row>
    <row r="266" spans="1:5" ht="51">
      <c r="A266" s="35" t="s">
        <v>56</v>
      </c>
      <c r="E266" s="39" t="s">
        <v>470</v>
      </c>
    </row>
    <row r="267" spans="1:5" ht="12.75">
      <c r="A267" s="35" t="s">
        <v>57</v>
      </c>
      <c r="E267" s="40" t="s">
        <v>5</v>
      </c>
    </row>
    <row r="268" spans="1:5" ht="12.75">
      <c r="A268" t="s">
        <v>58</v>
      </c>
      <c r="E268" s="39" t="s">
        <v>5</v>
      </c>
    </row>
    <row r="269" spans="1:16" ht="12.75">
      <c r="A269" t="s">
        <v>50</v>
      </c>
      <c s="34" t="s">
        <v>471</v>
      </c>
      <c s="34" t="s">
        <v>472</v>
      </c>
      <c s="35" t="s">
        <v>5</v>
      </c>
      <c s="6" t="s">
        <v>473</v>
      </c>
      <c s="36" t="s">
        <v>61</v>
      </c>
      <c s="37">
        <v>10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62</v>
      </c>
      <c>
        <f>(M269*21)/100</f>
      </c>
      <c t="s">
        <v>28</v>
      </c>
    </row>
    <row r="270" spans="1:5" ht="12.75">
      <c r="A270" s="35" t="s">
        <v>56</v>
      </c>
      <c r="E270" s="39" t="s">
        <v>473</v>
      </c>
    </row>
    <row r="271" spans="1:5" ht="12.75">
      <c r="A271" s="35" t="s">
        <v>57</v>
      </c>
      <c r="E271" s="40" t="s">
        <v>5</v>
      </c>
    </row>
    <row r="272" spans="1:5" ht="12.75">
      <c r="A272" t="s">
        <v>58</v>
      </c>
      <c r="E272" s="39" t="s">
        <v>5</v>
      </c>
    </row>
    <row r="273" spans="1:16" ht="12.75">
      <c r="A273" t="s">
        <v>50</v>
      </c>
      <c s="34" t="s">
        <v>474</v>
      </c>
      <c s="34" t="s">
        <v>475</v>
      </c>
      <c s="35" t="s">
        <v>5</v>
      </c>
      <c s="6" t="s">
        <v>476</v>
      </c>
      <c s="36" t="s">
        <v>61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62</v>
      </c>
      <c>
        <f>(M273*21)/100</f>
      </c>
      <c t="s">
        <v>28</v>
      </c>
    </row>
    <row r="274" spans="1:5" ht="12.75">
      <c r="A274" s="35" t="s">
        <v>56</v>
      </c>
      <c r="E274" s="39" t="s">
        <v>476</v>
      </c>
    </row>
    <row r="275" spans="1:5" ht="12.75">
      <c r="A275" s="35" t="s">
        <v>57</v>
      </c>
      <c r="E275" s="40" t="s">
        <v>5</v>
      </c>
    </row>
    <row r="276" spans="1:5" ht="12.75">
      <c r="A276" t="s">
        <v>58</v>
      </c>
      <c r="E276" s="39" t="s">
        <v>5</v>
      </c>
    </row>
    <row r="277" spans="1:13" ht="12.75">
      <c r="A277" t="s">
        <v>47</v>
      </c>
      <c r="C277" s="31" t="s">
        <v>477</v>
      </c>
      <c r="E277" s="33" t="s">
        <v>478</v>
      </c>
      <c r="J277" s="32">
        <f>0</f>
      </c>
      <c s="32">
        <f>0</f>
      </c>
      <c s="32">
        <f>0+L278+L282+L286+L290+L294+L298+L302+L306+L310+L314+L318+L322+L326+L330+L334+L338+L342+L346+L350+L354+L358+L362</f>
      </c>
      <c s="32">
        <f>0+M278+M282+M286+M290+M294+M298+M302+M306+M310+M314+M318+M322+M326+M330+M334+M338+M342+M346+M350+M354+M358+M362</f>
      </c>
    </row>
    <row r="278" spans="1:16" ht="25.5">
      <c r="A278" t="s">
        <v>50</v>
      </c>
      <c s="34" t="s">
        <v>479</v>
      </c>
      <c s="34" t="s">
        <v>480</v>
      </c>
      <c s="35" t="s">
        <v>5</v>
      </c>
      <c s="6" t="s">
        <v>481</v>
      </c>
      <c s="36" t="s">
        <v>71</v>
      </c>
      <c s="37">
        <v>70</v>
      </c>
      <c s="36">
        <v>3E-05</v>
      </c>
      <c s="36">
        <f>ROUND(G278*H278,6)</f>
      </c>
      <c r="L278" s="38">
        <v>0</v>
      </c>
      <c s="32">
        <f>ROUND(ROUND(L278,2)*ROUND(G278,3),2)</f>
      </c>
      <c s="36" t="s">
        <v>55</v>
      </c>
      <c>
        <f>(M278*21)/100</f>
      </c>
      <c t="s">
        <v>28</v>
      </c>
    </row>
    <row r="279" spans="1:5" ht="25.5">
      <c r="A279" s="35" t="s">
        <v>56</v>
      </c>
      <c r="E279" s="39" t="s">
        <v>481</v>
      </c>
    </row>
    <row r="280" spans="1:5" ht="12.75">
      <c r="A280" s="35" t="s">
        <v>57</v>
      </c>
      <c r="E280" s="40" t="s">
        <v>5</v>
      </c>
    </row>
    <row r="281" spans="1:5" ht="12.75">
      <c r="A281" t="s">
        <v>58</v>
      </c>
      <c r="E281" s="39" t="s">
        <v>5</v>
      </c>
    </row>
    <row r="282" spans="1:16" ht="12.75">
      <c r="A282" t="s">
        <v>50</v>
      </c>
      <c s="34" t="s">
        <v>482</v>
      </c>
      <c s="34" t="s">
        <v>483</v>
      </c>
      <c s="35" t="s">
        <v>5</v>
      </c>
      <c s="6" t="s">
        <v>484</v>
      </c>
      <c s="36" t="s">
        <v>54</v>
      </c>
      <c s="37">
        <v>70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55</v>
      </c>
      <c>
        <f>(M282*21)/100</f>
      </c>
      <c t="s">
        <v>28</v>
      </c>
    </row>
    <row r="283" spans="1:5" ht="12.75">
      <c r="A283" s="35" t="s">
        <v>56</v>
      </c>
      <c r="E283" s="39" t="s">
        <v>484</v>
      </c>
    </row>
    <row r="284" spans="1:5" ht="12.75">
      <c r="A284" s="35" t="s">
        <v>57</v>
      </c>
      <c r="E284" s="40" t="s">
        <v>5</v>
      </c>
    </row>
    <row r="285" spans="1:5" ht="12.75">
      <c r="A285" t="s">
        <v>58</v>
      </c>
      <c r="E285" s="39" t="s">
        <v>5</v>
      </c>
    </row>
    <row r="286" spans="1:16" ht="12.75">
      <c r="A286" t="s">
        <v>50</v>
      </c>
      <c s="34" t="s">
        <v>485</v>
      </c>
      <c s="34" t="s">
        <v>486</v>
      </c>
      <c s="35" t="s">
        <v>5</v>
      </c>
      <c s="6" t="s">
        <v>487</v>
      </c>
      <c s="36" t="s">
        <v>54</v>
      </c>
      <c s="37">
        <v>4000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55</v>
      </c>
      <c>
        <f>(M286*21)/100</f>
      </c>
      <c t="s">
        <v>28</v>
      </c>
    </row>
    <row r="287" spans="1:5" ht="12.75">
      <c r="A287" s="35" t="s">
        <v>56</v>
      </c>
      <c r="E287" s="39" t="s">
        <v>487</v>
      </c>
    </row>
    <row r="288" spans="1:5" ht="12.75">
      <c r="A288" s="35" t="s">
        <v>57</v>
      </c>
      <c r="E288" s="40" t="s">
        <v>5</v>
      </c>
    </row>
    <row r="289" spans="1:5" ht="12.75">
      <c r="A289" t="s">
        <v>58</v>
      </c>
      <c r="E289" s="39" t="s">
        <v>5</v>
      </c>
    </row>
    <row r="290" spans="1:16" ht="12.75">
      <c r="A290" t="s">
        <v>50</v>
      </c>
      <c s="34" t="s">
        <v>488</v>
      </c>
      <c s="34" t="s">
        <v>489</v>
      </c>
      <c s="35" t="s">
        <v>5</v>
      </c>
      <c s="6" t="s">
        <v>487</v>
      </c>
      <c s="36" t="s">
        <v>54</v>
      </c>
      <c s="37">
        <v>2700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55</v>
      </c>
      <c>
        <f>(M290*21)/100</f>
      </c>
      <c t="s">
        <v>28</v>
      </c>
    </row>
    <row r="291" spans="1:5" ht="12.75">
      <c r="A291" s="35" t="s">
        <v>56</v>
      </c>
      <c r="E291" s="39" t="s">
        <v>487</v>
      </c>
    </row>
    <row r="292" spans="1:5" ht="12.75">
      <c r="A292" s="35" t="s">
        <v>57</v>
      </c>
      <c r="E292" s="40" t="s">
        <v>5</v>
      </c>
    </row>
    <row r="293" spans="1:5" ht="12.75">
      <c r="A293" t="s">
        <v>58</v>
      </c>
      <c r="E293" s="39" t="s">
        <v>5</v>
      </c>
    </row>
    <row r="294" spans="1:16" ht="12.75">
      <c r="A294" t="s">
        <v>50</v>
      </c>
      <c s="34" t="s">
        <v>490</v>
      </c>
      <c s="34" t="s">
        <v>491</v>
      </c>
      <c s="35" t="s">
        <v>5</v>
      </c>
      <c s="6" t="s">
        <v>487</v>
      </c>
      <c s="36" t="s">
        <v>54</v>
      </c>
      <c s="37">
        <v>1070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55</v>
      </c>
      <c>
        <f>(M294*21)/100</f>
      </c>
      <c t="s">
        <v>28</v>
      </c>
    </row>
    <row r="295" spans="1:5" ht="12.75">
      <c r="A295" s="35" t="s">
        <v>56</v>
      </c>
      <c r="E295" s="39" t="s">
        <v>487</v>
      </c>
    </row>
    <row r="296" spans="1:5" ht="12.75">
      <c r="A296" s="35" t="s">
        <v>57</v>
      </c>
      <c r="E296" s="40" t="s">
        <v>5</v>
      </c>
    </row>
    <row r="297" spans="1:5" ht="12.75">
      <c r="A297" t="s">
        <v>58</v>
      </c>
      <c r="E297" s="39" t="s">
        <v>5</v>
      </c>
    </row>
    <row r="298" spans="1:16" ht="25.5">
      <c r="A298" t="s">
        <v>50</v>
      </c>
      <c s="34" t="s">
        <v>492</v>
      </c>
      <c s="34" t="s">
        <v>493</v>
      </c>
      <c s="35" t="s">
        <v>5</v>
      </c>
      <c s="6" t="s">
        <v>494</v>
      </c>
      <c s="36" t="s">
        <v>54</v>
      </c>
      <c s="37">
        <v>73.5</v>
      </c>
      <c s="36">
        <v>0.00019</v>
      </c>
      <c s="36">
        <f>ROUND(G298*H298,6)</f>
      </c>
      <c r="L298" s="38">
        <v>0</v>
      </c>
      <c s="32">
        <f>ROUND(ROUND(L298,2)*ROUND(G298,3),2)</f>
      </c>
      <c s="36" t="s">
        <v>55</v>
      </c>
      <c>
        <f>(M298*21)/100</f>
      </c>
      <c t="s">
        <v>28</v>
      </c>
    </row>
    <row r="299" spans="1:5" ht="25.5">
      <c r="A299" s="35" t="s">
        <v>56</v>
      </c>
      <c r="E299" s="39" t="s">
        <v>494</v>
      </c>
    </row>
    <row r="300" spans="1:5" ht="12.75">
      <c r="A300" s="35" t="s">
        <v>57</v>
      </c>
      <c r="E300" s="40" t="s">
        <v>5</v>
      </c>
    </row>
    <row r="301" spans="1:5" ht="12.75">
      <c r="A301" t="s">
        <v>58</v>
      </c>
      <c r="E301" s="39" t="s">
        <v>5</v>
      </c>
    </row>
    <row r="302" spans="1:16" ht="12.75">
      <c r="A302" t="s">
        <v>50</v>
      </c>
      <c s="34" t="s">
        <v>495</v>
      </c>
      <c s="34" t="s">
        <v>496</v>
      </c>
      <c s="35" t="s">
        <v>5</v>
      </c>
      <c s="6" t="s">
        <v>497</v>
      </c>
      <c s="36" t="s">
        <v>71</v>
      </c>
      <c s="37">
        <v>17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55</v>
      </c>
      <c>
        <f>(M302*21)/100</f>
      </c>
      <c t="s">
        <v>28</v>
      </c>
    </row>
    <row r="303" spans="1:5" ht="12.75">
      <c r="A303" s="35" t="s">
        <v>56</v>
      </c>
      <c r="E303" s="39" t="s">
        <v>497</v>
      </c>
    </row>
    <row r="304" spans="1:5" ht="12.75">
      <c r="A304" s="35" t="s">
        <v>57</v>
      </c>
      <c r="E304" s="40" t="s">
        <v>5</v>
      </c>
    </row>
    <row r="305" spans="1:5" ht="12.75">
      <c r="A305" t="s">
        <v>58</v>
      </c>
      <c r="E305" s="39" t="s">
        <v>5</v>
      </c>
    </row>
    <row r="306" spans="1:16" ht="12.75">
      <c r="A306" t="s">
        <v>50</v>
      </c>
      <c s="34" t="s">
        <v>498</v>
      </c>
      <c s="34" t="s">
        <v>283</v>
      </c>
      <c s="35" t="s">
        <v>5</v>
      </c>
      <c s="6" t="s">
        <v>284</v>
      </c>
      <c s="36" t="s">
        <v>54</v>
      </c>
      <c s="37">
        <v>2500</v>
      </c>
      <c s="36">
        <v>2E-05</v>
      </c>
      <c s="36">
        <f>ROUND(G306*H306,6)</f>
      </c>
      <c r="L306" s="38">
        <v>0</v>
      </c>
      <c s="32">
        <f>ROUND(ROUND(L306,2)*ROUND(G306,3),2)</f>
      </c>
      <c s="36" t="s">
        <v>55</v>
      </c>
      <c>
        <f>(M306*21)/100</f>
      </c>
      <c t="s">
        <v>28</v>
      </c>
    </row>
    <row r="307" spans="1:5" ht="12.75">
      <c r="A307" s="35" t="s">
        <v>56</v>
      </c>
      <c r="E307" s="39" t="s">
        <v>284</v>
      </c>
    </row>
    <row r="308" spans="1:5" ht="12.75">
      <c r="A308" s="35" t="s">
        <v>57</v>
      </c>
      <c r="E308" s="40" t="s">
        <v>5</v>
      </c>
    </row>
    <row r="309" spans="1:5" ht="12.75">
      <c r="A309" t="s">
        <v>58</v>
      </c>
      <c r="E309" s="39" t="s">
        <v>5</v>
      </c>
    </row>
    <row r="310" spans="1:16" ht="12.75">
      <c r="A310" t="s">
        <v>50</v>
      </c>
      <c s="34" t="s">
        <v>499</v>
      </c>
      <c s="34" t="s">
        <v>500</v>
      </c>
      <c s="35" t="s">
        <v>5</v>
      </c>
      <c s="6" t="s">
        <v>501</v>
      </c>
      <c s="36" t="s">
        <v>61</v>
      </c>
      <c s="37">
        <v>1500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62</v>
      </c>
      <c>
        <f>(M310*21)/100</f>
      </c>
      <c t="s">
        <v>28</v>
      </c>
    </row>
    <row r="311" spans="1:5" ht="12.75">
      <c r="A311" s="35" t="s">
        <v>56</v>
      </c>
      <c r="E311" s="39" t="s">
        <v>501</v>
      </c>
    </row>
    <row r="312" spans="1:5" ht="12.75">
      <c r="A312" s="35" t="s">
        <v>57</v>
      </c>
      <c r="E312" s="40" t="s">
        <v>5</v>
      </c>
    </row>
    <row r="313" spans="1:5" ht="12.75">
      <c r="A313" t="s">
        <v>58</v>
      </c>
      <c r="E313" s="39" t="s">
        <v>5</v>
      </c>
    </row>
    <row r="314" spans="1:16" ht="12.75">
      <c r="A314" t="s">
        <v>50</v>
      </c>
      <c s="34" t="s">
        <v>502</v>
      </c>
      <c s="34" t="s">
        <v>503</v>
      </c>
      <c s="35" t="s">
        <v>5</v>
      </c>
      <c s="6" t="s">
        <v>504</v>
      </c>
      <c s="36" t="s">
        <v>61</v>
      </c>
      <c s="37">
        <v>6600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62</v>
      </c>
      <c>
        <f>(M314*21)/100</f>
      </c>
      <c t="s">
        <v>28</v>
      </c>
    </row>
    <row r="315" spans="1:5" ht="12.75">
      <c r="A315" s="35" t="s">
        <v>56</v>
      </c>
      <c r="E315" s="39" t="s">
        <v>504</v>
      </c>
    </row>
    <row r="316" spans="1:5" ht="12.75">
      <c r="A316" s="35" t="s">
        <v>57</v>
      </c>
      <c r="E316" s="40" t="s">
        <v>5</v>
      </c>
    </row>
    <row r="317" spans="1:5" ht="12.75">
      <c r="A317" t="s">
        <v>58</v>
      </c>
      <c r="E317" s="39" t="s">
        <v>5</v>
      </c>
    </row>
    <row r="318" spans="1:16" ht="12.75">
      <c r="A318" t="s">
        <v>50</v>
      </c>
      <c s="34" t="s">
        <v>505</v>
      </c>
      <c s="34" t="s">
        <v>506</v>
      </c>
      <c s="35" t="s">
        <v>5</v>
      </c>
      <c s="6" t="s">
        <v>507</v>
      </c>
      <c s="36" t="s">
        <v>54</v>
      </c>
      <c s="37">
        <v>4000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62</v>
      </c>
      <c>
        <f>(M318*21)/100</f>
      </c>
      <c t="s">
        <v>28</v>
      </c>
    </row>
    <row r="319" spans="1:5" ht="12.75">
      <c r="A319" s="35" t="s">
        <v>56</v>
      </c>
      <c r="E319" s="39" t="s">
        <v>507</v>
      </c>
    </row>
    <row r="320" spans="1:5" ht="12.75">
      <c r="A320" s="35" t="s">
        <v>57</v>
      </c>
      <c r="E320" s="40" t="s">
        <v>5</v>
      </c>
    </row>
    <row r="321" spans="1:5" ht="12.75">
      <c r="A321" t="s">
        <v>58</v>
      </c>
      <c r="E321" s="39" t="s">
        <v>5</v>
      </c>
    </row>
    <row r="322" spans="1:16" ht="12.75">
      <c r="A322" t="s">
        <v>50</v>
      </c>
      <c s="34" t="s">
        <v>508</v>
      </c>
      <c s="34" t="s">
        <v>509</v>
      </c>
      <c s="35" t="s">
        <v>5</v>
      </c>
      <c s="6" t="s">
        <v>510</v>
      </c>
      <c s="36" t="s">
        <v>61</v>
      </c>
      <c s="37">
        <v>2100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62</v>
      </c>
      <c>
        <f>(M322*21)/100</f>
      </c>
      <c t="s">
        <v>28</v>
      </c>
    </row>
    <row r="323" spans="1:5" ht="12.75">
      <c r="A323" s="35" t="s">
        <v>56</v>
      </c>
      <c r="E323" s="39" t="s">
        <v>510</v>
      </c>
    </row>
    <row r="324" spans="1:5" ht="12.75">
      <c r="A324" s="35" t="s">
        <v>57</v>
      </c>
      <c r="E324" s="40" t="s">
        <v>5</v>
      </c>
    </row>
    <row r="325" spans="1:5" ht="12.75">
      <c r="A325" t="s">
        <v>58</v>
      </c>
      <c r="E325" s="39" t="s">
        <v>5</v>
      </c>
    </row>
    <row r="326" spans="1:16" ht="25.5">
      <c r="A326" t="s">
        <v>50</v>
      </c>
      <c s="34" t="s">
        <v>511</v>
      </c>
      <c s="34" t="s">
        <v>512</v>
      </c>
      <c s="35" t="s">
        <v>5</v>
      </c>
      <c s="6" t="s">
        <v>513</v>
      </c>
      <c s="36" t="s">
        <v>54</v>
      </c>
      <c s="37">
        <v>1500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62</v>
      </c>
      <c>
        <f>(M326*21)/100</f>
      </c>
      <c t="s">
        <v>28</v>
      </c>
    </row>
    <row r="327" spans="1:5" ht="25.5">
      <c r="A327" s="35" t="s">
        <v>56</v>
      </c>
      <c r="E327" s="39" t="s">
        <v>513</v>
      </c>
    </row>
    <row r="328" spans="1:5" ht="12.75">
      <c r="A328" s="35" t="s">
        <v>57</v>
      </c>
      <c r="E328" s="40" t="s">
        <v>5</v>
      </c>
    </row>
    <row r="329" spans="1:5" ht="12.75">
      <c r="A329" t="s">
        <v>58</v>
      </c>
      <c r="E329" s="39" t="s">
        <v>5</v>
      </c>
    </row>
    <row r="330" spans="1:16" ht="25.5">
      <c r="A330" t="s">
        <v>50</v>
      </c>
      <c s="34" t="s">
        <v>514</v>
      </c>
      <c s="34" t="s">
        <v>515</v>
      </c>
      <c s="35" t="s">
        <v>5</v>
      </c>
      <c s="6" t="s">
        <v>516</v>
      </c>
      <c s="36" t="s">
        <v>54</v>
      </c>
      <c s="37">
        <v>1200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62</v>
      </c>
      <c>
        <f>(M330*21)/100</f>
      </c>
      <c t="s">
        <v>28</v>
      </c>
    </row>
    <row r="331" spans="1:5" ht="25.5">
      <c r="A331" s="35" t="s">
        <v>56</v>
      </c>
      <c r="E331" s="39" t="s">
        <v>516</v>
      </c>
    </row>
    <row r="332" spans="1:5" ht="12.75">
      <c r="A332" s="35" t="s">
        <v>57</v>
      </c>
      <c r="E332" s="40" t="s">
        <v>5</v>
      </c>
    </row>
    <row r="333" spans="1:5" ht="12.75">
      <c r="A333" t="s">
        <v>58</v>
      </c>
      <c r="E333" s="39" t="s">
        <v>5</v>
      </c>
    </row>
    <row r="334" spans="1:16" ht="12.75">
      <c r="A334" t="s">
        <v>50</v>
      </c>
      <c s="34" t="s">
        <v>517</v>
      </c>
      <c s="34" t="s">
        <v>518</v>
      </c>
      <c s="35" t="s">
        <v>5</v>
      </c>
      <c s="6" t="s">
        <v>519</v>
      </c>
      <c s="36" t="s">
        <v>61</v>
      </c>
      <c s="37">
        <v>6600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62</v>
      </c>
      <c>
        <f>(M334*21)/100</f>
      </c>
      <c t="s">
        <v>28</v>
      </c>
    </row>
    <row r="335" spans="1:5" ht="12.75">
      <c r="A335" s="35" t="s">
        <v>56</v>
      </c>
      <c r="E335" s="39" t="s">
        <v>519</v>
      </c>
    </row>
    <row r="336" spans="1:5" ht="12.75">
      <c r="A336" s="35" t="s">
        <v>57</v>
      </c>
      <c r="E336" s="40" t="s">
        <v>5</v>
      </c>
    </row>
    <row r="337" spans="1:5" ht="12.75">
      <c r="A337" t="s">
        <v>58</v>
      </c>
      <c r="E337" s="39" t="s">
        <v>5</v>
      </c>
    </row>
    <row r="338" spans="1:16" ht="12.75">
      <c r="A338" t="s">
        <v>50</v>
      </c>
      <c s="34" t="s">
        <v>520</v>
      </c>
      <c s="34" t="s">
        <v>521</v>
      </c>
      <c s="35" t="s">
        <v>5</v>
      </c>
      <c s="6" t="s">
        <v>522</v>
      </c>
      <c s="36" t="s">
        <v>61</v>
      </c>
      <c s="37">
        <v>6600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62</v>
      </c>
      <c>
        <f>(M338*21)/100</f>
      </c>
      <c t="s">
        <v>28</v>
      </c>
    </row>
    <row r="339" spans="1:5" ht="12.75">
      <c r="A339" s="35" t="s">
        <v>56</v>
      </c>
      <c r="E339" s="39" t="s">
        <v>522</v>
      </c>
    </row>
    <row r="340" spans="1:5" ht="12.75">
      <c r="A340" s="35" t="s">
        <v>57</v>
      </c>
      <c r="E340" s="40" t="s">
        <v>5</v>
      </c>
    </row>
    <row r="341" spans="1:5" ht="12.75">
      <c r="A341" t="s">
        <v>58</v>
      </c>
      <c r="E341" s="39" t="s">
        <v>5</v>
      </c>
    </row>
    <row r="342" spans="1:16" ht="38.25">
      <c r="A342" t="s">
        <v>50</v>
      </c>
      <c s="34" t="s">
        <v>523</v>
      </c>
      <c s="34" t="s">
        <v>524</v>
      </c>
      <c s="35" t="s">
        <v>5</v>
      </c>
      <c s="6" t="s">
        <v>525</v>
      </c>
      <c s="36" t="s">
        <v>54</v>
      </c>
      <c s="37">
        <v>1000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62</v>
      </c>
      <c>
        <f>(M342*21)/100</f>
      </c>
      <c t="s">
        <v>28</v>
      </c>
    </row>
    <row r="343" spans="1:5" ht="51">
      <c r="A343" s="35" t="s">
        <v>56</v>
      </c>
      <c r="E343" s="39" t="s">
        <v>526</v>
      </c>
    </row>
    <row r="344" spans="1:5" ht="12.75">
      <c r="A344" s="35" t="s">
        <v>57</v>
      </c>
      <c r="E344" s="40" t="s">
        <v>5</v>
      </c>
    </row>
    <row r="345" spans="1:5" ht="12.75">
      <c r="A345" t="s">
        <v>58</v>
      </c>
      <c r="E345" s="39" t="s">
        <v>5</v>
      </c>
    </row>
    <row r="346" spans="1:16" ht="25.5">
      <c r="A346" t="s">
        <v>50</v>
      </c>
      <c s="34" t="s">
        <v>527</v>
      </c>
      <c s="34" t="s">
        <v>528</v>
      </c>
      <c s="35" t="s">
        <v>5</v>
      </c>
      <c s="6" t="s">
        <v>529</v>
      </c>
      <c s="36" t="s">
        <v>54</v>
      </c>
      <c s="37">
        <v>70</v>
      </c>
      <c s="36">
        <v>0.0001</v>
      </c>
      <c s="36">
        <f>ROUND(G346*H346,6)</f>
      </c>
      <c r="L346" s="38">
        <v>0</v>
      </c>
      <c s="32">
        <f>ROUND(ROUND(L346,2)*ROUND(G346,3),2)</f>
      </c>
      <c s="36" t="s">
        <v>55</v>
      </c>
      <c>
        <f>(M346*21)/100</f>
      </c>
      <c t="s">
        <v>28</v>
      </c>
    </row>
    <row r="347" spans="1:5" ht="25.5">
      <c r="A347" s="35" t="s">
        <v>56</v>
      </c>
      <c r="E347" s="39" t="s">
        <v>529</v>
      </c>
    </row>
    <row r="348" spans="1:5" ht="12.75">
      <c r="A348" s="35" t="s">
        <v>57</v>
      </c>
      <c r="E348" s="40" t="s">
        <v>5</v>
      </c>
    </row>
    <row r="349" spans="1:5" ht="12.75">
      <c r="A349" t="s">
        <v>58</v>
      </c>
      <c r="E349" s="39" t="s">
        <v>5</v>
      </c>
    </row>
    <row r="350" spans="1:16" ht="12.75">
      <c r="A350" t="s">
        <v>50</v>
      </c>
      <c s="34" t="s">
        <v>530</v>
      </c>
      <c s="34" t="s">
        <v>531</v>
      </c>
      <c s="35" t="s">
        <v>5</v>
      </c>
      <c s="6" t="s">
        <v>532</v>
      </c>
      <c s="36" t="s">
        <v>86</v>
      </c>
      <c s="37">
        <v>70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62</v>
      </c>
      <c>
        <f>(M350*21)/100</f>
      </c>
      <c t="s">
        <v>28</v>
      </c>
    </row>
    <row r="351" spans="1:5" ht="12.75">
      <c r="A351" s="35" t="s">
        <v>56</v>
      </c>
      <c r="E351" s="39" t="s">
        <v>532</v>
      </c>
    </row>
    <row r="352" spans="1:5" ht="12.75">
      <c r="A352" s="35" t="s">
        <v>57</v>
      </c>
      <c r="E352" s="40" t="s">
        <v>5</v>
      </c>
    </row>
    <row r="353" spans="1:5" ht="12.75">
      <c r="A353" t="s">
        <v>58</v>
      </c>
      <c r="E353" s="39" t="s">
        <v>5</v>
      </c>
    </row>
    <row r="354" spans="1:16" ht="12.75">
      <c r="A354" t="s">
        <v>50</v>
      </c>
      <c s="34" t="s">
        <v>533</v>
      </c>
      <c s="34" t="s">
        <v>534</v>
      </c>
      <c s="35" t="s">
        <v>5</v>
      </c>
      <c s="6" t="s">
        <v>535</v>
      </c>
      <c s="36" t="s">
        <v>61</v>
      </c>
      <c s="37">
        <v>17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62</v>
      </c>
      <c>
        <f>(M354*21)/100</f>
      </c>
      <c t="s">
        <v>28</v>
      </c>
    </row>
    <row r="355" spans="1:5" ht="12.75">
      <c r="A355" s="35" t="s">
        <v>56</v>
      </c>
      <c r="E355" s="39" t="s">
        <v>535</v>
      </c>
    </row>
    <row r="356" spans="1:5" ht="12.75">
      <c r="A356" s="35" t="s">
        <v>57</v>
      </c>
      <c r="E356" s="40" t="s">
        <v>5</v>
      </c>
    </row>
    <row r="357" spans="1:5" ht="12.75">
      <c r="A357" t="s">
        <v>58</v>
      </c>
      <c r="E357" s="39" t="s">
        <v>5</v>
      </c>
    </row>
    <row r="358" spans="1:16" ht="12.75">
      <c r="A358" t="s">
        <v>50</v>
      </c>
      <c s="34" t="s">
        <v>536</v>
      </c>
      <c s="34" t="s">
        <v>537</v>
      </c>
      <c s="35" t="s">
        <v>5</v>
      </c>
      <c s="6" t="s">
        <v>538</v>
      </c>
      <c s="36" t="s">
        <v>86</v>
      </c>
      <c s="37">
        <v>1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62</v>
      </c>
      <c>
        <f>(M358*21)/100</f>
      </c>
      <c t="s">
        <v>28</v>
      </c>
    </row>
    <row r="359" spans="1:5" ht="12.75">
      <c r="A359" s="35" t="s">
        <v>56</v>
      </c>
      <c r="E359" s="39" t="s">
        <v>538</v>
      </c>
    </row>
    <row r="360" spans="1:5" ht="12.75">
      <c r="A360" s="35" t="s">
        <v>57</v>
      </c>
      <c r="E360" s="40" t="s">
        <v>5</v>
      </c>
    </row>
    <row r="361" spans="1:5" ht="12.75">
      <c r="A361" t="s">
        <v>58</v>
      </c>
      <c r="E361" s="39" t="s">
        <v>5</v>
      </c>
    </row>
    <row r="362" spans="1:16" ht="12.75">
      <c r="A362" t="s">
        <v>50</v>
      </c>
      <c s="34" t="s">
        <v>539</v>
      </c>
      <c s="34" t="s">
        <v>203</v>
      </c>
      <c s="35" t="s">
        <v>5</v>
      </c>
      <c s="6" t="s">
        <v>204</v>
      </c>
      <c s="36" t="s">
        <v>54</v>
      </c>
      <c s="37">
        <v>2500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62</v>
      </c>
      <c>
        <f>(M362*21)/100</f>
      </c>
      <c t="s">
        <v>28</v>
      </c>
    </row>
    <row r="363" spans="1:5" ht="12.75">
      <c r="A363" s="35" t="s">
        <v>56</v>
      </c>
      <c r="E363" s="39" t="s">
        <v>204</v>
      </c>
    </row>
    <row r="364" spans="1:5" ht="12.75">
      <c r="A364" s="35" t="s">
        <v>57</v>
      </c>
      <c r="E364" s="40" t="s">
        <v>5</v>
      </c>
    </row>
    <row r="365" spans="1:5" ht="12.75">
      <c r="A365" t="s">
        <v>58</v>
      </c>
      <c r="E365" s="39" t="s">
        <v>5</v>
      </c>
    </row>
    <row r="366" spans="1:13" ht="12.75">
      <c r="A366" t="s">
        <v>47</v>
      </c>
      <c r="C366" s="31" t="s">
        <v>72</v>
      </c>
      <c r="E366" s="33" t="s">
        <v>540</v>
      </c>
      <c r="J366" s="32">
        <f>0</f>
      </c>
      <c s="32">
        <f>0</f>
      </c>
      <c s="32">
        <f>0+L367+L371+L375+L379+L383+L387+L391+L395+L399</f>
      </c>
      <c s="32">
        <f>0+M367+M371+M375+M379+M383+M387+M391+M395+M399</f>
      </c>
    </row>
    <row r="367" spans="1:16" ht="12.75">
      <c r="A367" t="s">
        <v>50</v>
      </c>
      <c s="34" t="s">
        <v>541</v>
      </c>
      <c s="34" t="s">
        <v>542</v>
      </c>
      <c s="35" t="s">
        <v>5</v>
      </c>
      <c s="6" t="s">
        <v>543</v>
      </c>
      <c s="36" t="s">
        <v>71</v>
      </c>
      <c s="37">
        <v>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55</v>
      </c>
      <c>
        <f>(M367*21)/100</f>
      </c>
      <c t="s">
        <v>28</v>
      </c>
    </row>
    <row r="368" spans="1:5" ht="12.75">
      <c r="A368" s="35" t="s">
        <v>56</v>
      </c>
      <c r="E368" s="39" t="s">
        <v>543</v>
      </c>
    </row>
    <row r="369" spans="1:5" ht="12.75">
      <c r="A369" s="35" t="s">
        <v>57</v>
      </c>
      <c r="E369" s="40" t="s">
        <v>5</v>
      </c>
    </row>
    <row r="370" spans="1:5" ht="12.75">
      <c r="A370" t="s">
        <v>58</v>
      </c>
      <c r="E370" s="39" t="s">
        <v>5</v>
      </c>
    </row>
    <row r="371" spans="1:16" ht="12.75">
      <c r="A371" t="s">
        <v>50</v>
      </c>
      <c s="34" t="s">
        <v>544</v>
      </c>
      <c s="34" t="s">
        <v>545</v>
      </c>
      <c s="35" t="s">
        <v>5</v>
      </c>
      <c s="6" t="s">
        <v>546</v>
      </c>
      <c s="36" t="s">
        <v>71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55</v>
      </c>
      <c>
        <f>(M371*21)/100</f>
      </c>
      <c t="s">
        <v>28</v>
      </c>
    </row>
    <row r="372" spans="1:5" ht="12.75">
      <c r="A372" s="35" t="s">
        <v>56</v>
      </c>
      <c r="E372" s="39" t="s">
        <v>546</v>
      </c>
    </row>
    <row r="373" spans="1:5" ht="12.75">
      <c r="A373" s="35" t="s">
        <v>57</v>
      </c>
      <c r="E373" s="40" t="s">
        <v>5</v>
      </c>
    </row>
    <row r="374" spans="1:5" ht="12.75">
      <c r="A374" t="s">
        <v>58</v>
      </c>
      <c r="E374" s="39" t="s">
        <v>5</v>
      </c>
    </row>
    <row r="375" spans="1:16" ht="12.75">
      <c r="A375" t="s">
        <v>50</v>
      </c>
      <c s="34" t="s">
        <v>547</v>
      </c>
      <c s="34" t="s">
        <v>548</v>
      </c>
      <c s="35" t="s">
        <v>5</v>
      </c>
      <c s="6" t="s">
        <v>549</v>
      </c>
      <c s="36" t="s">
        <v>71</v>
      </c>
      <c s="37">
        <v>250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55</v>
      </c>
      <c>
        <f>(M375*21)/100</f>
      </c>
      <c t="s">
        <v>28</v>
      </c>
    </row>
    <row r="376" spans="1:5" ht="12.75">
      <c r="A376" s="35" t="s">
        <v>56</v>
      </c>
      <c r="E376" s="39" t="s">
        <v>549</v>
      </c>
    </row>
    <row r="377" spans="1:5" ht="12.75">
      <c r="A377" s="35" t="s">
        <v>57</v>
      </c>
      <c r="E377" s="40" t="s">
        <v>5</v>
      </c>
    </row>
    <row r="378" spans="1:5" ht="12.75">
      <c r="A378" t="s">
        <v>58</v>
      </c>
      <c r="E378" s="39" t="s">
        <v>5</v>
      </c>
    </row>
    <row r="379" spans="1:16" ht="12.75">
      <c r="A379" t="s">
        <v>50</v>
      </c>
      <c s="34" t="s">
        <v>550</v>
      </c>
      <c s="34" t="s">
        <v>551</v>
      </c>
      <c s="35" t="s">
        <v>5</v>
      </c>
      <c s="6" t="s">
        <v>552</v>
      </c>
      <c s="36" t="s">
        <v>71</v>
      </c>
      <c s="37">
        <v>2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55</v>
      </c>
      <c>
        <f>(M379*21)/100</f>
      </c>
      <c t="s">
        <v>28</v>
      </c>
    </row>
    <row r="380" spans="1:5" ht="12.75">
      <c r="A380" s="35" t="s">
        <v>56</v>
      </c>
      <c r="E380" s="39" t="s">
        <v>552</v>
      </c>
    </row>
    <row r="381" spans="1:5" ht="12.75">
      <c r="A381" s="35" t="s">
        <v>57</v>
      </c>
      <c r="E381" s="40" t="s">
        <v>5</v>
      </c>
    </row>
    <row r="382" spans="1:5" ht="12.75">
      <c r="A382" t="s">
        <v>58</v>
      </c>
      <c r="E382" s="39" t="s">
        <v>5</v>
      </c>
    </row>
    <row r="383" spans="1:16" ht="12.75">
      <c r="A383" t="s">
        <v>50</v>
      </c>
      <c s="34" t="s">
        <v>553</v>
      </c>
      <c s="34" t="s">
        <v>554</v>
      </c>
      <c s="35" t="s">
        <v>5</v>
      </c>
      <c s="6" t="s">
        <v>555</v>
      </c>
      <c s="36" t="s">
        <v>71</v>
      </c>
      <c s="37">
        <v>10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55</v>
      </c>
      <c>
        <f>(M383*21)/100</f>
      </c>
      <c t="s">
        <v>28</v>
      </c>
    </row>
    <row r="384" spans="1:5" ht="12.75">
      <c r="A384" s="35" t="s">
        <v>56</v>
      </c>
      <c r="E384" s="39" t="s">
        <v>555</v>
      </c>
    </row>
    <row r="385" spans="1:5" ht="12.75">
      <c r="A385" s="35" t="s">
        <v>57</v>
      </c>
      <c r="E385" s="40" t="s">
        <v>5</v>
      </c>
    </row>
    <row r="386" spans="1:5" ht="12.75">
      <c r="A386" t="s">
        <v>58</v>
      </c>
      <c r="E386" s="39" t="s">
        <v>5</v>
      </c>
    </row>
    <row r="387" spans="1:16" ht="12.75">
      <c r="A387" t="s">
        <v>50</v>
      </c>
      <c s="34" t="s">
        <v>556</v>
      </c>
      <c s="34" t="s">
        <v>557</v>
      </c>
      <c s="35" t="s">
        <v>5</v>
      </c>
      <c s="6" t="s">
        <v>558</v>
      </c>
      <c s="36" t="s">
        <v>71</v>
      </c>
      <c s="37">
        <v>210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55</v>
      </c>
      <c>
        <f>(M387*21)/100</f>
      </c>
      <c t="s">
        <v>28</v>
      </c>
    </row>
    <row r="388" spans="1:5" ht="12.75">
      <c r="A388" s="35" t="s">
        <v>56</v>
      </c>
      <c r="E388" s="39" t="s">
        <v>558</v>
      </c>
    </row>
    <row r="389" spans="1:5" ht="12.75">
      <c r="A389" s="35" t="s">
        <v>57</v>
      </c>
      <c r="E389" s="40" t="s">
        <v>5</v>
      </c>
    </row>
    <row r="390" spans="1:5" ht="12.75">
      <c r="A390" t="s">
        <v>58</v>
      </c>
      <c r="E390" s="39" t="s">
        <v>5</v>
      </c>
    </row>
    <row r="391" spans="1:16" ht="12.75">
      <c r="A391" t="s">
        <v>50</v>
      </c>
      <c s="34" t="s">
        <v>559</v>
      </c>
      <c s="34" t="s">
        <v>560</v>
      </c>
      <c s="35" t="s">
        <v>5</v>
      </c>
      <c s="6" t="s">
        <v>561</v>
      </c>
      <c s="36" t="s">
        <v>86</v>
      </c>
      <c s="37">
        <v>230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62</v>
      </c>
      <c>
        <f>(M391*21)/100</f>
      </c>
      <c t="s">
        <v>28</v>
      </c>
    </row>
    <row r="392" spans="1:5" ht="12.75">
      <c r="A392" s="35" t="s">
        <v>56</v>
      </c>
      <c r="E392" s="39" t="s">
        <v>561</v>
      </c>
    </row>
    <row r="393" spans="1:5" ht="12.75">
      <c r="A393" s="35" t="s">
        <v>57</v>
      </c>
      <c r="E393" s="40" t="s">
        <v>5</v>
      </c>
    </row>
    <row r="394" spans="1:5" ht="12.75">
      <c r="A394" t="s">
        <v>58</v>
      </c>
      <c r="E394" s="39" t="s">
        <v>5</v>
      </c>
    </row>
    <row r="395" spans="1:16" ht="12.75">
      <c r="A395" t="s">
        <v>50</v>
      </c>
      <c s="34" t="s">
        <v>562</v>
      </c>
      <c s="34" t="s">
        <v>563</v>
      </c>
      <c s="35" t="s">
        <v>5</v>
      </c>
      <c s="6" t="s">
        <v>564</v>
      </c>
      <c s="36" t="s">
        <v>86</v>
      </c>
      <c s="37">
        <v>230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62</v>
      </c>
      <c>
        <f>(M395*21)/100</f>
      </c>
      <c t="s">
        <v>28</v>
      </c>
    </row>
    <row r="396" spans="1:5" ht="12.75">
      <c r="A396" s="35" t="s">
        <v>56</v>
      </c>
      <c r="E396" s="39" t="s">
        <v>564</v>
      </c>
    </row>
    <row r="397" spans="1:5" ht="12.75">
      <c r="A397" s="35" t="s">
        <v>57</v>
      </c>
      <c r="E397" s="40" t="s">
        <v>5</v>
      </c>
    </row>
    <row r="398" spans="1:5" ht="12.75">
      <c r="A398" t="s">
        <v>58</v>
      </c>
      <c r="E398" s="39" t="s">
        <v>5</v>
      </c>
    </row>
    <row r="399" spans="1:16" ht="12.75">
      <c r="A399" t="s">
        <v>50</v>
      </c>
      <c s="34" t="s">
        <v>565</v>
      </c>
      <c s="34" t="s">
        <v>566</v>
      </c>
      <c s="35" t="s">
        <v>5</v>
      </c>
      <c s="6" t="s">
        <v>199</v>
      </c>
      <c s="36" t="s">
        <v>86</v>
      </c>
      <c s="37">
        <v>1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62</v>
      </c>
      <c>
        <f>(M399*21)/100</f>
      </c>
      <c t="s">
        <v>28</v>
      </c>
    </row>
    <row r="400" spans="1:5" ht="12.75">
      <c r="A400" s="35" t="s">
        <v>56</v>
      </c>
      <c r="E400" s="39" t="s">
        <v>199</v>
      </c>
    </row>
    <row r="401" spans="1:5" ht="12.75">
      <c r="A401" s="35" t="s">
        <v>57</v>
      </c>
      <c r="E401" s="40" t="s">
        <v>5</v>
      </c>
    </row>
    <row r="402" spans="1:5" ht="12.75">
      <c r="A402" t="s">
        <v>58</v>
      </c>
      <c r="E402" s="39" t="s">
        <v>5</v>
      </c>
    </row>
    <row r="403" spans="1:13" ht="12.75">
      <c r="A403" t="s">
        <v>47</v>
      </c>
      <c r="C403" s="31" t="s">
        <v>103</v>
      </c>
      <c r="E403" s="33" t="s">
        <v>104</v>
      </c>
      <c r="J403" s="32">
        <f>0</f>
      </c>
      <c s="32">
        <f>0</f>
      </c>
      <c s="32">
        <f>0+L404+L408</f>
      </c>
      <c s="32">
        <f>0+M404+M408</f>
      </c>
    </row>
    <row r="404" spans="1:16" ht="12.75">
      <c r="A404" t="s">
        <v>50</v>
      </c>
      <c s="34" t="s">
        <v>567</v>
      </c>
      <c s="34" t="s">
        <v>167</v>
      </c>
      <c s="35" t="s">
        <v>5</v>
      </c>
      <c s="6" t="s">
        <v>168</v>
      </c>
      <c s="36" t="s">
        <v>86</v>
      </c>
      <c s="37">
        <v>1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62</v>
      </c>
      <c>
        <f>(M404*21)/100</f>
      </c>
      <c t="s">
        <v>28</v>
      </c>
    </row>
    <row r="405" spans="1:5" ht="12.75">
      <c r="A405" s="35" t="s">
        <v>56</v>
      </c>
      <c r="E405" s="39" t="s">
        <v>168</v>
      </c>
    </row>
    <row r="406" spans="1:5" ht="12.75">
      <c r="A406" s="35" t="s">
        <v>57</v>
      </c>
      <c r="E406" s="40" t="s">
        <v>5</v>
      </c>
    </row>
    <row r="407" spans="1:5" ht="12.75">
      <c r="A407" t="s">
        <v>58</v>
      </c>
      <c r="E407" s="39" t="s">
        <v>5</v>
      </c>
    </row>
    <row r="408" spans="1:16" ht="12.75">
      <c r="A408" t="s">
        <v>50</v>
      </c>
      <c s="34" t="s">
        <v>568</v>
      </c>
      <c s="34" t="s">
        <v>109</v>
      </c>
      <c s="35" t="s">
        <v>5</v>
      </c>
      <c s="6" t="s">
        <v>110</v>
      </c>
      <c s="36" t="s">
        <v>86</v>
      </c>
      <c s="37">
        <v>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62</v>
      </c>
      <c>
        <f>(M408*21)/100</f>
      </c>
      <c t="s">
        <v>28</v>
      </c>
    </row>
    <row r="409" spans="1:5" ht="12.75">
      <c r="A409" s="35" t="s">
        <v>56</v>
      </c>
      <c r="E409" s="39" t="s">
        <v>110</v>
      </c>
    </row>
    <row r="410" spans="1:5" ht="12.75">
      <c r="A410" s="35" t="s">
        <v>57</v>
      </c>
      <c r="E410" s="40" t="s">
        <v>5</v>
      </c>
    </row>
    <row r="411" spans="1:5" ht="12.75">
      <c r="A411" t="s">
        <v>58</v>
      </c>
      <c r="E411" s="39" t="s">
        <v>111</v>
      </c>
    </row>
    <row r="412" spans="1:13" ht="12.75">
      <c r="A412" t="s">
        <v>47</v>
      </c>
      <c r="C412" s="31" t="s">
        <v>569</v>
      </c>
      <c r="E412" s="33" t="s">
        <v>570</v>
      </c>
      <c r="J412" s="32">
        <f>0</f>
      </c>
      <c s="32">
        <f>0</f>
      </c>
      <c s="32">
        <f>0+L413</f>
      </c>
      <c s="32">
        <f>0+M413</f>
      </c>
    </row>
    <row r="413" spans="1:16" ht="12.75">
      <c r="A413" t="s">
        <v>50</v>
      </c>
      <c s="34" t="s">
        <v>571</v>
      </c>
      <c s="34" t="s">
        <v>106</v>
      </c>
      <c s="35" t="s">
        <v>5</v>
      </c>
      <c s="6" t="s">
        <v>107</v>
      </c>
      <c s="36" t="s">
        <v>86</v>
      </c>
      <c s="37">
        <v>1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62</v>
      </c>
      <c>
        <f>(M413*21)/100</f>
      </c>
      <c t="s">
        <v>28</v>
      </c>
    </row>
    <row r="414" spans="1:5" ht="12.75">
      <c r="A414" s="35" t="s">
        <v>56</v>
      </c>
      <c r="E414" s="39" t="s">
        <v>107</v>
      </c>
    </row>
    <row r="415" spans="1:5" ht="12.75">
      <c r="A415" s="35" t="s">
        <v>57</v>
      </c>
      <c r="E415" s="40" t="s">
        <v>5</v>
      </c>
    </row>
    <row r="416" spans="1:5" ht="12.75">
      <c r="A416" t="s">
        <v>58</v>
      </c>
      <c r="E41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COUNTIFS(L8:L414,"=0",A8:A414,"P")+COUNTIFS(L8:L414,"",A8:A414,"P")+SUM(Q8:Q414)</f>
      </c>
    </row>
    <row r="8" spans="1:13" ht="12.75">
      <c r="A8" t="s">
        <v>45</v>
      </c>
      <c r="C8" s="28" t="s">
        <v>574</v>
      </c>
      <c r="E8" s="30" t="s">
        <v>573</v>
      </c>
      <c r="J8" s="29">
        <f>0+J9+J102+J131+J176+J245+J326+J339+J388+J405</f>
      </c>
      <c s="29">
        <f>0+K9+K102+K131+K176+K245+K326+K339+K388+K405</f>
      </c>
      <c s="29">
        <f>0+L9+L102+L131+L176+L245+L326+L339+L388+L405</f>
      </c>
      <c s="29">
        <f>0+M9+M102+M131+M176+M245+M326+M339+M388+M405</f>
      </c>
    </row>
    <row r="9" spans="1:13" ht="12.75">
      <c r="A9" t="s">
        <v>47</v>
      </c>
      <c r="C9" s="31" t="s">
        <v>269</v>
      </c>
      <c r="E9" s="33" t="s">
        <v>270</v>
      </c>
      <c r="J9" s="32">
        <f>0</f>
      </c>
      <c s="32">
        <f>0</f>
      </c>
      <c s="32">
        <f>0+L10+L14+L18+L22+L26+L30+L34+L38+L42+L46+L50+L54+L58+L62+L66+L70+L74+L78+L82+L86+L90+L94+L98</f>
      </c>
      <c s="32">
        <f>0+M10+M14+M18+M22+M26+M30+M34+M38+M42+M46+M50+M54+M58+M62+M66+M70+M74+M78+M82+M86+M90+M94+M98</f>
      </c>
    </row>
    <row r="10" spans="1:16" ht="38.25">
      <c r="A10" t="s">
        <v>50</v>
      </c>
      <c s="34" t="s">
        <v>437</v>
      </c>
      <c s="34" t="s">
        <v>575</v>
      </c>
      <c s="35" t="s">
        <v>5</v>
      </c>
      <c s="6" t="s">
        <v>576</v>
      </c>
      <c s="36" t="s">
        <v>61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62</v>
      </c>
      <c>
        <f>(M10*21)/100</f>
      </c>
      <c t="s">
        <v>28</v>
      </c>
    </row>
    <row r="11" spans="1:5" ht="38.25">
      <c r="A11" s="35" t="s">
        <v>56</v>
      </c>
      <c r="E11" s="39" t="s">
        <v>577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440</v>
      </c>
      <c s="34" t="s">
        <v>578</v>
      </c>
      <c s="35" t="s">
        <v>5</v>
      </c>
      <c s="6" t="s">
        <v>579</v>
      </c>
      <c s="36" t="s">
        <v>61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62</v>
      </c>
      <c>
        <f>(M14*21)/100</f>
      </c>
      <c t="s">
        <v>28</v>
      </c>
    </row>
    <row r="15" spans="1:5" ht="25.5">
      <c r="A15" s="35" t="s">
        <v>56</v>
      </c>
      <c r="E15" s="39" t="s">
        <v>579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38.25">
      <c r="A18" t="s">
        <v>50</v>
      </c>
      <c s="34" t="s">
        <v>443</v>
      </c>
      <c s="34" t="s">
        <v>580</v>
      </c>
      <c s="35" t="s">
        <v>5</v>
      </c>
      <c s="6" t="s">
        <v>581</v>
      </c>
      <c s="36" t="s">
        <v>61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62</v>
      </c>
      <c>
        <f>(M18*21)/100</f>
      </c>
      <c t="s">
        <v>28</v>
      </c>
    </row>
    <row r="19" spans="1:5" ht="38.25">
      <c r="A19" s="35" t="s">
        <v>56</v>
      </c>
      <c r="E19" s="39" t="s">
        <v>582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446</v>
      </c>
      <c s="34" t="s">
        <v>583</v>
      </c>
      <c s="35" t="s">
        <v>5</v>
      </c>
      <c s="6" t="s">
        <v>584</v>
      </c>
      <c s="36" t="s">
        <v>61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62</v>
      </c>
      <c>
        <f>(M22*21)/100</f>
      </c>
      <c t="s">
        <v>28</v>
      </c>
    </row>
    <row r="23" spans="1:5" ht="25.5">
      <c r="A23" s="35" t="s">
        <v>56</v>
      </c>
      <c r="E23" s="39" t="s">
        <v>584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38.25">
      <c r="A26" t="s">
        <v>50</v>
      </c>
      <c s="34" t="s">
        <v>449</v>
      </c>
      <c s="34" t="s">
        <v>585</v>
      </c>
      <c s="35" t="s">
        <v>5</v>
      </c>
      <c s="6" t="s">
        <v>586</v>
      </c>
      <c s="36" t="s">
        <v>61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62</v>
      </c>
      <c>
        <f>(M26*21)/100</f>
      </c>
      <c t="s">
        <v>28</v>
      </c>
    </row>
    <row r="27" spans="1:5" ht="51">
      <c r="A27" s="35" t="s">
        <v>56</v>
      </c>
      <c r="E27" s="39" t="s">
        <v>587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38.25">
      <c r="A30" t="s">
        <v>50</v>
      </c>
      <c s="34" t="s">
        <v>452</v>
      </c>
      <c s="34" t="s">
        <v>588</v>
      </c>
      <c s="35" t="s">
        <v>5</v>
      </c>
      <c s="6" t="s">
        <v>589</v>
      </c>
      <c s="36" t="s">
        <v>61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62</v>
      </c>
      <c>
        <f>(M30*21)/100</f>
      </c>
      <c t="s">
        <v>28</v>
      </c>
    </row>
    <row r="31" spans="1:5" ht="38.25">
      <c r="A31" s="35" t="s">
        <v>56</v>
      </c>
      <c r="E31" s="39" t="s">
        <v>590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456</v>
      </c>
      <c s="34" t="s">
        <v>591</v>
      </c>
      <c s="35" t="s">
        <v>5</v>
      </c>
      <c s="6" t="s">
        <v>592</v>
      </c>
      <c s="36" t="s">
        <v>61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62</v>
      </c>
      <c>
        <f>(M34*21)/100</f>
      </c>
      <c t="s">
        <v>28</v>
      </c>
    </row>
    <row r="35" spans="1:5" ht="12.75">
      <c r="A35" s="35" t="s">
        <v>56</v>
      </c>
      <c r="E35" s="39" t="s">
        <v>592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462</v>
      </c>
      <c s="34" t="s">
        <v>593</v>
      </c>
      <c s="35" t="s">
        <v>5</v>
      </c>
      <c s="6" t="s">
        <v>594</v>
      </c>
      <c s="36" t="s">
        <v>61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62</v>
      </c>
      <c>
        <f>(M38*21)/100</f>
      </c>
      <c t="s">
        <v>28</v>
      </c>
    </row>
    <row r="39" spans="1:5" ht="12.75">
      <c r="A39" s="35" t="s">
        <v>56</v>
      </c>
      <c r="E39" s="39" t="s">
        <v>594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465</v>
      </c>
      <c s="34" t="s">
        <v>595</v>
      </c>
      <c s="35" t="s">
        <v>5</v>
      </c>
      <c s="6" t="s">
        <v>596</v>
      </c>
      <c s="36" t="s">
        <v>61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62</v>
      </c>
      <c>
        <f>(M42*21)/100</f>
      </c>
      <c t="s">
        <v>28</v>
      </c>
    </row>
    <row r="43" spans="1:5" ht="12.75">
      <c r="A43" s="35" t="s">
        <v>56</v>
      </c>
      <c r="E43" s="39" t="s">
        <v>596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467</v>
      </c>
      <c s="34" t="s">
        <v>597</v>
      </c>
      <c s="35" t="s">
        <v>5</v>
      </c>
      <c s="6" t="s">
        <v>598</v>
      </c>
      <c s="36" t="s">
        <v>61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62</v>
      </c>
      <c>
        <f>(M46*21)/100</f>
      </c>
      <c t="s">
        <v>28</v>
      </c>
    </row>
    <row r="47" spans="1:5" ht="25.5">
      <c r="A47" s="35" t="s">
        <v>56</v>
      </c>
      <c r="E47" s="39" t="s">
        <v>599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471</v>
      </c>
      <c s="34" t="s">
        <v>600</v>
      </c>
      <c s="35" t="s">
        <v>5</v>
      </c>
      <c s="6" t="s">
        <v>601</v>
      </c>
      <c s="36" t="s">
        <v>61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62</v>
      </c>
      <c>
        <f>(M50*21)/100</f>
      </c>
      <c t="s">
        <v>28</v>
      </c>
    </row>
    <row r="51" spans="1:5" ht="25.5">
      <c r="A51" s="35" t="s">
        <v>56</v>
      </c>
      <c r="E51" s="39" t="s">
        <v>601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474</v>
      </c>
      <c s="34" t="s">
        <v>602</v>
      </c>
      <c s="35" t="s">
        <v>5</v>
      </c>
      <c s="6" t="s">
        <v>603</v>
      </c>
      <c s="36" t="s">
        <v>61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62</v>
      </c>
      <c>
        <f>(M54*21)/100</f>
      </c>
      <c t="s">
        <v>28</v>
      </c>
    </row>
    <row r="55" spans="1:5" ht="12.75">
      <c r="A55" s="35" t="s">
        <v>56</v>
      </c>
      <c r="E55" s="39" t="s">
        <v>603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479</v>
      </c>
      <c s="34" t="s">
        <v>604</v>
      </c>
      <c s="35" t="s">
        <v>5</v>
      </c>
      <c s="6" t="s">
        <v>605</v>
      </c>
      <c s="36" t="s">
        <v>61</v>
      </c>
      <c s="37">
        <v>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62</v>
      </c>
      <c>
        <f>(M58*21)/100</f>
      </c>
      <c t="s">
        <v>28</v>
      </c>
    </row>
    <row r="59" spans="1:5" ht="12.75">
      <c r="A59" s="35" t="s">
        <v>56</v>
      </c>
      <c r="E59" s="39" t="s">
        <v>605</v>
      </c>
    </row>
    <row r="60" spans="1:5" ht="12.75">
      <c r="A60" s="35" t="s">
        <v>57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482</v>
      </c>
      <c s="34" t="s">
        <v>606</v>
      </c>
      <c s="35" t="s">
        <v>5</v>
      </c>
      <c s="6" t="s">
        <v>607</v>
      </c>
      <c s="36" t="s">
        <v>61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62</v>
      </c>
      <c>
        <f>(M62*21)/100</f>
      </c>
      <c t="s">
        <v>28</v>
      </c>
    </row>
    <row r="63" spans="1:5" ht="12.75">
      <c r="A63" s="35" t="s">
        <v>56</v>
      </c>
      <c r="E63" s="39" t="s">
        <v>607</v>
      </c>
    </row>
    <row r="64" spans="1:5" ht="12.75">
      <c r="A64" s="35" t="s">
        <v>57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485</v>
      </c>
      <c s="34" t="s">
        <v>608</v>
      </c>
      <c s="35" t="s">
        <v>5</v>
      </c>
      <c s="6" t="s">
        <v>609</v>
      </c>
      <c s="36" t="s">
        <v>61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62</v>
      </c>
      <c>
        <f>(M66*21)/100</f>
      </c>
      <c t="s">
        <v>28</v>
      </c>
    </row>
    <row r="67" spans="1:5" ht="12.75">
      <c r="A67" s="35" t="s">
        <v>56</v>
      </c>
      <c r="E67" s="39" t="s">
        <v>609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488</v>
      </c>
      <c s="34" t="s">
        <v>610</v>
      </c>
      <c s="35" t="s">
        <v>5</v>
      </c>
      <c s="6" t="s">
        <v>611</v>
      </c>
      <c s="36" t="s">
        <v>61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62</v>
      </c>
      <c>
        <f>(M70*21)/100</f>
      </c>
      <c t="s">
        <v>28</v>
      </c>
    </row>
    <row r="71" spans="1:5" ht="12.75">
      <c r="A71" s="35" t="s">
        <v>56</v>
      </c>
      <c r="E71" s="39" t="s">
        <v>611</v>
      </c>
    </row>
    <row r="72" spans="1:5" ht="12.75">
      <c r="A72" s="35" t="s">
        <v>57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490</v>
      </c>
      <c s="34" t="s">
        <v>612</v>
      </c>
      <c s="35" t="s">
        <v>5</v>
      </c>
      <c s="6" t="s">
        <v>613</v>
      </c>
      <c s="36" t="s">
        <v>61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62</v>
      </c>
      <c>
        <f>(M74*21)/100</f>
      </c>
      <c t="s">
        <v>28</v>
      </c>
    </row>
    <row r="75" spans="1:5" ht="12.75">
      <c r="A75" s="35" t="s">
        <v>56</v>
      </c>
      <c r="E75" s="39" t="s">
        <v>613</v>
      </c>
    </row>
    <row r="76" spans="1:5" ht="12.75">
      <c r="A76" s="35" t="s">
        <v>57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492</v>
      </c>
      <c s="34" t="s">
        <v>614</v>
      </c>
      <c s="35" t="s">
        <v>5</v>
      </c>
      <c s="6" t="s">
        <v>615</v>
      </c>
      <c s="36" t="s">
        <v>61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62</v>
      </c>
      <c>
        <f>(M78*21)/100</f>
      </c>
      <c t="s">
        <v>28</v>
      </c>
    </row>
    <row r="79" spans="1:5" ht="12.75">
      <c r="A79" s="35" t="s">
        <v>56</v>
      </c>
      <c r="E79" s="39" t="s">
        <v>615</v>
      </c>
    </row>
    <row r="80" spans="1:5" ht="12.75">
      <c r="A80" s="35" t="s">
        <v>57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495</v>
      </c>
      <c s="34" t="s">
        <v>616</v>
      </c>
      <c s="35" t="s">
        <v>5</v>
      </c>
      <c s="6" t="s">
        <v>617</v>
      </c>
      <c s="36" t="s">
        <v>61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62</v>
      </c>
      <c>
        <f>(M82*21)/100</f>
      </c>
      <c t="s">
        <v>28</v>
      </c>
    </row>
    <row r="83" spans="1:5" ht="12.75">
      <c r="A83" s="35" t="s">
        <v>56</v>
      </c>
      <c r="E83" s="39" t="s">
        <v>617</v>
      </c>
    </row>
    <row r="84" spans="1:5" ht="12.75">
      <c r="A84" s="35" t="s">
        <v>57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498</v>
      </c>
      <c s="34" t="s">
        <v>618</v>
      </c>
      <c s="35" t="s">
        <v>5</v>
      </c>
      <c s="6" t="s">
        <v>603</v>
      </c>
      <c s="36" t="s">
        <v>61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62</v>
      </c>
      <c>
        <f>(M86*21)/100</f>
      </c>
      <c t="s">
        <v>28</v>
      </c>
    </row>
    <row r="87" spans="1:5" ht="12.75">
      <c r="A87" s="35" t="s">
        <v>56</v>
      </c>
      <c r="E87" s="39" t="s">
        <v>603</v>
      </c>
    </row>
    <row r="88" spans="1:5" ht="12.75">
      <c r="A88" s="35" t="s">
        <v>57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25.5">
      <c r="A90" t="s">
        <v>50</v>
      </c>
      <c s="34" t="s">
        <v>499</v>
      </c>
      <c s="34" t="s">
        <v>619</v>
      </c>
      <c s="35" t="s">
        <v>5</v>
      </c>
      <c s="6" t="s">
        <v>620</v>
      </c>
      <c s="36" t="s">
        <v>61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62</v>
      </c>
      <c>
        <f>(M90*21)/100</f>
      </c>
      <c t="s">
        <v>28</v>
      </c>
    </row>
    <row r="91" spans="1:5" ht="25.5">
      <c r="A91" s="35" t="s">
        <v>56</v>
      </c>
      <c r="E91" s="39" t="s">
        <v>620</v>
      </c>
    </row>
    <row r="92" spans="1:5" ht="12.75">
      <c r="A92" s="35" t="s">
        <v>57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502</v>
      </c>
      <c s="34" t="s">
        <v>621</v>
      </c>
      <c s="35" t="s">
        <v>5</v>
      </c>
      <c s="6" t="s">
        <v>622</v>
      </c>
      <c s="36" t="s">
        <v>61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62</v>
      </c>
      <c>
        <f>(M94*21)/100</f>
      </c>
      <c t="s">
        <v>28</v>
      </c>
    </row>
    <row r="95" spans="1:5" ht="12.75">
      <c r="A95" s="35" t="s">
        <v>56</v>
      </c>
      <c r="E95" s="39" t="s">
        <v>622</v>
      </c>
    </row>
    <row r="96" spans="1:5" ht="12.75">
      <c r="A96" s="35" t="s">
        <v>57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505</v>
      </c>
      <c s="34" t="s">
        <v>623</v>
      </c>
      <c s="35" t="s">
        <v>5</v>
      </c>
      <c s="6" t="s">
        <v>624</v>
      </c>
      <c s="36" t="s">
        <v>61</v>
      </c>
      <c s="37">
        <v>546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62</v>
      </c>
      <c>
        <f>(M98*21)/100</f>
      </c>
      <c t="s">
        <v>28</v>
      </c>
    </row>
    <row r="99" spans="1:5" ht="12.75">
      <c r="A99" s="35" t="s">
        <v>56</v>
      </c>
      <c r="E99" s="39" t="s">
        <v>624</v>
      </c>
    </row>
    <row r="100" spans="1:5" ht="12.75">
      <c r="A100" s="35" t="s">
        <v>57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3" ht="12.75">
      <c r="A102" t="s">
        <v>47</v>
      </c>
      <c r="C102" s="31" t="s">
        <v>48</v>
      </c>
      <c r="E102" s="33" t="s">
        <v>270</v>
      </c>
      <c r="J102" s="32">
        <f>0</f>
      </c>
      <c s="32">
        <f>0</f>
      </c>
      <c s="32">
        <f>0+L103+L107+L111+L115+L119+L123+L127</f>
      </c>
      <c s="32">
        <f>0+M103+M107+M111+M115+M119+M123+M127</f>
      </c>
    </row>
    <row r="103" spans="1:16" ht="12.75">
      <c r="A103" t="s">
        <v>50</v>
      </c>
      <c s="34" t="s">
        <v>416</v>
      </c>
      <c s="34" t="s">
        <v>625</v>
      </c>
      <c s="35" t="s">
        <v>5</v>
      </c>
      <c s="6" t="s">
        <v>626</v>
      </c>
      <c s="36" t="s">
        <v>71</v>
      </c>
      <c s="37">
        <v>20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28</v>
      </c>
    </row>
    <row r="104" spans="1:5" ht="12.75">
      <c r="A104" s="35" t="s">
        <v>56</v>
      </c>
      <c r="E104" s="39" t="s">
        <v>626</v>
      </c>
    </row>
    <row r="105" spans="1:5" ht="12.75">
      <c r="A105" s="35" t="s">
        <v>57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12.75">
      <c r="A107" t="s">
        <v>50</v>
      </c>
      <c s="34" t="s">
        <v>419</v>
      </c>
      <c s="34" t="s">
        <v>627</v>
      </c>
      <c s="35" t="s">
        <v>5</v>
      </c>
      <c s="6" t="s">
        <v>628</v>
      </c>
      <c s="36" t="s">
        <v>71</v>
      </c>
      <c s="37">
        <v>410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28</v>
      </c>
    </row>
    <row r="108" spans="1:5" ht="12.75">
      <c r="A108" s="35" t="s">
        <v>56</v>
      </c>
      <c r="E108" s="39" t="s">
        <v>628</v>
      </c>
    </row>
    <row r="109" spans="1:5" ht="12.75">
      <c r="A109" s="35" t="s">
        <v>57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12.75">
      <c r="A111" t="s">
        <v>50</v>
      </c>
      <c s="34" t="s">
        <v>422</v>
      </c>
      <c s="34" t="s">
        <v>629</v>
      </c>
      <c s="35" t="s">
        <v>5</v>
      </c>
      <c s="6" t="s">
        <v>630</v>
      </c>
      <c s="36" t="s">
        <v>71</v>
      </c>
      <c s="37">
        <v>16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28</v>
      </c>
    </row>
    <row r="112" spans="1:5" ht="12.75">
      <c r="A112" s="35" t="s">
        <v>56</v>
      </c>
      <c r="E112" s="39" t="s">
        <v>630</v>
      </c>
    </row>
    <row r="113" spans="1:5" ht="12.75">
      <c r="A113" s="35" t="s">
        <v>57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425</v>
      </c>
      <c s="34" t="s">
        <v>631</v>
      </c>
      <c s="35" t="s">
        <v>5</v>
      </c>
      <c s="6" t="s">
        <v>632</v>
      </c>
      <c s="36" t="s">
        <v>71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28</v>
      </c>
    </row>
    <row r="116" spans="1:5" ht="12.75">
      <c r="A116" s="35" t="s">
        <v>56</v>
      </c>
      <c r="E116" s="39" t="s">
        <v>632</v>
      </c>
    </row>
    <row r="117" spans="1:5" ht="12.75">
      <c r="A117" s="35" t="s">
        <v>57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50</v>
      </c>
      <c s="34" t="s">
        <v>428</v>
      </c>
      <c s="34" t="s">
        <v>633</v>
      </c>
      <c s="35" t="s">
        <v>5</v>
      </c>
      <c s="6" t="s">
        <v>634</v>
      </c>
      <c s="36" t="s">
        <v>71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28</v>
      </c>
    </row>
    <row r="120" spans="1:5" ht="12.75">
      <c r="A120" s="35" t="s">
        <v>56</v>
      </c>
      <c r="E120" s="39" t="s">
        <v>634</v>
      </c>
    </row>
    <row r="121" spans="1:5" ht="12.75">
      <c r="A121" s="35" t="s">
        <v>57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431</v>
      </c>
      <c s="34" t="s">
        <v>635</v>
      </c>
      <c s="35" t="s">
        <v>5</v>
      </c>
      <c s="6" t="s">
        <v>279</v>
      </c>
      <c s="36" t="s">
        <v>86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62</v>
      </c>
      <c>
        <f>(M123*21)/100</f>
      </c>
      <c t="s">
        <v>28</v>
      </c>
    </row>
    <row r="124" spans="1:5" ht="12.75">
      <c r="A124" s="35" t="s">
        <v>56</v>
      </c>
      <c r="E124" s="39" t="s">
        <v>279</v>
      </c>
    </row>
    <row r="125" spans="1:5" ht="12.75">
      <c r="A125" s="35" t="s">
        <v>57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12.75">
      <c r="A127" t="s">
        <v>50</v>
      </c>
      <c s="34" t="s">
        <v>434</v>
      </c>
      <c s="34" t="s">
        <v>636</v>
      </c>
      <c s="35" t="s">
        <v>5</v>
      </c>
      <c s="6" t="s">
        <v>201</v>
      </c>
      <c s="36" t="s">
        <v>281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62</v>
      </c>
      <c>
        <f>(M127*21)/100</f>
      </c>
      <c t="s">
        <v>28</v>
      </c>
    </row>
    <row r="128" spans="1:5" ht="12.75">
      <c r="A128" s="35" t="s">
        <v>56</v>
      </c>
      <c r="E128" s="39" t="s">
        <v>201</v>
      </c>
    </row>
    <row r="129" spans="1:5" ht="12.75">
      <c r="A129" s="35" t="s">
        <v>57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3" ht="12.75">
      <c r="A131" t="s">
        <v>47</v>
      </c>
      <c r="C131" s="31" t="s">
        <v>637</v>
      </c>
      <c r="E131" s="33" t="s">
        <v>638</v>
      </c>
      <c r="J131" s="32">
        <f>0</f>
      </c>
      <c s="32">
        <f>0</f>
      </c>
      <c s="32">
        <f>0+L132+L136+L140+L144+L148+L152+L156+L160+L164+L168+L172</f>
      </c>
      <c s="32">
        <f>0+M132+M136+M140+M144+M148+M152+M156+M160+M164+M168+M172</f>
      </c>
    </row>
    <row r="132" spans="1:16" ht="25.5">
      <c r="A132" t="s">
        <v>50</v>
      </c>
      <c s="34" t="s">
        <v>51</v>
      </c>
      <c s="34" t="s">
        <v>639</v>
      </c>
      <c s="35" t="s">
        <v>5</v>
      </c>
      <c s="6" t="s">
        <v>640</v>
      </c>
      <c s="36" t="s">
        <v>61</v>
      </c>
      <c s="37">
        <v>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62</v>
      </c>
      <c>
        <f>(M132*21)/100</f>
      </c>
      <c t="s">
        <v>28</v>
      </c>
    </row>
    <row r="133" spans="1:5" ht="51">
      <c r="A133" s="35" t="s">
        <v>56</v>
      </c>
      <c r="E133" s="39" t="s">
        <v>641</v>
      </c>
    </row>
    <row r="134" spans="1:5" ht="12.75">
      <c r="A134" s="35" t="s">
        <v>57</v>
      </c>
      <c r="E134" s="40" t="s">
        <v>5</v>
      </c>
    </row>
    <row r="135" spans="1:5" ht="12.75">
      <c r="A135" t="s">
        <v>58</v>
      </c>
      <c r="E135" s="39" t="s">
        <v>5</v>
      </c>
    </row>
    <row r="136" spans="1:16" ht="25.5">
      <c r="A136" t="s">
        <v>50</v>
      </c>
      <c s="34" t="s">
        <v>28</v>
      </c>
      <c s="34" t="s">
        <v>642</v>
      </c>
      <c s="35" t="s">
        <v>5</v>
      </c>
      <c s="6" t="s">
        <v>643</v>
      </c>
      <c s="36" t="s">
        <v>61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62</v>
      </c>
      <c>
        <f>(M136*21)/100</f>
      </c>
      <c t="s">
        <v>28</v>
      </c>
    </row>
    <row r="137" spans="1:5" ht="51">
      <c r="A137" s="35" t="s">
        <v>56</v>
      </c>
      <c r="E137" s="39" t="s">
        <v>644</v>
      </c>
    </row>
    <row r="138" spans="1:5" ht="12.75">
      <c r="A138" s="35" t="s">
        <v>57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12.75">
      <c r="A140" t="s">
        <v>50</v>
      </c>
      <c s="34" t="s">
        <v>26</v>
      </c>
      <c s="34" t="s">
        <v>645</v>
      </c>
      <c s="35" t="s">
        <v>5</v>
      </c>
      <c s="6" t="s">
        <v>646</v>
      </c>
      <c s="36" t="s">
        <v>61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62</v>
      </c>
      <c>
        <f>(M140*21)/100</f>
      </c>
      <c t="s">
        <v>28</v>
      </c>
    </row>
    <row r="141" spans="1:5" ht="12.75">
      <c r="A141" s="35" t="s">
        <v>56</v>
      </c>
      <c r="E141" s="39" t="s">
        <v>646</v>
      </c>
    </row>
    <row r="142" spans="1:5" ht="12.75">
      <c r="A142" s="35" t="s">
        <v>57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12.75">
      <c r="A144" t="s">
        <v>50</v>
      </c>
      <c s="34" t="s">
        <v>65</v>
      </c>
      <c s="34" t="s">
        <v>647</v>
      </c>
      <c s="35" t="s">
        <v>5</v>
      </c>
      <c s="6" t="s">
        <v>648</v>
      </c>
      <c s="36" t="s">
        <v>61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62</v>
      </c>
      <c>
        <f>(M144*21)/100</f>
      </c>
      <c t="s">
        <v>28</v>
      </c>
    </row>
    <row r="145" spans="1:5" ht="12.75">
      <c r="A145" s="35" t="s">
        <v>56</v>
      </c>
      <c r="E145" s="39" t="s">
        <v>648</v>
      </c>
    </row>
    <row r="146" spans="1:5" ht="12.75">
      <c r="A146" s="35" t="s">
        <v>57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6" ht="12.75">
      <c r="A148" t="s">
        <v>50</v>
      </c>
      <c s="34" t="s">
        <v>68</v>
      </c>
      <c s="34" t="s">
        <v>649</v>
      </c>
      <c s="35" t="s">
        <v>5</v>
      </c>
      <c s="6" t="s">
        <v>650</v>
      </c>
      <c s="36" t="s">
        <v>61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62</v>
      </c>
      <c>
        <f>(M148*21)/100</f>
      </c>
      <c t="s">
        <v>28</v>
      </c>
    </row>
    <row r="149" spans="1:5" ht="12.75">
      <c r="A149" s="35" t="s">
        <v>56</v>
      </c>
      <c r="E149" s="39" t="s">
        <v>650</v>
      </c>
    </row>
    <row r="150" spans="1:5" ht="12.75">
      <c r="A150" s="35" t="s">
        <v>57</v>
      </c>
      <c r="E150" s="40" t="s">
        <v>5</v>
      </c>
    </row>
    <row r="151" spans="1:5" ht="12.75">
      <c r="A151" t="s">
        <v>58</v>
      </c>
      <c r="E151" s="39" t="s">
        <v>5</v>
      </c>
    </row>
    <row r="152" spans="1:16" ht="12.75">
      <c r="A152" t="s">
        <v>50</v>
      </c>
      <c s="34" t="s">
        <v>27</v>
      </c>
      <c s="34" t="s">
        <v>651</v>
      </c>
      <c s="35" t="s">
        <v>5</v>
      </c>
      <c s="6" t="s">
        <v>652</v>
      </c>
      <c s="36" t="s">
        <v>61</v>
      </c>
      <c s="37">
        <v>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62</v>
      </c>
      <c>
        <f>(M152*21)/100</f>
      </c>
      <c t="s">
        <v>28</v>
      </c>
    </row>
    <row r="153" spans="1:5" ht="12.75">
      <c r="A153" s="35" t="s">
        <v>56</v>
      </c>
      <c r="E153" s="39" t="s">
        <v>652</v>
      </c>
    </row>
    <row r="154" spans="1:5" ht="12.75">
      <c r="A154" s="35" t="s">
        <v>57</v>
      </c>
      <c r="E154" s="40" t="s">
        <v>5</v>
      </c>
    </row>
    <row r="155" spans="1:5" ht="12.75">
      <c r="A155" t="s">
        <v>58</v>
      </c>
      <c r="E155" s="39" t="s">
        <v>5</v>
      </c>
    </row>
    <row r="156" spans="1:16" ht="12.75">
      <c r="A156" t="s">
        <v>50</v>
      </c>
      <c s="34" t="s">
        <v>77</v>
      </c>
      <c s="34" t="s">
        <v>653</v>
      </c>
      <c s="35" t="s">
        <v>5</v>
      </c>
      <c s="6" t="s">
        <v>654</v>
      </c>
      <c s="36" t="s">
        <v>61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62</v>
      </c>
      <c>
        <f>(M156*21)/100</f>
      </c>
      <c t="s">
        <v>28</v>
      </c>
    </row>
    <row r="157" spans="1:5" ht="12.75">
      <c r="A157" s="35" t="s">
        <v>56</v>
      </c>
      <c r="E157" s="39" t="s">
        <v>654</v>
      </c>
    </row>
    <row r="158" spans="1:5" ht="12.75">
      <c r="A158" s="35" t="s">
        <v>57</v>
      </c>
      <c r="E158" s="40" t="s">
        <v>5</v>
      </c>
    </row>
    <row r="159" spans="1:5" ht="12.75">
      <c r="A159" t="s">
        <v>58</v>
      </c>
      <c r="E159" s="39" t="s">
        <v>5</v>
      </c>
    </row>
    <row r="160" spans="1:16" ht="12.75">
      <c r="A160" t="s">
        <v>50</v>
      </c>
      <c s="34" t="s">
        <v>80</v>
      </c>
      <c s="34" t="s">
        <v>655</v>
      </c>
      <c s="35" t="s">
        <v>5</v>
      </c>
      <c s="6" t="s">
        <v>656</v>
      </c>
      <c s="36" t="s">
        <v>61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62</v>
      </c>
      <c>
        <f>(M160*21)/100</f>
      </c>
      <c t="s">
        <v>28</v>
      </c>
    </row>
    <row r="161" spans="1:5" ht="12.75">
      <c r="A161" s="35" t="s">
        <v>56</v>
      </c>
      <c r="E161" s="39" t="s">
        <v>656</v>
      </c>
    </row>
    <row r="162" spans="1:5" ht="12.75">
      <c r="A162" s="35" t="s">
        <v>57</v>
      </c>
      <c r="E162" s="40" t="s">
        <v>5</v>
      </c>
    </row>
    <row r="163" spans="1:5" ht="12.75">
      <c r="A163" t="s">
        <v>58</v>
      </c>
      <c r="E163" s="39" t="s">
        <v>5</v>
      </c>
    </row>
    <row r="164" spans="1:16" ht="12.75">
      <c r="A164" t="s">
        <v>50</v>
      </c>
      <c s="34" t="s">
        <v>83</v>
      </c>
      <c s="34" t="s">
        <v>657</v>
      </c>
      <c s="35" t="s">
        <v>5</v>
      </c>
      <c s="6" t="s">
        <v>658</v>
      </c>
      <c s="36" t="s">
        <v>61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62</v>
      </c>
      <c>
        <f>(M164*21)/100</f>
      </c>
      <c t="s">
        <v>28</v>
      </c>
    </row>
    <row r="165" spans="1:5" ht="12.75">
      <c r="A165" s="35" t="s">
        <v>56</v>
      </c>
      <c r="E165" s="39" t="s">
        <v>658</v>
      </c>
    </row>
    <row r="166" spans="1:5" ht="12.75">
      <c r="A166" s="35" t="s">
        <v>57</v>
      </c>
      <c r="E166" s="40" t="s">
        <v>5</v>
      </c>
    </row>
    <row r="167" spans="1:5" ht="12.75">
      <c r="A167" t="s">
        <v>58</v>
      </c>
      <c r="E167" s="39" t="s">
        <v>5</v>
      </c>
    </row>
    <row r="168" spans="1:16" ht="12.75">
      <c r="A168" t="s">
        <v>50</v>
      </c>
      <c s="34" t="s">
        <v>87</v>
      </c>
      <c s="34" t="s">
        <v>659</v>
      </c>
      <c s="35" t="s">
        <v>5</v>
      </c>
      <c s="6" t="s">
        <v>660</v>
      </c>
      <c s="36" t="s">
        <v>61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62</v>
      </c>
      <c>
        <f>(M168*21)/100</f>
      </c>
      <c t="s">
        <v>28</v>
      </c>
    </row>
    <row r="169" spans="1:5" ht="12.75">
      <c r="A169" s="35" t="s">
        <v>56</v>
      </c>
      <c r="E169" s="39" t="s">
        <v>660</v>
      </c>
    </row>
    <row r="170" spans="1:5" ht="12.75">
      <c r="A170" s="35" t="s">
        <v>57</v>
      </c>
      <c r="E170" s="40" t="s">
        <v>5</v>
      </c>
    </row>
    <row r="171" spans="1:5" ht="12.75">
      <c r="A171" t="s">
        <v>58</v>
      </c>
      <c r="E171" s="39" t="s">
        <v>5</v>
      </c>
    </row>
    <row r="172" spans="1:16" ht="12.75">
      <c r="A172" t="s">
        <v>50</v>
      </c>
      <c s="34" t="s">
        <v>90</v>
      </c>
      <c s="34" t="s">
        <v>661</v>
      </c>
      <c s="35" t="s">
        <v>5</v>
      </c>
      <c s="6" t="s">
        <v>662</v>
      </c>
      <c s="36" t="s">
        <v>71</v>
      </c>
      <c s="37">
        <v>8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28</v>
      </c>
    </row>
    <row r="173" spans="1:5" ht="12.75">
      <c r="A173" s="35" t="s">
        <v>56</v>
      </c>
      <c r="E173" s="39" t="s">
        <v>662</v>
      </c>
    </row>
    <row r="174" spans="1:5" ht="12.75">
      <c r="A174" s="35" t="s">
        <v>57</v>
      </c>
      <c r="E174" s="40" t="s">
        <v>5</v>
      </c>
    </row>
    <row r="175" spans="1:5" ht="12.75">
      <c r="A175" t="s">
        <v>58</v>
      </c>
      <c r="E175" s="39" t="s">
        <v>5</v>
      </c>
    </row>
    <row r="176" spans="1:13" ht="12.75">
      <c r="A176" t="s">
        <v>47</v>
      </c>
      <c r="C176" s="31" t="s">
        <v>663</v>
      </c>
      <c r="E176" s="33" t="s">
        <v>664</v>
      </c>
      <c r="J176" s="32">
        <f>0</f>
      </c>
      <c s="32">
        <f>0</f>
      </c>
      <c s="32">
        <f>0+L177+L181+L185+L189+L193+L197+L201+L205+L209+L213+L217+L221+L225+L229+L233+L237+L241</f>
      </c>
      <c s="32">
        <f>0+M177+M181+M185+M189+M193+M197+M201+M205+M209+M213+M217+M221+M225+M229+M233+M237+M241</f>
      </c>
    </row>
    <row r="177" spans="1:16" ht="25.5">
      <c r="A177" t="s">
        <v>50</v>
      </c>
      <c s="34" t="s">
        <v>93</v>
      </c>
      <c s="34" t="s">
        <v>665</v>
      </c>
      <c s="35" t="s">
        <v>5</v>
      </c>
      <c s="6" t="s">
        <v>666</v>
      </c>
      <c s="36" t="s">
        <v>61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62</v>
      </c>
      <c>
        <f>(M177*21)/100</f>
      </c>
      <c t="s">
        <v>28</v>
      </c>
    </row>
    <row r="178" spans="1:5" ht="38.25">
      <c r="A178" s="35" t="s">
        <v>56</v>
      </c>
      <c r="E178" s="39" t="s">
        <v>667</v>
      </c>
    </row>
    <row r="179" spans="1:5" ht="12.75">
      <c r="A179" s="35" t="s">
        <v>57</v>
      </c>
      <c r="E179" s="40" t="s">
        <v>5</v>
      </c>
    </row>
    <row r="180" spans="1:5" ht="12.75">
      <c r="A180" t="s">
        <v>58</v>
      </c>
      <c r="E180" s="39" t="s">
        <v>5</v>
      </c>
    </row>
    <row r="181" spans="1:16" ht="12.75">
      <c r="A181" t="s">
        <v>50</v>
      </c>
      <c s="34" t="s">
        <v>96</v>
      </c>
      <c s="34" t="s">
        <v>668</v>
      </c>
      <c s="35" t="s">
        <v>5</v>
      </c>
      <c s="6" t="s">
        <v>669</v>
      </c>
      <c s="36" t="s">
        <v>71</v>
      </c>
      <c s="37">
        <v>24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28</v>
      </c>
    </row>
    <row r="182" spans="1:5" ht="12.75">
      <c r="A182" s="35" t="s">
        <v>56</v>
      </c>
      <c r="E182" s="39" t="s">
        <v>669</v>
      </c>
    </row>
    <row r="183" spans="1:5" ht="12.75">
      <c r="A183" s="35" t="s">
        <v>57</v>
      </c>
      <c r="E183" s="40" t="s">
        <v>5</v>
      </c>
    </row>
    <row r="184" spans="1:5" ht="12.75">
      <c r="A184" t="s">
        <v>58</v>
      </c>
      <c r="E184" s="39" t="s">
        <v>5</v>
      </c>
    </row>
    <row r="185" spans="1:16" ht="12.75">
      <c r="A185" t="s">
        <v>50</v>
      </c>
      <c s="34" t="s">
        <v>99</v>
      </c>
      <c s="34" t="s">
        <v>670</v>
      </c>
      <c s="35" t="s">
        <v>5</v>
      </c>
      <c s="6" t="s">
        <v>671</v>
      </c>
      <c s="36" t="s">
        <v>71</v>
      </c>
      <c s="37">
        <v>24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28</v>
      </c>
    </row>
    <row r="186" spans="1:5" ht="12.75">
      <c r="A186" s="35" t="s">
        <v>56</v>
      </c>
      <c r="E186" s="39" t="s">
        <v>671</v>
      </c>
    </row>
    <row r="187" spans="1:5" ht="12.75">
      <c r="A187" s="35" t="s">
        <v>57</v>
      </c>
      <c r="E187" s="40" t="s">
        <v>5</v>
      </c>
    </row>
    <row r="188" spans="1:5" ht="12.75">
      <c r="A188" t="s">
        <v>58</v>
      </c>
      <c r="E188" s="39" t="s">
        <v>5</v>
      </c>
    </row>
    <row r="189" spans="1:16" ht="25.5">
      <c r="A189" t="s">
        <v>50</v>
      </c>
      <c s="34" t="s">
        <v>105</v>
      </c>
      <c s="34" t="s">
        <v>672</v>
      </c>
      <c s="35" t="s">
        <v>5</v>
      </c>
      <c s="6" t="s">
        <v>673</v>
      </c>
      <c s="36" t="s">
        <v>61</v>
      </c>
      <c s="37">
        <v>11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62</v>
      </c>
      <c>
        <f>(M189*21)/100</f>
      </c>
      <c t="s">
        <v>28</v>
      </c>
    </row>
    <row r="190" spans="1:5" ht="25.5">
      <c r="A190" s="35" t="s">
        <v>56</v>
      </c>
      <c r="E190" s="39" t="s">
        <v>673</v>
      </c>
    </row>
    <row r="191" spans="1:5" ht="12.75">
      <c r="A191" s="35" t="s">
        <v>57</v>
      </c>
      <c r="E191" s="40" t="s">
        <v>5</v>
      </c>
    </row>
    <row r="192" spans="1:5" ht="12.75">
      <c r="A192" t="s">
        <v>58</v>
      </c>
      <c r="E192" s="39" t="s">
        <v>5</v>
      </c>
    </row>
    <row r="193" spans="1:16" ht="12.75">
      <c r="A193" t="s">
        <v>50</v>
      </c>
      <c s="34" t="s">
        <v>108</v>
      </c>
      <c s="34" t="s">
        <v>674</v>
      </c>
      <c s="35" t="s">
        <v>5</v>
      </c>
      <c s="6" t="s">
        <v>675</v>
      </c>
      <c s="36" t="s">
        <v>71</v>
      </c>
      <c s="37">
        <v>17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28</v>
      </c>
    </row>
    <row r="194" spans="1:5" ht="12.75">
      <c r="A194" s="35" t="s">
        <v>56</v>
      </c>
      <c r="E194" s="39" t="s">
        <v>675</v>
      </c>
    </row>
    <row r="195" spans="1:5" ht="12.75">
      <c r="A195" s="35" t="s">
        <v>57</v>
      </c>
      <c r="E195" s="40" t="s">
        <v>5</v>
      </c>
    </row>
    <row r="196" spans="1:5" ht="12.75">
      <c r="A196" t="s">
        <v>58</v>
      </c>
      <c r="E196" s="39" t="s">
        <v>5</v>
      </c>
    </row>
    <row r="197" spans="1:16" ht="12.75">
      <c r="A197" t="s">
        <v>50</v>
      </c>
      <c s="34" t="s">
        <v>128</v>
      </c>
      <c s="34" t="s">
        <v>676</v>
      </c>
      <c s="35" t="s">
        <v>5</v>
      </c>
      <c s="6" t="s">
        <v>677</v>
      </c>
      <c s="36" t="s">
        <v>71</v>
      </c>
      <c s="37">
        <v>9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28</v>
      </c>
    </row>
    <row r="198" spans="1:5" ht="12.75">
      <c r="A198" s="35" t="s">
        <v>56</v>
      </c>
      <c r="E198" s="39" t="s">
        <v>677</v>
      </c>
    </row>
    <row r="199" spans="1:5" ht="12.75">
      <c r="A199" s="35" t="s">
        <v>57</v>
      </c>
      <c r="E199" s="40" t="s">
        <v>5</v>
      </c>
    </row>
    <row r="200" spans="1:5" ht="12.75">
      <c r="A200" t="s">
        <v>58</v>
      </c>
      <c r="E200" s="39" t="s">
        <v>5</v>
      </c>
    </row>
    <row r="201" spans="1:16" ht="12.75">
      <c r="A201" t="s">
        <v>50</v>
      </c>
      <c s="34" t="s">
        <v>130</v>
      </c>
      <c s="34" t="s">
        <v>678</v>
      </c>
      <c s="35" t="s">
        <v>5</v>
      </c>
      <c s="6" t="s">
        <v>679</v>
      </c>
      <c s="36" t="s">
        <v>61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62</v>
      </c>
      <c>
        <f>(M201*21)/100</f>
      </c>
      <c t="s">
        <v>28</v>
      </c>
    </row>
    <row r="202" spans="1:5" ht="12.75">
      <c r="A202" s="35" t="s">
        <v>56</v>
      </c>
      <c r="E202" s="39" t="s">
        <v>679</v>
      </c>
    </row>
    <row r="203" spans="1:5" ht="12.75">
      <c r="A203" s="35" t="s">
        <v>57</v>
      </c>
      <c r="E203" s="40" t="s">
        <v>5</v>
      </c>
    </row>
    <row r="204" spans="1:5" ht="12.75">
      <c r="A204" t="s">
        <v>58</v>
      </c>
      <c r="E204" s="39" t="s">
        <v>5</v>
      </c>
    </row>
    <row r="205" spans="1:16" ht="12.75">
      <c r="A205" t="s">
        <v>50</v>
      </c>
      <c s="34" t="s">
        <v>132</v>
      </c>
      <c s="34" t="s">
        <v>680</v>
      </c>
      <c s="35" t="s">
        <v>5</v>
      </c>
      <c s="6" t="s">
        <v>681</v>
      </c>
      <c s="36" t="s">
        <v>71</v>
      </c>
      <c s="37">
        <v>15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55</v>
      </c>
      <c>
        <f>(M205*21)/100</f>
      </c>
      <c t="s">
        <v>28</v>
      </c>
    </row>
    <row r="206" spans="1:5" ht="12.75">
      <c r="A206" s="35" t="s">
        <v>56</v>
      </c>
      <c r="E206" s="39" t="s">
        <v>681</v>
      </c>
    </row>
    <row r="207" spans="1:5" ht="12.75">
      <c r="A207" s="35" t="s">
        <v>57</v>
      </c>
      <c r="E207" s="40" t="s">
        <v>5</v>
      </c>
    </row>
    <row r="208" spans="1:5" ht="12.75">
      <c r="A208" t="s">
        <v>58</v>
      </c>
      <c r="E208" s="39" t="s">
        <v>5</v>
      </c>
    </row>
    <row r="209" spans="1:16" ht="12.75">
      <c r="A209" t="s">
        <v>50</v>
      </c>
      <c s="34" t="s">
        <v>134</v>
      </c>
      <c s="34" t="s">
        <v>318</v>
      </c>
      <c s="35" t="s">
        <v>5</v>
      </c>
      <c s="6" t="s">
        <v>319</v>
      </c>
      <c s="36" t="s">
        <v>71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55</v>
      </c>
      <c>
        <f>(M209*21)/100</f>
      </c>
      <c t="s">
        <v>28</v>
      </c>
    </row>
    <row r="210" spans="1:5" ht="12.75">
      <c r="A210" s="35" t="s">
        <v>56</v>
      </c>
      <c r="E210" s="39" t="s">
        <v>319</v>
      </c>
    </row>
    <row r="211" spans="1:5" ht="12.75">
      <c r="A211" s="35" t="s">
        <v>57</v>
      </c>
      <c r="E211" s="40" t="s">
        <v>5</v>
      </c>
    </row>
    <row r="212" spans="1:5" ht="12.75">
      <c r="A212" t="s">
        <v>58</v>
      </c>
      <c r="E212" s="39" t="s">
        <v>5</v>
      </c>
    </row>
    <row r="213" spans="1:16" ht="12.75">
      <c r="A213" t="s">
        <v>50</v>
      </c>
      <c s="34" t="s">
        <v>136</v>
      </c>
      <c s="34" t="s">
        <v>682</v>
      </c>
      <c s="35" t="s">
        <v>5</v>
      </c>
      <c s="6" t="s">
        <v>683</v>
      </c>
      <c s="36" t="s">
        <v>61</v>
      </c>
      <c s="37">
        <v>6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62</v>
      </c>
      <c>
        <f>(M213*21)/100</f>
      </c>
      <c t="s">
        <v>28</v>
      </c>
    </row>
    <row r="214" spans="1:5" ht="12.75">
      <c r="A214" s="35" t="s">
        <v>56</v>
      </c>
      <c r="E214" s="39" t="s">
        <v>683</v>
      </c>
    </row>
    <row r="215" spans="1:5" ht="12.75">
      <c r="A215" s="35" t="s">
        <v>57</v>
      </c>
      <c r="E215" s="40" t="s">
        <v>5</v>
      </c>
    </row>
    <row r="216" spans="1:5" ht="12.75">
      <c r="A216" t="s">
        <v>58</v>
      </c>
      <c r="E216" s="39" t="s">
        <v>5</v>
      </c>
    </row>
    <row r="217" spans="1:16" ht="12.75">
      <c r="A217" t="s">
        <v>50</v>
      </c>
      <c s="34" t="s">
        <v>137</v>
      </c>
      <c s="34" t="s">
        <v>684</v>
      </c>
      <c s="35" t="s">
        <v>5</v>
      </c>
      <c s="6" t="s">
        <v>685</v>
      </c>
      <c s="36" t="s">
        <v>61</v>
      </c>
      <c s="37">
        <v>3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62</v>
      </c>
      <c>
        <f>(M217*21)/100</f>
      </c>
      <c t="s">
        <v>28</v>
      </c>
    </row>
    <row r="218" spans="1:5" ht="12.75">
      <c r="A218" s="35" t="s">
        <v>56</v>
      </c>
      <c r="E218" s="39" t="s">
        <v>685</v>
      </c>
    </row>
    <row r="219" spans="1:5" ht="12.75">
      <c r="A219" s="35" t="s">
        <v>57</v>
      </c>
      <c r="E219" s="40" t="s">
        <v>5</v>
      </c>
    </row>
    <row r="220" spans="1:5" ht="12.75">
      <c r="A220" t="s">
        <v>58</v>
      </c>
      <c r="E220" s="39" t="s">
        <v>5</v>
      </c>
    </row>
    <row r="221" spans="1:16" ht="12.75">
      <c r="A221" t="s">
        <v>50</v>
      </c>
      <c s="34" t="s">
        <v>141</v>
      </c>
      <c s="34" t="s">
        <v>686</v>
      </c>
      <c s="35" t="s">
        <v>5</v>
      </c>
      <c s="6" t="s">
        <v>687</v>
      </c>
      <c s="36" t="s">
        <v>61</v>
      </c>
      <c s="37">
        <v>6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62</v>
      </c>
      <c>
        <f>(M221*21)/100</f>
      </c>
      <c t="s">
        <v>28</v>
      </c>
    </row>
    <row r="222" spans="1:5" ht="12.75">
      <c r="A222" s="35" t="s">
        <v>56</v>
      </c>
      <c r="E222" s="39" t="s">
        <v>687</v>
      </c>
    </row>
    <row r="223" spans="1:5" ht="12.75">
      <c r="A223" s="35" t="s">
        <v>57</v>
      </c>
      <c r="E223" s="40" t="s">
        <v>5</v>
      </c>
    </row>
    <row r="224" spans="1:5" ht="12.75">
      <c r="A224" t="s">
        <v>58</v>
      </c>
      <c r="E224" s="39" t="s">
        <v>5</v>
      </c>
    </row>
    <row r="225" spans="1:16" ht="12.75">
      <c r="A225" t="s">
        <v>50</v>
      </c>
      <c s="34" t="s">
        <v>143</v>
      </c>
      <c s="34" t="s">
        <v>688</v>
      </c>
      <c s="35" t="s">
        <v>5</v>
      </c>
      <c s="6" t="s">
        <v>689</v>
      </c>
      <c s="36" t="s">
        <v>61</v>
      </c>
      <c s="37">
        <v>9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62</v>
      </c>
      <c>
        <f>(M225*21)/100</f>
      </c>
      <c t="s">
        <v>28</v>
      </c>
    </row>
    <row r="226" spans="1:5" ht="12.75">
      <c r="A226" s="35" t="s">
        <v>56</v>
      </c>
      <c r="E226" s="39" t="s">
        <v>689</v>
      </c>
    </row>
    <row r="227" spans="1:5" ht="12.75">
      <c r="A227" s="35" t="s">
        <v>57</v>
      </c>
      <c r="E227" s="40" t="s">
        <v>5</v>
      </c>
    </row>
    <row r="228" spans="1:5" ht="12.75">
      <c r="A228" t="s">
        <v>58</v>
      </c>
      <c r="E228" s="39" t="s">
        <v>5</v>
      </c>
    </row>
    <row r="229" spans="1:16" ht="12.75">
      <c r="A229" t="s">
        <v>50</v>
      </c>
      <c s="34" t="s">
        <v>144</v>
      </c>
      <c s="34" t="s">
        <v>690</v>
      </c>
      <c s="35" t="s">
        <v>5</v>
      </c>
      <c s="6" t="s">
        <v>691</v>
      </c>
      <c s="36" t="s">
        <v>61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62</v>
      </c>
      <c>
        <f>(M229*21)/100</f>
      </c>
      <c t="s">
        <v>28</v>
      </c>
    </row>
    <row r="230" spans="1:5" ht="12.75">
      <c r="A230" s="35" t="s">
        <v>56</v>
      </c>
      <c r="E230" s="39" t="s">
        <v>691</v>
      </c>
    </row>
    <row r="231" spans="1:5" ht="12.75">
      <c r="A231" s="35" t="s">
        <v>57</v>
      </c>
      <c r="E231" s="40" t="s">
        <v>5</v>
      </c>
    </row>
    <row r="232" spans="1:5" ht="12.75">
      <c r="A232" t="s">
        <v>58</v>
      </c>
      <c r="E232" s="39" t="s">
        <v>5</v>
      </c>
    </row>
    <row r="233" spans="1:16" ht="12.75">
      <c r="A233" t="s">
        <v>50</v>
      </c>
      <c s="34" t="s">
        <v>147</v>
      </c>
      <c s="34" t="s">
        <v>692</v>
      </c>
      <c s="35" t="s">
        <v>5</v>
      </c>
      <c s="6" t="s">
        <v>693</v>
      </c>
      <c s="36" t="s">
        <v>71</v>
      </c>
      <c s="37">
        <v>1</v>
      </c>
      <c s="36">
        <v>0.0002</v>
      </c>
      <c s="36">
        <f>ROUND(G233*H233,6)</f>
      </c>
      <c r="L233" s="38">
        <v>0</v>
      </c>
      <c s="32">
        <f>ROUND(ROUND(L233,2)*ROUND(G233,3),2)</f>
      </c>
      <c s="36" t="s">
        <v>55</v>
      </c>
      <c>
        <f>(M233*21)/100</f>
      </c>
      <c t="s">
        <v>28</v>
      </c>
    </row>
    <row r="234" spans="1:5" ht="12.75">
      <c r="A234" s="35" t="s">
        <v>56</v>
      </c>
      <c r="E234" s="39" t="s">
        <v>693</v>
      </c>
    </row>
    <row r="235" spans="1:5" ht="12.75">
      <c r="A235" s="35" t="s">
        <v>57</v>
      </c>
      <c r="E235" s="40" t="s">
        <v>5</v>
      </c>
    </row>
    <row r="236" spans="1:5" ht="12.75">
      <c r="A236" t="s">
        <v>58</v>
      </c>
      <c r="E236" s="39" t="s">
        <v>5</v>
      </c>
    </row>
    <row r="237" spans="1:16" ht="12.75">
      <c r="A237" t="s">
        <v>50</v>
      </c>
      <c s="34" t="s">
        <v>148</v>
      </c>
      <c s="34" t="s">
        <v>694</v>
      </c>
      <c s="35" t="s">
        <v>5</v>
      </c>
      <c s="6" t="s">
        <v>695</v>
      </c>
      <c s="36" t="s">
        <v>61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62</v>
      </c>
      <c>
        <f>(M237*21)/100</f>
      </c>
      <c t="s">
        <v>28</v>
      </c>
    </row>
    <row r="238" spans="1:5" ht="12.75">
      <c r="A238" s="35" t="s">
        <v>56</v>
      </c>
      <c r="E238" s="39" t="s">
        <v>695</v>
      </c>
    </row>
    <row r="239" spans="1:5" ht="12.75">
      <c r="A239" s="35" t="s">
        <v>57</v>
      </c>
      <c r="E239" s="40" t="s">
        <v>5</v>
      </c>
    </row>
    <row r="240" spans="1:5" ht="12.75">
      <c r="A240" t="s">
        <v>58</v>
      </c>
      <c r="E240" s="39" t="s">
        <v>5</v>
      </c>
    </row>
    <row r="241" spans="1:16" ht="12.75">
      <c r="A241" t="s">
        <v>50</v>
      </c>
      <c s="34" t="s">
        <v>150</v>
      </c>
      <c s="34" t="s">
        <v>696</v>
      </c>
      <c s="35" t="s">
        <v>5</v>
      </c>
      <c s="6" t="s">
        <v>697</v>
      </c>
      <c s="36" t="s">
        <v>61</v>
      </c>
      <c s="37">
        <v>15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62</v>
      </c>
      <c>
        <f>(M241*21)/100</f>
      </c>
      <c t="s">
        <v>28</v>
      </c>
    </row>
    <row r="242" spans="1:5" ht="12.75">
      <c r="A242" s="35" t="s">
        <v>56</v>
      </c>
      <c r="E242" s="39" t="s">
        <v>697</v>
      </c>
    </row>
    <row r="243" spans="1:5" ht="12.75">
      <c r="A243" s="35" t="s">
        <v>57</v>
      </c>
      <c r="E243" s="40" t="s">
        <v>5</v>
      </c>
    </row>
    <row r="244" spans="1:5" ht="12.75">
      <c r="A244" t="s">
        <v>58</v>
      </c>
      <c r="E244" s="39" t="s">
        <v>5</v>
      </c>
    </row>
    <row r="245" spans="1:13" ht="12.75">
      <c r="A245" t="s">
        <v>47</v>
      </c>
      <c r="C245" s="31" t="s">
        <v>698</v>
      </c>
      <c r="E245" s="33" t="s">
        <v>699</v>
      </c>
      <c r="J245" s="32">
        <f>0</f>
      </c>
      <c s="32">
        <f>0</f>
      </c>
      <c s="32">
        <f>0+L246+L250+L254+L258+L262+L266+L270+L274+L278+L282+L286+L290+L294+L298+L302+L306+L310+L314+L318+L322</f>
      </c>
      <c s="32">
        <f>0+M246+M250+M254+M258+M262+M266+M270+M274+M278+M282+M286+M290+M294+M298+M302+M306+M310+M314+M318+M322</f>
      </c>
    </row>
    <row r="246" spans="1:16" ht="25.5">
      <c r="A246" t="s">
        <v>50</v>
      </c>
      <c s="34" t="s">
        <v>508</v>
      </c>
      <c s="34" t="s">
        <v>700</v>
      </c>
      <c s="35" t="s">
        <v>5</v>
      </c>
      <c s="6" t="s">
        <v>701</v>
      </c>
      <c s="36" t="s">
        <v>61</v>
      </c>
      <c s="37">
        <v>83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62</v>
      </c>
      <c>
        <f>(M246*21)/100</f>
      </c>
      <c t="s">
        <v>28</v>
      </c>
    </row>
    <row r="247" spans="1:5" ht="25.5">
      <c r="A247" s="35" t="s">
        <v>56</v>
      </c>
      <c r="E247" s="39" t="s">
        <v>701</v>
      </c>
    </row>
    <row r="248" spans="1:5" ht="12.75">
      <c r="A248" s="35" t="s">
        <v>57</v>
      </c>
      <c r="E248" s="40" t="s">
        <v>5</v>
      </c>
    </row>
    <row r="249" spans="1:5" ht="12.75">
      <c r="A249" t="s">
        <v>58</v>
      </c>
      <c r="E249" s="39" t="s">
        <v>5</v>
      </c>
    </row>
    <row r="250" spans="1:16" ht="25.5">
      <c r="A250" t="s">
        <v>50</v>
      </c>
      <c s="34" t="s">
        <v>511</v>
      </c>
      <c s="34" t="s">
        <v>702</v>
      </c>
      <c s="35" t="s">
        <v>5</v>
      </c>
      <c s="6" t="s">
        <v>703</v>
      </c>
      <c s="36" t="s">
        <v>61</v>
      </c>
      <c s="37">
        <v>8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62</v>
      </c>
      <c>
        <f>(M250*21)/100</f>
      </c>
      <c t="s">
        <v>28</v>
      </c>
    </row>
    <row r="251" spans="1:5" ht="25.5">
      <c r="A251" s="35" t="s">
        <v>56</v>
      </c>
      <c r="E251" s="39" t="s">
        <v>703</v>
      </c>
    </row>
    <row r="252" spans="1:5" ht="12.75">
      <c r="A252" s="35" t="s">
        <v>57</v>
      </c>
      <c r="E252" s="40" t="s">
        <v>5</v>
      </c>
    </row>
    <row r="253" spans="1:5" ht="12.75">
      <c r="A253" t="s">
        <v>58</v>
      </c>
      <c r="E253" s="39" t="s">
        <v>5</v>
      </c>
    </row>
    <row r="254" spans="1:16" ht="25.5">
      <c r="A254" t="s">
        <v>50</v>
      </c>
      <c s="34" t="s">
        <v>514</v>
      </c>
      <c s="34" t="s">
        <v>704</v>
      </c>
      <c s="35" t="s">
        <v>5</v>
      </c>
      <c s="6" t="s">
        <v>705</v>
      </c>
      <c s="36" t="s">
        <v>71</v>
      </c>
      <c s="37">
        <v>4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55</v>
      </c>
      <c>
        <f>(M254*21)/100</f>
      </c>
      <c t="s">
        <v>28</v>
      </c>
    </row>
    <row r="255" spans="1:5" ht="25.5">
      <c r="A255" s="35" t="s">
        <v>56</v>
      </c>
      <c r="E255" s="39" t="s">
        <v>705</v>
      </c>
    </row>
    <row r="256" spans="1:5" ht="12.75">
      <c r="A256" s="35" t="s">
        <v>57</v>
      </c>
      <c r="E256" s="40" t="s">
        <v>5</v>
      </c>
    </row>
    <row r="257" spans="1:5" ht="12.75">
      <c r="A257" t="s">
        <v>58</v>
      </c>
      <c r="E257" s="39" t="s">
        <v>5</v>
      </c>
    </row>
    <row r="258" spans="1:16" ht="12.75">
      <c r="A258" t="s">
        <v>50</v>
      </c>
      <c s="34" t="s">
        <v>517</v>
      </c>
      <c s="34" t="s">
        <v>706</v>
      </c>
      <c s="35" t="s">
        <v>5</v>
      </c>
      <c s="6" t="s">
        <v>707</v>
      </c>
      <c s="36" t="s">
        <v>71</v>
      </c>
      <c s="37">
        <v>4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62</v>
      </c>
      <c>
        <f>(M258*21)/100</f>
      </c>
      <c t="s">
        <v>28</v>
      </c>
    </row>
    <row r="259" spans="1:5" ht="12.75">
      <c r="A259" s="35" t="s">
        <v>56</v>
      </c>
      <c r="E259" s="39" t="s">
        <v>707</v>
      </c>
    </row>
    <row r="260" spans="1:5" ht="12.75">
      <c r="A260" s="35" t="s">
        <v>57</v>
      </c>
      <c r="E260" s="40" t="s">
        <v>5</v>
      </c>
    </row>
    <row r="261" spans="1:5" ht="12.75">
      <c r="A261" t="s">
        <v>58</v>
      </c>
      <c r="E261" s="39" t="s">
        <v>5</v>
      </c>
    </row>
    <row r="262" spans="1:16" ht="12.75">
      <c r="A262" t="s">
        <v>50</v>
      </c>
      <c s="34" t="s">
        <v>520</v>
      </c>
      <c s="34" t="s">
        <v>708</v>
      </c>
      <c s="35" t="s">
        <v>5</v>
      </c>
      <c s="6" t="s">
        <v>709</v>
      </c>
      <c s="36" t="s">
        <v>71</v>
      </c>
      <c s="37">
        <v>198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55</v>
      </c>
      <c>
        <f>(M262*21)/100</f>
      </c>
      <c t="s">
        <v>28</v>
      </c>
    </row>
    <row r="263" spans="1:5" ht="12.75">
      <c r="A263" s="35" t="s">
        <v>56</v>
      </c>
      <c r="E263" s="39" t="s">
        <v>709</v>
      </c>
    </row>
    <row r="264" spans="1:5" ht="12.75">
      <c r="A264" s="35" t="s">
        <v>57</v>
      </c>
      <c r="E264" s="40" t="s">
        <v>5</v>
      </c>
    </row>
    <row r="265" spans="1:5" ht="12.75">
      <c r="A265" t="s">
        <v>58</v>
      </c>
      <c r="E265" s="39" t="s">
        <v>5</v>
      </c>
    </row>
    <row r="266" spans="1:16" ht="12.75">
      <c r="A266" t="s">
        <v>50</v>
      </c>
      <c s="34" t="s">
        <v>523</v>
      </c>
      <c s="34" t="s">
        <v>710</v>
      </c>
      <c s="35" t="s">
        <v>5</v>
      </c>
      <c s="6" t="s">
        <v>711</v>
      </c>
      <c s="36" t="s">
        <v>61</v>
      </c>
      <c s="37">
        <v>5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62</v>
      </c>
      <c>
        <f>(M266*21)/100</f>
      </c>
      <c t="s">
        <v>28</v>
      </c>
    </row>
    <row r="267" spans="1:5" ht="12.75">
      <c r="A267" s="35" t="s">
        <v>56</v>
      </c>
      <c r="E267" s="39" t="s">
        <v>711</v>
      </c>
    </row>
    <row r="268" spans="1:5" ht="12.75">
      <c r="A268" s="35" t="s">
        <v>57</v>
      </c>
      <c r="E268" s="40" t="s">
        <v>5</v>
      </c>
    </row>
    <row r="269" spans="1:5" ht="12.75">
      <c r="A269" t="s">
        <v>58</v>
      </c>
      <c r="E269" s="39" t="s">
        <v>5</v>
      </c>
    </row>
    <row r="270" spans="1:16" ht="25.5">
      <c r="A270" t="s">
        <v>50</v>
      </c>
      <c s="34" t="s">
        <v>527</v>
      </c>
      <c s="34" t="s">
        <v>712</v>
      </c>
      <c s="35" t="s">
        <v>5</v>
      </c>
      <c s="6" t="s">
        <v>713</v>
      </c>
      <c s="36" t="s">
        <v>71</v>
      </c>
      <c s="37">
        <v>91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55</v>
      </c>
      <c>
        <f>(M270*21)/100</f>
      </c>
      <c t="s">
        <v>28</v>
      </c>
    </row>
    <row r="271" spans="1:5" ht="25.5">
      <c r="A271" s="35" t="s">
        <v>56</v>
      </c>
      <c r="E271" s="39" t="s">
        <v>713</v>
      </c>
    </row>
    <row r="272" spans="1:5" ht="12.75">
      <c r="A272" s="35" t="s">
        <v>57</v>
      </c>
      <c r="E272" s="40" t="s">
        <v>5</v>
      </c>
    </row>
    <row r="273" spans="1:5" ht="12.75">
      <c r="A273" t="s">
        <v>58</v>
      </c>
      <c r="E273" s="39" t="s">
        <v>5</v>
      </c>
    </row>
    <row r="274" spans="1:16" ht="12.75">
      <c r="A274" t="s">
        <v>50</v>
      </c>
      <c s="34" t="s">
        <v>530</v>
      </c>
      <c s="34" t="s">
        <v>714</v>
      </c>
      <c s="35" t="s">
        <v>5</v>
      </c>
      <c s="6" t="s">
        <v>715</v>
      </c>
      <c s="36" t="s">
        <v>61</v>
      </c>
      <c s="37">
        <v>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62</v>
      </c>
      <c>
        <f>(M274*21)/100</f>
      </c>
      <c t="s">
        <v>28</v>
      </c>
    </row>
    <row r="275" spans="1:5" ht="12.75">
      <c r="A275" s="35" t="s">
        <v>56</v>
      </c>
      <c r="E275" s="39" t="s">
        <v>715</v>
      </c>
    </row>
    <row r="276" spans="1:5" ht="12.75">
      <c r="A276" s="35" t="s">
        <v>57</v>
      </c>
      <c r="E276" s="40" t="s">
        <v>5</v>
      </c>
    </row>
    <row r="277" spans="1:5" ht="12.75">
      <c r="A277" t="s">
        <v>58</v>
      </c>
      <c r="E277" s="39" t="s">
        <v>5</v>
      </c>
    </row>
    <row r="278" spans="1:16" ht="12.75">
      <c r="A278" t="s">
        <v>50</v>
      </c>
      <c s="34" t="s">
        <v>533</v>
      </c>
      <c s="34" t="s">
        <v>716</v>
      </c>
      <c s="35" t="s">
        <v>5</v>
      </c>
      <c s="6" t="s">
        <v>717</v>
      </c>
      <c s="36" t="s">
        <v>71</v>
      </c>
      <c s="37">
        <v>91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55</v>
      </c>
      <c>
        <f>(M278*21)/100</f>
      </c>
      <c t="s">
        <v>28</v>
      </c>
    </row>
    <row r="279" spans="1:5" ht="12.75">
      <c r="A279" s="35" t="s">
        <v>56</v>
      </c>
      <c r="E279" s="39" t="s">
        <v>717</v>
      </c>
    </row>
    <row r="280" spans="1:5" ht="12.75">
      <c r="A280" s="35" t="s">
        <v>57</v>
      </c>
      <c r="E280" s="40" t="s">
        <v>5</v>
      </c>
    </row>
    <row r="281" spans="1:5" ht="12.75">
      <c r="A281" t="s">
        <v>58</v>
      </c>
      <c r="E281" s="39" t="s">
        <v>5</v>
      </c>
    </row>
    <row r="282" spans="1:16" ht="12.75">
      <c r="A282" t="s">
        <v>50</v>
      </c>
      <c s="34" t="s">
        <v>536</v>
      </c>
      <c s="34" t="s">
        <v>718</v>
      </c>
      <c s="35" t="s">
        <v>5</v>
      </c>
      <c s="6" t="s">
        <v>717</v>
      </c>
      <c s="36" t="s">
        <v>71</v>
      </c>
      <c s="37">
        <v>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55</v>
      </c>
      <c>
        <f>(M282*21)/100</f>
      </c>
      <c t="s">
        <v>28</v>
      </c>
    </row>
    <row r="283" spans="1:5" ht="12.75">
      <c r="A283" s="35" t="s">
        <v>56</v>
      </c>
      <c r="E283" s="39" t="s">
        <v>717</v>
      </c>
    </row>
    <row r="284" spans="1:5" ht="12.75">
      <c r="A284" s="35" t="s">
        <v>57</v>
      </c>
      <c r="E284" s="40" t="s">
        <v>5</v>
      </c>
    </row>
    <row r="285" spans="1:5" ht="12.75">
      <c r="A285" t="s">
        <v>58</v>
      </c>
      <c r="E285" s="39" t="s">
        <v>5</v>
      </c>
    </row>
    <row r="286" spans="1:16" ht="25.5">
      <c r="A286" t="s">
        <v>50</v>
      </c>
      <c s="34" t="s">
        <v>539</v>
      </c>
      <c s="34" t="s">
        <v>719</v>
      </c>
      <c s="35" t="s">
        <v>5</v>
      </c>
      <c s="6" t="s">
        <v>720</v>
      </c>
      <c s="36" t="s">
        <v>61</v>
      </c>
      <c s="37">
        <v>12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62</v>
      </c>
      <c>
        <f>(M286*21)/100</f>
      </c>
      <c t="s">
        <v>28</v>
      </c>
    </row>
    <row r="287" spans="1:5" ht="25.5">
      <c r="A287" s="35" t="s">
        <v>56</v>
      </c>
      <c r="E287" s="39" t="s">
        <v>720</v>
      </c>
    </row>
    <row r="288" spans="1:5" ht="12.75">
      <c r="A288" s="35" t="s">
        <v>57</v>
      </c>
      <c r="E288" s="40" t="s">
        <v>5</v>
      </c>
    </row>
    <row r="289" spans="1:5" ht="12.75">
      <c r="A289" t="s">
        <v>58</v>
      </c>
      <c r="E289" s="39" t="s">
        <v>5</v>
      </c>
    </row>
    <row r="290" spans="1:16" ht="12.75">
      <c r="A290" t="s">
        <v>50</v>
      </c>
      <c s="34" t="s">
        <v>541</v>
      </c>
      <c s="34" t="s">
        <v>721</v>
      </c>
      <c s="35" t="s">
        <v>5</v>
      </c>
      <c s="6" t="s">
        <v>722</v>
      </c>
      <c s="36" t="s">
        <v>61</v>
      </c>
      <c s="37">
        <v>198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62</v>
      </c>
      <c>
        <f>(M290*21)/100</f>
      </c>
      <c t="s">
        <v>28</v>
      </c>
    </row>
    <row r="291" spans="1:5" ht="12.75">
      <c r="A291" s="35" t="s">
        <v>56</v>
      </c>
      <c r="E291" s="39" t="s">
        <v>722</v>
      </c>
    </row>
    <row r="292" spans="1:5" ht="12.75">
      <c r="A292" s="35" t="s">
        <v>57</v>
      </c>
      <c r="E292" s="40" t="s">
        <v>5</v>
      </c>
    </row>
    <row r="293" spans="1:5" ht="12.75">
      <c r="A293" t="s">
        <v>58</v>
      </c>
      <c r="E293" s="39" t="s">
        <v>5</v>
      </c>
    </row>
    <row r="294" spans="1:16" ht="12.75">
      <c r="A294" t="s">
        <v>50</v>
      </c>
      <c s="34" t="s">
        <v>544</v>
      </c>
      <c s="34" t="s">
        <v>723</v>
      </c>
      <c s="35" t="s">
        <v>5</v>
      </c>
      <c s="6" t="s">
        <v>724</v>
      </c>
      <c s="36" t="s">
        <v>61</v>
      </c>
      <c s="37">
        <v>198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62</v>
      </c>
      <c>
        <f>(M294*21)/100</f>
      </c>
      <c t="s">
        <v>28</v>
      </c>
    </row>
    <row r="295" spans="1:5" ht="12.75">
      <c r="A295" s="35" t="s">
        <v>56</v>
      </c>
      <c r="E295" s="39" t="s">
        <v>724</v>
      </c>
    </row>
    <row r="296" spans="1:5" ht="12.75">
      <c r="A296" s="35" t="s">
        <v>57</v>
      </c>
      <c r="E296" s="40" t="s">
        <v>5</v>
      </c>
    </row>
    <row r="297" spans="1:5" ht="12.75">
      <c r="A297" t="s">
        <v>58</v>
      </c>
      <c r="E297" s="39" t="s">
        <v>5</v>
      </c>
    </row>
    <row r="298" spans="1:16" ht="12.75">
      <c r="A298" t="s">
        <v>50</v>
      </c>
      <c s="34" t="s">
        <v>547</v>
      </c>
      <c s="34" t="s">
        <v>725</v>
      </c>
      <c s="35" t="s">
        <v>5</v>
      </c>
      <c s="6" t="s">
        <v>726</v>
      </c>
      <c s="36" t="s">
        <v>71</v>
      </c>
      <c s="37">
        <v>210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55</v>
      </c>
      <c>
        <f>(M298*21)/100</f>
      </c>
      <c t="s">
        <v>28</v>
      </c>
    </row>
    <row r="299" spans="1:5" ht="12.75">
      <c r="A299" s="35" t="s">
        <v>56</v>
      </c>
      <c r="E299" s="39" t="s">
        <v>726</v>
      </c>
    </row>
    <row r="300" spans="1:5" ht="12.75">
      <c r="A300" s="35" t="s">
        <v>57</v>
      </c>
      <c r="E300" s="40" t="s">
        <v>5</v>
      </c>
    </row>
    <row r="301" spans="1:5" ht="12.75">
      <c r="A301" t="s">
        <v>58</v>
      </c>
      <c r="E301" s="39" t="s">
        <v>5</v>
      </c>
    </row>
    <row r="302" spans="1:16" ht="12.75">
      <c r="A302" t="s">
        <v>50</v>
      </c>
      <c s="34" t="s">
        <v>550</v>
      </c>
      <c s="34" t="s">
        <v>727</v>
      </c>
      <c s="35" t="s">
        <v>5</v>
      </c>
      <c s="6" t="s">
        <v>728</v>
      </c>
      <c s="36" t="s">
        <v>61</v>
      </c>
      <c s="37">
        <v>198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62</v>
      </c>
      <c>
        <f>(M302*21)/100</f>
      </c>
      <c t="s">
        <v>28</v>
      </c>
    </row>
    <row r="303" spans="1:5" ht="12.75">
      <c r="A303" s="35" t="s">
        <v>56</v>
      </c>
      <c r="E303" s="39" t="s">
        <v>728</v>
      </c>
    </row>
    <row r="304" spans="1:5" ht="12.75">
      <c r="A304" s="35" t="s">
        <v>57</v>
      </c>
      <c r="E304" s="40" t="s">
        <v>5</v>
      </c>
    </row>
    <row r="305" spans="1:5" ht="12.75">
      <c r="A305" t="s">
        <v>58</v>
      </c>
      <c r="E305" s="39" t="s">
        <v>5</v>
      </c>
    </row>
    <row r="306" spans="1:16" ht="12.75">
      <c r="A306" t="s">
        <v>50</v>
      </c>
      <c s="34" t="s">
        <v>553</v>
      </c>
      <c s="34" t="s">
        <v>729</v>
      </c>
      <c s="35" t="s">
        <v>5</v>
      </c>
      <c s="6" t="s">
        <v>730</v>
      </c>
      <c s="36" t="s">
        <v>71</v>
      </c>
      <c s="37">
        <v>5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55</v>
      </c>
      <c>
        <f>(M306*21)/100</f>
      </c>
      <c t="s">
        <v>28</v>
      </c>
    </row>
    <row r="307" spans="1:5" ht="12.75">
      <c r="A307" s="35" t="s">
        <v>56</v>
      </c>
      <c r="E307" s="39" t="s">
        <v>730</v>
      </c>
    </row>
    <row r="308" spans="1:5" ht="12.75">
      <c r="A308" s="35" t="s">
        <v>57</v>
      </c>
      <c r="E308" s="40" t="s">
        <v>5</v>
      </c>
    </row>
    <row r="309" spans="1:5" ht="12.75">
      <c r="A309" t="s">
        <v>58</v>
      </c>
      <c r="E309" s="39" t="s">
        <v>5</v>
      </c>
    </row>
    <row r="310" spans="1:16" ht="12.75">
      <c r="A310" t="s">
        <v>50</v>
      </c>
      <c s="34" t="s">
        <v>556</v>
      </c>
      <c s="34" t="s">
        <v>731</v>
      </c>
      <c s="35" t="s">
        <v>5</v>
      </c>
      <c s="6" t="s">
        <v>732</v>
      </c>
      <c s="36" t="s">
        <v>61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62</v>
      </c>
      <c>
        <f>(M310*21)/100</f>
      </c>
      <c t="s">
        <v>28</v>
      </c>
    </row>
    <row r="311" spans="1:5" ht="12.75">
      <c r="A311" s="35" t="s">
        <v>56</v>
      </c>
      <c r="E311" s="39" t="s">
        <v>732</v>
      </c>
    </row>
    <row r="312" spans="1:5" ht="12.75">
      <c r="A312" s="35" t="s">
        <v>57</v>
      </c>
      <c r="E312" s="40" t="s">
        <v>5</v>
      </c>
    </row>
    <row r="313" spans="1:5" ht="12.75">
      <c r="A313" t="s">
        <v>58</v>
      </c>
      <c r="E313" s="39" t="s">
        <v>5</v>
      </c>
    </row>
    <row r="314" spans="1:16" ht="12.75">
      <c r="A314" t="s">
        <v>50</v>
      </c>
      <c s="34" t="s">
        <v>559</v>
      </c>
      <c s="34" t="s">
        <v>733</v>
      </c>
      <c s="35" t="s">
        <v>5</v>
      </c>
      <c s="6" t="s">
        <v>730</v>
      </c>
      <c s="36" t="s">
        <v>71</v>
      </c>
      <c s="37">
        <v>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55</v>
      </c>
      <c>
        <f>(M314*21)/100</f>
      </c>
      <c t="s">
        <v>28</v>
      </c>
    </row>
    <row r="315" spans="1:5" ht="12.75">
      <c r="A315" s="35" t="s">
        <v>56</v>
      </c>
      <c r="E315" s="39" t="s">
        <v>730</v>
      </c>
    </row>
    <row r="316" spans="1:5" ht="12.75">
      <c r="A316" s="35" t="s">
        <v>57</v>
      </c>
      <c r="E316" s="40" t="s">
        <v>5</v>
      </c>
    </row>
    <row r="317" spans="1:5" ht="12.75">
      <c r="A317" t="s">
        <v>58</v>
      </c>
      <c r="E317" s="39" t="s">
        <v>5</v>
      </c>
    </row>
    <row r="318" spans="1:16" ht="12.75">
      <c r="A318" t="s">
        <v>50</v>
      </c>
      <c s="34" t="s">
        <v>562</v>
      </c>
      <c s="34" t="s">
        <v>734</v>
      </c>
      <c s="35" t="s">
        <v>5</v>
      </c>
      <c s="6" t="s">
        <v>735</v>
      </c>
      <c s="36" t="s">
        <v>71</v>
      </c>
      <c s="37">
        <v>4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55</v>
      </c>
      <c>
        <f>(M318*21)/100</f>
      </c>
      <c t="s">
        <v>28</v>
      </c>
    </row>
    <row r="319" spans="1:5" ht="12.75">
      <c r="A319" s="35" t="s">
        <v>56</v>
      </c>
      <c r="E319" s="39" t="s">
        <v>735</v>
      </c>
    </row>
    <row r="320" spans="1:5" ht="12.75">
      <c r="A320" s="35" t="s">
        <v>57</v>
      </c>
      <c r="E320" s="40" t="s">
        <v>5</v>
      </c>
    </row>
    <row r="321" spans="1:5" ht="12.75">
      <c r="A321" t="s">
        <v>58</v>
      </c>
      <c r="E321" s="39" t="s">
        <v>5</v>
      </c>
    </row>
    <row r="322" spans="1:16" ht="12.75">
      <c r="A322" t="s">
        <v>50</v>
      </c>
      <c s="34" t="s">
        <v>565</v>
      </c>
      <c s="34" t="s">
        <v>736</v>
      </c>
      <c s="35" t="s">
        <v>5</v>
      </c>
      <c s="6" t="s">
        <v>737</v>
      </c>
      <c s="36" t="s">
        <v>71</v>
      </c>
      <c s="37">
        <v>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62</v>
      </c>
      <c>
        <f>(M322*21)/100</f>
      </c>
      <c t="s">
        <v>28</v>
      </c>
    </row>
    <row r="323" spans="1:5" ht="12.75">
      <c r="A323" s="35" t="s">
        <v>56</v>
      </c>
      <c r="E323" s="39" t="s">
        <v>737</v>
      </c>
    </row>
    <row r="324" spans="1:5" ht="12.75">
      <c r="A324" s="35" t="s">
        <v>57</v>
      </c>
      <c r="E324" s="40" t="s">
        <v>5</v>
      </c>
    </row>
    <row r="325" spans="1:5" ht="12.75">
      <c r="A325" t="s">
        <v>58</v>
      </c>
      <c r="E325" s="39" t="s">
        <v>5</v>
      </c>
    </row>
    <row r="326" spans="1:13" ht="12.75">
      <c r="A326" t="s">
        <v>47</v>
      </c>
      <c r="C326" s="31" t="s">
        <v>738</v>
      </c>
      <c r="E326" s="33" t="s">
        <v>739</v>
      </c>
      <c r="J326" s="32">
        <f>0</f>
      </c>
      <c s="32">
        <f>0</f>
      </c>
      <c s="32">
        <f>0+L327+L331+L335</f>
      </c>
      <c s="32">
        <f>0+M327+M331+M335</f>
      </c>
    </row>
    <row r="327" spans="1:16" ht="25.5">
      <c r="A327" t="s">
        <v>50</v>
      </c>
      <c s="34" t="s">
        <v>405</v>
      </c>
      <c s="34" t="s">
        <v>740</v>
      </c>
      <c s="35" t="s">
        <v>5</v>
      </c>
      <c s="6" t="s">
        <v>741</v>
      </c>
      <c s="36" t="s">
        <v>61</v>
      </c>
      <c s="37">
        <v>17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62</v>
      </c>
      <c>
        <f>(M327*21)/100</f>
      </c>
      <c t="s">
        <v>28</v>
      </c>
    </row>
    <row r="328" spans="1:5" ht="25.5">
      <c r="A328" s="35" t="s">
        <v>56</v>
      </c>
      <c r="E328" s="39" t="s">
        <v>741</v>
      </c>
    </row>
    <row r="329" spans="1:5" ht="12.75">
      <c r="A329" s="35" t="s">
        <v>57</v>
      </c>
      <c r="E329" s="40" t="s">
        <v>5</v>
      </c>
    </row>
    <row r="330" spans="1:5" ht="12.75">
      <c r="A330" t="s">
        <v>58</v>
      </c>
      <c r="E330" s="39" t="s">
        <v>5</v>
      </c>
    </row>
    <row r="331" spans="1:16" ht="12.75">
      <c r="A331" t="s">
        <v>50</v>
      </c>
      <c s="34" t="s">
        <v>408</v>
      </c>
      <c s="34" t="s">
        <v>742</v>
      </c>
      <c s="35" t="s">
        <v>5</v>
      </c>
      <c s="6" t="s">
        <v>743</v>
      </c>
      <c s="36" t="s">
        <v>61</v>
      </c>
      <c s="37">
        <v>17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62</v>
      </c>
      <c>
        <f>(M331*21)/100</f>
      </c>
      <c t="s">
        <v>28</v>
      </c>
    </row>
    <row r="332" spans="1:5" ht="12.75">
      <c r="A332" s="35" t="s">
        <v>56</v>
      </c>
      <c r="E332" s="39" t="s">
        <v>743</v>
      </c>
    </row>
    <row r="333" spans="1:5" ht="12.75">
      <c r="A333" s="35" t="s">
        <v>57</v>
      </c>
      <c r="E333" s="40" t="s">
        <v>5</v>
      </c>
    </row>
    <row r="334" spans="1:5" ht="12.75">
      <c r="A334" t="s">
        <v>58</v>
      </c>
      <c r="E334" s="39" t="s">
        <v>5</v>
      </c>
    </row>
    <row r="335" spans="1:16" ht="12.75">
      <c r="A335" t="s">
        <v>50</v>
      </c>
      <c s="34" t="s">
        <v>413</v>
      </c>
      <c s="34" t="s">
        <v>744</v>
      </c>
      <c s="35" t="s">
        <v>5</v>
      </c>
      <c s="6" t="s">
        <v>745</v>
      </c>
      <c s="36" t="s">
        <v>71</v>
      </c>
      <c s="37">
        <v>17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55</v>
      </c>
      <c>
        <f>(M335*21)/100</f>
      </c>
      <c t="s">
        <v>28</v>
      </c>
    </row>
    <row r="336" spans="1:5" ht="12.75">
      <c r="A336" s="35" t="s">
        <v>56</v>
      </c>
      <c r="E336" s="39" t="s">
        <v>745</v>
      </c>
    </row>
    <row r="337" spans="1:5" ht="12.75">
      <c r="A337" s="35" t="s">
        <v>57</v>
      </c>
      <c r="E337" s="40" t="s">
        <v>5</v>
      </c>
    </row>
    <row r="338" spans="1:5" ht="12.75">
      <c r="A338" t="s">
        <v>58</v>
      </c>
      <c r="E338" s="39" t="s">
        <v>5</v>
      </c>
    </row>
    <row r="339" spans="1:13" ht="12.75">
      <c r="A339" t="s">
        <v>47</v>
      </c>
      <c r="C339" s="31" t="s">
        <v>746</v>
      </c>
      <c r="E339" s="33" t="s">
        <v>747</v>
      </c>
      <c r="J339" s="32">
        <f>0</f>
      </c>
      <c s="32">
        <f>0</f>
      </c>
      <c s="32">
        <f>0+L340+L344+L348+L352+L356+L360+L364+L368+L372+L376+L380+L384</f>
      </c>
      <c s="32">
        <f>0+M340+M344+M348+M352+M356+M360+M364+M368+M372+M376+M380+M384</f>
      </c>
    </row>
    <row r="340" spans="1:16" ht="12.75">
      <c r="A340" t="s">
        <v>50</v>
      </c>
      <c s="34" t="s">
        <v>152</v>
      </c>
      <c s="34" t="s">
        <v>748</v>
      </c>
      <c s="35" t="s">
        <v>5</v>
      </c>
      <c s="6" t="s">
        <v>749</v>
      </c>
      <c s="36" t="s">
        <v>54</v>
      </c>
      <c s="37">
        <v>2000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62</v>
      </c>
      <c>
        <f>(M340*21)/100</f>
      </c>
      <c t="s">
        <v>28</v>
      </c>
    </row>
    <row r="341" spans="1:5" ht="12.75">
      <c r="A341" s="35" t="s">
        <v>56</v>
      </c>
      <c r="E341" s="39" t="s">
        <v>749</v>
      </c>
    </row>
    <row r="342" spans="1:5" ht="12.75">
      <c r="A342" s="35" t="s">
        <v>57</v>
      </c>
      <c r="E342" s="40" t="s">
        <v>5</v>
      </c>
    </row>
    <row r="343" spans="1:5" ht="12.75">
      <c r="A343" t="s">
        <v>58</v>
      </c>
      <c r="E343" s="39" t="s">
        <v>5</v>
      </c>
    </row>
    <row r="344" spans="1:16" ht="12.75">
      <c r="A344" t="s">
        <v>50</v>
      </c>
      <c s="34" t="s">
        <v>154</v>
      </c>
      <c s="34" t="s">
        <v>750</v>
      </c>
      <c s="35" t="s">
        <v>5</v>
      </c>
      <c s="6" t="s">
        <v>751</v>
      </c>
      <c s="36" t="s">
        <v>54</v>
      </c>
      <c s="37">
        <v>6500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62</v>
      </c>
      <c>
        <f>(M344*21)/100</f>
      </c>
      <c t="s">
        <v>28</v>
      </c>
    </row>
    <row r="345" spans="1:5" ht="12.75">
      <c r="A345" s="35" t="s">
        <v>56</v>
      </c>
      <c r="E345" s="39" t="s">
        <v>751</v>
      </c>
    </row>
    <row r="346" spans="1:5" ht="12.75">
      <c r="A346" s="35" t="s">
        <v>57</v>
      </c>
      <c r="E346" s="40" t="s">
        <v>5</v>
      </c>
    </row>
    <row r="347" spans="1:5" ht="12.75">
      <c r="A347" t="s">
        <v>58</v>
      </c>
      <c r="E347" s="39" t="s">
        <v>5</v>
      </c>
    </row>
    <row r="348" spans="1:16" ht="12.75">
      <c r="A348" t="s">
        <v>50</v>
      </c>
      <c s="34" t="s">
        <v>156</v>
      </c>
      <c s="34" t="s">
        <v>752</v>
      </c>
      <c s="35" t="s">
        <v>5</v>
      </c>
      <c s="6" t="s">
        <v>753</v>
      </c>
      <c s="36" t="s">
        <v>54</v>
      </c>
      <c s="37">
        <v>1000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62</v>
      </c>
      <c>
        <f>(M348*21)/100</f>
      </c>
      <c t="s">
        <v>28</v>
      </c>
    </row>
    <row r="349" spans="1:5" ht="12.75">
      <c r="A349" s="35" t="s">
        <v>56</v>
      </c>
      <c r="E349" s="39" t="s">
        <v>753</v>
      </c>
    </row>
    <row r="350" spans="1:5" ht="12.75">
      <c r="A350" s="35" t="s">
        <v>57</v>
      </c>
      <c r="E350" s="40" t="s">
        <v>5</v>
      </c>
    </row>
    <row r="351" spans="1:5" ht="12.75">
      <c r="A351" t="s">
        <v>58</v>
      </c>
      <c r="E351" s="39" t="s">
        <v>5</v>
      </c>
    </row>
    <row r="352" spans="1:16" ht="12.75">
      <c r="A352" t="s">
        <v>50</v>
      </c>
      <c s="34" t="s">
        <v>157</v>
      </c>
      <c s="34" t="s">
        <v>754</v>
      </c>
      <c s="35" t="s">
        <v>5</v>
      </c>
      <c s="6" t="s">
        <v>755</v>
      </c>
      <c s="36" t="s">
        <v>54</v>
      </c>
      <c s="37">
        <v>150</v>
      </c>
      <c s="36">
        <v>3E-05</v>
      </c>
      <c s="36">
        <f>ROUND(G352*H352,6)</f>
      </c>
      <c r="L352" s="38">
        <v>0</v>
      </c>
      <c s="32">
        <f>ROUND(ROUND(L352,2)*ROUND(G352,3),2)</f>
      </c>
      <c s="36" t="s">
        <v>55</v>
      </c>
      <c>
        <f>(M352*21)/100</f>
      </c>
      <c t="s">
        <v>28</v>
      </c>
    </row>
    <row r="353" spans="1:5" ht="12.75">
      <c r="A353" s="35" t="s">
        <v>56</v>
      </c>
      <c r="E353" s="39" t="s">
        <v>755</v>
      </c>
    </row>
    <row r="354" spans="1:5" ht="12.75">
      <c r="A354" s="35" t="s">
        <v>57</v>
      </c>
      <c r="E354" s="40" t="s">
        <v>5</v>
      </c>
    </row>
    <row r="355" spans="1:5" ht="12.75">
      <c r="A355" t="s">
        <v>58</v>
      </c>
      <c r="E355" s="39" t="s">
        <v>5</v>
      </c>
    </row>
    <row r="356" spans="1:16" ht="12.75">
      <c r="A356" t="s">
        <v>50</v>
      </c>
      <c s="34" t="s">
        <v>159</v>
      </c>
      <c s="34" t="s">
        <v>756</v>
      </c>
      <c s="35" t="s">
        <v>5</v>
      </c>
      <c s="6" t="s">
        <v>757</v>
      </c>
      <c s="36" t="s">
        <v>54</v>
      </c>
      <c s="37">
        <v>50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55</v>
      </c>
      <c>
        <f>(M356*21)/100</f>
      </c>
      <c t="s">
        <v>28</v>
      </c>
    </row>
    <row r="357" spans="1:5" ht="12.75">
      <c r="A357" s="35" t="s">
        <v>56</v>
      </c>
      <c r="E357" s="39" t="s">
        <v>757</v>
      </c>
    </row>
    <row r="358" spans="1:5" ht="12.75">
      <c r="A358" s="35" t="s">
        <v>57</v>
      </c>
      <c r="E358" s="40" t="s">
        <v>5</v>
      </c>
    </row>
    <row r="359" spans="1:5" ht="12.75">
      <c r="A359" t="s">
        <v>58</v>
      </c>
      <c r="E359" s="39" t="s">
        <v>5</v>
      </c>
    </row>
    <row r="360" spans="1:16" ht="25.5">
      <c r="A360" t="s">
        <v>50</v>
      </c>
      <c s="34" t="s">
        <v>160</v>
      </c>
      <c s="34" t="s">
        <v>758</v>
      </c>
      <c s="35" t="s">
        <v>5</v>
      </c>
      <c s="6" t="s">
        <v>759</v>
      </c>
      <c s="36" t="s">
        <v>54</v>
      </c>
      <c s="37">
        <v>1000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55</v>
      </c>
      <c>
        <f>(M360*21)/100</f>
      </c>
      <c t="s">
        <v>28</v>
      </c>
    </row>
    <row r="361" spans="1:5" ht="25.5">
      <c r="A361" s="35" t="s">
        <v>56</v>
      </c>
      <c r="E361" s="39" t="s">
        <v>759</v>
      </c>
    </row>
    <row r="362" spans="1:5" ht="12.75">
      <c r="A362" s="35" t="s">
        <v>57</v>
      </c>
      <c r="E362" s="40" t="s">
        <v>5</v>
      </c>
    </row>
    <row r="363" spans="1:5" ht="12.75">
      <c r="A363" t="s">
        <v>58</v>
      </c>
      <c r="E363" s="39" t="s">
        <v>5</v>
      </c>
    </row>
    <row r="364" spans="1:16" ht="25.5">
      <c r="A364" t="s">
        <v>50</v>
      </c>
      <c s="34" t="s">
        <v>162</v>
      </c>
      <c s="34" t="s">
        <v>493</v>
      </c>
      <c s="35" t="s">
        <v>5</v>
      </c>
      <c s="6" t="s">
        <v>494</v>
      </c>
      <c s="36" t="s">
        <v>54</v>
      </c>
      <c s="37">
        <v>52.5</v>
      </c>
      <c s="36">
        <v>0.00019</v>
      </c>
      <c s="36">
        <f>ROUND(G364*H364,6)</f>
      </c>
      <c r="L364" s="38">
        <v>0</v>
      </c>
      <c s="32">
        <f>ROUND(ROUND(L364,2)*ROUND(G364,3),2)</f>
      </c>
      <c s="36" t="s">
        <v>55</v>
      </c>
      <c>
        <f>(M364*21)/100</f>
      </c>
      <c t="s">
        <v>28</v>
      </c>
    </row>
    <row r="365" spans="1:5" ht="25.5">
      <c r="A365" s="35" t="s">
        <v>56</v>
      </c>
      <c r="E365" s="39" t="s">
        <v>494</v>
      </c>
    </row>
    <row r="366" spans="1:5" ht="12.75">
      <c r="A366" s="35" t="s">
        <v>57</v>
      </c>
      <c r="E366" s="40" t="s">
        <v>5</v>
      </c>
    </row>
    <row r="367" spans="1:5" ht="12.75">
      <c r="A367" t="s">
        <v>58</v>
      </c>
      <c r="E367" s="39" t="s">
        <v>5</v>
      </c>
    </row>
    <row r="368" spans="1:16" ht="12.75">
      <c r="A368" t="s">
        <v>50</v>
      </c>
      <c s="34" t="s">
        <v>163</v>
      </c>
      <c s="34" t="s">
        <v>760</v>
      </c>
      <c s="35" t="s">
        <v>5</v>
      </c>
      <c s="6" t="s">
        <v>761</v>
      </c>
      <c s="36" t="s">
        <v>54</v>
      </c>
      <c s="37">
        <v>1000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55</v>
      </c>
      <c>
        <f>(M368*21)/100</f>
      </c>
      <c t="s">
        <v>28</v>
      </c>
    </row>
    <row r="369" spans="1:5" ht="12.75">
      <c r="A369" s="35" t="s">
        <v>56</v>
      </c>
      <c r="E369" s="39" t="s">
        <v>761</v>
      </c>
    </row>
    <row r="370" spans="1:5" ht="12.75">
      <c r="A370" s="35" t="s">
        <v>57</v>
      </c>
      <c r="E370" s="40" t="s">
        <v>5</v>
      </c>
    </row>
    <row r="371" spans="1:5" ht="12.75">
      <c r="A371" t="s">
        <v>58</v>
      </c>
      <c r="E371" s="39" t="s">
        <v>5</v>
      </c>
    </row>
    <row r="372" spans="1:16" ht="12.75">
      <c r="A372" t="s">
        <v>50</v>
      </c>
      <c s="34" t="s">
        <v>381</v>
      </c>
      <c s="34" t="s">
        <v>762</v>
      </c>
      <c s="35" t="s">
        <v>5</v>
      </c>
      <c s="6" t="s">
        <v>763</v>
      </c>
      <c s="36" t="s">
        <v>54</v>
      </c>
      <c s="37">
        <v>1000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62</v>
      </c>
      <c>
        <f>(M372*21)/100</f>
      </c>
      <c t="s">
        <v>28</v>
      </c>
    </row>
    <row r="373" spans="1:5" ht="12.75">
      <c r="A373" s="35" t="s">
        <v>56</v>
      </c>
      <c r="E373" s="39" t="s">
        <v>763</v>
      </c>
    </row>
    <row r="374" spans="1:5" ht="12.75">
      <c r="A374" s="35" t="s">
        <v>57</v>
      </c>
      <c r="E374" s="40" t="s">
        <v>5</v>
      </c>
    </row>
    <row r="375" spans="1:5" ht="12.75">
      <c r="A375" t="s">
        <v>58</v>
      </c>
      <c r="E375" s="39" t="s">
        <v>5</v>
      </c>
    </row>
    <row r="376" spans="1:16" ht="12.75">
      <c r="A376" t="s">
        <v>50</v>
      </c>
      <c s="34" t="s">
        <v>384</v>
      </c>
      <c s="34" t="s">
        <v>764</v>
      </c>
      <c s="35" t="s">
        <v>5</v>
      </c>
      <c s="6" t="s">
        <v>765</v>
      </c>
      <c s="36" t="s">
        <v>61</v>
      </c>
      <c s="37">
        <v>2500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62</v>
      </c>
      <c>
        <f>(M376*21)/100</f>
      </c>
      <c t="s">
        <v>28</v>
      </c>
    </row>
    <row r="377" spans="1:5" ht="12.75">
      <c r="A377" s="35" t="s">
        <v>56</v>
      </c>
      <c r="E377" s="39" t="s">
        <v>765</v>
      </c>
    </row>
    <row r="378" spans="1:5" ht="12.75">
      <c r="A378" s="35" t="s">
        <v>57</v>
      </c>
      <c r="E378" s="40" t="s">
        <v>5</v>
      </c>
    </row>
    <row r="379" spans="1:5" ht="12.75">
      <c r="A379" t="s">
        <v>58</v>
      </c>
      <c r="E379" s="39" t="s">
        <v>5</v>
      </c>
    </row>
    <row r="380" spans="1:16" ht="12.75">
      <c r="A380" t="s">
        <v>50</v>
      </c>
      <c s="34" t="s">
        <v>387</v>
      </c>
      <c s="34" t="s">
        <v>486</v>
      </c>
      <c s="35" t="s">
        <v>5</v>
      </c>
      <c s="6" t="s">
        <v>487</v>
      </c>
      <c s="36" t="s">
        <v>54</v>
      </c>
      <c s="37">
        <v>8650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55</v>
      </c>
      <c>
        <f>(M380*21)/100</f>
      </c>
      <c t="s">
        <v>28</v>
      </c>
    </row>
    <row r="381" spans="1:5" ht="12.75">
      <c r="A381" s="35" t="s">
        <v>56</v>
      </c>
      <c r="E381" s="39" t="s">
        <v>487</v>
      </c>
    </row>
    <row r="382" spans="1:5" ht="12.75">
      <c r="A382" s="35" t="s">
        <v>57</v>
      </c>
      <c r="E382" s="40" t="s">
        <v>5</v>
      </c>
    </row>
    <row r="383" spans="1:5" ht="12.75">
      <c r="A383" t="s">
        <v>58</v>
      </c>
      <c r="E383" s="39" t="s">
        <v>5</v>
      </c>
    </row>
    <row r="384" spans="1:16" ht="12.75">
      <c r="A384" t="s">
        <v>50</v>
      </c>
      <c s="34" t="s">
        <v>390</v>
      </c>
      <c s="34" t="s">
        <v>766</v>
      </c>
      <c s="35" t="s">
        <v>5</v>
      </c>
      <c s="6" t="s">
        <v>767</v>
      </c>
      <c s="36" t="s">
        <v>54</v>
      </c>
      <c s="37">
        <v>1000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62</v>
      </c>
      <c>
        <f>(M384*21)/100</f>
      </c>
      <c t="s">
        <v>28</v>
      </c>
    </row>
    <row r="385" spans="1:5" ht="12.75">
      <c r="A385" s="35" t="s">
        <v>56</v>
      </c>
      <c r="E385" s="39" t="s">
        <v>767</v>
      </c>
    </row>
    <row r="386" spans="1:5" ht="12.75">
      <c r="A386" s="35" t="s">
        <v>57</v>
      </c>
      <c r="E386" s="40" t="s">
        <v>5</v>
      </c>
    </row>
    <row r="387" spans="1:5" ht="12.75">
      <c r="A387" t="s">
        <v>58</v>
      </c>
      <c r="E387" s="39" t="s">
        <v>5</v>
      </c>
    </row>
    <row r="388" spans="1:13" ht="12.75">
      <c r="A388" t="s">
        <v>47</v>
      </c>
      <c r="C388" s="31" t="s">
        <v>768</v>
      </c>
      <c r="E388" s="33" t="s">
        <v>769</v>
      </c>
      <c r="J388" s="32">
        <f>0</f>
      </c>
      <c s="32">
        <f>0</f>
      </c>
      <c s="32">
        <f>0+L389+L393+L397+L401</f>
      </c>
      <c s="32">
        <f>0+M389+M393+M397+M401</f>
      </c>
    </row>
    <row r="389" spans="1:16" ht="25.5">
      <c r="A389" t="s">
        <v>50</v>
      </c>
      <c s="34" t="s">
        <v>393</v>
      </c>
      <c s="34" t="s">
        <v>770</v>
      </c>
      <c s="35" t="s">
        <v>5</v>
      </c>
      <c s="6" t="s">
        <v>771</v>
      </c>
      <c s="36" t="s">
        <v>71</v>
      </c>
      <c s="37">
        <v>50</v>
      </c>
      <c s="36">
        <v>7E-05</v>
      </c>
      <c s="36">
        <f>ROUND(G389*H389,6)</f>
      </c>
      <c r="L389" s="38">
        <v>0</v>
      </c>
      <c s="32">
        <f>ROUND(ROUND(L389,2)*ROUND(G389,3),2)</f>
      </c>
      <c s="36" t="s">
        <v>55</v>
      </c>
      <c>
        <f>(M389*21)/100</f>
      </c>
      <c t="s">
        <v>28</v>
      </c>
    </row>
    <row r="390" spans="1:5" ht="25.5">
      <c r="A390" s="35" t="s">
        <v>56</v>
      </c>
      <c r="E390" s="39" t="s">
        <v>771</v>
      </c>
    </row>
    <row r="391" spans="1:5" ht="12.75">
      <c r="A391" s="35" t="s">
        <v>57</v>
      </c>
      <c r="E391" s="40" t="s">
        <v>5</v>
      </c>
    </row>
    <row r="392" spans="1:5" ht="12.75">
      <c r="A392" t="s">
        <v>58</v>
      </c>
      <c r="E392" s="39" t="s">
        <v>5</v>
      </c>
    </row>
    <row r="393" spans="1:16" ht="12.75">
      <c r="A393" t="s">
        <v>50</v>
      </c>
      <c s="34" t="s">
        <v>396</v>
      </c>
      <c s="34" t="s">
        <v>772</v>
      </c>
      <c s="35" t="s">
        <v>5</v>
      </c>
      <c s="6" t="s">
        <v>538</v>
      </c>
      <c s="36" t="s">
        <v>86</v>
      </c>
      <c s="37">
        <v>1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62</v>
      </c>
      <c>
        <f>(M393*21)/100</f>
      </c>
      <c t="s">
        <v>28</v>
      </c>
    </row>
    <row r="394" spans="1:5" ht="12.75">
      <c r="A394" s="35" t="s">
        <v>56</v>
      </c>
      <c r="E394" s="39" t="s">
        <v>538</v>
      </c>
    </row>
    <row r="395" spans="1:5" ht="12.75">
      <c r="A395" s="35" t="s">
        <v>57</v>
      </c>
      <c r="E395" s="40" t="s">
        <v>5</v>
      </c>
    </row>
    <row r="396" spans="1:5" ht="12.75">
      <c r="A396" t="s">
        <v>58</v>
      </c>
      <c r="E396" s="39" t="s">
        <v>5</v>
      </c>
    </row>
    <row r="397" spans="1:16" ht="12.75">
      <c r="A397" t="s">
        <v>50</v>
      </c>
      <c s="34" t="s">
        <v>399</v>
      </c>
      <c s="34" t="s">
        <v>283</v>
      </c>
      <c s="35" t="s">
        <v>5</v>
      </c>
      <c s="6" t="s">
        <v>284</v>
      </c>
      <c s="36" t="s">
        <v>54</v>
      </c>
      <c s="37">
        <v>2500</v>
      </c>
      <c s="36">
        <v>2E-05</v>
      </c>
      <c s="36">
        <f>ROUND(G397*H397,6)</f>
      </c>
      <c r="L397" s="38">
        <v>0</v>
      </c>
      <c s="32">
        <f>ROUND(ROUND(L397,2)*ROUND(G397,3),2)</f>
      </c>
      <c s="36" t="s">
        <v>55</v>
      </c>
      <c>
        <f>(M397*21)/100</f>
      </c>
      <c t="s">
        <v>28</v>
      </c>
    </row>
    <row r="398" spans="1:5" ht="12.75">
      <c r="A398" s="35" t="s">
        <v>56</v>
      </c>
      <c r="E398" s="39" t="s">
        <v>284</v>
      </c>
    </row>
    <row r="399" spans="1:5" ht="12.75">
      <c r="A399" s="35" t="s">
        <v>57</v>
      </c>
      <c r="E399" s="40" t="s">
        <v>5</v>
      </c>
    </row>
    <row r="400" spans="1:5" ht="12.75">
      <c r="A400" t="s">
        <v>58</v>
      </c>
      <c r="E400" s="39" t="s">
        <v>5</v>
      </c>
    </row>
    <row r="401" spans="1:16" ht="12.75">
      <c r="A401" t="s">
        <v>50</v>
      </c>
      <c s="34" t="s">
        <v>402</v>
      </c>
      <c s="34" t="s">
        <v>773</v>
      </c>
      <c s="35" t="s">
        <v>5</v>
      </c>
      <c s="6" t="s">
        <v>204</v>
      </c>
      <c s="36" t="s">
        <v>54</v>
      </c>
      <c s="37">
        <v>1500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62</v>
      </c>
      <c>
        <f>(M401*21)/100</f>
      </c>
      <c t="s">
        <v>28</v>
      </c>
    </row>
    <row r="402" spans="1:5" ht="12.75">
      <c r="A402" s="35" t="s">
        <v>56</v>
      </c>
      <c r="E402" s="39" t="s">
        <v>204</v>
      </c>
    </row>
    <row r="403" spans="1:5" ht="12.75">
      <c r="A403" s="35" t="s">
        <v>57</v>
      </c>
      <c r="E403" s="40" t="s">
        <v>5</v>
      </c>
    </row>
    <row r="404" spans="1:5" ht="12.75">
      <c r="A404" t="s">
        <v>58</v>
      </c>
      <c r="E404" s="39" t="s">
        <v>5</v>
      </c>
    </row>
    <row r="405" spans="1:13" ht="12.75">
      <c r="A405" t="s">
        <v>47</v>
      </c>
      <c r="C405" s="31" t="s">
        <v>103</v>
      </c>
      <c r="E405" s="33" t="s">
        <v>104</v>
      </c>
      <c r="J405" s="32">
        <f>0</f>
      </c>
      <c s="32">
        <f>0</f>
      </c>
      <c s="32">
        <f>0+L406+L410+L414</f>
      </c>
      <c s="32">
        <f>0+M406+M410+M414</f>
      </c>
    </row>
    <row r="406" spans="1:16" ht="12.75">
      <c r="A406" t="s">
        <v>50</v>
      </c>
      <c s="34" t="s">
        <v>567</v>
      </c>
      <c s="34" t="s">
        <v>167</v>
      </c>
      <c s="35" t="s">
        <v>5</v>
      </c>
      <c s="6" t="s">
        <v>168</v>
      </c>
      <c s="36" t="s">
        <v>86</v>
      </c>
      <c s="37">
        <v>1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62</v>
      </c>
      <c>
        <f>(M406*21)/100</f>
      </c>
      <c t="s">
        <v>28</v>
      </c>
    </row>
    <row r="407" spans="1:5" ht="12.75">
      <c r="A407" s="35" t="s">
        <v>56</v>
      </c>
      <c r="E407" s="39" t="s">
        <v>168</v>
      </c>
    </row>
    <row r="408" spans="1:5" ht="12.75">
      <c r="A408" s="35" t="s">
        <v>57</v>
      </c>
      <c r="E408" s="40" t="s">
        <v>5</v>
      </c>
    </row>
    <row r="409" spans="1:5" ht="12.75">
      <c r="A409" t="s">
        <v>58</v>
      </c>
      <c r="E409" s="39" t="s">
        <v>5</v>
      </c>
    </row>
    <row r="410" spans="1:16" ht="12.75">
      <c r="A410" t="s">
        <v>50</v>
      </c>
      <c s="34" t="s">
        <v>568</v>
      </c>
      <c s="34" t="s">
        <v>109</v>
      </c>
      <c s="35" t="s">
        <v>5</v>
      </c>
      <c s="6" t="s">
        <v>110</v>
      </c>
      <c s="36" t="s">
        <v>86</v>
      </c>
      <c s="37">
        <v>1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62</v>
      </c>
      <c>
        <f>(M410*21)/100</f>
      </c>
      <c t="s">
        <v>28</v>
      </c>
    </row>
    <row r="411" spans="1:5" ht="12.75">
      <c r="A411" s="35" t="s">
        <v>56</v>
      </c>
      <c r="E411" s="39" t="s">
        <v>110</v>
      </c>
    </row>
    <row r="412" spans="1:5" ht="12.75">
      <c r="A412" s="35" t="s">
        <v>57</v>
      </c>
      <c r="E412" s="40" t="s">
        <v>5</v>
      </c>
    </row>
    <row r="413" spans="1:5" ht="12.75">
      <c r="A413" t="s">
        <v>58</v>
      </c>
      <c r="E413" s="39" t="s">
        <v>111</v>
      </c>
    </row>
    <row r="414" spans="1:16" ht="12.75">
      <c r="A414" t="s">
        <v>50</v>
      </c>
      <c s="34" t="s">
        <v>571</v>
      </c>
      <c s="34" t="s">
        <v>106</v>
      </c>
      <c s="35" t="s">
        <v>5</v>
      </c>
      <c s="6" t="s">
        <v>107</v>
      </c>
      <c s="36" t="s">
        <v>86</v>
      </c>
      <c s="37">
        <v>1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62</v>
      </c>
      <c>
        <f>(M414*21)/100</f>
      </c>
      <c t="s">
        <v>28</v>
      </c>
    </row>
    <row r="415" spans="1:5" ht="12.75">
      <c r="A415" s="35" t="s">
        <v>56</v>
      </c>
      <c r="E415" s="39" t="s">
        <v>107</v>
      </c>
    </row>
    <row r="416" spans="1:5" ht="12.75">
      <c r="A416" s="35" t="s">
        <v>57</v>
      </c>
      <c r="E416" s="40" t="s">
        <v>5</v>
      </c>
    </row>
    <row r="417" spans="1:5" ht="12.75">
      <c r="A417" t="s">
        <v>58</v>
      </c>
      <c r="E41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