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C:\Users\Liprtova\Desktop\"/>
    </mc:Choice>
  </mc:AlternateContent>
  <xr:revisionPtr revIDLastSave="0" documentId="13_ncr:1_{83757C9F-16E5-4EEA-A342-CD000DAB1096}" xr6:coauthVersionLast="36" xr6:coauthVersionMax="36" xr10:uidLastSave="{00000000-0000-0000-0000-000000000000}"/>
  <bookViews>
    <workbookView xWindow="0" yWindow="0" windowWidth="28800" windowHeight="11760" activeTab="2" xr2:uid="{00000000-000D-0000-FFFF-FFFF00000000}"/>
  </bookViews>
  <sheets>
    <sheet name="Rekapitulace stavby" sheetId="1" r:id="rId1"/>
    <sheet name="A.1 - Údržba vyšší zeleně..." sheetId="2" r:id="rId2"/>
    <sheet name="A.2.1 - VON - ostatní práce" sheetId="3" r:id="rId3"/>
    <sheet name="A.2.2 - Přepravy a manipu..." sheetId="4" r:id="rId4"/>
  </sheets>
  <definedNames>
    <definedName name="_xlnm._FilterDatabase" localSheetId="1" hidden="1">'A.1 - Údržba vyšší zeleně...'!$C$115:$K$298</definedName>
    <definedName name="_xlnm._FilterDatabase" localSheetId="2" hidden="1">'A.2.1 - VON - ostatní práce'!$C$119:$K$129</definedName>
    <definedName name="_xlnm._FilterDatabase" localSheetId="3" hidden="1">'A.2.2 - Přepravy a manipu...'!$C$119:$K$140</definedName>
    <definedName name="_xlnm.Print_Titles" localSheetId="1">'A.1 - Údržba vyšší zeleně...'!$115:$115</definedName>
    <definedName name="_xlnm.Print_Titles" localSheetId="2">'A.2.1 - VON - ostatní práce'!$119:$119</definedName>
    <definedName name="_xlnm.Print_Titles" localSheetId="3">'A.2.2 - Přepravy a manipu...'!$119:$119</definedName>
    <definedName name="_xlnm.Print_Titles" localSheetId="0">'Rekapitulace stavby'!$92:$92</definedName>
    <definedName name="_xlnm.Print_Area" localSheetId="1">'A.1 - Údržba vyšší zeleně...'!$C$4:$J$76,'A.1 - Údržba vyšší zeleně...'!$C$82:$J$97,'A.1 - Údržba vyšší zeleně...'!$C$103:$K$298</definedName>
    <definedName name="_xlnm.Print_Area" localSheetId="2">'A.2.1 - VON - ostatní práce'!$C$4:$J$76,'A.2.1 - VON - ostatní práce'!$C$82:$J$99,'A.2.1 - VON - ostatní práce'!$C$105:$K$129</definedName>
    <definedName name="_xlnm.Print_Area" localSheetId="3">'A.2.2 - Přepravy a manipu...'!$C$4:$J$76,'A.2.2 - Přepravy a manipu...'!$C$82:$J$99,'A.2.2 - Přepravy a manipu...'!$C$105:$K$140</definedName>
    <definedName name="_xlnm.Print_Area" localSheetId="0">'Rekapitulace stavby'!$D$4:$AO$76,'Rekapitulace stavby'!$C$82:$AQ$99</definedName>
  </definedNames>
  <calcPr calcId="191029"/>
</workbook>
</file>

<file path=xl/calcChain.xml><?xml version="1.0" encoding="utf-8"?>
<calcChain xmlns="http://schemas.openxmlformats.org/spreadsheetml/2006/main">
  <c r="J39" i="4" l="1"/>
  <c r="J38" i="4"/>
  <c r="AY98" i="1"/>
  <c r="J37" i="4"/>
  <c r="AX98" i="1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J117" i="4"/>
  <c r="F116" i="4"/>
  <c r="F114" i="4"/>
  <c r="E112" i="4"/>
  <c r="J94" i="4"/>
  <c r="F93" i="4"/>
  <c r="F91" i="4"/>
  <c r="E89" i="4"/>
  <c r="J23" i="4"/>
  <c r="E23" i="4"/>
  <c r="J93" i="4" s="1"/>
  <c r="J22" i="4"/>
  <c r="J20" i="4"/>
  <c r="E20" i="4"/>
  <c r="F117" i="4"/>
  <c r="J19" i="4"/>
  <c r="J14" i="4"/>
  <c r="J114" i="4"/>
  <c r="E7" i="4"/>
  <c r="E108" i="4" s="1"/>
  <c r="J39" i="3"/>
  <c r="J38" i="3"/>
  <c r="AY97" i="1" s="1"/>
  <c r="J37" i="3"/>
  <c r="AX97" i="1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J117" i="3"/>
  <c r="F116" i="3"/>
  <c r="F114" i="3"/>
  <c r="E112" i="3"/>
  <c r="J94" i="3"/>
  <c r="F93" i="3"/>
  <c r="F91" i="3"/>
  <c r="E89" i="3"/>
  <c r="J23" i="3"/>
  <c r="E23" i="3"/>
  <c r="J93" i="3"/>
  <c r="J22" i="3"/>
  <c r="J20" i="3"/>
  <c r="E20" i="3"/>
  <c r="F117" i="3" s="1"/>
  <c r="J19" i="3"/>
  <c r="J14" i="3"/>
  <c r="J114" i="3" s="1"/>
  <c r="E7" i="3"/>
  <c r="E85" i="3"/>
  <c r="J37" i="2"/>
  <c r="J36" i="2"/>
  <c r="AY95" i="1"/>
  <c r="J35" i="2"/>
  <c r="AX95" i="1" s="1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J113" i="2"/>
  <c r="F112" i="2"/>
  <c r="F110" i="2"/>
  <c r="E108" i="2"/>
  <c r="J92" i="2"/>
  <c r="F91" i="2"/>
  <c r="F89" i="2"/>
  <c r="E87" i="2"/>
  <c r="J21" i="2"/>
  <c r="E21" i="2"/>
  <c r="J112" i="2"/>
  <c r="J20" i="2"/>
  <c r="J18" i="2"/>
  <c r="E18" i="2"/>
  <c r="F113" i="2"/>
  <c r="J17" i="2"/>
  <c r="J12" i="2"/>
  <c r="J89" i="2" s="1"/>
  <c r="E7" i="2"/>
  <c r="E106" i="2" s="1"/>
  <c r="L90" i="1"/>
  <c r="AM90" i="1"/>
  <c r="AM89" i="1"/>
  <c r="L89" i="1"/>
  <c r="AM87" i="1"/>
  <c r="L87" i="1"/>
  <c r="L85" i="1"/>
  <c r="L84" i="1"/>
  <c r="J289" i="2"/>
  <c r="J261" i="2"/>
  <c r="BK155" i="2"/>
  <c r="J131" i="2"/>
  <c r="J167" i="2"/>
  <c r="BK176" i="2"/>
  <c r="BK275" i="2"/>
  <c r="J263" i="2"/>
  <c r="J209" i="2"/>
  <c r="BK271" i="2"/>
  <c r="J236" i="2"/>
  <c r="J139" i="4"/>
  <c r="BK135" i="4"/>
  <c r="J283" i="2"/>
  <c r="BK263" i="2"/>
  <c r="J269" i="2"/>
  <c r="J139" i="2"/>
  <c r="J197" i="2"/>
  <c r="BK283" i="2"/>
  <c r="BK197" i="2"/>
  <c r="J125" i="2"/>
  <c r="BK127" i="2"/>
  <c r="BK167" i="2"/>
  <c r="J251" i="2"/>
  <c r="BK119" i="2"/>
  <c r="BK188" i="2"/>
  <c r="J287" i="2"/>
  <c r="J271" i="2"/>
  <c r="BK215" i="2"/>
  <c r="J127" i="2"/>
  <c r="BK253" i="2"/>
  <c r="J119" i="2"/>
  <c r="BK242" i="2"/>
  <c r="BK139" i="2"/>
  <c r="J242" i="2"/>
  <c r="J257" i="2"/>
  <c r="BK191" i="2"/>
  <c r="J203" i="2"/>
  <c r="J206" i="2"/>
  <c r="BK152" i="2"/>
  <c r="BK209" i="2"/>
  <c r="BK248" i="2"/>
  <c r="BK173" i="2"/>
  <c r="J295" i="2"/>
  <c r="J179" i="2"/>
  <c r="J121" i="2"/>
  <c r="BK125" i="2"/>
  <c r="BK121" i="3"/>
  <c r="J124" i="3"/>
  <c r="BK133" i="4"/>
  <c r="J121" i="4"/>
  <c r="BK273" i="2"/>
  <c r="BK179" i="2"/>
  <c r="BK267" i="2"/>
  <c r="J215" i="2"/>
  <c r="J117" i="2"/>
  <c r="BK287" i="2"/>
  <c r="J191" i="2"/>
  <c r="J182" i="2"/>
  <c r="BK123" i="2"/>
  <c r="J152" i="2"/>
  <c r="J297" i="2"/>
  <c r="BK117" i="2"/>
  <c r="BK261" i="2"/>
  <c r="BK194" i="2"/>
  <c r="J155" i="2"/>
  <c r="BK293" i="2"/>
  <c r="J245" i="2"/>
  <c r="BK289" i="2"/>
  <c r="J281" i="2"/>
  <c r="BK164" i="2"/>
  <c r="J248" i="2"/>
  <c r="BK130" i="4"/>
  <c r="BK121" i="4"/>
  <c r="BK227" i="2"/>
  <c r="J233" i="2"/>
  <c r="J285" i="2"/>
  <c r="BK149" i="2"/>
  <c r="J123" i="2"/>
  <c r="J200" i="2"/>
  <c r="J164" i="2"/>
  <c r="BK297" i="2"/>
  <c r="J133" i="2"/>
  <c r="BK257" i="2"/>
  <c r="BK170" i="2"/>
  <c r="J185" i="2"/>
  <c r="J127" i="3"/>
  <c r="BK127" i="4"/>
  <c r="J133" i="4"/>
  <c r="J188" i="2"/>
  <c r="J170" i="2"/>
  <c r="J259" i="2"/>
  <c r="J135" i="2"/>
  <c r="J221" i="2"/>
  <c r="J158" i="2"/>
  <c r="BK158" i="2"/>
  <c r="BK265" i="2"/>
  <c r="J161" i="2"/>
  <c r="BK129" i="2"/>
  <c r="J135" i="4"/>
  <c r="J124" i="4"/>
  <c r="J224" i="2"/>
  <c r="BK221" i="2"/>
  <c r="J137" i="2"/>
  <c r="J253" i="2"/>
  <c r="BK131" i="2"/>
  <c r="BK233" i="2"/>
  <c r="J239" i="2"/>
  <c r="BK146" i="2"/>
  <c r="BK212" i="2"/>
  <c r="J291" i="2"/>
  <c r="BK135" i="2"/>
  <c r="BK277" i="2"/>
  <c r="BK295" i="2"/>
  <c r="J173" i="2"/>
  <c r="J129" i="2"/>
  <c r="J255" i="2"/>
  <c r="BK245" i="2"/>
  <c r="BK236" i="2"/>
  <c r="BK143" i="2"/>
  <c r="BK161" i="2"/>
  <c r="BK203" i="2"/>
  <c r="J277" i="2"/>
  <c r="BK279" i="2"/>
  <c r="BK255" i="2"/>
  <c r="J146" i="2"/>
  <c r="J143" i="2"/>
  <c r="BK137" i="2"/>
  <c r="BK141" i="2"/>
  <c r="BK124" i="3"/>
  <c r="BK139" i="4"/>
  <c r="J127" i="4"/>
  <c r="J194" i="2"/>
  <c r="J176" i="2"/>
  <c r="BK218" i="2"/>
  <c r="J265" i="2"/>
  <c r="BK251" i="2"/>
  <c r="J279" i="2"/>
  <c r="BK182" i="2"/>
  <c r="BK224" i="2"/>
  <c r="BK230" i="2"/>
  <c r="J275" i="2"/>
  <c r="BK200" i="2"/>
  <c r="J121" i="3"/>
  <c r="J130" i="4"/>
  <c r="BK124" i="4"/>
  <c r="BK269" i="2"/>
  <c r="BK291" i="2"/>
  <c r="J218" i="2"/>
  <c r="J141" i="2"/>
  <c r="BK259" i="2"/>
  <c r="BK121" i="2"/>
  <c r="BK206" i="2"/>
  <c r="J227" i="2"/>
  <c r="J230" i="2"/>
  <c r="J267" i="2"/>
  <c r="BK185" i="2"/>
  <c r="BK281" i="2"/>
  <c r="J212" i="2"/>
  <c r="BK133" i="2"/>
  <c r="BK285" i="2"/>
  <c r="J149" i="2"/>
  <c r="BK239" i="2"/>
  <c r="J293" i="2"/>
  <c r="J273" i="2"/>
  <c r="AS96" i="1"/>
  <c r="BK127" i="3"/>
  <c r="BK137" i="4"/>
  <c r="J137" i="4"/>
  <c r="F36" i="3" l="1"/>
  <c r="BA97" i="1" s="1"/>
  <c r="F38" i="3"/>
  <c r="BC97" i="1" s="1"/>
  <c r="F39" i="3"/>
  <c r="BD97" i="1" s="1"/>
  <c r="BD96" i="1" s="1"/>
  <c r="F37" i="3"/>
  <c r="BB97" i="1" s="1"/>
  <c r="BB96" i="1" s="1"/>
  <c r="P116" i="2"/>
  <c r="R116" i="2"/>
  <c r="T116" i="2"/>
  <c r="BK120" i="4"/>
  <c r="J120" i="4"/>
  <c r="J98" i="4" s="1"/>
  <c r="BK116" i="2"/>
  <c r="J116" i="2" s="1"/>
  <c r="J96" i="2" s="1"/>
  <c r="BK120" i="3"/>
  <c r="J120" i="3" s="1"/>
  <c r="P120" i="3"/>
  <c r="AU97" i="1" s="1"/>
  <c r="P120" i="4"/>
  <c r="AU98" i="1"/>
  <c r="R120" i="3"/>
  <c r="R120" i="4"/>
  <c r="T120" i="3"/>
  <c r="T120" i="4"/>
  <c r="J91" i="4"/>
  <c r="F94" i="4"/>
  <c r="E85" i="4"/>
  <c r="BE127" i="4"/>
  <c r="BE139" i="4"/>
  <c r="BE124" i="4"/>
  <c r="BE130" i="4"/>
  <c r="J116" i="4"/>
  <c r="BE137" i="4"/>
  <c r="BE121" i="4"/>
  <c r="BE133" i="4"/>
  <c r="BE135" i="4"/>
  <c r="AU95" i="1"/>
  <c r="J91" i="3"/>
  <c r="F94" i="3"/>
  <c r="E108" i="3"/>
  <c r="J116" i="3"/>
  <c r="BE127" i="3"/>
  <c r="BE124" i="3"/>
  <c r="BE121" i="3"/>
  <c r="J110" i="2"/>
  <c r="BE119" i="2"/>
  <c r="BE188" i="2"/>
  <c r="BE259" i="2"/>
  <c r="BE131" i="2"/>
  <c r="BE139" i="2"/>
  <c r="BE143" i="2"/>
  <c r="BE203" i="2"/>
  <c r="BE261" i="2"/>
  <c r="BE267" i="2"/>
  <c r="BE277" i="2"/>
  <c r="BE285" i="2"/>
  <c r="BE117" i="2"/>
  <c r="BE206" i="2"/>
  <c r="BE253" i="2"/>
  <c r="BE297" i="2"/>
  <c r="BE155" i="2"/>
  <c r="BE161" i="2"/>
  <c r="BE167" i="2"/>
  <c r="BE185" i="2"/>
  <c r="BE194" i="2"/>
  <c r="BE265" i="2"/>
  <c r="F92" i="2"/>
  <c r="BE123" i="2"/>
  <c r="BE125" i="2"/>
  <c r="BE135" i="2"/>
  <c r="BE164" i="2"/>
  <c r="BE245" i="2"/>
  <c r="BE127" i="2"/>
  <c r="BE200" i="2"/>
  <c r="BE271" i="2"/>
  <c r="BE275" i="2"/>
  <c r="BE287" i="2"/>
  <c r="BE295" i="2"/>
  <c r="J91" i="2"/>
  <c r="BE191" i="2"/>
  <c r="BE197" i="2"/>
  <c r="BE215" i="2"/>
  <c r="BE224" i="2"/>
  <c r="BE239" i="2"/>
  <c r="BE121" i="2"/>
  <c r="BE227" i="2"/>
  <c r="BE242" i="2"/>
  <c r="BE293" i="2"/>
  <c r="BE255" i="2"/>
  <c r="BE291" i="2"/>
  <c r="BE212" i="2"/>
  <c r="BE129" i="2"/>
  <c r="BE133" i="2"/>
  <c r="BE137" i="2"/>
  <c r="BE141" i="2"/>
  <c r="BE146" i="2"/>
  <c r="BE152" i="2"/>
  <c r="BE158" i="2"/>
  <c r="BE230" i="2"/>
  <c r="BE236" i="2"/>
  <c r="BE257" i="2"/>
  <c r="BE269" i="2"/>
  <c r="BE283" i="2"/>
  <c r="BE173" i="2"/>
  <c r="BE221" i="2"/>
  <c r="BE248" i="2"/>
  <c r="BE263" i="2"/>
  <c r="BE170" i="2"/>
  <c r="BE176" i="2"/>
  <c r="BE233" i="2"/>
  <c r="BE251" i="2"/>
  <c r="BE289" i="2"/>
  <c r="E85" i="2"/>
  <c r="BE149" i="2"/>
  <c r="BE179" i="2"/>
  <c r="BE209" i="2"/>
  <c r="BE281" i="2"/>
  <c r="BE182" i="2"/>
  <c r="BE218" i="2"/>
  <c r="BE273" i="2"/>
  <c r="BE279" i="2"/>
  <c r="J36" i="4"/>
  <c r="AW98" i="1"/>
  <c r="F37" i="4"/>
  <c r="BB98" i="1"/>
  <c r="J36" i="3"/>
  <c r="AW97" i="1" s="1"/>
  <c r="AS94" i="1"/>
  <c r="F36" i="4"/>
  <c r="BA98" i="1"/>
  <c r="F36" i="2"/>
  <c r="BC95" i="1"/>
  <c r="F37" i="2"/>
  <c r="BD95" i="1" s="1"/>
  <c r="F38" i="4"/>
  <c r="BC98" i="1"/>
  <c r="F39" i="4"/>
  <c r="BD98" i="1"/>
  <c r="J34" i="2"/>
  <c r="AW95" i="1"/>
  <c r="F35" i="2"/>
  <c r="BB95" i="1" s="1"/>
  <c r="F34" i="2"/>
  <c r="BA95" i="1"/>
  <c r="J32" i="3" l="1"/>
  <c r="J98" i="3"/>
  <c r="BC96" i="1"/>
  <c r="AY96" i="1" s="1"/>
  <c r="BA96" i="1"/>
  <c r="AW96" i="1" s="1"/>
  <c r="AG97" i="1"/>
  <c r="J30" i="2"/>
  <c r="J32" i="4"/>
  <c r="AG98" i="1"/>
  <c r="F33" i="2"/>
  <c r="AZ95" i="1" s="1"/>
  <c r="AU96" i="1"/>
  <c r="AU94" i="1"/>
  <c r="J33" i="2"/>
  <c r="AV95" i="1" s="1"/>
  <c r="AT95" i="1" s="1"/>
  <c r="F35" i="3"/>
  <c r="AZ97" i="1" s="1"/>
  <c r="BB94" i="1"/>
  <c r="AX94" i="1" s="1"/>
  <c r="J35" i="3"/>
  <c r="AV97" i="1" s="1"/>
  <c r="AT97" i="1" s="1"/>
  <c r="J35" i="4"/>
  <c r="AV98" i="1" s="1"/>
  <c r="AT98" i="1" s="1"/>
  <c r="AN98" i="1" s="1"/>
  <c r="AX96" i="1"/>
  <c r="F35" i="4"/>
  <c r="AZ98" i="1"/>
  <c r="BD94" i="1"/>
  <c r="W33" i="1" s="1"/>
  <c r="BA94" i="1"/>
  <c r="W30" i="1" s="1"/>
  <c r="BC94" i="1" l="1"/>
  <c r="W32" i="1" s="1"/>
  <c r="AN97" i="1"/>
  <c r="AG95" i="1"/>
  <c r="J41" i="4"/>
  <c r="J41" i="3"/>
  <c r="J39" i="2"/>
  <c r="AN95" i="1"/>
  <c r="W31" i="1"/>
  <c r="AW94" i="1"/>
  <c r="AK30" i="1" s="1"/>
  <c r="AG96" i="1"/>
  <c r="AZ96" i="1"/>
  <c r="AV96" i="1" s="1"/>
  <c r="AT96" i="1" s="1"/>
  <c r="AY94" i="1"/>
  <c r="AN96" i="1" l="1"/>
  <c r="AG94" i="1"/>
  <c r="AK26" i="1" s="1"/>
  <c r="AZ94" i="1"/>
  <c r="W29" i="1" s="1"/>
  <c r="AV94" i="1" l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<sst xmlns="http://schemas.openxmlformats.org/spreadsheetml/2006/main" count="2256" uniqueCount="547">
  <si>
    <t>Export Komplet</t>
  </si>
  <si>
    <t/>
  </si>
  <si>
    <t>2.0</t>
  </si>
  <si>
    <t>ZAMOK</t>
  </si>
  <si>
    <t>False</t>
  </si>
  <si>
    <t>{763ea4d0-eadc-4d27-b706-645068fca931}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</si>
  <si>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</si>
  <si>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</si>
  <si>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</si>
  <si>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</si>
  <si>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</si>
  <si>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</si>
  <si>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</si>
  <si>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</si>
  <si>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02/2023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</si>
  <si>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</si>
  <si>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</si>
  <si>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zeleně v obvodu OŘ Ústí n.L. 2023-2025,oblast č.3 Správa tratí Karlovy Vary</t>
  </si>
  <si>
    <t>KSO:</t>
  </si>
  <si>
    <t>CC-CZ:</t>
  </si>
  <si>
    <t>Místo:</t>
  </si>
  <si>
    <t>ST Karlovy Vary</t>
  </si>
  <si>
    <t>Datum:</t>
  </si>
  <si>
    <t>21. 9. 2023</t>
  </si>
  <si>
    <t>Zadavatel:</t>
  </si>
  <si>
    <t>IČ:</t>
  </si>
  <si>
    <t>70994234</t>
  </si>
  <si>
    <t>Správa železnic,s.o.;OŘ ÚNL-ST Karlovy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</si>
  <si>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</si>
  <si>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</si>
  <si>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</si>
  <si>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</si>
  <si>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</si>
  <si>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</si>
  <si>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</si>
  <si>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</si>
  <si>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Pavlína Liprtová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</si>
  <si>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</si>
  <si>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</si>
  <si>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</si>
  <si>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</si>
  <si>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</si>
  <si>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</si>
  <si>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</si>
  <si>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</si>
  <si>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</si>
  <si>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</si>
  <si>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</si>
  <si>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</si>
  <si>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</si>
  <si>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</si>
  <si>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</si>
  <si>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</si>
  <si>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</si>
  <si>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</si>
  <si>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</si>
  <si>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</si>
  <si>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</si>
  <si>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</si>
  <si>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</si>
  <si>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</si>
  <si>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</si>
  <si>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</si>
  <si>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</si>
  <si>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</si>
  <si>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</si>
  <si>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</si>
  <si>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</si>
  <si>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</si>
  <si>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</si>
  <si>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</si>
  <si>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</si>
  <si>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</si>
  <si>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</si>
  <si>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</si>
  <si>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</si>
  <si>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</si>
  <si>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</si>
  <si>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</si>
  <si>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</si>
  <si>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</si>
  <si>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</si>
  <si>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</si>
  <si>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</si>
  <si>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Údržba vyšší zeleně (ÚOŽI 2023)</t>
  </si>
  <si>
    <t>STA</t>
  </si>
  <si>
    <t>1</t>
  </si>
  <si>
    <t>{16d5347b-49de-4cf0-b3e6-3e8f12b800c9}</t>
  </si>
  <si>
    <t>2</t>
  </si>
  <si>
    <t>A.2</t>
  </si>
  <si>
    <t>VON (ÚOŽI 2023)</t>
  </si>
  <si>
    <t>{c2092ae4-7a30-4062-9530-687e13e6537c}</t>
  </si>
  <si>
    <t>A.2.1</t>
  </si>
  <si>
    <t>VON - ostatní práce</t>
  </si>
  <si>
    <t>Soupis</t>
  </si>
  <si>
    <t>{47b02a41-b7b0-40ec-95b3-1acf375e7876}</t>
  </si>
  <si>
    <t>A.2.2</t>
  </si>
  <si>
    <t>Přepravy a manipulace</t>
  </si>
  <si>
    <t>{970b41e0-e7ef-4d28-b4ad-d2a9876798a3}</t>
  </si>
  <si>
    <t>KRYCÍ LIST SOUPISU PRACÍ</t>
  </si>
  <si>
    <t>Objekt:</t>
  </si>
  <si>
    <t>A.1 - Údržba vyšší zeleně (ÚOŽI 2023)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</si>
  <si>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</si>
  <si>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</si>
  <si>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</si>
  <si>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</si>
  <si>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</si>
  <si>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</si>
  <si>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</si>
  <si>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</si>
  <si>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</si>
  <si>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</si>
  <si>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</si>
  <si>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</si>
  <si>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</si>
  <si>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</si>
  <si>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</si>
  <si>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</si>
  <si>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</si>
  <si>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</si>
  <si>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</si>
  <si>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</si>
  <si>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</si>
  <si>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</si>
  <si>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Sborník UOŽI 01 2023</t>
  </si>
  <si>
    <t>4</t>
  </si>
  <si>
    <t>ROZPOCET</t>
  </si>
  <si>
    <t>1615368897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</si>
  <si>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</si>
  <si>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</si>
  <si>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</si>
  <si>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</si>
  <si>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-291871095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</si>
  <si>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</si>
  <si>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3</t>
  </si>
  <si>
    <t>5904005110</t>
  </si>
  <si>
    <t>Vysečení travního porostu strojně kolovou nebo kolejovou mechanizací</t>
  </si>
  <si>
    <t>ha</t>
  </si>
  <si>
    <t>1244143616</t>
  </si>
  <si>
    <t>Vysečení travního porostu strojně kolovou nebo kolejovou mechanizací.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</si>
  <si>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</si>
  <si>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</si>
  <si>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1378398929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</si>
  <si>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</si>
  <si>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</t>
  </si>
  <si>
    <t>5904031010</t>
  </si>
  <si>
    <t>Odstranění smíšené vegetace strojně kolovou nebo kolejovou mechanizací s mulčovacím adaptérem o objemu křovin do 50 %</t>
  </si>
  <si>
    <t>920257634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</si>
  <si>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</si>
  <si>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6</t>
  </si>
  <si>
    <t>5904031020</t>
  </si>
  <si>
    <t>Odstranění smíšené vegetace strojně kolovou nebo kolejovou mechanizací s mulčovacím adaptérem o objemu křovin přes 50 %</t>
  </si>
  <si>
    <t>883400766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</si>
  <si>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</si>
  <si>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7</t>
  </si>
  <si>
    <t>5904010010</t>
  </si>
  <si>
    <t>Odklizení travního porostu ručně</t>
  </si>
  <si>
    <t>1160517301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</si>
  <si>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</si>
  <si>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8</t>
  </si>
  <si>
    <t>5904020010</t>
  </si>
  <si>
    <t>Vyřezání křovin porost řídký 1 až 5 kusů stonků na m2 plochy sklon terénu do 1:2</t>
  </si>
  <si>
    <t>-969627777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</si>
  <si>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</si>
  <si>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</si>
  <si>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5904020020</t>
  </si>
  <si>
    <t>Vyřezání křovin porost řídký 1 až 5 kusů stonků na m2 plochy sklon terénu přes 1:2</t>
  </si>
  <si>
    <t>-902277184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</si>
  <si>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</si>
  <si>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10</t>
  </si>
  <si>
    <t>5904020110</t>
  </si>
  <si>
    <t>Vyřezání křovin porost hustý 6 a více kusů stonků na m2 plochy sklon terénu do 1:2</t>
  </si>
  <si>
    <t>990616290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</si>
  <si>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</si>
  <si>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</si>
  <si>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5904020120</t>
  </si>
  <si>
    <t>Vyřezání křovin porost hustý 6 a více kusů stonků na m2 plochy sklon terénu přes 1:2</t>
  </si>
  <si>
    <t>404595411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</si>
  <si>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</si>
  <si>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12</t>
  </si>
  <si>
    <t>5904025010</t>
  </si>
  <si>
    <t>Ořez větví místně ručně do výšky nad terénem do 2 m</t>
  </si>
  <si>
    <t>hod</t>
  </si>
  <si>
    <t>-447581833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</si>
  <si>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</si>
  <si>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</si>
  <si>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5904025020</t>
  </si>
  <si>
    <t>Ořez větví místně ručně do výšky nad terénem přes 2 m</t>
  </si>
  <si>
    <t>-1084590651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</si>
  <si>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</si>
  <si>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14</t>
  </si>
  <si>
    <t>5904035010</t>
  </si>
  <si>
    <t>Kácení stromů se sklonem terénu do 1:2 obvodem kmene od 31 do 63 cm</t>
  </si>
  <si>
    <t>kus</t>
  </si>
  <si>
    <t>1974568501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</si>
  <si>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</si>
  <si>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</si>
  <si>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Strom=kus, průměr 10-20 cm</t>
  </si>
  <si>
    <t>5904035020</t>
  </si>
  <si>
    <t>Kácení stromů se sklonem terénu do 1:2 obvodem kmene přes 63 do 80 cm</t>
  </si>
  <si>
    <t>-235053622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</si>
  <si>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</si>
  <si>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</si>
  <si>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16</t>
  </si>
  <si>
    <t>5904035030</t>
  </si>
  <si>
    <t>Kácení stromů se sklonem terénu do 1:2 obvodem kmene přes 80 do 157 cm</t>
  </si>
  <si>
    <t>-1776238780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</si>
  <si>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</si>
  <si>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</si>
  <si>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17</t>
  </si>
  <si>
    <t>5904035040</t>
  </si>
  <si>
    <t>Kácení stromů se sklonem terénu do 1:2 obvodem kmene přes 157 do 220 cm</t>
  </si>
  <si>
    <t>-619431185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</si>
  <si>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</si>
  <si>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</si>
  <si>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18</t>
  </si>
  <si>
    <t>5904035050</t>
  </si>
  <si>
    <t>Kácení stromů se sklonem terénu do 1:2 obvodem kmene přes 220 do 283 cm</t>
  </si>
  <si>
    <t>1139006074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</si>
  <si>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</si>
  <si>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</si>
  <si>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19</t>
  </si>
  <si>
    <t>5904035060</t>
  </si>
  <si>
    <t>Kácení stromů se sklonem terénu do 1:2 obvodem kmene přes 283 cm</t>
  </si>
  <si>
    <t>-1910870360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</si>
  <si>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</si>
  <si>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přes 91 cm</t>
  </si>
  <si>
    <t>20</t>
  </si>
  <si>
    <t>5904035110</t>
  </si>
  <si>
    <t>Kácení stromů se sklonem terénu přes 1:2 obvodem kmene od 31 do 63 cm</t>
  </si>
  <si>
    <t>-2021944703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</si>
  <si>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</si>
  <si>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</si>
  <si>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</si>
  <si>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-1820828848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</si>
  <si>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</si>
  <si>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22</t>
  </si>
  <si>
    <t>5904035130</t>
  </si>
  <si>
    <t>Kácení stromů se sklonem terénu přes 1:2 obvodem kmene přes 80 do 157 cm</t>
  </si>
  <si>
    <t>953182316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</si>
  <si>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</si>
  <si>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</si>
  <si>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5904035140</t>
  </si>
  <si>
    <t>Kácení stromů se sklonem terénu přes 1:2 obvodem kmene přes 157 do 220 cm</t>
  </si>
  <si>
    <t>1235513951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</si>
  <si>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</si>
  <si>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24</t>
  </si>
  <si>
    <t>5904035150</t>
  </si>
  <si>
    <t>Kácení stromů se sklonem terénu přes 1:2 obvodem kmene přes 220 do 283 cm</t>
  </si>
  <si>
    <t>1825499935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</si>
  <si>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</si>
  <si>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</si>
  <si>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5904035160</t>
  </si>
  <si>
    <t>Kácení stromů se sklonem terénu přes 1:2 obvodem kmene přes 283 cm</t>
  </si>
  <si>
    <t>-1100317936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</si>
  <si>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</si>
  <si>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</si>
  <si>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5904040010</t>
  </si>
  <si>
    <t>Rizikové kácení stromů listnatých se sklonem terénu do 1:2 obvodem kmene od 31 do 63 cm</t>
  </si>
  <si>
    <t>-278394827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</si>
  <si>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</si>
  <si>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27</t>
  </si>
  <si>
    <t>5904040020</t>
  </si>
  <si>
    <t>Rizikové kácení stromů listnatých se sklonem terénu do 1:2 obvodem kmene přes 63 do 80 cm</t>
  </si>
  <si>
    <t>-820991681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</si>
  <si>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</si>
  <si>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28</t>
  </si>
  <si>
    <t>5904040030</t>
  </si>
  <si>
    <t>Rizikové kácení stromů listnatých se sklonem terénu do 1:2 obvodem kmene přes 80 do 157 cm</t>
  </si>
  <si>
    <t>-1033954580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</si>
  <si>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</si>
  <si>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29</t>
  </si>
  <si>
    <t>5904040040</t>
  </si>
  <si>
    <t>Rizikové kácení stromů listnatých se sklonem terénu do 1:2 obvodem kmene přes 157 do 220 cm</t>
  </si>
  <si>
    <t>1990347305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</si>
  <si>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</si>
  <si>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30</t>
  </si>
  <si>
    <t>5904040050</t>
  </si>
  <si>
    <t>Rizikové kácení stromů listnatých se sklonem terénu do 1:2 obvodem kmene přes 220 do 283 cm</t>
  </si>
  <si>
    <t>-1783978665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</si>
  <si>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</si>
  <si>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</si>
  <si>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5904040060</t>
  </si>
  <si>
    <t>Rizikové kácení stromů listnatých se sklonem terénu do 1:2 obvodem kmene přes 283 cm</t>
  </si>
  <si>
    <t>-1682350561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</si>
  <si>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</si>
  <si>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</t>
  </si>
  <si>
    <t>5904040110</t>
  </si>
  <si>
    <t>Rizikové kácení stromů listnatých se sklonem terénu přes 1:2 obvodem kmene od 31 do 63 cm</t>
  </si>
  <si>
    <t>1318024387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</si>
  <si>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</si>
  <si>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</si>
  <si>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5904040120</t>
  </si>
  <si>
    <t>Rizikové kácení stromů listnatých se sklonem terénu přes 1:2 obvodem kmene přes 63 do 80 cm</t>
  </si>
  <si>
    <t>788351445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</si>
  <si>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</si>
  <si>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</t>
  </si>
  <si>
    <t>5904040130</t>
  </si>
  <si>
    <t>Rizikové kácení stromů listnatých se sklonem terénu přes 1:2 obvodem kmene přes 80 do 157 cm</t>
  </si>
  <si>
    <t>-754964189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</si>
  <si>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</si>
  <si>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</si>
  <si>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5904040140</t>
  </si>
  <si>
    <t>Rizikové kácení stromů listnatých se sklonem terénu přes 1:2 obvodem kmene přes 157 do 220 cm</t>
  </si>
  <si>
    <t>758557071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</si>
  <si>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</si>
  <si>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</t>
  </si>
  <si>
    <t>5904040150</t>
  </si>
  <si>
    <t>Rizikové kácení stromů listnatých se sklonem terénu přes 1:2 obvodem kmene přes 220 do 283 cm</t>
  </si>
  <si>
    <t>-879386646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</si>
  <si>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</si>
  <si>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</si>
  <si>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5904040160</t>
  </si>
  <si>
    <t>Rizikové kácení stromů listnatých se sklonem terénu přes 1:2 obvodem kmene přes 283 cm</t>
  </si>
  <si>
    <t>1598527414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</si>
  <si>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</si>
  <si>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</t>
  </si>
  <si>
    <t>5904040210</t>
  </si>
  <si>
    <t>Rizikové kácení stromů jehličnatých se sklonem terénu do 1:2 obvodem kmene od 31 do 63 cm</t>
  </si>
  <si>
    <t>-239317441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</si>
  <si>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</si>
  <si>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</si>
  <si>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5904040220</t>
  </si>
  <si>
    <t>Rizikové kácení stromů jehličnatých se sklonem terénu do 1:2 obvodem kmene přes 63 do 80 cm</t>
  </si>
  <si>
    <t>632754596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</si>
  <si>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</si>
  <si>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40</t>
  </si>
  <si>
    <t>5904040230</t>
  </si>
  <si>
    <t>Rizikové kácení stromů jehličnatých se sklonem terénu do 1:2 obvodem kmene přes 80 do 157 cm</t>
  </si>
  <si>
    <t>-328366187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</si>
  <si>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</si>
  <si>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</si>
  <si>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5904040240</t>
  </si>
  <si>
    <t>Rizikové kácení stromů jehličnatých se sklonem terénu do 1:2 obvodem kmene přes 157 do 220 cm</t>
  </si>
  <si>
    <t>-1420231601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</si>
  <si>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</si>
  <si>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42</t>
  </si>
  <si>
    <t>5904040250</t>
  </si>
  <si>
    <t>Rizikové kácení stromů jehličnatých se sklonem terénu do 1:2 obvodem kmene přes 220 do 283 cm</t>
  </si>
  <si>
    <t>370633554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</si>
  <si>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</si>
  <si>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</si>
  <si>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5904040260</t>
  </si>
  <si>
    <t>Rizikové kácení stromů jehličnatých se sklonem terénu do 1:2 obvodem kmene přes 283 cm</t>
  </si>
  <si>
    <t>-75688754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</si>
  <si>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</si>
  <si>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</t>
  </si>
  <si>
    <t>5904040310</t>
  </si>
  <si>
    <t>Rizikové kácení stromů jehličnatých se sklonem terénu přes 1:2 obvodem kmene od 31 do 63 cm</t>
  </si>
  <si>
    <t>-1226075968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</si>
  <si>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</si>
  <si>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</si>
  <si>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5904040320</t>
  </si>
  <si>
    <t>Rizikové kácení stromů jehličnatých se sklonem terénu přes 1:2 obvodem kmene přes 63 do 80 cm</t>
  </si>
  <si>
    <t>1938935482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</si>
  <si>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</si>
  <si>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46</t>
  </si>
  <si>
    <t>5904040330</t>
  </si>
  <si>
    <t>Rizikové kácení stromů jehličnatých se sklonem terénu přes 1:2 obvodem kmene přes 80 do 157 cm</t>
  </si>
  <si>
    <t>265443712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</si>
  <si>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</si>
  <si>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</si>
  <si>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5904040340</t>
  </si>
  <si>
    <t>Rizikové kácení stromů jehličnatých se sklonem terénu přes 1:2 obvodem kmene přes 157 do 220 cm</t>
  </si>
  <si>
    <t>-1393456883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</si>
  <si>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</si>
  <si>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48</t>
  </si>
  <si>
    <t>5904040350</t>
  </si>
  <si>
    <t>Rizikové kácení stromů jehličnatých se sklonem terénu přes 1:2 obvodem kmene přes 220 do 283 cm</t>
  </si>
  <si>
    <t>1900472462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</si>
  <si>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</si>
  <si>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</si>
  <si>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5904040360</t>
  </si>
  <si>
    <t>Rizikové kácení stromů jehličnatých se sklonem terénu přes 1:2 obvodem kmene přes 283 cm</t>
  </si>
  <si>
    <t>2033835661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</si>
  <si>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</si>
  <si>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50</t>
  </si>
  <si>
    <t>5904045010</t>
  </si>
  <si>
    <t>Odstranění pařezu mechanicky průměru do 10 cm</t>
  </si>
  <si>
    <t>-2080508590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</si>
  <si>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</si>
  <si>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51</t>
  </si>
  <si>
    <t>5904045020</t>
  </si>
  <si>
    <t>Odstranění pařezu mechanicky průměru přes 10 cm do 30 cm</t>
  </si>
  <si>
    <t>-154859329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</si>
  <si>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</si>
  <si>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52</t>
  </si>
  <si>
    <t>5904045030</t>
  </si>
  <si>
    <t>Odstranění pařezu mechanicky průměru přes 30 cm do 60 cm</t>
  </si>
  <si>
    <t>-988720744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</si>
  <si>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</si>
  <si>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53</t>
  </si>
  <si>
    <t>5904045040</t>
  </si>
  <si>
    <t>Odstranění pařezu mechanicky průměru přes 60 cm do 100 cm</t>
  </si>
  <si>
    <t>101573618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</si>
  <si>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</si>
  <si>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54</t>
  </si>
  <si>
    <t>5904045050</t>
  </si>
  <si>
    <t>Odstranění pařezu mechanicky průměru přes 100 cm</t>
  </si>
  <si>
    <t>1744352011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</si>
  <si>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</si>
  <si>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</si>
  <si>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5904050010</t>
  </si>
  <si>
    <t>Ošetření řezné plochy pařezu herbicidem průměru do 10 cm</t>
  </si>
  <si>
    <t>1557838809</t>
  </si>
  <si>
    <t>Ošetření řezné plochy pařezu herbicidem průměru do 10 cm. Poznámka: 1. V cenách jsou započteny náklady aplikace roztoku na pařez pro omezení růstu výmladnosti a náklady na dodávku obarveného herbicidu.</t>
  </si>
  <si>
    <t>56</t>
  </si>
  <si>
    <t>5904050020</t>
  </si>
  <si>
    <t>Ošetření řezné plochy pařezu herbicidem průměru přes 10 cm do 30 cm</t>
  </si>
  <si>
    <t>-444948238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</si>
  <si>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</si>
  <si>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57</t>
  </si>
  <si>
    <t>5904050030</t>
  </si>
  <si>
    <t>Ošetření řezné plochy pařezu herbicidem průměru přes 30 cm do 60 cm</t>
  </si>
  <si>
    <t>1524474555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</si>
  <si>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</si>
  <si>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58</t>
  </si>
  <si>
    <t>5904050040</t>
  </si>
  <si>
    <t>Ošetření řezné plochy pařezu herbicidem průměru přes 60 cm do 100 cm</t>
  </si>
  <si>
    <t>1982846880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</si>
  <si>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</si>
  <si>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59</t>
  </si>
  <si>
    <t>5904050050</t>
  </si>
  <si>
    <t>Ošetření řezné plochy pařezu herbicidem průměru přes 100 cm</t>
  </si>
  <si>
    <t>1048942729</t>
  </si>
  <si>
    <t>Ošetření řezné plochy pařezu herbicidem průměru přes 100 cm. Poznámka: 1. V cenách jsou započteny náklady aplikace roztoku na pařez pro omezení růstu výmladnosti a náklady na dodávku obarveného herbicidu.</t>
  </si>
  <si>
    <t>60</t>
  </si>
  <si>
    <t>5904055010</t>
  </si>
  <si>
    <t>Hubení travního porostu postřikovačem místně ručně tráva, plevel</t>
  </si>
  <si>
    <t>1810976594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</si>
  <si>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vodu a dodávku herbicidu.</t>
  </si>
  <si>
    <t>61</t>
  </si>
  <si>
    <t>5904055020</t>
  </si>
  <si>
    <t>Hubení travního porostu postřikovačem místně ručně křídlatka, bolševník</t>
  </si>
  <si>
    <t>1483670736</t>
  </si>
  <si>
    <t>Hubení travního porostu postřikovačem místně ručně křídlatka, bolševník. Poznámka: 1. V cenách jsou započteny náklady na postřik travního porostu nebo náletové dřevité vegetace, potřebné manipulace a aplikací herbicidu. 2. V cenách nejsou obsaženy náklady na vodu a dodávku herbicidu.</t>
  </si>
  <si>
    <t>62</t>
  </si>
  <si>
    <t>5904060005</t>
  </si>
  <si>
    <t>Hubení náletové a pařezové vegetace ručně postřikovačem mimo profil KL místně</t>
  </si>
  <si>
    <t>1751514669</t>
  </si>
  <si>
    <t>Hubení náletové a pařezové vegetace ručně postřikovačem mimo profil KL místně. Poznámka: 1. V cenách jsou započteny náklady na postřik náletové dřevité vegetace nebo pařezové výmladnosti aplikací herbicidu. 2. V cenách nejsou obsaženy náklady na vodu a dodávku herbicidu.</t>
  </si>
  <si>
    <t>63</t>
  </si>
  <si>
    <t>5904065010</t>
  </si>
  <si>
    <t>Výsadba stromů listnatých</t>
  </si>
  <si>
    <t>1568573056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</si>
  <si>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</si>
  <si>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64</t>
  </si>
  <si>
    <t>5904065020</t>
  </si>
  <si>
    <t>Výsadba stromů jehličnatých</t>
  </si>
  <si>
    <t>-794019099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</si>
  <si>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</si>
  <si>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65</t>
  </si>
  <si>
    <t>5904070010</t>
  </si>
  <si>
    <t>Ošetřování stromů do doby jejich samostatného růstu</t>
  </si>
  <si>
    <t>1101218845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</si>
  <si>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</si>
  <si>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66</t>
  </si>
  <si>
    <t>5904075010</t>
  </si>
  <si>
    <t>Výsadba keřů listnatých</t>
  </si>
  <si>
    <t>1328947756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</si>
  <si>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</si>
  <si>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67</t>
  </si>
  <si>
    <t>5904075020</t>
  </si>
  <si>
    <t>Výsadba keřů jehličnatých</t>
  </si>
  <si>
    <t>-1341555708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</si>
  <si>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</si>
  <si>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68</t>
  </si>
  <si>
    <t>5904080010</t>
  </si>
  <si>
    <t>Ošetřování keřů do doby jejich samostatného růstu</t>
  </si>
  <si>
    <t>1268968534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</si>
  <si>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</si>
  <si>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69</t>
  </si>
  <si>
    <t>M</t>
  </si>
  <si>
    <t>5954101010</t>
  </si>
  <si>
    <t>Herbicidy Dicopur M 750</t>
  </si>
  <si>
    <t>litr</t>
  </si>
  <si>
    <t>512</t>
  </si>
  <si>
    <t>920164377</t>
  </si>
  <si>
    <t>70</t>
  </si>
  <si>
    <t>5954101040</t>
  </si>
  <si>
    <t>Herbicidy Roundup Flex</t>
  </si>
  <si>
    <t>-912940882</t>
  </si>
  <si>
    <t>71</t>
  </si>
  <si>
    <t>5954113005</t>
  </si>
  <si>
    <t>Dřeviny Javor klen /Acer pseudoplatanus/ 80 - 120 cm, PK</t>
  </si>
  <si>
    <t>-2053789341</t>
  </si>
  <si>
    <t>72</t>
  </si>
  <si>
    <t>5954113010</t>
  </si>
  <si>
    <t>Dřeviny Lípa malolistá (Tilia cordata) 50 - 80 cm, PK</t>
  </si>
  <si>
    <t>1162402325</t>
  </si>
  <si>
    <t>73</t>
  </si>
  <si>
    <t>5954113020</t>
  </si>
  <si>
    <t>Dřeviny Zerav západní / Tuja occidentalis / 100 - 120 cm, KK</t>
  </si>
  <si>
    <t>531267251</t>
  </si>
  <si>
    <t>A.2 - VON (ÚOŽI 2023)</t>
  </si>
  <si>
    <t>Soupis:</t>
  </si>
  <si>
    <t>A.2.1 - VON - ostatní práce</t>
  </si>
  <si>
    <t>032104001</t>
  </si>
  <si>
    <t>Územní vlivy práce na těžce přístupných místech</t>
  </si>
  <si>
    <t>%</t>
  </si>
  <si>
    <t>-1273501643</t>
  </si>
  <si>
    <t>Územní vlivy práce na těžce přístupných místech
Použití této položky nutno zdůvodnit!</t>
  </si>
  <si>
    <t xml:space="preserve">Poznámka k položce:_x000D_
Základna pro výpočet - dotyčné práce_x000D_
- matematicky podělena 100 → součin základna x sazba = vypočtená hodnota v %_x000D_
_x000D_
(cca 1/3 ze ZRN;ZRN= 15 000 000)_x000D_
_x000D_
</t>
  </si>
  <si>
    <t>033121001</t>
  </si>
  <si>
    <t>Provozní vlivy Rušení prací železničním provozem širá trať nebo dopravny s kolejovým rozvětvením s počtem vlaků za směnu 8,5 hod. do 25</t>
  </si>
  <si>
    <t>-594339986</t>
  </si>
  <si>
    <t xml:space="preserve">Poznámka k položce:_x000D_
Základna pro výpočet - dotyčné práce_x000D_
</t>
  </si>
  <si>
    <t>024101301</t>
  </si>
  <si>
    <t>Inženýrská činnost posudky (např. statické aj.) a dozory</t>
  </si>
  <si>
    <t>-689175602</t>
  </si>
  <si>
    <t>Poznámka k položce:_x000D_
Arboristický posudek</t>
  </si>
  <si>
    <t>A.2.2 - Přepravy a manipulace</t>
  </si>
  <si>
    <t>9901000100</t>
  </si>
  <si>
    <t>Doprava dodávek zhotovitele, dodávek objednatele nebo výzisku mechanizací o nosnosti do 3,5 t do 10 km</t>
  </si>
  <si>
    <t>987113226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</si>
  <si>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</si>
  <si>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</t>
  </si>
  <si>
    <t>9901000200</t>
  </si>
  <si>
    <t>Doprava dodávek zhotovitele, dodávek objednatele nebo výzisku mechanizací o nosnosti do 3,5 t do 20 km</t>
  </si>
  <si>
    <t>-1469456486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</si>
  <si>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</si>
  <si>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9902200100</t>
  </si>
  <si>
    <t>Doprava dodávek zhotovitele, dodávek objednatele nebo výzisku mechanizací přes 3,5 t objemnějšího kusového materiálu do 10 km</t>
  </si>
  <si>
    <t>t</t>
  </si>
  <si>
    <t>-239277040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</si>
  <si>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</si>
  <si>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</si>
  <si>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9902200200</t>
  </si>
  <si>
    <t>Doprava dodávek zhotovitele, dodávek objednatele nebo výzisku mechanizací přes 3,5 t objemnějšího kusového materiálu do 20 km</t>
  </si>
  <si>
    <t>-1463812228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</si>
  <si>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</si>
  <si>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9903100100</t>
  </si>
  <si>
    <t>Přeprava mechanizace na místo prováděných prací o hmotnosti do 12 t přes 50 do 100 km</t>
  </si>
  <si>
    <t>773874992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</si>
  <si>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</si>
  <si>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</si>
  <si>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</si>
  <si>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1306993414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</si>
  <si>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</si>
  <si>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</si>
  <si>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</si>
  <si>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-469978764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</si>
  <si>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</si>
  <si>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</si>
  <si>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</si>
  <si>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-1452005064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</si>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</sst>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6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6.950000000000003" customHeight="1"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16"/>
      <c r="AL5" s="16"/>
      <c r="AM5" s="16"/>
      <c r="AN5" s="16"/>
      <c r="AO5" s="16"/>
      <c r="AP5" s="16"/>
      <c r="AQ5" s="16"/>
      <c r="AR5" s="14"/>
      <c r="BE5" s="217" t="s">
        <v>15</v>
      </c>
      <c r="BS5" s="11" t="s">
        <v>6</v>
      </c>
    </row>
    <row r="6" spans="1:74" s="1" customFormat="1" ht="36.950000000000003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16"/>
      <c r="AL6" s="16"/>
      <c r="AM6" s="16"/>
      <c r="AN6" s="16"/>
      <c r="AO6" s="16"/>
      <c r="AP6" s="16"/>
      <c r="AQ6" s="16"/>
      <c r="AR6" s="14"/>
      <c r="BE6" s="218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218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218"/>
      <c r="BS8" s="11" t="s">
        <v>6</v>
      </c>
    </row>
    <row r="9" spans="1:74" s="1" customFormat="1" ht="14.45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18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18"/>
      <c r="BS10" s="11" t="s">
        <v>6</v>
      </c>
    </row>
    <row r="11" spans="1:74" s="1" customFormat="1" ht="18.399999999999999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18"/>
      <c r="BS11" s="11" t="s">
        <v>6</v>
      </c>
    </row>
    <row r="12" spans="1:74" s="1" customFormat="1" ht="6.95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18"/>
      <c r="BS12" s="11" t="s">
        <v>6</v>
      </c>
    </row>
    <row r="13" spans="1:74" s="1" customFormat="1" ht="12" customHeight="1">
      <c r="B13" s="15"/>
      <c r="C13" s="16"/>
      <c r="D13" s="23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31</v>
      </c>
      <c r="AO13" s="16"/>
      <c r="AP13" s="16"/>
      <c r="AQ13" s="16"/>
      <c r="AR13" s="14"/>
      <c r="BE13" s="218"/>
      <c r="BS13" s="11" t="s">
        <v>6</v>
      </c>
    </row>
    <row r="14" spans="1:74">
      <c r="B14" s="15"/>
      <c r="C14" s="16"/>
      <c r="D14" s="16"/>
      <c r="E14" s="223" t="s">
        <v>31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3" t="s">
        <v>28</v>
      </c>
      <c r="AL14" s="16"/>
      <c r="AM14" s="16"/>
      <c r="AN14" s="25" t="s">
        <v>31</v>
      </c>
      <c r="AO14" s="16"/>
      <c r="AP14" s="16"/>
      <c r="AQ14" s="16"/>
      <c r="AR14" s="14"/>
      <c r="BE14" s="218"/>
      <c r="BS14" s="11" t="s">
        <v>6</v>
      </c>
    </row>
    <row r="15" spans="1:74" s="1" customFormat="1" ht="6.95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18"/>
      <c r="BS15" s="11" t="s">
        <v>4</v>
      </c>
    </row>
    <row r="16" spans="1:74" s="1" customFormat="1" ht="12" customHeight="1">
      <c r="B16" s="15"/>
      <c r="C16" s="16"/>
      <c r="D16" s="23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18"/>
      <c r="BS16" s="11" t="s">
        <v>4</v>
      </c>
    </row>
    <row r="17" spans="1:71" s="1" customFormat="1" ht="18.399999999999999" customHeight="1">
      <c r="B17" s="15"/>
      <c r="C17" s="16"/>
      <c r="D17" s="16"/>
      <c r="E17" s="21" t="s">
        <v>33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18"/>
      <c r="BS17" s="11" t="s">
        <v>34</v>
      </c>
    </row>
    <row r="18" spans="1:71" s="1" customFormat="1" ht="6.95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18"/>
      <c r="BS18" s="11" t="s">
        <v>6</v>
      </c>
    </row>
    <row r="19" spans="1:71" s="1" customFormat="1" ht="12" customHeight="1">
      <c r="B19" s="15"/>
      <c r="C19" s="16"/>
      <c r="D19" s="23" t="s">
        <v>35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18"/>
      <c r="BS19" s="11" t="s">
        <v>6</v>
      </c>
    </row>
    <row r="20" spans="1:71" s="1" customFormat="1" ht="18.399999999999999" customHeight="1">
      <c r="B20" s="15"/>
      <c r="C20" s="16"/>
      <c r="D20" s="16"/>
      <c r="E20" s="21" t="s">
        <v>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18"/>
      <c r="BS20" s="11" t="s">
        <v>34</v>
      </c>
    </row>
    <row r="21" spans="1:71" s="1" customFormat="1" ht="6.95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18"/>
    </row>
    <row r="22" spans="1:71" s="1" customFormat="1" ht="12" customHeight="1">
      <c r="B22" s="15"/>
      <c r="C22" s="16"/>
      <c r="D22" s="23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18"/>
    </row>
    <row r="23" spans="1:71" s="1" customFormat="1" ht="16.5" customHeight="1">
      <c r="B23" s="15"/>
      <c r="C23" s="16"/>
      <c r="D23" s="16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6"/>
      <c r="AP23" s="16"/>
      <c r="AQ23" s="16"/>
      <c r="AR23" s="14"/>
      <c r="BE23" s="218"/>
    </row>
    <row r="24" spans="1:71" s="1" customFormat="1" ht="6.95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18"/>
    </row>
    <row r="25" spans="1:71" s="1" customFormat="1" ht="6.95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218"/>
    </row>
    <row r="26" spans="1:71" s="2" customFormat="1" ht="25.9" customHeight="1">
      <c r="A26" s="28"/>
      <c r="B26" s="29"/>
      <c r="C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6">
        <f>ROUND(AG94,2)</f>
        <v>0</v>
      </c>
      <c r="AL26" s="227"/>
      <c r="AM26" s="227"/>
      <c r="AN26" s="227"/>
      <c r="AO26" s="227"/>
      <c r="AP26" s="30"/>
      <c r="AQ26" s="30"/>
      <c r="AR26" s="33"/>
      <c r="BE26" s="218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18"/>
    </row>
    <row r="28" spans="1:71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28" t="s">
        <v>39</v>
      </c>
      <c r="M28" s="228"/>
      <c r="N28" s="228"/>
      <c r="O28" s="228"/>
      <c r="P28" s="228"/>
      <c r="Q28" s="30"/>
      <c r="R28" s="30"/>
      <c r="S28" s="30"/>
      <c r="T28" s="30"/>
      <c r="U28" s="30"/>
      <c r="V28" s="30"/>
      <c r="W28" s="228" t="s">
        <v>40</v>
      </c>
      <c r="X28" s="228"/>
      <c r="Y28" s="228"/>
      <c r="Z28" s="228"/>
      <c r="AA28" s="228"/>
      <c r="AB28" s="228"/>
      <c r="AC28" s="228"/>
      <c r="AD28" s="228"/>
      <c r="AE28" s="228"/>
      <c r="AF28" s="30"/>
      <c r="AG28" s="30"/>
      <c r="AH28" s="30"/>
      <c r="AI28" s="30"/>
      <c r="AJ28" s="30"/>
      <c r="AK28" s="228" t="s">
        <v>41</v>
      </c>
      <c r="AL28" s="228"/>
      <c r="AM28" s="228"/>
      <c r="AN28" s="228"/>
      <c r="AO28" s="228"/>
      <c r="AP28" s="30"/>
      <c r="AQ28" s="30"/>
      <c r="AR28" s="33"/>
      <c r="BE28" s="218"/>
    </row>
    <row r="29" spans="1:71" s="3" customFormat="1" ht="14.45" customHeight="1">
      <c r="B29" s="34"/>
      <c r="C29" s="35"/>
      <c r="D29" s="23" t="s">
        <v>42</v>
      </c>
      <c r="E29" s="35"/>
      <c r="F29" s="23" t="s">
        <v>43</v>
      </c>
      <c r="G29" s="35"/>
      <c r="H29" s="35"/>
      <c r="I29" s="35"/>
      <c r="J29" s="35"/>
      <c r="K29" s="35"/>
      <c r="L29" s="231">
        <v>0.21</v>
      </c>
      <c r="M29" s="230"/>
      <c r="N29" s="230"/>
      <c r="O29" s="230"/>
      <c r="P29" s="230"/>
      <c r="Q29" s="35"/>
      <c r="R29" s="35"/>
      <c r="S29" s="35"/>
      <c r="T29" s="35"/>
      <c r="U29" s="35"/>
      <c r="V29" s="35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35"/>
      <c r="AG29" s="35"/>
      <c r="AH29" s="35"/>
      <c r="AI29" s="35"/>
      <c r="AJ29" s="35"/>
      <c r="AK29" s="229">
        <f>ROUND(AV94, 2)</f>
        <v>0</v>
      </c>
      <c r="AL29" s="230"/>
      <c r="AM29" s="230"/>
      <c r="AN29" s="230"/>
      <c r="AO29" s="230"/>
      <c r="AP29" s="35"/>
      <c r="AQ29" s="35"/>
      <c r="AR29" s="36"/>
      <c r="BE29" s="219"/>
    </row>
    <row r="30" spans="1:71" s="3" customFormat="1" ht="14.45" customHeight="1">
      <c r="B30" s="34"/>
      <c r="C30" s="35"/>
      <c r="D30" s="35"/>
      <c r="E30" s="35"/>
      <c r="F30" s="23" t="s">
        <v>44</v>
      </c>
      <c r="G30" s="35"/>
      <c r="H30" s="35"/>
      <c r="I30" s="35"/>
      <c r="J30" s="35"/>
      <c r="K30" s="35"/>
      <c r="L30" s="231">
        <v>0.15</v>
      </c>
      <c r="M30" s="230"/>
      <c r="N30" s="230"/>
      <c r="O30" s="230"/>
      <c r="P30" s="230"/>
      <c r="Q30" s="35"/>
      <c r="R30" s="35"/>
      <c r="S30" s="35"/>
      <c r="T30" s="35"/>
      <c r="U30" s="35"/>
      <c r="V30" s="35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35"/>
      <c r="AG30" s="35"/>
      <c r="AH30" s="35"/>
      <c r="AI30" s="35"/>
      <c r="AJ30" s="35"/>
      <c r="AK30" s="229">
        <f>ROUND(AW94, 2)</f>
        <v>0</v>
      </c>
      <c r="AL30" s="230"/>
      <c r="AM30" s="230"/>
      <c r="AN30" s="230"/>
      <c r="AO30" s="230"/>
      <c r="AP30" s="35"/>
      <c r="AQ30" s="35"/>
      <c r="AR30" s="36"/>
      <c r="BE30" s="219"/>
    </row>
    <row r="31" spans="1:71" s="3" customFormat="1" ht="14.45" hidden="1" customHeight="1">
      <c r="B31" s="34"/>
      <c r="C31" s="35"/>
      <c r="D31" s="35"/>
      <c r="E31" s="35"/>
      <c r="F31" s="23" t="s">
        <v>45</v>
      </c>
      <c r="G31" s="35"/>
      <c r="H31" s="35"/>
      <c r="I31" s="35"/>
      <c r="J31" s="35"/>
      <c r="K31" s="35"/>
      <c r="L31" s="231">
        <v>0.21</v>
      </c>
      <c r="M31" s="230"/>
      <c r="N31" s="230"/>
      <c r="O31" s="230"/>
      <c r="P31" s="230"/>
      <c r="Q31" s="35"/>
      <c r="R31" s="35"/>
      <c r="S31" s="35"/>
      <c r="T31" s="35"/>
      <c r="U31" s="35"/>
      <c r="V31" s="35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35"/>
      <c r="AG31" s="35"/>
      <c r="AH31" s="35"/>
      <c r="AI31" s="35"/>
      <c r="AJ31" s="35"/>
      <c r="AK31" s="229">
        <v>0</v>
      </c>
      <c r="AL31" s="230"/>
      <c r="AM31" s="230"/>
      <c r="AN31" s="230"/>
      <c r="AO31" s="230"/>
      <c r="AP31" s="35"/>
      <c r="AQ31" s="35"/>
      <c r="AR31" s="36"/>
      <c r="BE31" s="219"/>
    </row>
    <row r="32" spans="1:71" s="3" customFormat="1" ht="14.45" hidden="1" customHeight="1">
      <c r="B32" s="34"/>
      <c r="C32" s="35"/>
      <c r="D32" s="35"/>
      <c r="E32" s="35"/>
      <c r="F32" s="23" t="s">
        <v>46</v>
      </c>
      <c r="G32" s="35"/>
      <c r="H32" s="35"/>
      <c r="I32" s="35"/>
      <c r="J32" s="35"/>
      <c r="K32" s="35"/>
      <c r="L32" s="231">
        <v>0.15</v>
      </c>
      <c r="M32" s="230"/>
      <c r="N32" s="230"/>
      <c r="O32" s="230"/>
      <c r="P32" s="230"/>
      <c r="Q32" s="35"/>
      <c r="R32" s="35"/>
      <c r="S32" s="35"/>
      <c r="T32" s="35"/>
      <c r="U32" s="35"/>
      <c r="V32" s="35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35"/>
      <c r="AG32" s="35"/>
      <c r="AH32" s="35"/>
      <c r="AI32" s="35"/>
      <c r="AJ32" s="35"/>
      <c r="AK32" s="229">
        <v>0</v>
      </c>
      <c r="AL32" s="230"/>
      <c r="AM32" s="230"/>
      <c r="AN32" s="230"/>
      <c r="AO32" s="230"/>
      <c r="AP32" s="35"/>
      <c r="AQ32" s="35"/>
      <c r="AR32" s="36"/>
      <c r="BE32" s="219"/>
    </row>
    <row r="33" spans="1:57" s="3" customFormat="1" ht="14.45" hidden="1" customHeight="1">
      <c r="B33" s="34"/>
      <c r="C33" s="35"/>
      <c r="D33" s="35"/>
      <c r="E33" s="35"/>
      <c r="F33" s="23" t="s">
        <v>47</v>
      </c>
      <c r="G33" s="35"/>
      <c r="H33" s="35"/>
      <c r="I33" s="35"/>
      <c r="J33" s="35"/>
      <c r="K33" s="35"/>
      <c r="L33" s="231">
        <v>0</v>
      </c>
      <c r="M33" s="230"/>
      <c r="N33" s="230"/>
      <c r="O33" s="230"/>
      <c r="P33" s="230"/>
      <c r="Q33" s="35"/>
      <c r="R33" s="35"/>
      <c r="S33" s="35"/>
      <c r="T33" s="35"/>
      <c r="U33" s="35"/>
      <c r="V33" s="35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35"/>
      <c r="AG33" s="35"/>
      <c r="AH33" s="35"/>
      <c r="AI33" s="35"/>
      <c r="AJ33" s="35"/>
      <c r="AK33" s="229">
        <v>0</v>
      </c>
      <c r="AL33" s="230"/>
      <c r="AM33" s="230"/>
      <c r="AN33" s="230"/>
      <c r="AO33" s="230"/>
      <c r="AP33" s="35"/>
      <c r="AQ33" s="35"/>
      <c r="AR33" s="36"/>
      <c r="BE33" s="219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18"/>
    </row>
    <row r="35" spans="1:57" s="2" customFormat="1" ht="25.9" customHeight="1">
      <c r="A35" s="28"/>
      <c r="B35" s="29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35" t="s">
        <v>50</v>
      </c>
      <c r="Y35" s="233"/>
      <c r="Z35" s="233"/>
      <c r="AA35" s="233"/>
      <c r="AB35" s="233"/>
      <c r="AC35" s="39"/>
      <c r="AD35" s="39"/>
      <c r="AE35" s="39"/>
      <c r="AF35" s="39"/>
      <c r="AG35" s="39"/>
      <c r="AH35" s="39"/>
      <c r="AI35" s="39"/>
      <c r="AJ35" s="39"/>
      <c r="AK35" s="232">
        <f>SUM(AK26:AK33)</f>
        <v>0</v>
      </c>
      <c r="AL35" s="233"/>
      <c r="AM35" s="233"/>
      <c r="AN35" s="233"/>
      <c r="AO35" s="234"/>
      <c r="AP35" s="37"/>
      <c r="AQ35" s="37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5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5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5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5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5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5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5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5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5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5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5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5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5" customHeight="1">
      <c r="B49" s="41"/>
      <c r="C49" s="42"/>
      <c r="D49" s="43" t="s">
        <v>51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52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1.25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 ht="11.25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 ht="11.25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 ht="11.25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 ht="11.25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 ht="11.2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 ht="11.25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 ht="11.25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 ht="11.25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 ht="11.25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>
      <c r="A60" s="28"/>
      <c r="B60" s="29"/>
      <c r="C60" s="30"/>
      <c r="D60" s="46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53</v>
      </c>
      <c r="AI60" s="32"/>
      <c r="AJ60" s="32"/>
      <c r="AK60" s="32"/>
      <c r="AL60" s="32"/>
      <c r="AM60" s="46" t="s">
        <v>54</v>
      </c>
      <c r="AN60" s="32"/>
      <c r="AO60" s="32"/>
      <c r="AP60" s="30"/>
      <c r="AQ60" s="30"/>
      <c r="AR60" s="33"/>
      <c r="BE60" s="28"/>
    </row>
    <row r="61" spans="1:57" ht="11.25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 ht="11.25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 ht="11.25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>
      <c r="A64" s="28"/>
      <c r="B64" s="29"/>
      <c r="C64" s="30"/>
      <c r="D64" s="43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56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1.2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 ht="11.25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 ht="11.25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 ht="11.25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 ht="11.25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 ht="11.25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 ht="11.25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 ht="11.25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 ht="11.25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 ht="11.25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>
      <c r="A75" s="28"/>
      <c r="B75" s="29"/>
      <c r="C75" s="30"/>
      <c r="D75" s="46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53</v>
      </c>
      <c r="AI75" s="32"/>
      <c r="AJ75" s="32"/>
      <c r="AK75" s="32"/>
      <c r="AL75" s="32"/>
      <c r="AM75" s="46" t="s">
        <v>54</v>
      </c>
      <c r="AN75" s="32"/>
      <c r="AO75" s="32"/>
      <c r="AP75" s="30"/>
      <c r="AQ75" s="30"/>
      <c r="AR75" s="33"/>
      <c r="BE75" s="28"/>
    </row>
    <row r="76" spans="1:57" s="2" customFormat="1" ht="11.25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5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6.95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4.95" customHeight="1">
      <c r="A82" s="28"/>
      <c r="B82" s="29"/>
      <c r="C82" s="17" t="s">
        <v>57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3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02/2023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6.950000000000003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192" t="str">
        <f>K6</f>
        <v>Údržba vyšší zeleně v obvodu OŘ Ústí n.L. 2023-2025,oblast č.3 Správa tratí Karlovy Vary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57"/>
      <c r="AL85" s="57"/>
      <c r="AM85" s="57"/>
      <c r="AN85" s="57"/>
      <c r="AO85" s="57"/>
      <c r="AP85" s="57"/>
      <c r="AQ85" s="57"/>
      <c r="AR85" s="58"/>
    </row>
    <row r="86" spans="1:91" s="2" customFormat="1" ht="6.95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3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ST Karlovy Vary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22</v>
      </c>
      <c r="AJ87" s="30"/>
      <c r="AK87" s="30"/>
      <c r="AL87" s="30"/>
      <c r="AM87" s="194" t="str">
        <f>IF(AN8= "","",AN8)</f>
        <v>21. 9. 2023</v>
      </c>
      <c r="AN87" s="194"/>
      <c r="AO87" s="30"/>
      <c r="AP87" s="30"/>
      <c r="AQ87" s="30"/>
      <c r="AR87" s="33"/>
      <c r="BE87" s="28"/>
    </row>
    <row r="88" spans="1:91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2" customHeight="1">
      <c r="A89" s="28"/>
      <c r="B89" s="29"/>
      <c r="C89" s="23" t="s">
        <v>24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>Správa železnic,s.o.;OŘ ÚNL-ST Karlovy Vary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32</v>
      </c>
      <c r="AJ89" s="30"/>
      <c r="AK89" s="30"/>
      <c r="AL89" s="30"/>
      <c r="AM89" s="195" t="str">
        <f>IF(E17="","",E17)</f>
        <v xml:space="preserve"> </v>
      </c>
      <c r="AN89" s="196"/>
      <c r="AO89" s="196"/>
      <c r="AP89" s="196"/>
      <c r="AQ89" s="30"/>
      <c r="AR89" s="33"/>
      <c r="AS89" s="197" t="s">
        <v>58</v>
      </c>
      <c r="AT89" s="198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2" customHeight="1">
      <c r="A90" s="28"/>
      <c r="B90" s="29"/>
      <c r="C90" s="23" t="s">
        <v>30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35</v>
      </c>
      <c r="AJ90" s="30"/>
      <c r="AK90" s="30"/>
      <c r="AL90" s="30"/>
      <c r="AM90" s="195" t="str">
        <f>IF(E20="","",E20)</f>
        <v>Pavlína Liprtová</v>
      </c>
      <c r="AN90" s="196"/>
      <c r="AO90" s="196"/>
      <c r="AP90" s="196"/>
      <c r="AQ90" s="30"/>
      <c r="AR90" s="33"/>
      <c r="AS90" s="199"/>
      <c r="AT90" s="200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9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01"/>
      <c r="AT91" s="20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203" t="s">
        <v>59</v>
      </c>
      <c r="D92" s="204"/>
      <c r="E92" s="204"/>
      <c r="F92" s="204"/>
      <c r="G92" s="204"/>
      <c r="H92" s="67"/>
      <c r="I92" s="206" t="s">
        <v>60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5" t="s">
        <v>61</v>
      </c>
      <c r="AH92" s="204"/>
      <c r="AI92" s="204"/>
      <c r="AJ92" s="204"/>
      <c r="AK92" s="204"/>
      <c r="AL92" s="204"/>
      <c r="AM92" s="204"/>
      <c r="AN92" s="206" t="s">
        <v>62</v>
      </c>
      <c r="AO92" s="204"/>
      <c r="AP92" s="207"/>
      <c r="AQ92" s="68" t="s">
        <v>63</v>
      </c>
      <c r="AR92" s="33"/>
      <c r="AS92" s="69" t="s">
        <v>64</v>
      </c>
      <c r="AT92" s="70" t="s">
        <v>65</v>
      </c>
      <c r="AU92" s="70" t="s">
        <v>66</v>
      </c>
      <c r="AV92" s="70" t="s">
        <v>67</v>
      </c>
      <c r="AW92" s="70" t="s">
        <v>68</v>
      </c>
      <c r="AX92" s="70" t="s">
        <v>69</v>
      </c>
      <c r="AY92" s="70" t="s">
        <v>70</v>
      </c>
      <c r="AZ92" s="70" t="s">
        <v>71</v>
      </c>
      <c r="BA92" s="70" t="s">
        <v>72</v>
      </c>
      <c r="BB92" s="70" t="s">
        <v>73</v>
      </c>
      <c r="BC92" s="70" t="s">
        <v>74</v>
      </c>
      <c r="BD92" s="71" t="s">
        <v>75</v>
      </c>
      <c r="BE92" s="28"/>
    </row>
    <row r="93" spans="1:91" s="2" customFormat="1" ht="10.9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50000000000003" customHeight="1">
      <c r="B94" s="75"/>
      <c r="C94" s="76" t="s">
        <v>76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15">
        <f>ROUND(AG95+AG96,2)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79" t="s">
        <v>1</v>
      </c>
      <c r="AR94" s="80"/>
      <c r="AS94" s="81">
        <f>ROUND(AS95+AS96,2)</f>
        <v>0</v>
      </c>
      <c r="AT94" s="82">
        <f>ROUND(SUM(AV94:AW94),2)</f>
        <v>0</v>
      </c>
      <c r="AU94" s="83">
        <f>ROUND(AU95+AU96,5)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ROUND(AZ95+AZ96,2)</f>
        <v>0</v>
      </c>
      <c r="BA94" s="82">
        <f>ROUND(BA95+BA96,2)</f>
        <v>0</v>
      </c>
      <c r="BB94" s="82">
        <f>ROUND(BB95+BB96,2)</f>
        <v>0</v>
      </c>
      <c r="BC94" s="82">
        <f>ROUND(BC95+BC96,2)</f>
        <v>0</v>
      </c>
      <c r="BD94" s="84">
        <f>ROUND(BD95+BD96,2)</f>
        <v>0</v>
      </c>
      <c r="BS94" s="85" t="s">
        <v>77</v>
      </c>
      <c r="BT94" s="85" t="s">
        <v>78</v>
      </c>
      <c r="BU94" s="86" t="s">
        <v>79</v>
      </c>
      <c r="BV94" s="85" t="s">
        <v>80</v>
      </c>
      <c r="BW94" s="85" t="s">
        <v>5</v>
      </c>
      <c r="BX94" s="85" t="s">
        <v>81</v>
      </c>
      <c r="CL94" s="85" t="s">
        <v>1</v>
      </c>
    </row>
    <row r="95" spans="1:91" s="7" customFormat="1" ht="16.5" customHeight="1">
      <c r="A95" s="87" t="s">
        <v>82</v>
      </c>
      <c r="B95" s="88"/>
      <c r="C95" s="89"/>
      <c r="D95" s="210" t="s">
        <v>83</v>
      </c>
      <c r="E95" s="210"/>
      <c r="F95" s="210"/>
      <c r="G95" s="210"/>
      <c r="H95" s="210"/>
      <c r="I95" s="90"/>
      <c r="J95" s="210" t="s">
        <v>84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'A.1 - Údržba vyšší zeleně...'!J30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91" t="s">
        <v>85</v>
      </c>
      <c r="AR95" s="92"/>
      <c r="AS95" s="93">
        <v>0</v>
      </c>
      <c r="AT95" s="94">
        <f>ROUND(SUM(AV95:AW95),2)</f>
        <v>0</v>
      </c>
      <c r="AU95" s="95">
        <f>'A.1 - Údržba vyšší zeleně...'!P116</f>
        <v>0</v>
      </c>
      <c r="AV95" s="94">
        <f>'A.1 - Údržba vyšší zeleně...'!J33</f>
        <v>0</v>
      </c>
      <c r="AW95" s="94">
        <f>'A.1 - Údržba vyšší zeleně...'!J34</f>
        <v>0</v>
      </c>
      <c r="AX95" s="94">
        <f>'A.1 - Údržba vyšší zeleně...'!J35</f>
        <v>0</v>
      </c>
      <c r="AY95" s="94">
        <f>'A.1 - Údržba vyšší zeleně...'!J36</f>
        <v>0</v>
      </c>
      <c r="AZ95" s="94">
        <f>'A.1 - Údržba vyšší zeleně...'!F33</f>
        <v>0</v>
      </c>
      <c r="BA95" s="94">
        <f>'A.1 - Údržba vyšší zeleně...'!F34</f>
        <v>0</v>
      </c>
      <c r="BB95" s="94">
        <f>'A.1 - Údržba vyšší zeleně...'!F35</f>
        <v>0</v>
      </c>
      <c r="BC95" s="94">
        <f>'A.1 - Údržba vyšší zeleně...'!F36</f>
        <v>0</v>
      </c>
      <c r="BD95" s="96">
        <f>'A.1 - Údržba vyšší zeleně...'!F37</f>
        <v>0</v>
      </c>
      <c r="BT95" s="97" t="s">
        <v>86</v>
      </c>
      <c r="BV95" s="97" t="s">
        <v>80</v>
      </c>
      <c r="BW95" s="97" t="s">
        <v>87</v>
      </c>
      <c r="BX95" s="97" t="s">
        <v>5</v>
      </c>
      <c r="CL95" s="97" t="s">
        <v>1</v>
      </c>
      <c r="CM95" s="97" t="s">
        <v>88</v>
      </c>
    </row>
    <row r="96" spans="1:91" s="7" customFormat="1" ht="16.5" customHeight="1">
      <c r="B96" s="88"/>
      <c r="C96" s="89"/>
      <c r="D96" s="210" t="s">
        <v>89</v>
      </c>
      <c r="E96" s="210"/>
      <c r="F96" s="210"/>
      <c r="G96" s="210"/>
      <c r="H96" s="210"/>
      <c r="I96" s="90"/>
      <c r="J96" s="210" t="s">
        <v>90</v>
      </c>
      <c r="K96" s="210"/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1">
        <f>ROUND(SUM(AG97:AG98),2)</f>
        <v>0</v>
      </c>
      <c r="AH96" s="209"/>
      <c r="AI96" s="209"/>
      <c r="AJ96" s="209"/>
      <c r="AK96" s="209"/>
      <c r="AL96" s="209"/>
      <c r="AM96" s="209"/>
      <c r="AN96" s="208">
        <f>SUM(AG96,AT96)</f>
        <v>0</v>
      </c>
      <c r="AO96" s="209"/>
      <c r="AP96" s="209"/>
      <c r="AQ96" s="91" t="s">
        <v>85</v>
      </c>
      <c r="AR96" s="92"/>
      <c r="AS96" s="93">
        <f>ROUND(SUM(AS97:AS98),2)</f>
        <v>0</v>
      </c>
      <c r="AT96" s="94">
        <f>ROUND(SUM(AV96:AW96),2)</f>
        <v>0</v>
      </c>
      <c r="AU96" s="95">
        <f>ROUND(SUM(AU97:AU98),5)</f>
        <v>0</v>
      </c>
      <c r="AV96" s="94">
        <f>ROUND(AZ96*L29,2)</f>
        <v>0</v>
      </c>
      <c r="AW96" s="94">
        <f>ROUND(BA96*L30,2)</f>
        <v>0</v>
      </c>
      <c r="AX96" s="94">
        <f>ROUND(BB96*L29,2)</f>
        <v>0</v>
      </c>
      <c r="AY96" s="94">
        <f>ROUND(BC96*L30,2)</f>
        <v>0</v>
      </c>
      <c r="AZ96" s="94">
        <f>ROUND(SUM(AZ97:AZ98),2)</f>
        <v>0</v>
      </c>
      <c r="BA96" s="94">
        <f>ROUND(SUM(BA97:BA98),2)</f>
        <v>0</v>
      </c>
      <c r="BB96" s="94">
        <f>ROUND(SUM(BB97:BB98),2)</f>
        <v>0</v>
      </c>
      <c r="BC96" s="94">
        <f>ROUND(SUM(BC97:BC98),2)</f>
        <v>0</v>
      </c>
      <c r="BD96" s="96">
        <f>ROUND(SUM(BD97:BD98),2)</f>
        <v>0</v>
      </c>
      <c r="BS96" s="97" t="s">
        <v>77</v>
      </c>
      <c r="BT96" s="97" t="s">
        <v>86</v>
      </c>
      <c r="BU96" s="97" t="s">
        <v>79</v>
      </c>
      <c r="BV96" s="97" t="s">
        <v>80</v>
      </c>
      <c r="BW96" s="97" t="s">
        <v>91</v>
      </c>
      <c r="BX96" s="97" t="s">
        <v>5</v>
      </c>
      <c r="CL96" s="97" t="s">
        <v>1</v>
      </c>
      <c r="CM96" s="97" t="s">
        <v>88</v>
      </c>
    </row>
    <row r="97" spans="1:90" s="4" customFormat="1" ht="16.5" customHeight="1">
      <c r="A97" s="87" t="s">
        <v>82</v>
      </c>
      <c r="B97" s="52"/>
      <c r="C97" s="98"/>
      <c r="D97" s="98"/>
      <c r="E97" s="212" t="s">
        <v>92</v>
      </c>
      <c r="F97" s="212"/>
      <c r="G97" s="212"/>
      <c r="H97" s="212"/>
      <c r="I97" s="212"/>
      <c r="J97" s="98"/>
      <c r="K97" s="212" t="s">
        <v>93</v>
      </c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3">
        <f>'A.2.1 - VON - ostatní práce'!J32</f>
        <v>0</v>
      </c>
      <c r="AH97" s="214"/>
      <c r="AI97" s="214"/>
      <c r="AJ97" s="214"/>
      <c r="AK97" s="214"/>
      <c r="AL97" s="214"/>
      <c r="AM97" s="214"/>
      <c r="AN97" s="213">
        <f>SUM(AG97,AT97)</f>
        <v>0</v>
      </c>
      <c r="AO97" s="214"/>
      <c r="AP97" s="214"/>
      <c r="AQ97" s="99" t="s">
        <v>94</v>
      </c>
      <c r="AR97" s="54"/>
      <c r="AS97" s="100">
        <v>0</v>
      </c>
      <c r="AT97" s="101">
        <f>ROUND(SUM(AV97:AW97),2)</f>
        <v>0</v>
      </c>
      <c r="AU97" s="102">
        <f>'A.2.1 - VON - ostatní práce'!P120</f>
        <v>0</v>
      </c>
      <c r="AV97" s="101">
        <f>'A.2.1 - VON - ostatní práce'!J35</f>
        <v>0</v>
      </c>
      <c r="AW97" s="101">
        <f>'A.2.1 - VON - ostatní práce'!J36</f>
        <v>0</v>
      </c>
      <c r="AX97" s="101">
        <f>'A.2.1 - VON - ostatní práce'!J37</f>
        <v>0</v>
      </c>
      <c r="AY97" s="101">
        <f>'A.2.1 - VON - ostatní práce'!J38</f>
        <v>0</v>
      </c>
      <c r="AZ97" s="101">
        <f>'A.2.1 - VON - ostatní práce'!F35</f>
        <v>0</v>
      </c>
      <c r="BA97" s="101">
        <f>'A.2.1 - VON - ostatní práce'!F36</f>
        <v>0</v>
      </c>
      <c r="BB97" s="101">
        <f>'A.2.1 - VON - ostatní práce'!F37</f>
        <v>0</v>
      </c>
      <c r="BC97" s="101">
        <f>'A.2.1 - VON - ostatní práce'!F38</f>
        <v>0</v>
      </c>
      <c r="BD97" s="103">
        <f>'A.2.1 - VON - ostatní práce'!F39</f>
        <v>0</v>
      </c>
      <c r="BT97" s="104" t="s">
        <v>88</v>
      </c>
      <c r="BV97" s="104" t="s">
        <v>80</v>
      </c>
      <c r="BW97" s="104" t="s">
        <v>95</v>
      </c>
      <c r="BX97" s="104" t="s">
        <v>91</v>
      </c>
      <c r="CL97" s="104" t="s">
        <v>1</v>
      </c>
    </row>
    <row r="98" spans="1:90" s="4" customFormat="1" ht="16.5" customHeight="1">
      <c r="A98" s="87" t="s">
        <v>82</v>
      </c>
      <c r="B98" s="52"/>
      <c r="C98" s="98"/>
      <c r="D98" s="98"/>
      <c r="E98" s="212" t="s">
        <v>96</v>
      </c>
      <c r="F98" s="212"/>
      <c r="G98" s="212"/>
      <c r="H98" s="212"/>
      <c r="I98" s="212"/>
      <c r="J98" s="98"/>
      <c r="K98" s="212" t="s">
        <v>97</v>
      </c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2"/>
      <c r="AD98" s="212"/>
      <c r="AE98" s="212"/>
      <c r="AF98" s="212"/>
      <c r="AG98" s="213">
        <f>'A.2.2 - Přepravy a manipu...'!J32</f>
        <v>0</v>
      </c>
      <c r="AH98" s="214"/>
      <c r="AI98" s="214"/>
      <c r="AJ98" s="214"/>
      <c r="AK98" s="214"/>
      <c r="AL98" s="214"/>
      <c r="AM98" s="214"/>
      <c r="AN98" s="213">
        <f>SUM(AG98,AT98)</f>
        <v>0</v>
      </c>
      <c r="AO98" s="214"/>
      <c r="AP98" s="214"/>
      <c r="AQ98" s="99" t="s">
        <v>94</v>
      </c>
      <c r="AR98" s="54"/>
      <c r="AS98" s="105">
        <v>0</v>
      </c>
      <c r="AT98" s="106">
        <f>ROUND(SUM(AV98:AW98),2)</f>
        <v>0</v>
      </c>
      <c r="AU98" s="107">
        <f>'A.2.2 - Přepravy a manipu...'!P120</f>
        <v>0</v>
      </c>
      <c r="AV98" s="106">
        <f>'A.2.2 - Přepravy a manipu...'!J35</f>
        <v>0</v>
      </c>
      <c r="AW98" s="106">
        <f>'A.2.2 - Přepravy a manipu...'!J36</f>
        <v>0</v>
      </c>
      <c r="AX98" s="106">
        <f>'A.2.2 - Přepravy a manipu...'!J37</f>
        <v>0</v>
      </c>
      <c r="AY98" s="106">
        <f>'A.2.2 - Přepravy a manipu...'!J38</f>
        <v>0</v>
      </c>
      <c r="AZ98" s="106">
        <f>'A.2.2 - Přepravy a manipu...'!F35</f>
        <v>0</v>
      </c>
      <c r="BA98" s="106">
        <f>'A.2.2 - Přepravy a manipu...'!F36</f>
        <v>0</v>
      </c>
      <c r="BB98" s="106">
        <f>'A.2.2 - Přepravy a manipu...'!F37</f>
        <v>0</v>
      </c>
      <c r="BC98" s="106">
        <f>'A.2.2 - Přepravy a manipu...'!F38</f>
        <v>0</v>
      </c>
      <c r="BD98" s="108">
        <f>'A.2.2 - Přepravy a manipu...'!F39</f>
        <v>0</v>
      </c>
      <c r="BT98" s="104" t="s">
        <v>88</v>
      </c>
      <c r="BV98" s="104" t="s">
        <v>80</v>
      </c>
      <c r="BW98" s="104" t="s">
        <v>98</v>
      </c>
      <c r="BX98" s="104" t="s">
        <v>91</v>
      </c>
      <c r="CL98" s="104" t="s">
        <v>1</v>
      </c>
    </row>
    <row r="99" spans="1:90" s="2" customFormat="1" ht="30" customHeight="1">
      <c r="A99" s="28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3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</row>
    <row r="100" spans="1:90" s="2" customFormat="1" ht="6.95" customHeight="1">
      <c r="A100" s="2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33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</row>
  </sheetData>
  <sheetProtection algorithmName="SHA-512" hashValue="jCaQn2QRl3UzFZIBUnaXAwNtJrXSTEVbqFxJfDXRCHiCB5LUGymU+XCzMXsQZCsM0NBLeD9Mj6oxDbrvlluAWQ==" saltValue="jxSrb5A/C3aLZSjLW+yTE/X9185eeqdxm3MH13Fgz+DxCDvzXa0ZVMBf6njuHljQTOsQ6ZJLp+xwc+9kMvApUw==" spinCount="100000" sheet="1" objects="1" scenarios="1" formatColumns="0" formatRows="0"/>
  <mergeCells count="5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G98:AM98"/>
    <mergeCell ref="AN98:AP98"/>
    <mergeCell ref="E98:I98"/>
    <mergeCell ref="K98:AF98"/>
    <mergeCell ref="AG94:AM94"/>
    <mergeCell ref="AN94:AP94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J85"/>
    <mergeCell ref="AM87:AN87"/>
    <mergeCell ref="AM89:AP89"/>
    <mergeCell ref="AS89:AT91"/>
    <mergeCell ref="AM90:AP90"/>
  </mergeCells>
  <hyperlinks>
    <hyperlink ref="A95" location="'A.1 - Údržba vyšší zeleně...'!C2" display="/" xr:uid="{00000000-0004-0000-0000-000000000000}"/>
    <hyperlink ref="A97" location="'A.2.1 - VON - ostatní práce'!C2" display="/" xr:uid="{00000000-0004-0000-0000-000001000000}"/>
    <hyperlink ref="A98" location="'A.2.2 - Přepravy a manipu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9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1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4"/>
      <c r="AT3" s="11" t="s">
        <v>88</v>
      </c>
    </row>
    <row r="4" spans="1:46" s="1" customFormat="1" ht="24.95" customHeight="1">
      <c r="B4" s="14"/>
      <c r="D4" s="111" t="s">
        <v>99</v>
      </c>
      <c r="L4" s="14"/>
      <c r="M4" s="112" t="s">
        <v>10</v>
      </c>
      <c r="AT4" s="11" t="s">
        <v>4</v>
      </c>
    </row>
    <row r="5" spans="1:46" s="1" customFormat="1" ht="6.95" customHeight="1">
      <c r="B5" s="14"/>
      <c r="L5" s="14"/>
    </row>
    <row r="6" spans="1:46" s="1" customFormat="1" ht="12" customHeight="1">
      <c r="B6" s="14"/>
      <c r="D6" s="113" t="s">
        <v>16</v>
      </c>
      <c r="L6" s="14"/>
    </row>
    <row r="7" spans="1:46" s="1" customFormat="1" ht="26.25" customHeight="1">
      <c r="B7" s="14"/>
      <c r="E7" s="237" t="str">
        <f>'Rekapitulace stavby'!K6</f>
        <v>Údržba vyšší zeleně v obvodu OŘ Ústí n.L. 2023-2025,oblast č.3 Správa tratí Karlovy Vary</v>
      </c>
      <c r="F7" s="238"/>
      <c r="G7" s="238"/>
      <c r="H7" s="238"/>
      <c r="L7" s="14"/>
    </row>
    <row r="8" spans="1:46" s="2" customFormat="1" ht="12" customHeight="1">
      <c r="A8" s="28"/>
      <c r="B8" s="33"/>
      <c r="C8" s="28"/>
      <c r="D8" s="113" t="s">
        <v>100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39" t="s">
        <v>101</v>
      </c>
      <c r="F9" s="240"/>
      <c r="G9" s="240"/>
      <c r="H9" s="240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13" t="s">
        <v>18</v>
      </c>
      <c r="E11" s="28"/>
      <c r="F11" s="104" t="s">
        <v>1</v>
      </c>
      <c r="G11" s="28"/>
      <c r="H11" s="28"/>
      <c r="I11" s="113" t="s">
        <v>19</v>
      </c>
      <c r="J11" s="104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13" t="s">
        <v>20</v>
      </c>
      <c r="E12" s="28"/>
      <c r="F12" s="104" t="s">
        <v>21</v>
      </c>
      <c r="G12" s="28"/>
      <c r="H12" s="28"/>
      <c r="I12" s="113" t="s">
        <v>22</v>
      </c>
      <c r="J12" s="114" t="str">
        <f>'Rekapitulace stavby'!AN8</f>
        <v>21. 9. 2023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3" t="s">
        <v>24</v>
      </c>
      <c r="E14" s="28"/>
      <c r="F14" s="28"/>
      <c r="G14" s="28"/>
      <c r="H14" s="28"/>
      <c r="I14" s="113" t="s">
        <v>25</v>
      </c>
      <c r="J14" s="104" t="s">
        <v>26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4" t="s">
        <v>27</v>
      </c>
      <c r="F15" s="28"/>
      <c r="G15" s="28"/>
      <c r="H15" s="28"/>
      <c r="I15" s="113" t="s">
        <v>28</v>
      </c>
      <c r="J15" s="104" t="s">
        <v>29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13" t="s">
        <v>30</v>
      </c>
      <c r="E17" s="28"/>
      <c r="F17" s="28"/>
      <c r="G17" s="28"/>
      <c r="H17" s="28"/>
      <c r="I17" s="113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41" t="str">
        <f>'Rekapitulace stavby'!E14</f>
        <v>Vyplň údaj</v>
      </c>
      <c r="F18" s="242"/>
      <c r="G18" s="242"/>
      <c r="H18" s="242"/>
      <c r="I18" s="113" t="s">
        <v>28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13" t="s">
        <v>32</v>
      </c>
      <c r="E20" s="28"/>
      <c r="F20" s="28"/>
      <c r="G20" s="28"/>
      <c r="H20" s="28"/>
      <c r="I20" s="113" t="s">
        <v>25</v>
      </c>
      <c r="J20" s="104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4" t="str">
        <f>IF('Rekapitulace stavby'!E17="","",'Rekapitulace stavby'!E17)</f>
        <v xml:space="preserve"> </v>
      </c>
      <c r="F21" s="28"/>
      <c r="G21" s="28"/>
      <c r="H21" s="28"/>
      <c r="I21" s="113" t="s">
        <v>28</v>
      </c>
      <c r="J21" s="104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13" t="s">
        <v>35</v>
      </c>
      <c r="E23" s="28"/>
      <c r="F23" s="28"/>
      <c r="G23" s="28"/>
      <c r="H23" s="28"/>
      <c r="I23" s="113" t="s">
        <v>25</v>
      </c>
      <c r="J23" s="104" t="s">
        <v>1</v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4" t="s">
        <v>36</v>
      </c>
      <c r="F24" s="28"/>
      <c r="G24" s="28"/>
      <c r="H24" s="28"/>
      <c r="I24" s="113" t="s">
        <v>28</v>
      </c>
      <c r="J24" s="104" t="s">
        <v>1</v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13" t="s">
        <v>37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5"/>
      <c r="B27" s="116"/>
      <c r="C27" s="115"/>
      <c r="D27" s="115"/>
      <c r="E27" s="243" t="s">
        <v>1</v>
      </c>
      <c r="F27" s="243"/>
      <c r="G27" s="243"/>
      <c r="H27" s="24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8"/>
      <c r="E29" s="118"/>
      <c r="F29" s="118"/>
      <c r="G29" s="118"/>
      <c r="H29" s="118"/>
      <c r="I29" s="118"/>
      <c r="J29" s="118"/>
      <c r="K29" s="118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9" t="s">
        <v>38</v>
      </c>
      <c r="E30" s="28"/>
      <c r="F30" s="28"/>
      <c r="G30" s="28"/>
      <c r="H30" s="28"/>
      <c r="I30" s="28"/>
      <c r="J30" s="120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8"/>
      <c r="E31" s="118"/>
      <c r="F31" s="118"/>
      <c r="G31" s="118"/>
      <c r="H31" s="118"/>
      <c r="I31" s="118"/>
      <c r="J31" s="118"/>
      <c r="K31" s="11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21" t="s">
        <v>40</v>
      </c>
      <c r="G32" s="28"/>
      <c r="H32" s="28"/>
      <c r="I32" s="121" t="s">
        <v>39</v>
      </c>
      <c r="J32" s="121" t="s">
        <v>41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2" t="s">
        <v>42</v>
      </c>
      <c r="E33" s="113" t="s">
        <v>43</v>
      </c>
      <c r="F33" s="123">
        <f>ROUND((SUM(BE116:BE298)),  2)</f>
        <v>0</v>
      </c>
      <c r="G33" s="28"/>
      <c r="H33" s="28"/>
      <c r="I33" s="124">
        <v>0.21</v>
      </c>
      <c r="J33" s="123">
        <f>ROUND(((SUM(BE116:BE298))*I33),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13" t="s">
        <v>44</v>
      </c>
      <c r="F34" s="123">
        <f>ROUND((SUM(BF116:BF298)),  2)</f>
        <v>0</v>
      </c>
      <c r="G34" s="28"/>
      <c r="H34" s="28"/>
      <c r="I34" s="124">
        <v>0.15</v>
      </c>
      <c r="J34" s="123">
        <f>ROUND(((SUM(BF116:BF298))*I34),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13" t="s">
        <v>45</v>
      </c>
      <c r="F35" s="123">
        <f>ROUND((SUM(BG116:BG298)),  2)</f>
        <v>0</v>
      </c>
      <c r="G35" s="28"/>
      <c r="H35" s="28"/>
      <c r="I35" s="124">
        <v>0.21</v>
      </c>
      <c r="J35" s="123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13" t="s">
        <v>46</v>
      </c>
      <c r="F36" s="123">
        <f>ROUND((SUM(BH116:BH298)),  2)</f>
        <v>0</v>
      </c>
      <c r="G36" s="28"/>
      <c r="H36" s="28"/>
      <c r="I36" s="124">
        <v>0.15</v>
      </c>
      <c r="J36" s="123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13" t="s">
        <v>47</v>
      </c>
      <c r="F37" s="123">
        <f>ROUND((SUM(BI116:BI298)),  2)</f>
        <v>0</v>
      </c>
      <c r="G37" s="28"/>
      <c r="H37" s="28"/>
      <c r="I37" s="124">
        <v>0</v>
      </c>
      <c r="J37" s="12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4"/>
      <c r="L41" s="14"/>
    </row>
    <row r="42" spans="1:31" s="1" customFormat="1" ht="14.45" customHeight="1">
      <c r="B42" s="14"/>
      <c r="L42" s="14"/>
    </row>
    <row r="43" spans="1:31" s="1" customFormat="1" ht="14.45" customHeight="1">
      <c r="B43" s="14"/>
      <c r="L43" s="14"/>
    </row>
    <row r="44" spans="1:31" s="1" customFormat="1" ht="14.45" customHeight="1">
      <c r="B44" s="14"/>
      <c r="L44" s="14"/>
    </row>
    <row r="45" spans="1:31" s="1" customFormat="1" ht="14.45" customHeight="1">
      <c r="B45" s="14"/>
      <c r="L45" s="14"/>
    </row>
    <row r="46" spans="1:31" s="1" customFormat="1" ht="14.45" customHeight="1">
      <c r="B46" s="14"/>
      <c r="L46" s="14"/>
    </row>
    <row r="47" spans="1:31" s="1" customFormat="1" ht="14.45" customHeight="1">
      <c r="B47" s="14"/>
      <c r="L47" s="14"/>
    </row>
    <row r="48" spans="1:31" s="1" customFormat="1" ht="14.45" customHeight="1">
      <c r="B48" s="14"/>
      <c r="L48" s="14"/>
    </row>
    <row r="49" spans="1:31" s="1" customFormat="1" ht="14.45" customHeight="1">
      <c r="B49" s="14"/>
      <c r="L49" s="14"/>
    </row>
    <row r="50" spans="1:31" s="2" customFormat="1" ht="14.45" customHeight="1">
      <c r="B50" s="45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45"/>
    </row>
    <row r="51" spans="1:31" ht="11.25">
      <c r="B51" s="14"/>
      <c r="L51" s="14"/>
    </row>
    <row r="52" spans="1:31" ht="11.25">
      <c r="B52" s="14"/>
      <c r="L52" s="14"/>
    </row>
    <row r="53" spans="1:31" ht="11.25">
      <c r="B53" s="14"/>
      <c r="L53" s="14"/>
    </row>
    <row r="54" spans="1:31" ht="11.25">
      <c r="B54" s="14"/>
      <c r="L54" s="14"/>
    </row>
    <row r="55" spans="1:31" ht="11.25">
      <c r="B55" s="14"/>
      <c r="L55" s="14"/>
    </row>
    <row r="56" spans="1:31" ht="11.25">
      <c r="B56" s="14"/>
      <c r="L56" s="14"/>
    </row>
    <row r="57" spans="1:31" ht="11.25">
      <c r="B57" s="14"/>
      <c r="L57" s="14"/>
    </row>
    <row r="58" spans="1:31" ht="11.25">
      <c r="B58" s="14"/>
      <c r="L58" s="14"/>
    </row>
    <row r="59" spans="1:31" ht="11.25">
      <c r="B59" s="14"/>
      <c r="L59" s="14"/>
    </row>
    <row r="60" spans="1:31" ht="11.25">
      <c r="B60" s="14"/>
      <c r="L60" s="14"/>
    </row>
    <row r="61" spans="1:31" s="2" customFormat="1">
      <c r="A61" s="28"/>
      <c r="B61" s="33"/>
      <c r="C61" s="28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4"/>
      <c r="L62" s="14"/>
    </row>
    <row r="63" spans="1:31" ht="11.25">
      <c r="B63" s="14"/>
      <c r="L63" s="14"/>
    </row>
    <row r="64" spans="1:31" ht="11.25">
      <c r="B64" s="14"/>
      <c r="L64" s="14"/>
    </row>
    <row r="65" spans="1:31" s="2" customFormat="1">
      <c r="A65" s="28"/>
      <c r="B65" s="33"/>
      <c r="C65" s="28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4"/>
      <c r="L66" s="14"/>
    </row>
    <row r="67" spans="1:31" ht="11.25">
      <c r="B67" s="14"/>
      <c r="L67" s="14"/>
    </row>
    <row r="68" spans="1:31" ht="11.25">
      <c r="B68" s="14"/>
      <c r="L68" s="14"/>
    </row>
    <row r="69" spans="1:31" ht="11.25">
      <c r="B69" s="14"/>
      <c r="L69" s="14"/>
    </row>
    <row r="70" spans="1:31" ht="11.25">
      <c r="B70" s="14"/>
      <c r="L70" s="14"/>
    </row>
    <row r="71" spans="1:31" ht="11.25">
      <c r="B71" s="14"/>
      <c r="L71" s="14"/>
    </row>
    <row r="72" spans="1:31" ht="11.25">
      <c r="B72" s="14"/>
      <c r="L72" s="14"/>
    </row>
    <row r="73" spans="1:31" ht="11.25">
      <c r="B73" s="14"/>
      <c r="L73" s="14"/>
    </row>
    <row r="74" spans="1:31" ht="11.25">
      <c r="B74" s="14"/>
      <c r="L74" s="14"/>
    </row>
    <row r="75" spans="1:31" ht="11.25">
      <c r="B75" s="14"/>
      <c r="L75" s="14"/>
    </row>
    <row r="76" spans="1:31" s="2" customFormat="1">
      <c r="A76" s="28"/>
      <c r="B76" s="33"/>
      <c r="C76" s="28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102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29"/>
      <c r="C85" s="30"/>
      <c r="D85" s="30"/>
      <c r="E85" s="244" t="str">
        <f>E7</f>
        <v>Údržba vyšší zeleně v obvodu OŘ Ústí n.L. 2023-2025,oblast č.3 Správa tratí Karlovy Vary</v>
      </c>
      <c r="F85" s="245"/>
      <c r="G85" s="245"/>
      <c r="H85" s="245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100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192" t="str">
        <f>E9</f>
        <v>A.1 - Údržba vyšší zeleně (ÚOŽI 2023)</v>
      </c>
      <c r="F87" s="246"/>
      <c r="G87" s="246"/>
      <c r="H87" s="246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30"/>
      <c r="E89" s="30"/>
      <c r="F89" s="21" t="str">
        <f>F12</f>
        <v>ST Karlovy Vary</v>
      </c>
      <c r="G89" s="30"/>
      <c r="H89" s="30"/>
      <c r="I89" s="23" t="s">
        <v>22</v>
      </c>
      <c r="J89" s="60" t="str">
        <f>IF(J12="","",J12)</f>
        <v>21. 9. 2023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30"/>
      <c r="E91" s="30"/>
      <c r="F91" s="21" t="str">
        <f>E15</f>
        <v>Správa železnic,s.o.;OŘ ÚNL-ST Karlovy Vary</v>
      </c>
      <c r="G91" s="30"/>
      <c r="H91" s="30"/>
      <c r="I91" s="23" t="s">
        <v>32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30</v>
      </c>
      <c r="D92" s="30"/>
      <c r="E92" s="30"/>
      <c r="F92" s="21" t="str">
        <f>IF(E18="","",E18)</f>
        <v>Vyplň údaj</v>
      </c>
      <c r="G92" s="30"/>
      <c r="H92" s="30"/>
      <c r="I92" s="23" t="s">
        <v>35</v>
      </c>
      <c r="J92" s="26" t="str">
        <f>E24</f>
        <v>Pavlína Liprtová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46" t="s">
        <v>105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106</v>
      </c>
    </row>
    <row r="97" spans="1:31" s="2" customFormat="1" ht="21.7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6.95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102" spans="1:31" s="2" customFormat="1" ht="6.95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4.95" customHeight="1">
      <c r="A103" s="28"/>
      <c r="B103" s="29"/>
      <c r="C103" s="17" t="s">
        <v>107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6.25" customHeight="1">
      <c r="A106" s="28"/>
      <c r="B106" s="29"/>
      <c r="C106" s="30"/>
      <c r="D106" s="30"/>
      <c r="E106" s="244" t="str">
        <f>E7</f>
        <v>Údržba vyšší zeleně v obvodu OŘ Ústí n.L. 2023-2025,oblast č.3 Správa tratí Karlovy Vary</v>
      </c>
      <c r="F106" s="245"/>
      <c r="G106" s="245"/>
      <c r="H106" s="245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100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192" t="str">
        <f>E9</f>
        <v>A.1 - Údržba vyšší zeleně (ÚOŽI 2023)</v>
      </c>
      <c r="F108" s="246"/>
      <c r="G108" s="246"/>
      <c r="H108" s="246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>ST Karlovy Vary</v>
      </c>
      <c r="G110" s="30"/>
      <c r="H110" s="30"/>
      <c r="I110" s="23" t="s">
        <v>22</v>
      </c>
      <c r="J110" s="60" t="str">
        <f>IF(J12="","",J12)</f>
        <v>21. 9. 2023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2" customHeight="1">
      <c r="A112" s="28"/>
      <c r="B112" s="29"/>
      <c r="C112" s="23" t="s">
        <v>24</v>
      </c>
      <c r="D112" s="30"/>
      <c r="E112" s="30"/>
      <c r="F112" s="21" t="str">
        <f>E15</f>
        <v>Správa železnic,s.o.;OŘ ÚNL-ST Karlovy Vary</v>
      </c>
      <c r="G112" s="30"/>
      <c r="H112" s="30"/>
      <c r="I112" s="23" t="s">
        <v>32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30</v>
      </c>
      <c r="D113" s="30"/>
      <c r="E113" s="30"/>
      <c r="F113" s="21" t="str">
        <f>IF(E18="","",E18)</f>
        <v>Vyplň údaj</v>
      </c>
      <c r="G113" s="30"/>
      <c r="H113" s="30"/>
      <c r="I113" s="23" t="s">
        <v>35</v>
      </c>
      <c r="J113" s="26" t="str">
        <f>E24</f>
        <v>Pavlína Liprtová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3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47"/>
      <c r="B115" s="148"/>
      <c r="C115" s="149" t="s">
        <v>108</v>
      </c>
      <c r="D115" s="150" t="s">
        <v>63</v>
      </c>
      <c r="E115" s="150" t="s">
        <v>59</v>
      </c>
      <c r="F115" s="150" t="s">
        <v>60</v>
      </c>
      <c r="G115" s="150" t="s">
        <v>109</v>
      </c>
      <c r="H115" s="150" t="s">
        <v>110</v>
      </c>
      <c r="I115" s="150" t="s">
        <v>111</v>
      </c>
      <c r="J115" s="150" t="s">
        <v>104</v>
      </c>
      <c r="K115" s="151" t="s">
        <v>112</v>
      </c>
      <c r="L115" s="152"/>
      <c r="M115" s="69" t="s">
        <v>1</v>
      </c>
      <c r="N115" s="70" t="s">
        <v>42</v>
      </c>
      <c r="O115" s="70" t="s">
        <v>113</v>
      </c>
      <c r="P115" s="70" t="s">
        <v>114</v>
      </c>
      <c r="Q115" s="70" t="s">
        <v>115</v>
      </c>
      <c r="R115" s="70" t="s">
        <v>116</v>
      </c>
      <c r="S115" s="70" t="s">
        <v>117</v>
      </c>
      <c r="T115" s="71" t="s">
        <v>118</v>
      </c>
      <c r="U115" s="147"/>
      <c r="V115" s="147"/>
      <c r="W115" s="147"/>
      <c r="X115" s="147"/>
      <c r="Y115" s="147"/>
      <c r="Z115" s="147"/>
      <c r="AA115" s="147"/>
      <c r="AB115" s="147"/>
      <c r="AC115" s="147"/>
      <c r="AD115" s="147"/>
      <c r="AE115" s="147"/>
    </row>
    <row r="116" spans="1:65" s="2" customFormat="1" ht="22.9" customHeight="1">
      <c r="A116" s="28"/>
      <c r="B116" s="29"/>
      <c r="C116" s="76" t="s">
        <v>119</v>
      </c>
      <c r="D116" s="30"/>
      <c r="E116" s="30"/>
      <c r="F116" s="30"/>
      <c r="G116" s="30"/>
      <c r="H116" s="30"/>
      <c r="I116" s="30"/>
      <c r="J116" s="153">
        <f>BK116</f>
        <v>0</v>
      </c>
      <c r="K116" s="30"/>
      <c r="L116" s="33"/>
      <c r="M116" s="72"/>
      <c r="N116" s="154"/>
      <c r="O116" s="73"/>
      <c r="P116" s="155">
        <f>SUM(P117:P298)</f>
        <v>0</v>
      </c>
      <c r="Q116" s="73"/>
      <c r="R116" s="155">
        <f>SUM(R117:R298)</f>
        <v>0.15540000000000001</v>
      </c>
      <c r="S116" s="73"/>
      <c r="T116" s="156">
        <f>SUM(T117:T298)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77</v>
      </c>
      <c r="AU116" s="11" t="s">
        <v>106</v>
      </c>
      <c r="BK116" s="157">
        <f>SUM(BK117:BK298)</f>
        <v>0</v>
      </c>
    </row>
    <row r="117" spans="1:65" s="2" customFormat="1" ht="21.75" customHeight="1">
      <c r="A117" s="28"/>
      <c r="B117" s="29"/>
      <c r="C117" s="158" t="s">
        <v>86</v>
      </c>
      <c r="D117" s="158" t="s">
        <v>120</v>
      </c>
      <c r="E117" s="159" t="s">
        <v>121</v>
      </c>
      <c r="F117" s="160" t="s">
        <v>122</v>
      </c>
      <c r="G117" s="161" t="s">
        <v>123</v>
      </c>
      <c r="H117" s="162">
        <v>6000</v>
      </c>
      <c r="I117" s="163"/>
      <c r="J117" s="164">
        <f>ROUND(I117*H117,2)</f>
        <v>0</v>
      </c>
      <c r="K117" s="160" t="s">
        <v>124</v>
      </c>
      <c r="L117" s="33"/>
      <c r="M117" s="165" t="s">
        <v>1</v>
      </c>
      <c r="N117" s="166" t="s">
        <v>43</v>
      </c>
      <c r="O117" s="65"/>
      <c r="P117" s="167">
        <f>O117*H117</f>
        <v>0</v>
      </c>
      <c r="Q117" s="167">
        <v>0</v>
      </c>
      <c r="R117" s="167">
        <f>Q117*H117</f>
        <v>0</v>
      </c>
      <c r="S117" s="167">
        <v>0</v>
      </c>
      <c r="T117" s="168">
        <f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69" t="s">
        <v>125</v>
      </c>
      <c r="AT117" s="169" t="s">
        <v>120</v>
      </c>
      <c r="AU117" s="169" t="s">
        <v>78</v>
      </c>
      <c r="AY117" s="11" t="s">
        <v>126</v>
      </c>
      <c r="BE117" s="170">
        <f>IF(N117="základní",J117,0)</f>
        <v>0</v>
      </c>
      <c r="BF117" s="170">
        <f>IF(N117="snížená",J117,0)</f>
        <v>0</v>
      </c>
      <c r="BG117" s="170">
        <f>IF(N117="zákl. přenesená",J117,0)</f>
        <v>0</v>
      </c>
      <c r="BH117" s="170">
        <f>IF(N117="sníž. přenesená",J117,0)</f>
        <v>0</v>
      </c>
      <c r="BI117" s="170">
        <f>IF(N117="nulová",J117,0)</f>
        <v>0</v>
      </c>
      <c r="BJ117" s="11" t="s">
        <v>86</v>
      </c>
      <c r="BK117" s="170">
        <f>ROUND(I117*H117,2)</f>
        <v>0</v>
      </c>
      <c r="BL117" s="11" t="s">
        <v>125</v>
      </c>
      <c r="BM117" s="169" t="s">
        <v>127</v>
      </c>
    </row>
    <row r="118" spans="1:65" s="2" customFormat="1" ht="39">
      <c r="A118" s="28"/>
      <c r="B118" s="29"/>
      <c r="C118" s="30"/>
      <c r="D118" s="171" t="s">
        <v>128</v>
      </c>
      <c r="E118" s="30"/>
      <c r="F118" s="172" t="s">
        <v>129</v>
      </c>
      <c r="G118" s="30"/>
      <c r="H118" s="30"/>
      <c r="I118" s="173"/>
      <c r="J118" s="30"/>
      <c r="K118" s="30"/>
      <c r="L118" s="33"/>
      <c r="M118" s="174"/>
      <c r="N118" s="175"/>
      <c r="O118" s="65"/>
      <c r="P118" s="65"/>
      <c r="Q118" s="65"/>
      <c r="R118" s="65"/>
      <c r="S118" s="65"/>
      <c r="T118" s="66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1" t="s">
        <v>128</v>
      </c>
      <c r="AU118" s="11" t="s">
        <v>78</v>
      </c>
    </row>
    <row r="119" spans="1:65" s="2" customFormat="1" ht="21.75" customHeight="1">
      <c r="A119" s="28"/>
      <c r="B119" s="29"/>
      <c r="C119" s="158" t="s">
        <v>88</v>
      </c>
      <c r="D119" s="158" t="s">
        <v>120</v>
      </c>
      <c r="E119" s="159" t="s">
        <v>130</v>
      </c>
      <c r="F119" s="160" t="s">
        <v>131</v>
      </c>
      <c r="G119" s="161" t="s">
        <v>123</v>
      </c>
      <c r="H119" s="162">
        <v>6000</v>
      </c>
      <c r="I119" s="163"/>
      <c r="J119" s="164">
        <f>ROUND(I119*H119,2)</f>
        <v>0</v>
      </c>
      <c r="K119" s="160" t="s">
        <v>124</v>
      </c>
      <c r="L119" s="33"/>
      <c r="M119" s="165" t="s">
        <v>1</v>
      </c>
      <c r="N119" s="166" t="s">
        <v>43</v>
      </c>
      <c r="O119" s="65"/>
      <c r="P119" s="167">
        <f>O119*H119</f>
        <v>0</v>
      </c>
      <c r="Q119" s="167">
        <v>0</v>
      </c>
      <c r="R119" s="167">
        <f>Q119*H119</f>
        <v>0</v>
      </c>
      <c r="S119" s="167">
        <v>0</v>
      </c>
      <c r="T119" s="168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9" t="s">
        <v>125</v>
      </c>
      <c r="AT119" s="169" t="s">
        <v>120</v>
      </c>
      <c r="AU119" s="169" t="s">
        <v>78</v>
      </c>
      <c r="AY119" s="11" t="s">
        <v>126</v>
      </c>
      <c r="BE119" s="170">
        <f>IF(N119="základní",J119,0)</f>
        <v>0</v>
      </c>
      <c r="BF119" s="170">
        <f>IF(N119="snížená",J119,0)</f>
        <v>0</v>
      </c>
      <c r="BG119" s="170">
        <f>IF(N119="zákl. přenesená",J119,0)</f>
        <v>0</v>
      </c>
      <c r="BH119" s="170">
        <f>IF(N119="sníž. přenesená",J119,0)</f>
        <v>0</v>
      </c>
      <c r="BI119" s="170">
        <f>IF(N119="nulová",J119,0)</f>
        <v>0</v>
      </c>
      <c r="BJ119" s="11" t="s">
        <v>86</v>
      </c>
      <c r="BK119" s="170">
        <f>ROUND(I119*H119,2)</f>
        <v>0</v>
      </c>
      <c r="BL119" s="11" t="s">
        <v>125</v>
      </c>
      <c r="BM119" s="169" t="s">
        <v>132</v>
      </c>
    </row>
    <row r="120" spans="1:65" s="2" customFormat="1" ht="39">
      <c r="A120" s="28"/>
      <c r="B120" s="29"/>
      <c r="C120" s="30"/>
      <c r="D120" s="171" t="s">
        <v>128</v>
      </c>
      <c r="E120" s="30"/>
      <c r="F120" s="172" t="s">
        <v>133</v>
      </c>
      <c r="G120" s="30"/>
      <c r="H120" s="30"/>
      <c r="I120" s="173"/>
      <c r="J120" s="30"/>
      <c r="K120" s="30"/>
      <c r="L120" s="33"/>
      <c r="M120" s="174"/>
      <c r="N120" s="175"/>
      <c r="O120" s="65"/>
      <c r="P120" s="65"/>
      <c r="Q120" s="65"/>
      <c r="R120" s="65"/>
      <c r="S120" s="65"/>
      <c r="T120" s="6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1" t="s">
        <v>128</v>
      </c>
      <c r="AU120" s="11" t="s">
        <v>78</v>
      </c>
    </row>
    <row r="121" spans="1:65" s="2" customFormat="1" ht="24.2" customHeight="1">
      <c r="A121" s="28"/>
      <c r="B121" s="29"/>
      <c r="C121" s="158" t="s">
        <v>134</v>
      </c>
      <c r="D121" s="158" t="s">
        <v>120</v>
      </c>
      <c r="E121" s="159" t="s">
        <v>135</v>
      </c>
      <c r="F121" s="160" t="s">
        <v>136</v>
      </c>
      <c r="G121" s="161" t="s">
        <v>137</v>
      </c>
      <c r="H121" s="162">
        <v>3</v>
      </c>
      <c r="I121" s="163"/>
      <c r="J121" s="164">
        <f>ROUND(I121*H121,2)</f>
        <v>0</v>
      </c>
      <c r="K121" s="160" t="s">
        <v>124</v>
      </c>
      <c r="L121" s="33"/>
      <c r="M121" s="165" t="s">
        <v>1</v>
      </c>
      <c r="N121" s="166" t="s">
        <v>43</v>
      </c>
      <c r="O121" s="65"/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9" t="s">
        <v>125</v>
      </c>
      <c r="AT121" s="169" t="s">
        <v>120</v>
      </c>
      <c r="AU121" s="169" t="s">
        <v>78</v>
      </c>
      <c r="AY121" s="11" t="s">
        <v>126</v>
      </c>
      <c r="BE121" s="170">
        <f>IF(N121="základní",J121,0)</f>
        <v>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1" t="s">
        <v>86</v>
      </c>
      <c r="BK121" s="170">
        <f>ROUND(I121*H121,2)</f>
        <v>0</v>
      </c>
      <c r="BL121" s="11" t="s">
        <v>125</v>
      </c>
      <c r="BM121" s="169" t="s">
        <v>138</v>
      </c>
    </row>
    <row r="122" spans="1:65" s="2" customFormat="1" ht="48.75">
      <c r="A122" s="28"/>
      <c r="B122" s="29"/>
      <c r="C122" s="30"/>
      <c r="D122" s="171" t="s">
        <v>128</v>
      </c>
      <c r="E122" s="30"/>
      <c r="F122" s="172" t="s">
        <v>139</v>
      </c>
      <c r="G122" s="30"/>
      <c r="H122" s="30"/>
      <c r="I122" s="173"/>
      <c r="J122" s="30"/>
      <c r="K122" s="30"/>
      <c r="L122" s="33"/>
      <c r="M122" s="174"/>
      <c r="N122" s="175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1" t="s">
        <v>128</v>
      </c>
      <c r="AU122" s="11" t="s">
        <v>78</v>
      </c>
    </row>
    <row r="123" spans="1:65" s="2" customFormat="1" ht="24.2" customHeight="1">
      <c r="A123" s="28"/>
      <c r="B123" s="29"/>
      <c r="C123" s="158" t="s">
        <v>125</v>
      </c>
      <c r="D123" s="158" t="s">
        <v>120</v>
      </c>
      <c r="E123" s="159" t="s">
        <v>140</v>
      </c>
      <c r="F123" s="160" t="s">
        <v>141</v>
      </c>
      <c r="G123" s="161" t="s">
        <v>137</v>
      </c>
      <c r="H123" s="162">
        <v>1</v>
      </c>
      <c r="I123" s="163"/>
      <c r="J123" s="164">
        <f>ROUND(I123*H123,2)</f>
        <v>0</v>
      </c>
      <c r="K123" s="160" t="s">
        <v>124</v>
      </c>
      <c r="L123" s="33"/>
      <c r="M123" s="165" t="s">
        <v>1</v>
      </c>
      <c r="N123" s="166" t="s">
        <v>43</v>
      </c>
      <c r="O123" s="65"/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9" t="s">
        <v>125</v>
      </c>
      <c r="AT123" s="169" t="s">
        <v>120</v>
      </c>
      <c r="AU123" s="169" t="s">
        <v>78</v>
      </c>
      <c r="AY123" s="11" t="s">
        <v>126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1" t="s">
        <v>86</v>
      </c>
      <c r="BK123" s="170">
        <f>ROUND(I123*H123,2)</f>
        <v>0</v>
      </c>
      <c r="BL123" s="11" t="s">
        <v>125</v>
      </c>
      <c r="BM123" s="169" t="s">
        <v>142</v>
      </c>
    </row>
    <row r="124" spans="1:65" s="2" customFormat="1" ht="48.75">
      <c r="A124" s="28"/>
      <c r="B124" s="29"/>
      <c r="C124" s="30"/>
      <c r="D124" s="171" t="s">
        <v>128</v>
      </c>
      <c r="E124" s="30"/>
      <c r="F124" s="172" t="s">
        <v>143</v>
      </c>
      <c r="G124" s="30"/>
      <c r="H124" s="30"/>
      <c r="I124" s="173"/>
      <c r="J124" s="30"/>
      <c r="K124" s="30"/>
      <c r="L124" s="33"/>
      <c r="M124" s="174"/>
      <c r="N124" s="175"/>
      <c r="O124" s="65"/>
      <c r="P124" s="65"/>
      <c r="Q124" s="65"/>
      <c r="R124" s="65"/>
      <c r="S124" s="65"/>
      <c r="T124" s="66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1" t="s">
        <v>128</v>
      </c>
      <c r="AU124" s="11" t="s">
        <v>78</v>
      </c>
    </row>
    <row r="125" spans="1:65" s="2" customFormat="1" ht="37.9" customHeight="1">
      <c r="A125" s="28"/>
      <c r="B125" s="29"/>
      <c r="C125" s="158" t="s">
        <v>144</v>
      </c>
      <c r="D125" s="158" t="s">
        <v>120</v>
      </c>
      <c r="E125" s="159" t="s">
        <v>145</v>
      </c>
      <c r="F125" s="160" t="s">
        <v>146</v>
      </c>
      <c r="G125" s="161" t="s">
        <v>137</v>
      </c>
      <c r="H125" s="162">
        <v>1</v>
      </c>
      <c r="I125" s="163"/>
      <c r="J125" s="164">
        <f>ROUND(I125*H125,2)</f>
        <v>0</v>
      </c>
      <c r="K125" s="160" t="s">
        <v>124</v>
      </c>
      <c r="L125" s="33"/>
      <c r="M125" s="165" t="s">
        <v>1</v>
      </c>
      <c r="N125" s="166" t="s">
        <v>43</v>
      </c>
      <c r="O125" s="65"/>
      <c r="P125" s="167">
        <f>O125*H125</f>
        <v>0</v>
      </c>
      <c r="Q125" s="167">
        <v>0</v>
      </c>
      <c r="R125" s="167">
        <f>Q125*H125</f>
        <v>0</v>
      </c>
      <c r="S125" s="167">
        <v>0</v>
      </c>
      <c r="T125" s="168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9" t="s">
        <v>125</v>
      </c>
      <c r="AT125" s="169" t="s">
        <v>120</v>
      </c>
      <c r="AU125" s="169" t="s">
        <v>78</v>
      </c>
      <c r="AY125" s="11" t="s">
        <v>126</v>
      </c>
      <c r="BE125" s="170">
        <f>IF(N125="základní",J125,0)</f>
        <v>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11" t="s">
        <v>86</v>
      </c>
      <c r="BK125" s="170">
        <f>ROUND(I125*H125,2)</f>
        <v>0</v>
      </c>
      <c r="BL125" s="11" t="s">
        <v>125</v>
      </c>
      <c r="BM125" s="169" t="s">
        <v>147</v>
      </c>
    </row>
    <row r="126" spans="1:65" s="2" customFormat="1" ht="58.5">
      <c r="A126" s="28"/>
      <c r="B126" s="29"/>
      <c r="C126" s="30"/>
      <c r="D126" s="171" t="s">
        <v>128</v>
      </c>
      <c r="E126" s="30"/>
      <c r="F126" s="172" t="s">
        <v>148</v>
      </c>
      <c r="G126" s="30"/>
      <c r="H126" s="30"/>
      <c r="I126" s="173"/>
      <c r="J126" s="30"/>
      <c r="K126" s="30"/>
      <c r="L126" s="33"/>
      <c r="M126" s="174"/>
      <c r="N126" s="175"/>
      <c r="O126" s="65"/>
      <c r="P126" s="65"/>
      <c r="Q126" s="65"/>
      <c r="R126" s="65"/>
      <c r="S126" s="65"/>
      <c r="T126" s="6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1" t="s">
        <v>128</v>
      </c>
      <c r="AU126" s="11" t="s">
        <v>78</v>
      </c>
    </row>
    <row r="127" spans="1:65" s="2" customFormat="1" ht="37.9" customHeight="1">
      <c r="A127" s="28"/>
      <c r="B127" s="29"/>
      <c r="C127" s="158" t="s">
        <v>149</v>
      </c>
      <c r="D127" s="158" t="s">
        <v>120</v>
      </c>
      <c r="E127" s="159" t="s">
        <v>150</v>
      </c>
      <c r="F127" s="160" t="s">
        <v>151</v>
      </c>
      <c r="G127" s="161" t="s">
        <v>137</v>
      </c>
      <c r="H127" s="162">
        <v>1</v>
      </c>
      <c r="I127" s="163"/>
      <c r="J127" s="164">
        <f>ROUND(I127*H127,2)</f>
        <v>0</v>
      </c>
      <c r="K127" s="160" t="s">
        <v>124</v>
      </c>
      <c r="L127" s="33"/>
      <c r="M127" s="165" t="s">
        <v>1</v>
      </c>
      <c r="N127" s="166" t="s">
        <v>43</v>
      </c>
      <c r="O127" s="65"/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9" t="s">
        <v>125</v>
      </c>
      <c r="AT127" s="169" t="s">
        <v>120</v>
      </c>
      <c r="AU127" s="169" t="s">
        <v>78</v>
      </c>
      <c r="AY127" s="11" t="s">
        <v>126</v>
      </c>
      <c r="BE127" s="170">
        <f>IF(N127="základní",J127,0)</f>
        <v>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11" t="s">
        <v>86</v>
      </c>
      <c r="BK127" s="170">
        <f>ROUND(I127*H127,2)</f>
        <v>0</v>
      </c>
      <c r="BL127" s="11" t="s">
        <v>125</v>
      </c>
      <c r="BM127" s="169" t="s">
        <v>152</v>
      </c>
    </row>
    <row r="128" spans="1:65" s="2" customFormat="1" ht="58.5">
      <c r="A128" s="28"/>
      <c r="B128" s="29"/>
      <c r="C128" s="30"/>
      <c r="D128" s="171" t="s">
        <v>128</v>
      </c>
      <c r="E128" s="30"/>
      <c r="F128" s="172" t="s">
        <v>153</v>
      </c>
      <c r="G128" s="30"/>
      <c r="H128" s="30"/>
      <c r="I128" s="173"/>
      <c r="J128" s="30"/>
      <c r="K128" s="30"/>
      <c r="L128" s="33"/>
      <c r="M128" s="174"/>
      <c r="N128" s="175"/>
      <c r="O128" s="65"/>
      <c r="P128" s="65"/>
      <c r="Q128" s="65"/>
      <c r="R128" s="65"/>
      <c r="S128" s="65"/>
      <c r="T128" s="6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1" t="s">
        <v>128</v>
      </c>
      <c r="AU128" s="11" t="s">
        <v>78</v>
      </c>
    </row>
    <row r="129" spans="1:65" s="2" customFormat="1" ht="16.5" customHeight="1">
      <c r="A129" s="28"/>
      <c r="B129" s="29"/>
      <c r="C129" s="158" t="s">
        <v>154</v>
      </c>
      <c r="D129" s="158" t="s">
        <v>120</v>
      </c>
      <c r="E129" s="159" t="s">
        <v>155</v>
      </c>
      <c r="F129" s="160" t="s">
        <v>156</v>
      </c>
      <c r="G129" s="161" t="s">
        <v>123</v>
      </c>
      <c r="H129" s="162">
        <v>12000</v>
      </c>
      <c r="I129" s="163"/>
      <c r="J129" s="164">
        <f>ROUND(I129*H129,2)</f>
        <v>0</v>
      </c>
      <c r="K129" s="160" t="s">
        <v>124</v>
      </c>
      <c r="L129" s="33"/>
      <c r="M129" s="165" t="s">
        <v>1</v>
      </c>
      <c r="N129" s="166" t="s">
        <v>43</v>
      </c>
      <c r="O129" s="65"/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9" t="s">
        <v>125</v>
      </c>
      <c r="AT129" s="169" t="s">
        <v>120</v>
      </c>
      <c r="AU129" s="169" t="s">
        <v>78</v>
      </c>
      <c r="AY129" s="11" t="s">
        <v>126</v>
      </c>
      <c r="BE129" s="170">
        <f>IF(N129="základní",J129,0)</f>
        <v>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11" t="s">
        <v>86</v>
      </c>
      <c r="BK129" s="170">
        <f>ROUND(I129*H129,2)</f>
        <v>0</v>
      </c>
      <c r="BL129" s="11" t="s">
        <v>125</v>
      </c>
      <c r="BM129" s="169" t="s">
        <v>157</v>
      </c>
    </row>
    <row r="130" spans="1:65" s="2" customFormat="1" ht="39">
      <c r="A130" s="28"/>
      <c r="B130" s="29"/>
      <c r="C130" s="30"/>
      <c r="D130" s="171" t="s">
        <v>128</v>
      </c>
      <c r="E130" s="30"/>
      <c r="F130" s="172" t="s">
        <v>158</v>
      </c>
      <c r="G130" s="30"/>
      <c r="H130" s="30"/>
      <c r="I130" s="173"/>
      <c r="J130" s="30"/>
      <c r="K130" s="30"/>
      <c r="L130" s="33"/>
      <c r="M130" s="174"/>
      <c r="N130" s="175"/>
      <c r="O130" s="65"/>
      <c r="P130" s="65"/>
      <c r="Q130" s="65"/>
      <c r="R130" s="65"/>
      <c r="S130" s="65"/>
      <c r="T130" s="66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1" t="s">
        <v>128</v>
      </c>
      <c r="AU130" s="11" t="s">
        <v>78</v>
      </c>
    </row>
    <row r="131" spans="1:65" s="2" customFormat="1" ht="24.2" customHeight="1">
      <c r="A131" s="28"/>
      <c r="B131" s="29"/>
      <c r="C131" s="158" t="s">
        <v>159</v>
      </c>
      <c r="D131" s="158" t="s">
        <v>120</v>
      </c>
      <c r="E131" s="159" t="s">
        <v>160</v>
      </c>
      <c r="F131" s="160" t="s">
        <v>161</v>
      </c>
      <c r="G131" s="161" t="s">
        <v>123</v>
      </c>
      <c r="H131" s="162">
        <v>25000</v>
      </c>
      <c r="I131" s="163"/>
      <c r="J131" s="164">
        <f>ROUND(I131*H131,2)</f>
        <v>0</v>
      </c>
      <c r="K131" s="160" t="s">
        <v>124</v>
      </c>
      <c r="L131" s="33"/>
      <c r="M131" s="165" t="s">
        <v>1</v>
      </c>
      <c r="N131" s="166" t="s">
        <v>43</v>
      </c>
      <c r="O131" s="65"/>
      <c r="P131" s="167">
        <f>O131*H131</f>
        <v>0</v>
      </c>
      <c r="Q131" s="167">
        <v>0</v>
      </c>
      <c r="R131" s="167">
        <f>Q131*H131</f>
        <v>0</v>
      </c>
      <c r="S131" s="167">
        <v>0</v>
      </c>
      <c r="T131" s="168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9" t="s">
        <v>125</v>
      </c>
      <c r="AT131" s="169" t="s">
        <v>120</v>
      </c>
      <c r="AU131" s="169" t="s">
        <v>78</v>
      </c>
      <c r="AY131" s="11" t="s">
        <v>126</v>
      </c>
      <c r="BE131" s="170">
        <f>IF(N131="základní",J131,0)</f>
        <v>0</v>
      </c>
      <c r="BF131" s="170">
        <f>IF(N131="snížená",J131,0)</f>
        <v>0</v>
      </c>
      <c r="BG131" s="170">
        <f>IF(N131="zákl. přenesená",J131,0)</f>
        <v>0</v>
      </c>
      <c r="BH131" s="170">
        <f>IF(N131="sníž. přenesená",J131,0)</f>
        <v>0</v>
      </c>
      <c r="BI131" s="170">
        <f>IF(N131="nulová",J131,0)</f>
        <v>0</v>
      </c>
      <c r="BJ131" s="11" t="s">
        <v>86</v>
      </c>
      <c r="BK131" s="170">
        <f>ROUND(I131*H131,2)</f>
        <v>0</v>
      </c>
      <c r="BL131" s="11" t="s">
        <v>125</v>
      </c>
      <c r="BM131" s="169" t="s">
        <v>162</v>
      </c>
    </row>
    <row r="132" spans="1:65" s="2" customFormat="1" ht="48.75">
      <c r="A132" s="28"/>
      <c r="B132" s="29"/>
      <c r="C132" s="30"/>
      <c r="D132" s="171" t="s">
        <v>128</v>
      </c>
      <c r="E132" s="30"/>
      <c r="F132" s="172" t="s">
        <v>163</v>
      </c>
      <c r="G132" s="30"/>
      <c r="H132" s="30"/>
      <c r="I132" s="173"/>
      <c r="J132" s="30"/>
      <c r="K132" s="30"/>
      <c r="L132" s="33"/>
      <c r="M132" s="174"/>
      <c r="N132" s="175"/>
      <c r="O132" s="65"/>
      <c r="P132" s="65"/>
      <c r="Q132" s="65"/>
      <c r="R132" s="65"/>
      <c r="S132" s="65"/>
      <c r="T132" s="66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1" t="s">
        <v>128</v>
      </c>
      <c r="AU132" s="11" t="s">
        <v>78</v>
      </c>
    </row>
    <row r="133" spans="1:65" s="2" customFormat="1" ht="24.2" customHeight="1">
      <c r="A133" s="28"/>
      <c r="B133" s="29"/>
      <c r="C133" s="158" t="s">
        <v>164</v>
      </c>
      <c r="D133" s="158" t="s">
        <v>120</v>
      </c>
      <c r="E133" s="159" t="s">
        <v>165</v>
      </c>
      <c r="F133" s="160" t="s">
        <v>166</v>
      </c>
      <c r="G133" s="161" t="s">
        <v>123</v>
      </c>
      <c r="H133" s="162">
        <v>25000</v>
      </c>
      <c r="I133" s="163"/>
      <c r="J133" s="164">
        <f>ROUND(I133*H133,2)</f>
        <v>0</v>
      </c>
      <c r="K133" s="160" t="s">
        <v>124</v>
      </c>
      <c r="L133" s="33"/>
      <c r="M133" s="165" t="s">
        <v>1</v>
      </c>
      <c r="N133" s="166" t="s">
        <v>43</v>
      </c>
      <c r="O133" s="65"/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9" t="s">
        <v>125</v>
      </c>
      <c r="AT133" s="169" t="s">
        <v>120</v>
      </c>
      <c r="AU133" s="169" t="s">
        <v>78</v>
      </c>
      <c r="AY133" s="11" t="s">
        <v>126</v>
      </c>
      <c r="BE133" s="170">
        <f>IF(N133="základní",J133,0)</f>
        <v>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11" t="s">
        <v>86</v>
      </c>
      <c r="BK133" s="170">
        <f>ROUND(I133*H133,2)</f>
        <v>0</v>
      </c>
      <c r="BL133" s="11" t="s">
        <v>125</v>
      </c>
      <c r="BM133" s="169" t="s">
        <v>167</v>
      </c>
    </row>
    <row r="134" spans="1:65" s="2" customFormat="1" ht="48.75">
      <c r="A134" s="28"/>
      <c r="B134" s="29"/>
      <c r="C134" s="30"/>
      <c r="D134" s="171" t="s">
        <v>128</v>
      </c>
      <c r="E134" s="30"/>
      <c r="F134" s="172" t="s">
        <v>168</v>
      </c>
      <c r="G134" s="30"/>
      <c r="H134" s="30"/>
      <c r="I134" s="173"/>
      <c r="J134" s="30"/>
      <c r="K134" s="30"/>
      <c r="L134" s="33"/>
      <c r="M134" s="174"/>
      <c r="N134" s="175"/>
      <c r="O134" s="65"/>
      <c r="P134" s="65"/>
      <c r="Q134" s="65"/>
      <c r="R134" s="65"/>
      <c r="S134" s="65"/>
      <c r="T134" s="66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1" t="s">
        <v>128</v>
      </c>
      <c r="AU134" s="11" t="s">
        <v>78</v>
      </c>
    </row>
    <row r="135" spans="1:65" s="2" customFormat="1" ht="24.2" customHeight="1">
      <c r="A135" s="28"/>
      <c r="B135" s="29"/>
      <c r="C135" s="158" t="s">
        <v>169</v>
      </c>
      <c r="D135" s="158" t="s">
        <v>120</v>
      </c>
      <c r="E135" s="159" t="s">
        <v>170</v>
      </c>
      <c r="F135" s="160" t="s">
        <v>171</v>
      </c>
      <c r="G135" s="161" t="s">
        <v>123</v>
      </c>
      <c r="H135" s="162">
        <v>25000</v>
      </c>
      <c r="I135" s="163"/>
      <c r="J135" s="164">
        <f>ROUND(I135*H135,2)</f>
        <v>0</v>
      </c>
      <c r="K135" s="160" t="s">
        <v>124</v>
      </c>
      <c r="L135" s="33"/>
      <c r="M135" s="165" t="s">
        <v>1</v>
      </c>
      <c r="N135" s="166" t="s">
        <v>43</v>
      </c>
      <c r="O135" s="65"/>
      <c r="P135" s="167">
        <f>O135*H135</f>
        <v>0</v>
      </c>
      <c r="Q135" s="167">
        <v>0</v>
      </c>
      <c r="R135" s="167">
        <f>Q135*H135</f>
        <v>0</v>
      </c>
      <c r="S135" s="167">
        <v>0</v>
      </c>
      <c r="T135" s="16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9" t="s">
        <v>125</v>
      </c>
      <c r="AT135" s="169" t="s">
        <v>120</v>
      </c>
      <c r="AU135" s="169" t="s">
        <v>78</v>
      </c>
      <c r="AY135" s="11" t="s">
        <v>126</v>
      </c>
      <c r="BE135" s="170">
        <f>IF(N135="základní",J135,0)</f>
        <v>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11" t="s">
        <v>86</v>
      </c>
      <c r="BK135" s="170">
        <f>ROUND(I135*H135,2)</f>
        <v>0</v>
      </c>
      <c r="BL135" s="11" t="s">
        <v>125</v>
      </c>
      <c r="BM135" s="169" t="s">
        <v>172</v>
      </c>
    </row>
    <row r="136" spans="1:65" s="2" customFormat="1" ht="48.75">
      <c r="A136" s="28"/>
      <c r="B136" s="29"/>
      <c r="C136" s="30"/>
      <c r="D136" s="171" t="s">
        <v>128</v>
      </c>
      <c r="E136" s="30"/>
      <c r="F136" s="172" t="s">
        <v>173</v>
      </c>
      <c r="G136" s="30"/>
      <c r="H136" s="30"/>
      <c r="I136" s="173"/>
      <c r="J136" s="30"/>
      <c r="K136" s="30"/>
      <c r="L136" s="33"/>
      <c r="M136" s="174"/>
      <c r="N136" s="175"/>
      <c r="O136" s="65"/>
      <c r="P136" s="65"/>
      <c r="Q136" s="65"/>
      <c r="R136" s="65"/>
      <c r="S136" s="65"/>
      <c r="T136" s="66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1" t="s">
        <v>128</v>
      </c>
      <c r="AU136" s="11" t="s">
        <v>78</v>
      </c>
    </row>
    <row r="137" spans="1:65" s="2" customFormat="1" ht="24.2" customHeight="1">
      <c r="A137" s="28"/>
      <c r="B137" s="29"/>
      <c r="C137" s="158" t="s">
        <v>174</v>
      </c>
      <c r="D137" s="158" t="s">
        <v>120</v>
      </c>
      <c r="E137" s="159" t="s">
        <v>175</v>
      </c>
      <c r="F137" s="160" t="s">
        <v>176</v>
      </c>
      <c r="G137" s="161" t="s">
        <v>123</v>
      </c>
      <c r="H137" s="162">
        <v>25000</v>
      </c>
      <c r="I137" s="163"/>
      <c r="J137" s="164">
        <f>ROUND(I137*H137,2)</f>
        <v>0</v>
      </c>
      <c r="K137" s="160" t="s">
        <v>124</v>
      </c>
      <c r="L137" s="33"/>
      <c r="M137" s="165" t="s">
        <v>1</v>
      </c>
      <c r="N137" s="166" t="s">
        <v>43</v>
      </c>
      <c r="O137" s="65"/>
      <c r="P137" s="167">
        <f>O137*H137</f>
        <v>0</v>
      </c>
      <c r="Q137" s="167">
        <v>0</v>
      </c>
      <c r="R137" s="167">
        <f>Q137*H137</f>
        <v>0</v>
      </c>
      <c r="S137" s="167">
        <v>0</v>
      </c>
      <c r="T137" s="168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9" t="s">
        <v>125</v>
      </c>
      <c r="AT137" s="169" t="s">
        <v>120</v>
      </c>
      <c r="AU137" s="169" t="s">
        <v>78</v>
      </c>
      <c r="AY137" s="11" t="s">
        <v>126</v>
      </c>
      <c r="BE137" s="170">
        <f>IF(N137="základní",J137,0)</f>
        <v>0</v>
      </c>
      <c r="BF137" s="170">
        <f>IF(N137="snížená",J137,0)</f>
        <v>0</v>
      </c>
      <c r="BG137" s="170">
        <f>IF(N137="zákl. přenesená",J137,0)</f>
        <v>0</v>
      </c>
      <c r="BH137" s="170">
        <f>IF(N137="sníž. přenesená",J137,0)</f>
        <v>0</v>
      </c>
      <c r="BI137" s="170">
        <f>IF(N137="nulová",J137,0)</f>
        <v>0</v>
      </c>
      <c r="BJ137" s="11" t="s">
        <v>86</v>
      </c>
      <c r="BK137" s="170">
        <f>ROUND(I137*H137,2)</f>
        <v>0</v>
      </c>
      <c r="BL137" s="11" t="s">
        <v>125</v>
      </c>
      <c r="BM137" s="169" t="s">
        <v>177</v>
      </c>
    </row>
    <row r="138" spans="1:65" s="2" customFormat="1" ht="48.75">
      <c r="A138" s="28"/>
      <c r="B138" s="29"/>
      <c r="C138" s="30"/>
      <c r="D138" s="171" t="s">
        <v>128</v>
      </c>
      <c r="E138" s="30"/>
      <c r="F138" s="172" t="s">
        <v>178</v>
      </c>
      <c r="G138" s="30"/>
      <c r="H138" s="30"/>
      <c r="I138" s="173"/>
      <c r="J138" s="30"/>
      <c r="K138" s="30"/>
      <c r="L138" s="33"/>
      <c r="M138" s="174"/>
      <c r="N138" s="175"/>
      <c r="O138" s="65"/>
      <c r="P138" s="65"/>
      <c r="Q138" s="65"/>
      <c r="R138" s="65"/>
      <c r="S138" s="65"/>
      <c r="T138" s="66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1" t="s">
        <v>128</v>
      </c>
      <c r="AU138" s="11" t="s">
        <v>78</v>
      </c>
    </row>
    <row r="139" spans="1:65" s="2" customFormat="1" ht="21.75" customHeight="1">
      <c r="A139" s="28"/>
      <c r="B139" s="29"/>
      <c r="C139" s="158" t="s">
        <v>179</v>
      </c>
      <c r="D139" s="158" t="s">
        <v>120</v>
      </c>
      <c r="E139" s="159" t="s">
        <v>180</v>
      </c>
      <c r="F139" s="160" t="s">
        <v>181</v>
      </c>
      <c r="G139" s="161" t="s">
        <v>182</v>
      </c>
      <c r="H139" s="162">
        <v>100</v>
      </c>
      <c r="I139" s="163"/>
      <c r="J139" s="164">
        <f>ROUND(I139*H139,2)</f>
        <v>0</v>
      </c>
      <c r="K139" s="160" t="s">
        <v>124</v>
      </c>
      <c r="L139" s="33"/>
      <c r="M139" s="165" t="s">
        <v>1</v>
      </c>
      <c r="N139" s="166" t="s">
        <v>43</v>
      </c>
      <c r="O139" s="65"/>
      <c r="P139" s="167">
        <f>O139*H139</f>
        <v>0</v>
      </c>
      <c r="Q139" s="167">
        <v>0</v>
      </c>
      <c r="R139" s="167">
        <f>Q139*H139</f>
        <v>0</v>
      </c>
      <c r="S139" s="167">
        <v>0</v>
      </c>
      <c r="T139" s="168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9" t="s">
        <v>125</v>
      </c>
      <c r="AT139" s="169" t="s">
        <v>120</v>
      </c>
      <c r="AU139" s="169" t="s">
        <v>78</v>
      </c>
      <c r="AY139" s="11" t="s">
        <v>126</v>
      </c>
      <c r="BE139" s="170">
        <f>IF(N139="základní",J139,0)</f>
        <v>0</v>
      </c>
      <c r="BF139" s="170">
        <f>IF(N139="snížená",J139,0)</f>
        <v>0</v>
      </c>
      <c r="BG139" s="170">
        <f>IF(N139="zákl. přenesená",J139,0)</f>
        <v>0</v>
      </c>
      <c r="BH139" s="170">
        <f>IF(N139="sníž. přenesená",J139,0)</f>
        <v>0</v>
      </c>
      <c r="BI139" s="170">
        <f>IF(N139="nulová",J139,0)</f>
        <v>0</v>
      </c>
      <c r="BJ139" s="11" t="s">
        <v>86</v>
      </c>
      <c r="BK139" s="170">
        <f>ROUND(I139*H139,2)</f>
        <v>0</v>
      </c>
      <c r="BL139" s="11" t="s">
        <v>125</v>
      </c>
      <c r="BM139" s="169" t="s">
        <v>183</v>
      </c>
    </row>
    <row r="140" spans="1:65" s="2" customFormat="1" ht="68.25">
      <c r="A140" s="28"/>
      <c r="B140" s="29"/>
      <c r="C140" s="30"/>
      <c r="D140" s="171" t="s">
        <v>128</v>
      </c>
      <c r="E140" s="30"/>
      <c r="F140" s="172" t="s">
        <v>184</v>
      </c>
      <c r="G140" s="30"/>
      <c r="H140" s="30"/>
      <c r="I140" s="173"/>
      <c r="J140" s="30"/>
      <c r="K140" s="30"/>
      <c r="L140" s="33"/>
      <c r="M140" s="174"/>
      <c r="N140" s="175"/>
      <c r="O140" s="65"/>
      <c r="P140" s="65"/>
      <c r="Q140" s="65"/>
      <c r="R140" s="65"/>
      <c r="S140" s="65"/>
      <c r="T140" s="66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1" t="s">
        <v>128</v>
      </c>
      <c r="AU140" s="11" t="s">
        <v>78</v>
      </c>
    </row>
    <row r="141" spans="1:65" s="2" customFormat="1" ht="21.75" customHeight="1">
      <c r="A141" s="28"/>
      <c r="B141" s="29"/>
      <c r="C141" s="158" t="s">
        <v>185</v>
      </c>
      <c r="D141" s="158" t="s">
        <v>120</v>
      </c>
      <c r="E141" s="159" t="s">
        <v>186</v>
      </c>
      <c r="F141" s="160" t="s">
        <v>187</v>
      </c>
      <c r="G141" s="161" t="s">
        <v>182</v>
      </c>
      <c r="H141" s="162">
        <v>100</v>
      </c>
      <c r="I141" s="163"/>
      <c r="J141" s="164">
        <f>ROUND(I141*H141,2)</f>
        <v>0</v>
      </c>
      <c r="K141" s="160" t="s">
        <v>124</v>
      </c>
      <c r="L141" s="33"/>
      <c r="M141" s="165" t="s">
        <v>1</v>
      </c>
      <c r="N141" s="166" t="s">
        <v>43</v>
      </c>
      <c r="O141" s="65"/>
      <c r="P141" s="167">
        <f>O141*H141</f>
        <v>0</v>
      </c>
      <c r="Q141" s="167">
        <v>0</v>
      </c>
      <c r="R141" s="167">
        <f>Q141*H141</f>
        <v>0</v>
      </c>
      <c r="S141" s="167">
        <v>0</v>
      </c>
      <c r="T141" s="168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9" t="s">
        <v>125</v>
      </c>
      <c r="AT141" s="169" t="s">
        <v>120</v>
      </c>
      <c r="AU141" s="169" t="s">
        <v>78</v>
      </c>
      <c r="AY141" s="11" t="s">
        <v>126</v>
      </c>
      <c r="BE141" s="170">
        <f>IF(N141="základní",J141,0)</f>
        <v>0</v>
      </c>
      <c r="BF141" s="170">
        <f>IF(N141="snížená",J141,0)</f>
        <v>0</v>
      </c>
      <c r="BG141" s="170">
        <f>IF(N141="zákl. přenesená",J141,0)</f>
        <v>0</v>
      </c>
      <c r="BH141" s="170">
        <f>IF(N141="sníž. přenesená",J141,0)</f>
        <v>0</v>
      </c>
      <c r="BI141" s="170">
        <f>IF(N141="nulová",J141,0)</f>
        <v>0</v>
      </c>
      <c r="BJ141" s="11" t="s">
        <v>86</v>
      </c>
      <c r="BK141" s="170">
        <f>ROUND(I141*H141,2)</f>
        <v>0</v>
      </c>
      <c r="BL141" s="11" t="s">
        <v>125</v>
      </c>
      <c r="BM141" s="169" t="s">
        <v>188</v>
      </c>
    </row>
    <row r="142" spans="1:65" s="2" customFormat="1" ht="68.25">
      <c r="A142" s="28"/>
      <c r="B142" s="29"/>
      <c r="C142" s="30"/>
      <c r="D142" s="171" t="s">
        <v>128</v>
      </c>
      <c r="E142" s="30"/>
      <c r="F142" s="172" t="s">
        <v>189</v>
      </c>
      <c r="G142" s="30"/>
      <c r="H142" s="30"/>
      <c r="I142" s="173"/>
      <c r="J142" s="30"/>
      <c r="K142" s="30"/>
      <c r="L142" s="33"/>
      <c r="M142" s="174"/>
      <c r="N142" s="175"/>
      <c r="O142" s="65"/>
      <c r="P142" s="65"/>
      <c r="Q142" s="65"/>
      <c r="R142" s="65"/>
      <c r="S142" s="65"/>
      <c r="T142" s="66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1" t="s">
        <v>128</v>
      </c>
      <c r="AU142" s="11" t="s">
        <v>78</v>
      </c>
    </row>
    <row r="143" spans="1:65" s="2" customFormat="1" ht="24.2" customHeight="1">
      <c r="A143" s="28"/>
      <c r="B143" s="29"/>
      <c r="C143" s="158" t="s">
        <v>190</v>
      </c>
      <c r="D143" s="158" t="s">
        <v>120</v>
      </c>
      <c r="E143" s="159" t="s">
        <v>191</v>
      </c>
      <c r="F143" s="160" t="s">
        <v>192</v>
      </c>
      <c r="G143" s="161" t="s">
        <v>193</v>
      </c>
      <c r="H143" s="162">
        <v>2000</v>
      </c>
      <c r="I143" s="163"/>
      <c r="J143" s="164">
        <f>ROUND(I143*H143,2)</f>
        <v>0</v>
      </c>
      <c r="K143" s="160" t="s">
        <v>124</v>
      </c>
      <c r="L143" s="33"/>
      <c r="M143" s="165" t="s">
        <v>1</v>
      </c>
      <c r="N143" s="166" t="s">
        <v>43</v>
      </c>
      <c r="O143" s="65"/>
      <c r="P143" s="167">
        <f>O143*H143</f>
        <v>0</v>
      </c>
      <c r="Q143" s="167">
        <v>0</v>
      </c>
      <c r="R143" s="167">
        <f>Q143*H143</f>
        <v>0</v>
      </c>
      <c r="S143" s="167">
        <v>0</v>
      </c>
      <c r="T143" s="168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9" t="s">
        <v>125</v>
      </c>
      <c r="AT143" s="169" t="s">
        <v>120</v>
      </c>
      <c r="AU143" s="169" t="s">
        <v>78</v>
      </c>
      <c r="AY143" s="11" t="s">
        <v>126</v>
      </c>
      <c r="BE143" s="170">
        <f>IF(N143="základní",J143,0)</f>
        <v>0</v>
      </c>
      <c r="BF143" s="170">
        <f>IF(N143="snížená",J143,0)</f>
        <v>0</v>
      </c>
      <c r="BG143" s="170">
        <f>IF(N143="zákl. přenesená",J143,0)</f>
        <v>0</v>
      </c>
      <c r="BH143" s="170">
        <f>IF(N143="sníž. přenesená",J143,0)</f>
        <v>0</v>
      </c>
      <c r="BI143" s="170">
        <f>IF(N143="nulová",J143,0)</f>
        <v>0</v>
      </c>
      <c r="BJ143" s="11" t="s">
        <v>86</v>
      </c>
      <c r="BK143" s="170">
        <f>ROUND(I143*H143,2)</f>
        <v>0</v>
      </c>
      <c r="BL143" s="11" t="s">
        <v>125</v>
      </c>
      <c r="BM143" s="169" t="s">
        <v>194</v>
      </c>
    </row>
    <row r="144" spans="1:65" s="2" customFormat="1" ht="68.25">
      <c r="A144" s="28"/>
      <c r="B144" s="29"/>
      <c r="C144" s="30"/>
      <c r="D144" s="171" t="s">
        <v>128</v>
      </c>
      <c r="E144" s="30"/>
      <c r="F144" s="172" t="s">
        <v>195</v>
      </c>
      <c r="G144" s="30"/>
      <c r="H144" s="30"/>
      <c r="I144" s="173"/>
      <c r="J144" s="30"/>
      <c r="K144" s="30"/>
      <c r="L144" s="33"/>
      <c r="M144" s="174"/>
      <c r="N144" s="175"/>
      <c r="O144" s="65"/>
      <c r="P144" s="65"/>
      <c r="Q144" s="65"/>
      <c r="R144" s="65"/>
      <c r="S144" s="65"/>
      <c r="T144" s="66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1" t="s">
        <v>128</v>
      </c>
      <c r="AU144" s="11" t="s">
        <v>78</v>
      </c>
    </row>
    <row r="145" spans="1:65" s="2" customFormat="1" ht="19.5">
      <c r="A145" s="28"/>
      <c r="B145" s="29"/>
      <c r="C145" s="30"/>
      <c r="D145" s="171" t="s">
        <v>196</v>
      </c>
      <c r="E145" s="30"/>
      <c r="F145" s="176" t="s">
        <v>197</v>
      </c>
      <c r="G145" s="30"/>
      <c r="H145" s="30"/>
      <c r="I145" s="173"/>
      <c r="J145" s="30"/>
      <c r="K145" s="30"/>
      <c r="L145" s="33"/>
      <c r="M145" s="174"/>
      <c r="N145" s="175"/>
      <c r="O145" s="65"/>
      <c r="P145" s="65"/>
      <c r="Q145" s="65"/>
      <c r="R145" s="65"/>
      <c r="S145" s="65"/>
      <c r="T145" s="66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1" t="s">
        <v>196</v>
      </c>
      <c r="AU145" s="11" t="s">
        <v>78</v>
      </c>
    </row>
    <row r="146" spans="1:65" s="2" customFormat="1" ht="24.2" customHeight="1">
      <c r="A146" s="28"/>
      <c r="B146" s="29"/>
      <c r="C146" s="158" t="s">
        <v>8</v>
      </c>
      <c r="D146" s="158" t="s">
        <v>120</v>
      </c>
      <c r="E146" s="159" t="s">
        <v>198</v>
      </c>
      <c r="F146" s="160" t="s">
        <v>199</v>
      </c>
      <c r="G146" s="161" t="s">
        <v>193</v>
      </c>
      <c r="H146" s="162">
        <v>2000</v>
      </c>
      <c r="I146" s="163"/>
      <c r="J146" s="164">
        <f>ROUND(I146*H146,2)</f>
        <v>0</v>
      </c>
      <c r="K146" s="160" t="s">
        <v>124</v>
      </c>
      <c r="L146" s="33"/>
      <c r="M146" s="165" t="s">
        <v>1</v>
      </c>
      <c r="N146" s="166" t="s">
        <v>43</v>
      </c>
      <c r="O146" s="65"/>
      <c r="P146" s="167">
        <f>O146*H146</f>
        <v>0</v>
      </c>
      <c r="Q146" s="167">
        <v>0</v>
      </c>
      <c r="R146" s="167">
        <f>Q146*H146</f>
        <v>0</v>
      </c>
      <c r="S146" s="167">
        <v>0</v>
      </c>
      <c r="T146" s="16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9" t="s">
        <v>125</v>
      </c>
      <c r="AT146" s="169" t="s">
        <v>120</v>
      </c>
      <c r="AU146" s="169" t="s">
        <v>78</v>
      </c>
      <c r="AY146" s="11" t="s">
        <v>126</v>
      </c>
      <c r="BE146" s="170">
        <f>IF(N146="základní",J146,0)</f>
        <v>0</v>
      </c>
      <c r="BF146" s="170">
        <f>IF(N146="snížená",J146,0)</f>
        <v>0</v>
      </c>
      <c r="BG146" s="170">
        <f>IF(N146="zákl. přenesená",J146,0)</f>
        <v>0</v>
      </c>
      <c r="BH146" s="170">
        <f>IF(N146="sníž. přenesená",J146,0)</f>
        <v>0</v>
      </c>
      <c r="BI146" s="170">
        <f>IF(N146="nulová",J146,0)</f>
        <v>0</v>
      </c>
      <c r="BJ146" s="11" t="s">
        <v>86</v>
      </c>
      <c r="BK146" s="170">
        <f>ROUND(I146*H146,2)</f>
        <v>0</v>
      </c>
      <c r="BL146" s="11" t="s">
        <v>125</v>
      </c>
      <c r="BM146" s="169" t="s">
        <v>200</v>
      </c>
    </row>
    <row r="147" spans="1:65" s="2" customFormat="1" ht="68.25">
      <c r="A147" s="28"/>
      <c r="B147" s="29"/>
      <c r="C147" s="30"/>
      <c r="D147" s="171" t="s">
        <v>128</v>
      </c>
      <c r="E147" s="30"/>
      <c r="F147" s="172" t="s">
        <v>201</v>
      </c>
      <c r="G147" s="30"/>
      <c r="H147" s="30"/>
      <c r="I147" s="173"/>
      <c r="J147" s="30"/>
      <c r="K147" s="30"/>
      <c r="L147" s="33"/>
      <c r="M147" s="174"/>
      <c r="N147" s="175"/>
      <c r="O147" s="65"/>
      <c r="P147" s="65"/>
      <c r="Q147" s="65"/>
      <c r="R147" s="65"/>
      <c r="S147" s="65"/>
      <c r="T147" s="66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1" t="s">
        <v>128</v>
      </c>
      <c r="AU147" s="11" t="s">
        <v>78</v>
      </c>
    </row>
    <row r="148" spans="1:65" s="2" customFormat="1" ht="19.5">
      <c r="A148" s="28"/>
      <c r="B148" s="29"/>
      <c r="C148" s="30"/>
      <c r="D148" s="171" t="s">
        <v>196</v>
      </c>
      <c r="E148" s="30"/>
      <c r="F148" s="176" t="s">
        <v>202</v>
      </c>
      <c r="G148" s="30"/>
      <c r="H148" s="30"/>
      <c r="I148" s="173"/>
      <c r="J148" s="30"/>
      <c r="K148" s="30"/>
      <c r="L148" s="33"/>
      <c r="M148" s="174"/>
      <c r="N148" s="175"/>
      <c r="O148" s="65"/>
      <c r="P148" s="65"/>
      <c r="Q148" s="65"/>
      <c r="R148" s="65"/>
      <c r="S148" s="65"/>
      <c r="T148" s="66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1" t="s">
        <v>196</v>
      </c>
      <c r="AU148" s="11" t="s">
        <v>78</v>
      </c>
    </row>
    <row r="149" spans="1:65" s="2" customFormat="1" ht="24.2" customHeight="1">
      <c r="A149" s="28"/>
      <c r="B149" s="29"/>
      <c r="C149" s="158" t="s">
        <v>203</v>
      </c>
      <c r="D149" s="158" t="s">
        <v>120</v>
      </c>
      <c r="E149" s="159" t="s">
        <v>204</v>
      </c>
      <c r="F149" s="160" t="s">
        <v>205</v>
      </c>
      <c r="G149" s="161" t="s">
        <v>193</v>
      </c>
      <c r="H149" s="162">
        <v>800</v>
      </c>
      <c r="I149" s="163"/>
      <c r="J149" s="164">
        <f>ROUND(I149*H149,2)</f>
        <v>0</v>
      </c>
      <c r="K149" s="160" t="s">
        <v>124</v>
      </c>
      <c r="L149" s="33"/>
      <c r="M149" s="165" t="s">
        <v>1</v>
      </c>
      <c r="N149" s="166" t="s">
        <v>43</v>
      </c>
      <c r="O149" s="65"/>
      <c r="P149" s="167">
        <f>O149*H149</f>
        <v>0</v>
      </c>
      <c r="Q149" s="167">
        <v>0</v>
      </c>
      <c r="R149" s="167">
        <f>Q149*H149</f>
        <v>0</v>
      </c>
      <c r="S149" s="167">
        <v>0</v>
      </c>
      <c r="T149" s="168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9" t="s">
        <v>125</v>
      </c>
      <c r="AT149" s="169" t="s">
        <v>120</v>
      </c>
      <c r="AU149" s="169" t="s">
        <v>78</v>
      </c>
      <c r="AY149" s="11" t="s">
        <v>126</v>
      </c>
      <c r="BE149" s="170">
        <f>IF(N149="základní",J149,0)</f>
        <v>0</v>
      </c>
      <c r="BF149" s="170">
        <f>IF(N149="snížená",J149,0)</f>
        <v>0</v>
      </c>
      <c r="BG149" s="170">
        <f>IF(N149="zákl. přenesená",J149,0)</f>
        <v>0</v>
      </c>
      <c r="BH149" s="170">
        <f>IF(N149="sníž. přenesená",J149,0)</f>
        <v>0</v>
      </c>
      <c r="BI149" s="170">
        <f>IF(N149="nulová",J149,0)</f>
        <v>0</v>
      </c>
      <c r="BJ149" s="11" t="s">
        <v>86</v>
      </c>
      <c r="BK149" s="170">
        <f>ROUND(I149*H149,2)</f>
        <v>0</v>
      </c>
      <c r="BL149" s="11" t="s">
        <v>125</v>
      </c>
      <c r="BM149" s="169" t="s">
        <v>206</v>
      </c>
    </row>
    <row r="150" spans="1:65" s="2" customFormat="1" ht="68.25">
      <c r="A150" s="28"/>
      <c r="B150" s="29"/>
      <c r="C150" s="30"/>
      <c r="D150" s="171" t="s">
        <v>128</v>
      </c>
      <c r="E150" s="30"/>
      <c r="F150" s="172" t="s">
        <v>207</v>
      </c>
      <c r="G150" s="30"/>
      <c r="H150" s="30"/>
      <c r="I150" s="173"/>
      <c r="J150" s="30"/>
      <c r="K150" s="30"/>
      <c r="L150" s="33"/>
      <c r="M150" s="174"/>
      <c r="N150" s="175"/>
      <c r="O150" s="65"/>
      <c r="P150" s="65"/>
      <c r="Q150" s="65"/>
      <c r="R150" s="65"/>
      <c r="S150" s="65"/>
      <c r="T150" s="66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1" t="s">
        <v>128</v>
      </c>
      <c r="AU150" s="11" t="s">
        <v>78</v>
      </c>
    </row>
    <row r="151" spans="1:65" s="2" customFormat="1" ht="19.5">
      <c r="A151" s="28"/>
      <c r="B151" s="29"/>
      <c r="C151" s="30"/>
      <c r="D151" s="171" t="s">
        <v>196</v>
      </c>
      <c r="E151" s="30"/>
      <c r="F151" s="176" t="s">
        <v>208</v>
      </c>
      <c r="G151" s="30"/>
      <c r="H151" s="30"/>
      <c r="I151" s="173"/>
      <c r="J151" s="30"/>
      <c r="K151" s="30"/>
      <c r="L151" s="33"/>
      <c r="M151" s="174"/>
      <c r="N151" s="175"/>
      <c r="O151" s="65"/>
      <c r="P151" s="65"/>
      <c r="Q151" s="65"/>
      <c r="R151" s="65"/>
      <c r="S151" s="65"/>
      <c r="T151" s="66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1" t="s">
        <v>196</v>
      </c>
      <c r="AU151" s="11" t="s">
        <v>78</v>
      </c>
    </row>
    <row r="152" spans="1:65" s="2" customFormat="1" ht="24.2" customHeight="1">
      <c r="A152" s="28"/>
      <c r="B152" s="29"/>
      <c r="C152" s="158" t="s">
        <v>209</v>
      </c>
      <c r="D152" s="158" t="s">
        <v>120</v>
      </c>
      <c r="E152" s="159" t="s">
        <v>210</v>
      </c>
      <c r="F152" s="160" t="s">
        <v>211</v>
      </c>
      <c r="G152" s="161" t="s">
        <v>193</v>
      </c>
      <c r="H152" s="162">
        <v>100</v>
      </c>
      <c r="I152" s="163"/>
      <c r="J152" s="164">
        <f>ROUND(I152*H152,2)</f>
        <v>0</v>
      </c>
      <c r="K152" s="160" t="s">
        <v>124</v>
      </c>
      <c r="L152" s="33"/>
      <c r="M152" s="165" t="s">
        <v>1</v>
      </c>
      <c r="N152" s="166" t="s">
        <v>43</v>
      </c>
      <c r="O152" s="65"/>
      <c r="P152" s="167">
        <f>O152*H152</f>
        <v>0</v>
      </c>
      <c r="Q152" s="167">
        <v>0</v>
      </c>
      <c r="R152" s="167">
        <f>Q152*H152</f>
        <v>0</v>
      </c>
      <c r="S152" s="167">
        <v>0</v>
      </c>
      <c r="T152" s="168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9" t="s">
        <v>125</v>
      </c>
      <c r="AT152" s="169" t="s">
        <v>120</v>
      </c>
      <c r="AU152" s="169" t="s">
        <v>78</v>
      </c>
      <c r="AY152" s="11" t="s">
        <v>126</v>
      </c>
      <c r="BE152" s="170">
        <f>IF(N152="základní",J152,0)</f>
        <v>0</v>
      </c>
      <c r="BF152" s="170">
        <f>IF(N152="snížená",J152,0)</f>
        <v>0</v>
      </c>
      <c r="BG152" s="170">
        <f>IF(N152="zákl. přenesená",J152,0)</f>
        <v>0</v>
      </c>
      <c r="BH152" s="170">
        <f>IF(N152="sníž. přenesená",J152,0)</f>
        <v>0</v>
      </c>
      <c r="BI152" s="170">
        <f>IF(N152="nulová",J152,0)</f>
        <v>0</v>
      </c>
      <c r="BJ152" s="11" t="s">
        <v>86</v>
      </c>
      <c r="BK152" s="170">
        <f>ROUND(I152*H152,2)</f>
        <v>0</v>
      </c>
      <c r="BL152" s="11" t="s">
        <v>125</v>
      </c>
      <c r="BM152" s="169" t="s">
        <v>212</v>
      </c>
    </row>
    <row r="153" spans="1:65" s="2" customFormat="1" ht="68.25">
      <c r="A153" s="28"/>
      <c r="B153" s="29"/>
      <c r="C153" s="30"/>
      <c r="D153" s="171" t="s">
        <v>128</v>
      </c>
      <c r="E153" s="30"/>
      <c r="F153" s="172" t="s">
        <v>213</v>
      </c>
      <c r="G153" s="30"/>
      <c r="H153" s="30"/>
      <c r="I153" s="173"/>
      <c r="J153" s="30"/>
      <c r="K153" s="30"/>
      <c r="L153" s="33"/>
      <c r="M153" s="174"/>
      <c r="N153" s="175"/>
      <c r="O153" s="65"/>
      <c r="P153" s="65"/>
      <c r="Q153" s="65"/>
      <c r="R153" s="65"/>
      <c r="S153" s="65"/>
      <c r="T153" s="66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1" t="s">
        <v>128</v>
      </c>
      <c r="AU153" s="11" t="s">
        <v>78</v>
      </c>
    </row>
    <row r="154" spans="1:65" s="2" customFormat="1" ht="19.5">
      <c r="A154" s="28"/>
      <c r="B154" s="29"/>
      <c r="C154" s="30"/>
      <c r="D154" s="171" t="s">
        <v>196</v>
      </c>
      <c r="E154" s="30"/>
      <c r="F154" s="176" t="s">
        <v>214</v>
      </c>
      <c r="G154" s="30"/>
      <c r="H154" s="30"/>
      <c r="I154" s="173"/>
      <c r="J154" s="30"/>
      <c r="K154" s="30"/>
      <c r="L154" s="33"/>
      <c r="M154" s="174"/>
      <c r="N154" s="175"/>
      <c r="O154" s="65"/>
      <c r="P154" s="65"/>
      <c r="Q154" s="65"/>
      <c r="R154" s="65"/>
      <c r="S154" s="65"/>
      <c r="T154" s="66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1" t="s">
        <v>196</v>
      </c>
      <c r="AU154" s="11" t="s">
        <v>78</v>
      </c>
    </row>
    <row r="155" spans="1:65" s="2" customFormat="1" ht="24.2" customHeight="1">
      <c r="A155" s="28"/>
      <c r="B155" s="29"/>
      <c r="C155" s="158" t="s">
        <v>215</v>
      </c>
      <c r="D155" s="158" t="s">
        <v>120</v>
      </c>
      <c r="E155" s="159" t="s">
        <v>216</v>
      </c>
      <c r="F155" s="160" t="s">
        <v>217</v>
      </c>
      <c r="G155" s="161" t="s">
        <v>193</v>
      </c>
      <c r="H155" s="162">
        <v>10</v>
      </c>
      <c r="I155" s="163"/>
      <c r="J155" s="164">
        <f>ROUND(I155*H155,2)</f>
        <v>0</v>
      </c>
      <c r="K155" s="160" t="s">
        <v>124</v>
      </c>
      <c r="L155" s="33"/>
      <c r="M155" s="165" t="s">
        <v>1</v>
      </c>
      <c r="N155" s="166" t="s">
        <v>43</v>
      </c>
      <c r="O155" s="65"/>
      <c r="P155" s="167">
        <f>O155*H155</f>
        <v>0</v>
      </c>
      <c r="Q155" s="167">
        <v>0</v>
      </c>
      <c r="R155" s="167">
        <f>Q155*H155</f>
        <v>0</v>
      </c>
      <c r="S155" s="167">
        <v>0</v>
      </c>
      <c r="T155" s="168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9" t="s">
        <v>125</v>
      </c>
      <c r="AT155" s="169" t="s">
        <v>120</v>
      </c>
      <c r="AU155" s="169" t="s">
        <v>78</v>
      </c>
      <c r="AY155" s="11" t="s">
        <v>126</v>
      </c>
      <c r="BE155" s="170">
        <f>IF(N155="základní",J155,0)</f>
        <v>0</v>
      </c>
      <c r="BF155" s="170">
        <f>IF(N155="snížená",J155,0)</f>
        <v>0</v>
      </c>
      <c r="BG155" s="170">
        <f>IF(N155="zákl. přenesená",J155,0)</f>
        <v>0</v>
      </c>
      <c r="BH155" s="170">
        <f>IF(N155="sníž. přenesená",J155,0)</f>
        <v>0</v>
      </c>
      <c r="BI155" s="170">
        <f>IF(N155="nulová",J155,0)</f>
        <v>0</v>
      </c>
      <c r="BJ155" s="11" t="s">
        <v>86</v>
      </c>
      <c r="BK155" s="170">
        <f>ROUND(I155*H155,2)</f>
        <v>0</v>
      </c>
      <c r="BL155" s="11" t="s">
        <v>125</v>
      </c>
      <c r="BM155" s="169" t="s">
        <v>218</v>
      </c>
    </row>
    <row r="156" spans="1:65" s="2" customFormat="1" ht="68.25">
      <c r="A156" s="28"/>
      <c r="B156" s="29"/>
      <c r="C156" s="30"/>
      <c r="D156" s="171" t="s">
        <v>128</v>
      </c>
      <c r="E156" s="30"/>
      <c r="F156" s="172" t="s">
        <v>219</v>
      </c>
      <c r="G156" s="30"/>
      <c r="H156" s="30"/>
      <c r="I156" s="173"/>
      <c r="J156" s="30"/>
      <c r="K156" s="30"/>
      <c r="L156" s="33"/>
      <c r="M156" s="174"/>
      <c r="N156" s="175"/>
      <c r="O156" s="65"/>
      <c r="P156" s="65"/>
      <c r="Q156" s="65"/>
      <c r="R156" s="65"/>
      <c r="S156" s="65"/>
      <c r="T156" s="66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1" t="s">
        <v>128</v>
      </c>
      <c r="AU156" s="11" t="s">
        <v>78</v>
      </c>
    </row>
    <row r="157" spans="1:65" s="2" customFormat="1" ht="19.5">
      <c r="A157" s="28"/>
      <c r="B157" s="29"/>
      <c r="C157" s="30"/>
      <c r="D157" s="171" t="s">
        <v>196</v>
      </c>
      <c r="E157" s="30"/>
      <c r="F157" s="176" t="s">
        <v>220</v>
      </c>
      <c r="G157" s="30"/>
      <c r="H157" s="30"/>
      <c r="I157" s="173"/>
      <c r="J157" s="30"/>
      <c r="K157" s="30"/>
      <c r="L157" s="33"/>
      <c r="M157" s="174"/>
      <c r="N157" s="175"/>
      <c r="O157" s="65"/>
      <c r="P157" s="65"/>
      <c r="Q157" s="65"/>
      <c r="R157" s="65"/>
      <c r="S157" s="65"/>
      <c r="T157" s="6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1" t="s">
        <v>196</v>
      </c>
      <c r="AU157" s="11" t="s">
        <v>78</v>
      </c>
    </row>
    <row r="158" spans="1:65" s="2" customFormat="1" ht="24.2" customHeight="1">
      <c r="A158" s="28"/>
      <c r="B158" s="29"/>
      <c r="C158" s="158" t="s">
        <v>221</v>
      </c>
      <c r="D158" s="158" t="s">
        <v>120</v>
      </c>
      <c r="E158" s="159" t="s">
        <v>222</v>
      </c>
      <c r="F158" s="160" t="s">
        <v>223</v>
      </c>
      <c r="G158" s="161" t="s">
        <v>193</v>
      </c>
      <c r="H158" s="162">
        <v>20</v>
      </c>
      <c r="I158" s="163"/>
      <c r="J158" s="164">
        <f>ROUND(I158*H158,2)</f>
        <v>0</v>
      </c>
      <c r="K158" s="160" t="s">
        <v>124</v>
      </c>
      <c r="L158" s="33"/>
      <c r="M158" s="165" t="s">
        <v>1</v>
      </c>
      <c r="N158" s="166" t="s">
        <v>43</v>
      </c>
      <c r="O158" s="65"/>
      <c r="P158" s="167">
        <f>O158*H158</f>
        <v>0</v>
      </c>
      <c r="Q158" s="167">
        <v>0</v>
      </c>
      <c r="R158" s="167">
        <f>Q158*H158</f>
        <v>0</v>
      </c>
      <c r="S158" s="167">
        <v>0</v>
      </c>
      <c r="T158" s="168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9" t="s">
        <v>125</v>
      </c>
      <c r="AT158" s="169" t="s">
        <v>120</v>
      </c>
      <c r="AU158" s="169" t="s">
        <v>78</v>
      </c>
      <c r="AY158" s="11" t="s">
        <v>126</v>
      </c>
      <c r="BE158" s="170">
        <f>IF(N158="základní",J158,0)</f>
        <v>0</v>
      </c>
      <c r="BF158" s="170">
        <f>IF(N158="snížená",J158,0)</f>
        <v>0</v>
      </c>
      <c r="BG158" s="170">
        <f>IF(N158="zákl. přenesená",J158,0)</f>
        <v>0</v>
      </c>
      <c r="BH158" s="170">
        <f>IF(N158="sníž. přenesená",J158,0)</f>
        <v>0</v>
      </c>
      <c r="BI158" s="170">
        <f>IF(N158="nulová",J158,0)</f>
        <v>0</v>
      </c>
      <c r="BJ158" s="11" t="s">
        <v>86</v>
      </c>
      <c r="BK158" s="170">
        <f>ROUND(I158*H158,2)</f>
        <v>0</v>
      </c>
      <c r="BL158" s="11" t="s">
        <v>125</v>
      </c>
      <c r="BM158" s="169" t="s">
        <v>224</v>
      </c>
    </row>
    <row r="159" spans="1:65" s="2" customFormat="1" ht="68.25">
      <c r="A159" s="28"/>
      <c r="B159" s="29"/>
      <c r="C159" s="30"/>
      <c r="D159" s="171" t="s">
        <v>128</v>
      </c>
      <c r="E159" s="30"/>
      <c r="F159" s="172" t="s">
        <v>225</v>
      </c>
      <c r="G159" s="30"/>
      <c r="H159" s="30"/>
      <c r="I159" s="173"/>
      <c r="J159" s="30"/>
      <c r="K159" s="30"/>
      <c r="L159" s="33"/>
      <c r="M159" s="174"/>
      <c r="N159" s="175"/>
      <c r="O159" s="65"/>
      <c r="P159" s="65"/>
      <c r="Q159" s="65"/>
      <c r="R159" s="65"/>
      <c r="S159" s="65"/>
      <c r="T159" s="6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1" t="s">
        <v>128</v>
      </c>
      <c r="AU159" s="11" t="s">
        <v>78</v>
      </c>
    </row>
    <row r="160" spans="1:65" s="2" customFormat="1" ht="19.5">
      <c r="A160" s="28"/>
      <c r="B160" s="29"/>
      <c r="C160" s="30"/>
      <c r="D160" s="171" t="s">
        <v>196</v>
      </c>
      <c r="E160" s="30"/>
      <c r="F160" s="176" t="s">
        <v>226</v>
      </c>
      <c r="G160" s="30"/>
      <c r="H160" s="30"/>
      <c r="I160" s="173"/>
      <c r="J160" s="30"/>
      <c r="K160" s="30"/>
      <c r="L160" s="33"/>
      <c r="M160" s="174"/>
      <c r="N160" s="175"/>
      <c r="O160" s="65"/>
      <c r="P160" s="65"/>
      <c r="Q160" s="65"/>
      <c r="R160" s="65"/>
      <c r="S160" s="65"/>
      <c r="T160" s="66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1" t="s">
        <v>196</v>
      </c>
      <c r="AU160" s="11" t="s">
        <v>78</v>
      </c>
    </row>
    <row r="161" spans="1:65" s="2" customFormat="1" ht="24.2" customHeight="1">
      <c r="A161" s="28"/>
      <c r="B161" s="29"/>
      <c r="C161" s="158" t="s">
        <v>227</v>
      </c>
      <c r="D161" s="158" t="s">
        <v>120</v>
      </c>
      <c r="E161" s="159" t="s">
        <v>228</v>
      </c>
      <c r="F161" s="160" t="s">
        <v>229</v>
      </c>
      <c r="G161" s="161" t="s">
        <v>193</v>
      </c>
      <c r="H161" s="162">
        <v>2000</v>
      </c>
      <c r="I161" s="163"/>
      <c r="J161" s="164">
        <f>ROUND(I161*H161,2)</f>
        <v>0</v>
      </c>
      <c r="K161" s="160" t="s">
        <v>124</v>
      </c>
      <c r="L161" s="33"/>
      <c r="M161" s="165" t="s">
        <v>1</v>
      </c>
      <c r="N161" s="166" t="s">
        <v>43</v>
      </c>
      <c r="O161" s="65"/>
      <c r="P161" s="167">
        <f>O161*H161</f>
        <v>0</v>
      </c>
      <c r="Q161" s="167">
        <v>0</v>
      </c>
      <c r="R161" s="167">
        <f>Q161*H161</f>
        <v>0</v>
      </c>
      <c r="S161" s="167">
        <v>0</v>
      </c>
      <c r="T161" s="168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9" t="s">
        <v>125</v>
      </c>
      <c r="AT161" s="169" t="s">
        <v>120</v>
      </c>
      <c r="AU161" s="169" t="s">
        <v>78</v>
      </c>
      <c r="AY161" s="11" t="s">
        <v>126</v>
      </c>
      <c r="BE161" s="170">
        <f>IF(N161="základní",J161,0)</f>
        <v>0</v>
      </c>
      <c r="BF161" s="170">
        <f>IF(N161="snížená",J161,0)</f>
        <v>0</v>
      </c>
      <c r="BG161" s="170">
        <f>IF(N161="zákl. přenesená",J161,0)</f>
        <v>0</v>
      </c>
      <c r="BH161" s="170">
        <f>IF(N161="sníž. přenesená",J161,0)</f>
        <v>0</v>
      </c>
      <c r="BI161" s="170">
        <f>IF(N161="nulová",J161,0)</f>
        <v>0</v>
      </c>
      <c r="BJ161" s="11" t="s">
        <v>86</v>
      </c>
      <c r="BK161" s="170">
        <f>ROUND(I161*H161,2)</f>
        <v>0</v>
      </c>
      <c r="BL161" s="11" t="s">
        <v>125</v>
      </c>
      <c r="BM161" s="169" t="s">
        <v>230</v>
      </c>
    </row>
    <row r="162" spans="1:65" s="2" customFormat="1" ht="68.25">
      <c r="A162" s="28"/>
      <c r="B162" s="29"/>
      <c r="C162" s="30"/>
      <c r="D162" s="171" t="s">
        <v>128</v>
      </c>
      <c r="E162" s="30"/>
      <c r="F162" s="172" t="s">
        <v>231</v>
      </c>
      <c r="G162" s="30"/>
      <c r="H162" s="30"/>
      <c r="I162" s="173"/>
      <c r="J162" s="30"/>
      <c r="K162" s="30"/>
      <c r="L162" s="33"/>
      <c r="M162" s="174"/>
      <c r="N162" s="175"/>
      <c r="O162" s="65"/>
      <c r="P162" s="65"/>
      <c r="Q162" s="65"/>
      <c r="R162" s="65"/>
      <c r="S162" s="65"/>
      <c r="T162" s="66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1" t="s">
        <v>128</v>
      </c>
      <c r="AU162" s="11" t="s">
        <v>78</v>
      </c>
    </row>
    <row r="163" spans="1:65" s="2" customFormat="1" ht="19.5">
      <c r="A163" s="28"/>
      <c r="B163" s="29"/>
      <c r="C163" s="30"/>
      <c r="D163" s="171" t="s">
        <v>196</v>
      </c>
      <c r="E163" s="30"/>
      <c r="F163" s="176" t="s">
        <v>197</v>
      </c>
      <c r="G163" s="30"/>
      <c r="H163" s="30"/>
      <c r="I163" s="173"/>
      <c r="J163" s="30"/>
      <c r="K163" s="30"/>
      <c r="L163" s="33"/>
      <c r="M163" s="174"/>
      <c r="N163" s="175"/>
      <c r="O163" s="65"/>
      <c r="P163" s="65"/>
      <c r="Q163" s="65"/>
      <c r="R163" s="65"/>
      <c r="S163" s="65"/>
      <c r="T163" s="66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1" t="s">
        <v>196</v>
      </c>
      <c r="AU163" s="11" t="s">
        <v>78</v>
      </c>
    </row>
    <row r="164" spans="1:65" s="2" customFormat="1" ht="24.2" customHeight="1">
      <c r="A164" s="28"/>
      <c r="B164" s="29"/>
      <c r="C164" s="158" t="s">
        <v>7</v>
      </c>
      <c r="D164" s="158" t="s">
        <v>120</v>
      </c>
      <c r="E164" s="159" t="s">
        <v>232</v>
      </c>
      <c r="F164" s="160" t="s">
        <v>233</v>
      </c>
      <c r="G164" s="161" t="s">
        <v>193</v>
      </c>
      <c r="H164" s="162">
        <v>2000</v>
      </c>
      <c r="I164" s="163"/>
      <c r="J164" s="164">
        <f>ROUND(I164*H164,2)</f>
        <v>0</v>
      </c>
      <c r="K164" s="160" t="s">
        <v>124</v>
      </c>
      <c r="L164" s="33"/>
      <c r="M164" s="165" t="s">
        <v>1</v>
      </c>
      <c r="N164" s="166" t="s">
        <v>43</v>
      </c>
      <c r="O164" s="65"/>
      <c r="P164" s="167">
        <f>O164*H164</f>
        <v>0</v>
      </c>
      <c r="Q164" s="167">
        <v>0</v>
      </c>
      <c r="R164" s="167">
        <f>Q164*H164</f>
        <v>0</v>
      </c>
      <c r="S164" s="167">
        <v>0</v>
      </c>
      <c r="T164" s="168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9" t="s">
        <v>125</v>
      </c>
      <c r="AT164" s="169" t="s">
        <v>120</v>
      </c>
      <c r="AU164" s="169" t="s">
        <v>78</v>
      </c>
      <c r="AY164" s="11" t="s">
        <v>126</v>
      </c>
      <c r="BE164" s="170">
        <f>IF(N164="základní",J164,0)</f>
        <v>0</v>
      </c>
      <c r="BF164" s="170">
        <f>IF(N164="snížená",J164,0)</f>
        <v>0</v>
      </c>
      <c r="BG164" s="170">
        <f>IF(N164="zákl. přenesená",J164,0)</f>
        <v>0</v>
      </c>
      <c r="BH164" s="170">
        <f>IF(N164="sníž. přenesená",J164,0)</f>
        <v>0</v>
      </c>
      <c r="BI164" s="170">
        <f>IF(N164="nulová",J164,0)</f>
        <v>0</v>
      </c>
      <c r="BJ164" s="11" t="s">
        <v>86</v>
      </c>
      <c r="BK164" s="170">
        <f>ROUND(I164*H164,2)</f>
        <v>0</v>
      </c>
      <c r="BL164" s="11" t="s">
        <v>125</v>
      </c>
      <c r="BM164" s="169" t="s">
        <v>234</v>
      </c>
    </row>
    <row r="165" spans="1:65" s="2" customFormat="1" ht="68.25">
      <c r="A165" s="28"/>
      <c r="B165" s="29"/>
      <c r="C165" s="30"/>
      <c r="D165" s="171" t="s">
        <v>128</v>
      </c>
      <c r="E165" s="30"/>
      <c r="F165" s="172" t="s">
        <v>235</v>
      </c>
      <c r="G165" s="30"/>
      <c r="H165" s="30"/>
      <c r="I165" s="173"/>
      <c r="J165" s="30"/>
      <c r="K165" s="30"/>
      <c r="L165" s="33"/>
      <c r="M165" s="174"/>
      <c r="N165" s="175"/>
      <c r="O165" s="65"/>
      <c r="P165" s="65"/>
      <c r="Q165" s="65"/>
      <c r="R165" s="65"/>
      <c r="S165" s="65"/>
      <c r="T165" s="6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1" t="s">
        <v>128</v>
      </c>
      <c r="AU165" s="11" t="s">
        <v>78</v>
      </c>
    </row>
    <row r="166" spans="1:65" s="2" customFormat="1" ht="19.5">
      <c r="A166" s="28"/>
      <c r="B166" s="29"/>
      <c r="C166" s="30"/>
      <c r="D166" s="171" t="s">
        <v>196</v>
      </c>
      <c r="E166" s="30"/>
      <c r="F166" s="176" t="s">
        <v>202</v>
      </c>
      <c r="G166" s="30"/>
      <c r="H166" s="30"/>
      <c r="I166" s="173"/>
      <c r="J166" s="30"/>
      <c r="K166" s="30"/>
      <c r="L166" s="33"/>
      <c r="M166" s="174"/>
      <c r="N166" s="175"/>
      <c r="O166" s="65"/>
      <c r="P166" s="65"/>
      <c r="Q166" s="65"/>
      <c r="R166" s="65"/>
      <c r="S166" s="65"/>
      <c r="T166" s="66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1" t="s">
        <v>196</v>
      </c>
      <c r="AU166" s="11" t="s">
        <v>78</v>
      </c>
    </row>
    <row r="167" spans="1:65" s="2" customFormat="1" ht="24.2" customHeight="1">
      <c r="A167" s="28"/>
      <c r="B167" s="29"/>
      <c r="C167" s="158" t="s">
        <v>236</v>
      </c>
      <c r="D167" s="158" t="s">
        <v>120</v>
      </c>
      <c r="E167" s="159" t="s">
        <v>237</v>
      </c>
      <c r="F167" s="160" t="s">
        <v>238</v>
      </c>
      <c r="G167" s="161" t="s">
        <v>193</v>
      </c>
      <c r="H167" s="162">
        <v>800</v>
      </c>
      <c r="I167" s="163"/>
      <c r="J167" s="164">
        <f>ROUND(I167*H167,2)</f>
        <v>0</v>
      </c>
      <c r="K167" s="160" t="s">
        <v>124</v>
      </c>
      <c r="L167" s="33"/>
      <c r="M167" s="165" t="s">
        <v>1</v>
      </c>
      <c r="N167" s="166" t="s">
        <v>43</v>
      </c>
      <c r="O167" s="65"/>
      <c r="P167" s="167">
        <f>O167*H167</f>
        <v>0</v>
      </c>
      <c r="Q167" s="167">
        <v>0</v>
      </c>
      <c r="R167" s="167">
        <f>Q167*H167</f>
        <v>0</v>
      </c>
      <c r="S167" s="167">
        <v>0</v>
      </c>
      <c r="T167" s="168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9" t="s">
        <v>125</v>
      </c>
      <c r="AT167" s="169" t="s">
        <v>120</v>
      </c>
      <c r="AU167" s="169" t="s">
        <v>78</v>
      </c>
      <c r="AY167" s="11" t="s">
        <v>126</v>
      </c>
      <c r="BE167" s="170">
        <f>IF(N167="základní",J167,0)</f>
        <v>0</v>
      </c>
      <c r="BF167" s="170">
        <f>IF(N167="snížená",J167,0)</f>
        <v>0</v>
      </c>
      <c r="BG167" s="170">
        <f>IF(N167="zákl. přenesená",J167,0)</f>
        <v>0</v>
      </c>
      <c r="BH167" s="170">
        <f>IF(N167="sníž. přenesená",J167,0)</f>
        <v>0</v>
      </c>
      <c r="BI167" s="170">
        <f>IF(N167="nulová",J167,0)</f>
        <v>0</v>
      </c>
      <c r="BJ167" s="11" t="s">
        <v>86</v>
      </c>
      <c r="BK167" s="170">
        <f>ROUND(I167*H167,2)</f>
        <v>0</v>
      </c>
      <c r="BL167" s="11" t="s">
        <v>125</v>
      </c>
      <c r="BM167" s="169" t="s">
        <v>239</v>
      </c>
    </row>
    <row r="168" spans="1:65" s="2" customFormat="1" ht="68.25">
      <c r="A168" s="28"/>
      <c r="B168" s="29"/>
      <c r="C168" s="30"/>
      <c r="D168" s="171" t="s">
        <v>128</v>
      </c>
      <c r="E168" s="30"/>
      <c r="F168" s="172" t="s">
        <v>240</v>
      </c>
      <c r="G168" s="30"/>
      <c r="H168" s="30"/>
      <c r="I168" s="173"/>
      <c r="J168" s="30"/>
      <c r="K168" s="30"/>
      <c r="L168" s="33"/>
      <c r="M168" s="174"/>
      <c r="N168" s="175"/>
      <c r="O168" s="65"/>
      <c r="P168" s="65"/>
      <c r="Q168" s="65"/>
      <c r="R168" s="65"/>
      <c r="S168" s="65"/>
      <c r="T168" s="66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1" t="s">
        <v>128</v>
      </c>
      <c r="AU168" s="11" t="s">
        <v>78</v>
      </c>
    </row>
    <row r="169" spans="1:65" s="2" customFormat="1" ht="19.5">
      <c r="A169" s="28"/>
      <c r="B169" s="29"/>
      <c r="C169" s="30"/>
      <c r="D169" s="171" t="s">
        <v>196</v>
      </c>
      <c r="E169" s="30"/>
      <c r="F169" s="176" t="s">
        <v>208</v>
      </c>
      <c r="G169" s="30"/>
      <c r="H169" s="30"/>
      <c r="I169" s="173"/>
      <c r="J169" s="30"/>
      <c r="K169" s="30"/>
      <c r="L169" s="33"/>
      <c r="M169" s="174"/>
      <c r="N169" s="175"/>
      <c r="O169" s="65"/>
      <c r="P169" s="65"/>
      <c r="Q169" s="65"/>
      <c r="R169" s="65"/>
      <c r="S169" s="65"/>
      <c r="T169" s="66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1" t="s">
        <v>196</v>
      </c>
      <c r="AU169" s="11" t="s">
        <v>78</v>
      </c>
    </row>
    <row r="170" spans="1:65" s="2" customFormat="1" ht="24.2" customHeight="1">
      <c r="A170" s="28"/>
      <c r="B170" s="29"/>
      <c r="C170" s="158" t="s">
        <v>241</v>
      </c>
      <c r="D170" s="158" t="s">
        <v>120</v>
      </c>
      <c r="E170" s="159" t="s">
        <v>242</v>
      </c>
      <c r="F170" s="160" t="s">
        <v>243</v>
      </c>
      <c r="G170" s="161" t="s">
        <v>193</v>
      </c>
      <c r="H170" s="162">
        <v>100</v>
      </c>
      <c r="I170" s="163"/>
      <c r="J170" s="164">
        <f>ROUND(I170*H170,2)</f>
        <v>0</v>
      </c>
      <c r="K170" s="160" t="s">
        <v>124</v>
      </c>
      <c r="L170" s="33"/>
      <c r="M170" s="165" t="s">
        <v>1</v>
      </c>
      <c r="N170" s="166" t="s">
        <v>43</v>
      </c>
      <c r="O170" s="65"/>
      <c r="P170" s="167">
        <f>O170*H170</f>
        <v>0</v>
      </c>
      <c r="Q170" s="167">
        <v>0</v>
      </c>
      <c r="R170" s="167">
        <f>Q170*H170</f>
        <v>0</v>
      </c>
      <c r="S170" s="167">
        <v>0</v>
      </c>
      <c r="T170" s="168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9" t="s">
        <v>125</v>
      </c>
      <c r="AT170" s="169" t="s">
        <v>120</v>
      </c>
      <c r="AU170" s="169" t="s">
        <v>78</v>
      </c>
      <c r="AY170" s="11" t="s">
        <v>126</v>
      </c>
      <c r="BE170" s="170">
        <f>IF(N170="základní",J170,0)</f>
        <v>0</v>
      </c>
      <c r="BF170" s="170">
        <f>IF(N170="snížená",J170,0)</f>
        <v>0</v>
      </c>
      <c r="BG170" s="170">
        <f>IF(N170="zákl. přenesená",J170,0)</f>
        <v>0</v>
      </c>
      <c r="BH170" s="170">
        <f>IF(N170="sníž. přenesená",J170,0)</f>
        <v>0</v>
      </c>
      <c r="BI170" s="170">
        <f>IF(N170="nulová",J170,0)</f>
        <v>0</v>
      </c>
      <c r="BJ170" s="11" t="s">
        <v>86</v>
      </c>
      <c r="BK170" s="170">
        <f>ROUND(I170*H170,2)</f>
        <v>0</v>
      </c>
      <c r="BL170" s="11" t="s">
        <v>125</v>
      </c>
      <c r="BM170" s="169" t="s">
        <v>244</v>
      </c>
    </row>
    <row r="171" spans="1:65" s="2" customFormat="1" ht="68.25">
      <c r="A171" s="28"/>
      <c r="B171" s="29"/>
      <c r="C171" s="30"/>
      <c r="D171" s="171" t="s">
        <v>128</v>
      </c>
      <c r="E171" s="30"/>
      <c r="F171" s="172" t="s">
        <v>245</v>
      </c>
      <c r="G171" s="30"/>
      <c r="H171" s="30"/>
      <c r="I171" s="173"/>
      <c r="J171" s="30"/>
      <c r="K171" s="30"/>
      <c r="L171" s="33"/>
      <c r="M171" s="174"/>
      <c r="N171" s="175"/>
      <c r="O171" s="65"/>
      <c r="P171" s="65"/>
      <c r="Q171" s="65"/>
      <c r="R171" s="65"/>
      <c r="S171" s="65"/>
      <c r="T171" s="66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1" t="s">
        <v>128</v>
      </c>
      <c r="AU171" s="11" t="s">
        <v>78</v>
      </c>
    </row>
    <row r="172" spans="1:65" s="2" customFormat="1" ht="19.5">
      <c r="A172" s="28"/>
      <c r="B172" s="29"/>
      <c r="C172" s="30"/>
      <c r="D172" s="171" t="s">
        <v>196</v>
      </c>
      <c r="E172" s="30"/>
      <c r="F172" s="176" t="s">
        <v>214</v>
      </c>
      <c r="G172" s="30"/>
      <c r="H172" s="30"/>
      <c r="I172" s="173"/>
      <c r="J172" s="30"/>
      <c r="K172" s="30"/>
      <c r="L172" s="33"/>
      <c r="M172" s="174"/>
      <c r="N172" s="175"/>
      <c r="O172" s="65"/>
      <c r="P172" s="65"/>
      <c r="Q172" s="65"/>
      <c r="R172" s="65"/>
      <c r="S172" s="65"/>
      <c r="T172" s="66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1" t="s">
        <v>196</v>
      </c>
      <c r="AU172" s="11" t="s">
        <v>78</v>
      </c>
    </row>
    <row r="173" spans="1:65" s="2" customFormat="1" ht="24.2" customHeight="1">
      <c r="A173" s="28"/>
      <c r="B173" s="29"/>
      <c r="C173" s="158" t="s">
        <v>246</v>
      </c>
      <c r="D173" s="158" t="s">
        <v>120</v>
      </c>
      <c r="E173" s="159" t="s">
        <v>247</v>
      </c>
      <c r="F173" s="160" t="s">
        <v>248</v>
      </c>
      <c r="G173" s="161" t="s">
        <v>193</v>
      </c>
      <c r="H173" s="162">
        <v>20</v>
      </c>
      <c r="I173" s="163"/>
      <c r="J173" s="164">
        <f>ROUND(I173*H173,2)</f>
        <v>0</v>
      </c>
      <c r="K173" s="160" t="s">
        <v>124</v>
      </c>
      <c r="L173" s="33"/>
      <c r="M173" s="165" t="s">
        <v>1</v>
      </c>
      <c r="N173" s="166" t="s">
        <v>43</v>
      </c>
      <c r="O173" s="65"/>
      <c r="P173" s="167">
        <f>O173*H173</f>
        <v>0</v>
      </c>
      <c r="Q173" s="167">
        <v>0</v>
      </c>
      <c r="R173" s="167">
        <f>Q173*H173</f>
        <v>0</v>
      </c>
      <c r="S173" s="167">
        <v>0</v>
      </c>
      <c r="T173" s="168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9" t="s">
        <v>125</v>
      </c>
      <c r="AT173" s="169" t="s">
        <v>120</v>
      </c>
      <c r="AU173" s="169" t="s">
        <v>78</v>
      </c>
      <c r="AY173" s="11" t="s">
        <v>126</v>
      </c>
      <c r="BE173" s="170">
        <f>IF(N173="základní",J173,0)</f>
        <v>0</v>
      </c>
      <c r="BF173" s="170">
        <f>IF(N173="snížená",J173,0)</f>
        <v>0</v>
      </c>
      <c r="BG173" s="170">
        <f>IF(N173="zákl. přenesená",J173,0)</f>
        <v>0</v>
      </c>
      <c r="BH173" s="170">
        <f>IF(N173="sníž. přenesená",J173,0)</f>
        <v>0</v>
      </c>
      <c r="BI173" s="170">
        <f>IF(N173="nulová",J173,0)</f>
        <v>0</v>
      </c>
      <c r="BJ173" s="11" t="s">
        <v>86</v>
      </c>
      <c r="BK173" s="170">
        <f>ROUND(I173*H173,2)</f>
        <v>0</v>
      </c>
      <c r="BL173" s="11" t="s">
        <v>125</v>
      </c>
      <c r="BM173" s="169" t="s">
        <v>249</v>
      </c>
    </row>
    <row r="174" spans="1:65" s="2" customFormat="1" ht="68.25">
      <c r="A174" s="28"/>
      <c r="B174" s="29"/>
      <c r="C174" s="30"/>
      <c r="D174" s="171" t="s">
        <v>128</v>
      </c>
      <c r="E174" s="30"/>
      <c r="F174" s="172" t="s">
        <v>250</v>
      </c>
      <c r="G174" s="30"/>
      <c r="H174" s="30"/>
      <c r="I174" s="173"/>
      <c r="J174" s="30"/>
      <c r="K174" s="30"/>
      <c r="L174" s="33"/>
      <c r="M174" s="174"/>
      <c r="N174" s="175"/>
      <c r="O174" s="65"/>
      <c r="P174" s="65"/>
      <c r="Q174" s="65"/>
      <c r="R174" s="65"/>
      <c r="S174" s="65"/>
      <c r="T174" s="66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1" t="s">
        <v>128</v>
      </c>
      <c r="AU174" s="11" t="s">
        <v>78</v>
      </c>
    </row>
    <row r="175" spans="1:65" s="2" customFormat="1" ht="19.5">
      <c r="A175" s="28"/>
      <c r="B175" s="29"/>
      <c r="C175" s="30"/>
      <c r="D175" s="171" t="s">
        <v>196</v>
      </c>
      <c r="E175" s="30"/>
      <c r="F175" s="176" t="s">
        <v>220</v>
      </c>
      <c r="G175" s="30"/>
      <c r="H175" s="30"/>
      <c r="I175" s="173"/>
      <c r="J175" s="30"/>
      <c r="K175" s="30"/>
      <c r="L175" s="33"/>
      <c r="M175" s="174"/>
      <c r="N175" s="175"/>
      <c r="O175" s="65"/>
      <c r="P175" s="65"/>
      <c r="Q175" s="65"/>
      <c r="R175" s="65"/>
      <c r="S175" s="65"/>
      <c r="T175" s="66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1" t="s">
        <v>196</v>
      </c>
      <c r="AU175" s="11" t="s">
        <v>78</v>
      </c>
    </row>
    <row r="176" spans="1:65" s="2" customFormat="1" ht="24.2" customHeight="1">
      <c r="A176" s="28"/>
      <c r="B176" s="29"/>
      <c r="C176" s="158" t="s">
        <v>251</v>
      </c>
      <c r="D176" s="158" t="s">
        <v>120</v>
      </c>
      <c r="E176" s="159" t="s">
        <v>252</v>
      </c>
      <c r="F176" s="160" t="s">
        <v>253</v>
      </c>
      <c r="G176" s="161" t="s">
        <v>193</v>
      </c>
      <c r="H176" s="162">
        <v>10</v>
      </c>
      <c r="I176" s="163"/>
      <c r="J176" s="164">
        <f>ROUND(I176*H176,2)</f>
        <v>0</v>
      </c>
      <c r="K176" s="160" t="s">
        <v>124</v>
      </c>
      <c r="L176" s="33"/>
      <c r="M176" s="165" t="s">
        <v>1</v>
      </c>
      <c r="N176" s="166" t="s">
        <v>43</v>
      </c>
      <c r="O176" s="65"/>
      <c r="P176" s="167">
        <f>O176*H176</f>
        <v>0</v>
      </c>
      <c r="Q176" s="167">
        <v>0</v>
      </c>
      <c r="R176" s="167">
        <f>Q176*H176</f>
        <v>0</v>
      </c>
      <c r="S176" s="167">
        <v>0</v>
      </c>
      <c r="T176" s="168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9" t="s">
        <v>125</v>
      </c>
      <c r="AT176" s="169" t="s">
        <v>120</v>
      </c>
      <c r="AU176" s="169" t="s">
        <v>78</v>
      </c>
      <c r="AY176" s="11" t="s">
        <v>126</v>
      </c>
      <c r="BE176" s="170">
        <f>IF(N176="základní",J176,0)</f>
        <v>0</v>
      </c>
      <c r="BF176" s="170">
        <f>IF(N176="snížená",J176,0)</f>
        <v>0</v>
      </c>
      <c r="BG176" s="170">
        <f>IF(N176="zákl. přenesená",J176,0)</f>
        <v>0</v>
      </c>
      <c r="BH176" s="170">
        <f>IF(N176="sníž. přenesená",J176,0)</f>
        <v>0</v>
      </c>
      <c r="BI176" s="170">
        <f>IF(N176="nulová",J176,0)</f>
        <v>0</v>
      </c>
      <c r="BJ176" s="11" t="s">
        <v>86</v>
      </c>
      <c r="BK176" s="170">
        <f>ROUND(I176*H176,2)</f>
        <v>0</v>
      </c>
      <c r="BL176" s="11" t="s">
        <v>125</v>
      </c>
      <c r="BM176" s="169" t="s">
        <v>254</v>
      </c>
    </row>
    <row r="177" spans="1:65" s="2" customFormat="1" ht="68.25">
      <c r="A177" s="28"/>
      <c r="B177" s="29"/>
      <c r="C177" s="30"/>
      <c r="D177" s="171" t="s">
        <v>128</v>
      </c>
      <c r="E177" s="30"/>
      <c r="F177" s="172" t="s">
        <v>255</v>
      </c>
      <c r="G177" s="30"/>
      <c r="H177" s="30"/>
      <c r="I177" s="173"/>
      <c r="J177" s="30"/>
      <c r="K177" s="30"/>
      <c r="L177" s="33"/>
      <c r="M177" s="174"/>
      <c r="N177" s="175"/>
      <c r="O177" s="65"/>
      <c r="P177" s="65"/>
      <c r="Q177" s="65"/>
      <c r="R177" s="65"/>
      <c r="S177" s="65"/>
      <c r="T177" s="66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1" t="s">
        <v>128</v>
      </c>
      <c r="AU177" s="11" t="s">
        <v>78</v>
      </c>
    </row>
    <row r="178" spans="1:65" s="2" customFormat="1" ht="19.5">
      <c r="A178" s="28"/>
      <c r="B178" s="29"/>
      <c r="C178" s="30"/>
      <c r="D178" s="171" t="s">
        <v>196</v>
      </c>
      <c r="E178" s="30"/>
      <c r="F178" s="176" t="s">
        <v>226</v>
      </c>
      <c r="G178" s="30"/>
      <c r="H178" s="30"/>
      <c r="I178" s="173"/>
      <c r="J178" s="30"/>
      <c r="K178" s="30"/>
      <c r="L178" s="33"/>
      <c r="M178" s="174"/>
      <c r="N178" s="175"/>
      <c r="O178" s="65"/>
      <c r="P178" s="65"/>
      <c r="Q178" s="65"/>
      <c r="R178" s="65"/>
      <c r="S178" s="65"/>
      <c r="T178" s="66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1" t="s">
        <v>196</v>
      </c>
      <c r="AU178" s="11" t="s">
        <v>78</v>
      </c>
    </row>
    <row r="179" spans="1:65" s="2" customFormat="1" ht="33" customHeight="1">
      <c r="A179" s="28"/>
      <c r="B179" s="29"/>
      <c r="C179" s="158" t="s">
        <v>256</v>
      </c>
      <c r="D179" s="158" t="s">
        <v>120</v>
      </c>
      <c r="E179" s="159" t="s">
        <v>257</v>
      </c>
      <c r="F179" s="160" t="s">
        <v>258</v>
      </c>
      <c r="G179" s="161" t="s">
        <v>193</v>
      </c>
      <c r="H179" s="162">
        <v>400</v>
      </c>
      <c r="I179" s="163"/>
      <c r="J179" s="164">
        <f>ROUND(I179*H179,2)</f>
        <v>0</v>
      </c>
      <c r="K179" s="160" t="s">
        <v>124</v>
      </c>
      <c r="L179" s="33"/>
      <c r="M179" s="165" t="s">
        <v>1</v>
      </c>
      <c r="N179" s="166" t="s">
        <v>43</v>
      </c>
      <c r="O179" s="65"/>
      <c r="P179" s="167">
        <f>O179*H179</f>
        <v>0</v>
      </c>
      <c r="Q179" s="167">
        <v>0</v>
      </c>
      <c r="R179" s="167">
        <f>Q179*H179</f>
        <v>0</v>
      </c>
      <c r="S179" s="167">
        <v>0</v>
      </c>
      <c r="T179" s="168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9" t="s">
        <v>125</v>
      </c>
      <c r="AT179" s="169" t="s">
        <v>120</v>
      </c>
      <c r="AU179" s="169" t="s">
        <v>78</v>
      </c>
      <c r="AY179" s="11" t="s">
        <v>126</v>
      </c>
      <c r="BE179" s="170">
        <f>IF(N179="základní",J179,0)</f>
        <v>0</v>
      </c>
      <c r="BF179" s="170">
        <f>IF(N179="snížená",J179,0)</f>
        <v>0</v>
      </c>
      <c r="BG179" s="170">
        <f>IF(N179="zákl. přenesená",J179,0)</f>
        <v>0</v>
      </c>
      <c r="BH179" s="170">
        <f>IF(N179="sníž. přenesená",J179,0)</f>
        <v>0</v>
      </c>
      <c r="BI179" s="170">
        <f>IF(N179="nulová",J179,0)</f>
        <v>0</v>
      </c>
      <c r="BJ179" s="11" t="s">
        <v>86</v>
      </c>
      <c r="BK179" s="170">
        <f>ROUND(I179*H179,2)</f>
        <v>0</v>
      </c>
      <c r="BL179" s="11" t="s">
        <v>125</v>
      </c>
      <c r="BM179" s="169" t="s">
        <v>259</v>
      </c>
    </row>
    <row r="180" spans="1:65" s="2" customFormat="1" ht="68.25">
      <c r="A180" s="28"/>
      <c r="B180" s="29"/>
      <c r="C180" s="30"/>
      <c r="D180" s="171" t="s">
        <v>128</v>
      </c>
      <c r="E180" s="30"/>
      <c r="F180" s="172" t="s">
        <v>260</v>
      </c>
      <c r="G180" s="30"/>
      <c r="H180" s="30"/>
      <c r="I180" s="173"/>
      <c r="J180" s="30"/>
      <c r="K180" s="30"/>
      <c r="L180" s="33"/>
      <c r="M180" s="174"/>
      <c r="N180" s="175"/>
      <c r="O180" s="65"/>
      <c r="P180" s="65"/>
      <c r="Q180" s="65"/>
      <c r="R180" s="65"/>
      <c r="S180" s="65"/>
      <c r="T180" s="66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1" t="s">
        <v>128</v>
      </c>
      <c r="AU180" s="11" t="s">
        <v>78</v>
      </c>
    </row>
    <row r="181" spans="1:65" s="2" customFormat="1" ht="19.5">
      <c r="A181" s="28"/>
      <c r="B181" s="29"/>
      <c r="C181" s="30"/>
      <c r="D181" s="171" t="s">
        <v>196</v>
      </c>
      <c r="E181" s="30"/>
      <c r="F181" s="176" t="s">
        <v>197</v>
      </c>
      <c r="G181" s="30"/>
      <c r="H181" s="30"/>
      <c r="I181" s="173"/>
      <c r="J181" s="30"/>
      <c r="K181" s="30"/>
      <c r="L181" s="33"/>
      <c r="M181" s="174"/>
      <c r="N181" s="175"/>
      <c r="O181" s="65"/>
      <c r="P181" s="65"/>
      <c r="Q181" s="65"/>
      <c r="R181" s="65"/>
      <c r="S181" s="65"/>
      <c r="T181" s="66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1" t="s">
        <v>196</v>
      </c>
      <c r="AU181" s="11" t="s">
        <v>78</v>
      </c>
    </row>
    <row r="182" spans="1:65" s="2" customFormat="1" ht="33" customHeight="1">
      <c r="A182" s="28"/>
      <c r="B182" s="29"/>
      <c r="C182" s="158" t="s">
        <v>261</v>
      </c>
      <c r="D182" s="158" t="s">
        <v>120</v>
      </c>
      <c r="E182" s="159" t="s">
        <v>262</v>
      </c>
      <c r="F182" s="160" t="s">
        <v>263</v>
      </c>
      <c r="G182" s="161" t="s">
        <v>193</v>
      </c>
      <c r="H182" s="162">
        <v>400</v>
      </c>
      <c r="I182" s="163"/>
      <c r="J182" s="164">
        <f>ROUND(I182*H182,2)</f>
        <v>0</v>
      </c>
      <c r="K182" s="160" t="s">
        <v>124</v>
      </c>
      <c r="L182" s="33"/>
      <c r="M182" s="165" t="s">
        <v>1</v>
      </c>
      <c r="N182" s="166" t="s">
        <v>43</v>
      </c>
      <c r="O182" s="65"/>
      <c r="P182" s="167">
        <f>O182*H182</f>
        <v>0</v>
      </c>
      <c r="Q182" s="167">
        <v>0</v>
      </c>
      <c r="R182" s="167">
        <f>Q182*H182</f>
        <v>0</v>
      </c>
      <c r="S182" s="167">
        <v>0</v>
      </c>
      <c r="T182" s="168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9" t="s">
        <v>125</v>
      </c>
      <c r="AT182" s="169" t="s">
        <v>120</v>
      </c>
      <c r="AU182" s="169" t="s">
        <v>78</v>
      </c>
      <c r="AY182" s="11" t="s">
        <v>126</v>
      </c>
      <c r="BE182" s="170">
        <f>IF(N182="základní",J182,0)</f>
        <v>0</v>
      </c>
      <c r="BF182" s="170">
        <f>IF(N182="snížená",J182,0)</f>
        <v>0</v>
      </c>
      <c r="BG182" s="170">
        <f>IF(N182="zákl. přenesená",J182,0)</f>
        <v>0</v>
      </c>
      <c r="BH182" s="170">
        <f>IF(N182="sníž. přenesená",J182,0)</f>
        <v>0</v>
      </c>
      <c r="BI182" s="170">
        <f>IF(N182="nulová",J182,0)</f>
        <v>0</v>
      </c>
      <c r="BJ182" s="11" t="s">
        <v>86</v>
      </c>
      <c r="BK182" s="170">
        <f>ROUND(I182*H182,2)</f>
        <v>0</v>
      </c>
      <c r="BL182" s="11" t="s">
        <v>125</v>
      </c>
      <c r="BM182" s="169" t="s">
        <v>264</v>
      </c>
    </row>
    <row r="183" spans="1:65" s="2" customFormat="1" ht="68.25">
      <c r="A183" s="28"/>
      <c r="B183" s="29"/>
      <c r="C183" s="30"/>
      <c r="D183" s="171" t="s">
        <v>128</v>
      </c>
      <c r="E183" s="30"/>
      <c r="F183" s="172" t="s">
        <v>265</v>
      </c>
      <c r="G183" s="30"/>
      <c r="H183" s="30"/>
      <c r="I183" s="173"/>
      <c r="J183" s="30"/>
      <c r="K183" s="30"/>
      <c r="L183" s="33"/>
      <c r="M183" s="174"/>
      <c r="N183" s="175"/>
      <c r="O183" s="65"/>
      <c r="P183" s="65"/>
      <c r="Q183" s="65"/>
      <c r="R183" s="65"/>
      <c r="S183" s="65"/>
      <c r="T183" s="66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1" t="s">
        <v>128</v>
      </c>
      <c r="AU183" s="11" t="s">
        <v>78</v>
      </c>
    </row>
    <row r="184" spans="1:65" s="2" customFormat="1" ht="19.5">
      <c r="A184" s="28"/>
      <c r="B184" s="29"/>
      <c r="C184" s="30"/>
      <c r="D184" s="171" t="s">
        <v>196</v>
      </c>
      <c r="E184" s="30"/>
      <c r="F184" s="176" t="s">
        <v>202</v>
      </c>
      <c r="G184" s="30"/>
      <c r="H184" s="30"/>
      <c r="I184" s="173"/>
      <c r="J184" s="30"/>
      <c r="K184" s="30"/>
      <c r="L184" s="33"/>
      <c r="M184" s="174"/>
      <c r="N184" s="175"/>
      <c r="O184" s="65"/>
      <c r="P184" s="65"/>
      <c r="Q184" s="65"/>
      <c r="R184" s="65"/>
      <c r="S184" s="65"/>
      <c r="T184" s="66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1" t="s">
        <v>196</v>
      </c>
      <c r="AU184" s="11" t="s">
        <v>78</v>
      </c>
    </row>
    <row r="185" spans="1:65" s="2" customFormat="1" ht="33" customHeight="1">
      <c r="A185" s="28"/>
      <c r="B185" s="29"/>
      <c r="C185" s="158" t="s">
        <v>266</v>
      </c>
      <c r="D185" s="158" t="s">
        <v>120</v>
      </c>
      <c r="E185" s="159" t="s">
        <v>267</v>
      </c>
      <c r="F185" s="160" t="s">
        <v>268</v>
      </c>
      <c r="G185" s="161" t="s">
        <v>193</v>
      </c>
      <c r="H185" s="162">
        <v>150</v>
      </c>
      <c r="I185" s="163"/>
      <c r="J185" s="164">
        <f>ROUND(I185*H185,2)</f>
        <v>0</v>
      </c>
      <c r="K185" s="160" t="s">
        <v>124</v>
      </c>
      <c r="L185" s="33"/>
      <c r="M185" s="165" t="s">
        <v>1</v>
      </c>
      <c r="N185" s="166" t="s">
        <v>43</v>
      </c>
      <c r="O185" s="65"/>
      <c r="P185" s="167">
        <f>O185*H185</f>
        <v>0</v>
      </c>
      <c r="Q185" s="167">
        <v>0</v>
      </c>
      <c r="R185" s="167">
        <f>Q185*H185</f>
        <v>0</v>
      </c>
      <c r="S185" s="167">
        <v>0</v>
      </c>
      <c r="T185" s="168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9" t="s">
        <v>125</v>
      </c>
      <c r="AT185" s="169" t="s">
        <v>120</v>
      </c>
      <c r="AU185" s="169" t="s">
        <v>78</v>
      </c>
      <c r="AY185" s="11" t="s">
        <v>126</v>
      </c>
      <c r="BE185" s="170">
        <f>IF(N185="základní",J185,0)</f>
        <v>0</v>
      </c>
      <c r="BF185" s="170">
        <f>IF(N185="snížená",J185,0)</f>
        <v>0</v>
      </c>
      <c r="BG185" s="170">
        <f>IF(N185="zákl. přenesená",J185,0)</f>
        <v>0</v>
      </c>
      <c r="BH185" s="170">
        <f>IF(N185="sníž. přenesená",J185,0)</f>
        <v>0</v>
      </c>
      <c r="BI185" s="170">
        <f>IF(N185="nulová",J185,0)</f>
        <v>0</v>
      </c>
      <c r="BJ185" s="11" t="s">
        <v>86</v>
      </c>
      <c r="BK185" s="170">
        <f>ROUND(I185*H185,2)</f>
        <v>0</v>
      </c>
      <c r="BL185" s="11" t="s">
        <v>125</v>
      </c>
      <c r="BM185" s="169" t="s">
        <v>269</v>
      </c>
    </row>
    <row r="186" spans="1:65" s="2" customFormat="1" ht="68.25">
      <c r="A186" s="28"/>
      <c r="B186" s="29"/>
      <c r="C186" s="30"/>
      <c r="D186" s="171" t="s">
        <v>128</v>
      </c>
      <c r="E186" s="30"/>
      <c r="F186" s="172" t="s">
        <v>270</v>
      </c>
      <c r="G186" s="30"/>
      <c r="H186" s="30"/>
      <c r="I186" s="173"/>
      <c r="J186" s="30"/>
      <c r="K186" s="30"/>
      <c r="L186" s="33"/>
      <c r="M186" s="174"/>
      <c r="N186" s="175"/>
      <c r="O186" s="65"/>
      <c r="P186" s="65"/>
      <c r="Q186" s="65"/>
      <c r="R186" s="65"/>
      <c r="S186" s="65"/>
      <c r="T186" s="66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1" t="s">
        <v>128</v>
      </c>
      <c r="AU186" s="11" t="s">
        <v>78</v>
      </c>
    </row>
    <row r="187" spans="1:65" s="2" customFormat="1" ht="19.5">
      <c r="A187" s="28"/>
      <c r="B187" s="29"/>
      <c r="C187" s="30"/>
      <c r="D187" s="171" t="s">
        <v>196</v>
      </c>
      <c r="E187" s="30"/>
      <c r="F187" s="176" t="s">
        <v>208</v>
      </c>
      <c r="G187" s="30"/>
      <c r="H187" s="30"/>
      <c r="I187" s="173"/>
      <c r="J187" s="30"/>
      <c r="K187" s="30"/>
      <c r="L187" s="33"/>
      <c r="M187" s="174"/>
      <c r="N187" s="175"/>
      <c r="O187" s="65"/>
      <c r="P187" s="65"/>
      <c r="Q187" s="65"/>
      <c r="R187" s="65"/>
      <c r="S187" s="65"/>
      <c r="T187" s="66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1" t="s">
        <v>196</v>
      </c>
      <c r="AU187" s="11" t="s">
        <v>78</v>
      </c>
    </row>
    <row r="188" spans="1:65" s="2" customFormat="1" ht="33" customHeight="1">
      <c r="A188" s="28"/>
      <c r="B188" s="29"/>
      <c r="C188" s="158" t="s">
        <v>271</v>
      </c>
      <c r="D188" s="158" t="s">
        <v>120</v>
      </c>
      <c r="E188" s="159" t="s">
        <v>272</v>
      </c>
      <c r="F188" s="160" t="s">
        <v>273</v>
      </c>
      <c r="G188" s="161" t="s">
        <v>193</v>
      </c>
      <c r="H188" s="162">
        <v>60</v>
      </c>
      <c r="I188" s="163"/>
      <c r="J188" s="164">
        <f>ROUND(I188*H188,2)</f>
        <v>0</v>
      </c>
      <c r="K188" s="160" t="s">
        <v>124</v>
      </c>
      <c r="L188" s="33"/>
      <c r="M188" s="165" t="s">
        <v>1</v>
      </c>
      <c r="N188" s="166" t="s">
        <v>43</v>
      </c>
      <c r="O188" s="65"/>
      <c r="P188" s="167">
        <f>O188*H188</f>
        <v>0</v>
      </c>
      <c r="Q188" s="167">
        <v>0</v>
      </c>
      <c r="R188" s="167">
        <f>Q188*H188</f>
        <v>0</v>
      </c>
      <c r="S188" s="167">
        <v>0</v>
      </c>
      <c r="T188" s="168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9" t="s">
        <v>125</v>
      </c>
      <c r="AT188" s="169" t="s">
        <v>120</v>
      </c>
      <c r="AU188" s="169" t="s">
        <v>78</v>
      </c>
      <c r="AY188" s="11" t="s">
        <v>126</v>
      </c>
      <c r="BE188" s="170">
        <f>IF(N188="základní",J188,0)</f>
        <v>0</v>
      </c>
      <c r="BF188" s="170">
        <f>IF(N188="snížená",J188,0)</f>
        <v>0</v>
      </c>
      <c r="BG188" s="170">
        <f>IF(N188="zákl. přenesená",J188,0)</f>
        <v>0</v>
      </c>
      <c r="BH188" s="170">
        <f>IF(N188="sníž. přenesená",J188,0)</f>
        <v>0</v>
      </c>
      <c r="BI188" s="170">
        <f>IF(N188="nulová",J188,0)</f>
        <v>0</v>
      </c>
      <c r="BJ188" s="11" t="s">
        <v>86</v>
      </c>
      <c r="BK188" s="170">
        <f>ROUND(I188*H188,2)</f>
        <v>0</v>
      </c>
      <c r="BL188" s="11" t="s">
        <v>125</v>
      </c>
      <c r="BM188" s="169" t="s">
        <v>274</v>
      </c>
    </row>
    <row r="189" spans="1:65" s="2" customFormat="1" ht="68.25">
      <c r="A189" s="28"/>
      <c r="B189" s="29"/>
      <c r="C189" s="30"/>
      <c r="D189" s="171" t="s">
        <v>128</v>
      </c>
      <c r="E189" s="30"/>
      <c r="F189" s="172" t="s">
        <v>275</v>
      </c>
      <c r="G189" s="30"/>
      <c r="H189" s="30"/>
      <c r="I189" s="173"/>
      <c r="J189" s="30"/>
      <c r="K189" s="30"/>
      <c r="L189" s="33"/>
      <c r="M189" s="174"/>
      <c r="N189" s="175"/>
      <c r="O189" s="65"/>
      <c r="P189" s="65"/>
      <c r="Q189" s="65"/>
      <c r="R189" s="65"/>
      <c r="S189" s="65"/>
      <c r="T189" s="66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1" t="s">
        <v>128</v>
      </c>
      <c r="AU189" s="11" t="s">
        <v>78</v>
      </c>
    </row>
    <row r="190" spans="1:65" s="2" customFormat="1" ht="19.5">
      <c r="A190" s="28"/>
      <c r="B190" s="29"/>
      <c r="C190" s="30"/>
      <c r="D190" s="171" t="s">
        <v>196</v>
      </c>
      <c r="E190" s="30"/>
      <c r="F190" s="176" t="s">
        <v>214</v>
      </c>
      <c r="G190" s="30"/>
      <c r="H190" s="30"/>
      <c r="I190" s="173"/>
      <c r="J190" s="30"/>
      <c r="K190" s="30"/>
      <c r="L190" s="33"/>
      <c r="M190" s="174"/>
      <c r="N190" s="175"/>
      <c r="O190" s="65"/>
      <c r="P190" s="65"/>
      <c r="Q190" s="65"/>
      <c r="R190" s="65"/>
      <c r="S190" s="65"/>
      <c r="T190" s="66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1" t="s">
        <v>196</v>
      </c>
      <c r="AU190" s="11" t="s">
        <v>78</v>
      </c>
    </row>
    <row r="191" spans="1:65" s="2" customFormat="1" ht="33" customHeight="1">
      <c r="A191" s="28"/>
      <c r="B191" s="29"/>
      <c r="C191" s="158" t="s">
        <v>276</v>
      </c>
      <c r="D191" s="158" t="s">
        <v>120</v>
      </c>
      <c r="E191" s="159" t="s">
        <v>277</v>
      </c>
      <c r="F191" s="160" t="s">
        <v>278</v>
      </c>
      <c r="G191" s="161" t="s">
        <v>193</v>
      </c>
      <c r="H191" s="162">
        <v>15</v>
      </c>
      <c r="I191" s="163"/>
      <c r="J191" s="164">
        <f>ROUND(I191*H191,2)</f>
        <v>0</v>
      </c>
      <c r="K191" s="160" t="s">
        <v>124</v>
      </c>
      <c r="L191" s="33"/>
      <c r="M191" s="165" t="s">
        <v>1</v>
      </c>
      <c r="N191" s="166" t="s">
        <v>43</v>
      </c>
      <c r="O191" s="65"/>
      <c r="P191" s="167">
        <f>O191*H191</f>
        <v>0</v>
      </c>
      <c r="Q191" s="167">
        <v>0</v>
      </c>
      <c r="R191" s="167">
        <f>Q191*H191</f>
        <v>0</v>
      </c>
      <c r="S191" s="167">
        <v>0</v>
      </c>
      <c r="T191" s="168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9" t="s">
        <v>125</v>
      </c>
      <c r="AT191" s="169" t="s">
        <v>120</v>
      </c>
      <c r="AU191" s="169" t="s">
        <v>78</v>
      </c>
      <c r="AY191" s="11" t="s">
        <v>126</v>
      </c>
      <c r="BE191" s="170">
        <f>IF(N191="základní",J191,0)</f>
        <v>0</v>
      </c>
      <c r="BF191" s="170">
        <f>IF(N191="snížená",J191,0)</f>
        <v>0</v>
      </c>
      <c r="BG191" s="170">
        <f>IF(N191="zákl. přenesená",J191,0)</f>
        <v>0</v>
      </c>
      <c r="BH191" s="170">
        <f>IF(N191="sníž. přenesená",J191,0)</f>
        <v>0</v>
      </c>
      <c r="BI191" s="170">
        <f>IF(N191="nulová",J191,0)</f>
        <v>0</v>
      </c>
      <c r="BJ191" s="11" t="s">
        <v>86</v>
      </c>
      <c r="BK191" s="170">
        <f>ROUND(I191*H191,2)</f>
        <v>0</v>
      </c>
      <c r="BL191" s="11" t="s">
        <v>125</v>
      </c>
      <c r="BM191" s="169" t="s">
        <v>279</v>
      </c>
    </row>
    <row r="192" spans="1:65" s="2" customFormat="1" ht="68.25">
      <c r="A192" s="28"/>
      <c r="B192" s="29"/>
      <c r="C192" s="30"/>
      <c r="D192" s="171" t="s">
        <v>128</v>
      </c>
      <c r="E192" s="30"/>
      <c r="F192" s="172" t="s">
        <v>280</v>
      </c>
      <c r="G192" s="30"/>
      <c r="H192" s="30"/>
      <c r="I192" s="173"/>
      <c r="J192" s="30"/>
      <c r="K192" s="30"/>
      <c r="L192" s="33"/>
      <c r="M192" s="174"/>
      <c r="N192" s="175"/>
      <c r="O192" s="65"/>
      <c r="P192" s="65"/>
      <c r="Q192" s="65"/>
      <c r="R192" s="65"/>
      <c r="S192" s="65"/>
      <c r="T192" s="66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1" t="s">
        <v>128</v>
      </c>
      <c r="AU192" s="11" t="s">
        <v>78</v>
      </c>
    </row>
    <row r="193" spans="1:65" s="2" customFormat="1" ht="19.5">
      <c r="A193" s="28"/>
      <c r="B193" s="29"/>
      <c r="C193" s="30"/>
      <c r="D193" s="171" t="s">
        <v>196</v>
      </c>
      <c r="E193" s="30"/>
      <c r="F193" s="176" t="s">
        <v>220</v>
      </c>
      <c r="G193" s="30"/>
      <c r="H193" s="30"/>
      <c r="I193" s="173"/>
      <c r="J193" s="30"/>
      <c r="K193" s="30"/>
      <c r="L193" s="33"/>
      <c r="M193" s="174"/>
      <c r="N193" s="175"/>
      <c r="O193" s="65"/>
      <c r="P193" s="65"/>
      <c r="Q193" s="65"/>
      <c r="R193" s="65"/>
      <c r="S193" s="65"/>
      <c r="T193" s="66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1" t="s">
        <v>196</v>
      </c>
      <c r="AU193" s="11" t="s">
        <v>78</v>
      </c>
    </row>
    <row r="194" spans="1:65" s="2" customFormat="1" ht="24.2" customHeight="1">
      <c r="A194" s="28"/>
      <c r="B194" s="29"/>
      <c r="C194" s="158" t="s">
        <v>281</v>
      </c>
      <c r="D194" s="158" t="s">
        <v>120</v>
      </c>
      <c r="E194" s="159" t="s">
        <v>282</v>
      </c>
      <c r="F194" s="160" t="s">
        <v>283</v>
      </c>
      <c r="G194" s="161" t="s">
        <v>193</v>
      </c>
      <c r="H194" s="162">
        <v>10</v>
      </c>
      <c r="I194" s="163"/>
      <c r="J194" s="164">
        <f>ROUND(I194*H194,2)</f>
        <v>0</v>
      </c>
      <c r="K194" s="160" t="s">
        <v>124</v>
      </c>
      <c r="L194" s="33"/>
      <c r="M194" s="165" t="s">
        <v>1</v>
      </c>
      <c r="N194" s="166" t="s">
        <v>43</v>
      </c>
      <c r="O194" s="65"/>
      <c r="P194" s="167">
        <f>O194*H194</f>
        <v>0</v>
      </c>
      <c r="Q194" s="167">
        <v>0</v>
      </c>
      <c r="R194" s="167">
        <f>Q194*H194</f>
        <v>0</v>
      </c>
      <c r="S194" s="167">
        <v>0</v>
      </c>
      <c r="T194" s="168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9" t="s">
        <v>125</v>
      </c>
      <c r="AT194" s="169" t="s">
        <v>120</v>
      </c>
      <c r="AU194" s="169" t="s">
        <v>78</v>
      </c>
      <c r="AY194" s="11" t="s">
        <v>126</v>
      </c>
      <c r="BE194" s="170">
        <f>IF(N194="základní",J194,0)</f>
        <v>0</v>
      </c>
      <c r="BF194" s="170">
        <f>IF(N194="snížená",J194,0)</f>
        <v>0</v>
      </c>
      <c r="BG194" s="170">
        <f>IF(N194="zákl. přenesená",J194,0)</f>
        <v>0</v>
      </c>
      <c r="BH194" s="170">
        <f>IF(N194="sníž. přenesená",J194,0)</f>
        <v>0</v>
      </c>
      <c r="BI194" s="170">
        <f>IF(N194="nulová",J194,0)</f>
        <v>0</v>
      </c>
      <c r="BJ194" s="11" t="s">
        <v>86</v>
      </c>
      <c r="BK194" s="170">
        <f>ROUND(I194*H194,2)</f>
        <v>0</v>
      </c>
      <c r="BL194" s="11" t="s">
        <v>125</v>
      </c>
      <c r="BM194" s="169" t="s">
        <v>284</v>
      </c>
    </row>
    <row r="195" spans="1:65" s="2" customFormat="1" ht="68.25">
      <c r="A195" s="28"/>
      <c r="B195" s="29"/>
      <c r="C195" s="30"/>
      <c r="D195" s="171" t="s">
        <v>128</v>
      </c>
      <c r="E195" s="30"/>
      <c r="F195" s="172" t="s">
        <v>285</v>
      </c>
      <c r="G195" s="30"/>
      <c r="H195" s="30"/>
      <c r="I195" s="173"/>
      <c r="J195" s="30"/>
      <c r="K195" s="30"/>
      <c r="L195" s="33"/>
      <c r="M195" s="174"/>
      <c r="N195" s="175"/>
      <c r="O195" s="65"/>
      <c r="P195" s="65"/>
      <c r="Q195" s="65"/>
      <c r="R195" s="65"/>
      <c r="S195" s="65"/>
      <c r="T195" s="66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1" t="s">
        <v>128</v>
      </c>
      <c r="AU195" s="11" t="s">
        <v>78</v>
      </c>
    </row>
    <row r="196" spans="1:65" s="2" customFormat="1" ht="19.5">
      <c r="A196" s="28"/>
      <c r="B196" s="29"/>
      <c r="C196" s="30"/>
      <c r="D196" s="171" t="s">
        <v>196</v>
      </c>
      <c r="E196" s="30"/>
      <c r="F196" s="176" t="s">
        <v>226</v>
      </c>
      <c r="G196" s="30"/>
      <c r="H196" s="30"/>
      <c r="I196" s="173"/>
      <c r="J196" s="30"/>
      <c r="K196" s="30"/>
      <c r="L196" s="33"/>
      <c r="M196" s="174"/>
      <c r="N196" s="175"/>
      <c r="O196" s="65"/>
      <c r="P196" s="65"/>
      <c r="Q196" s="65"/>
      <c r="R196" s="65"/>
      <c r="S196" s="65"/>
      <c r="T196" s="66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1" t="s">
        <v>196</v>
      </c>
      <c r="AU196" s="11" t="s">
        <v>78</v>
      </c>
    </row>
    <row r="197" spans="1:65" s="2" customFormat="1" ht="33" customHeight="1">
      <c r="A197" s="28"/>
      <c r="B197" s="29"/>
      <c r="C197" s="158" t="s">
        <v>286</v>
      </c>
      <c r="D197" s="158" t="s">
        <v>120</v>
      </c>
      <c r="E197" s="159" t="s">
        <v>287</v>
      </c>
      <c r="F197" s="160" t="s">
        <v>288</v>
      </c>
      <c r="G197" s="161" t="s">
        <v>193</v>
      </c>
      <c r="H197" s="162">
        <v>350</v>
      </c>
      <c r="I197" s="163"/>
      <c r="J197" s="164">
        <f>ROUND(I197*H197,2)</f>
        <v>0</v>
      </c>
      <c r="K197" s="160" t="s">
        <v>124</v>
      </c>
      <c r="L197" s="33"/>
      <c r="M197" s="165" t="s">
        <v>1</v>
      </c>
      <c r="N197" s="166" t="s">
        <v>43</v>
      </c>
      <c r="O197" s="65"/>
      <c r="P197" s="167">
        <f>O197*H197</f>
        <v>0</v>
      </c>
      <c r="Q197" s="167">
        <v>0</v>
      </c>
      <c r="R197" s="167">
        <f>Q197*H197</f>
        <v>0</v>
      </c>
      <c r="S197" s="167">
        <v>0</v>
      </c>
      <c r="T197" s="168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9" t="s">
        <v>125</v>
      </c>
      <c r="AT197" s="169" t="s">
        <v>120</v>
      </c>
      <c r="AU197" s="169" t="s">
        <v>78</v>
      </c>
      <c r="AY197" s="11" t="s">
        <v>126</v>
      </c>
      <c r="BE197" s="170">
        <f>IF(N197="základní",J197,0)</f>
        <v>0</v>
      </c>
      <c r="BF197" s="170">
        <f>IF(N197="snížená",J197,0)</f>
        <v>0</v>
      </c>
      <c r="BG197" s="170">
        <f>IF(N197="zákl. přenesená",J197,0)</f>
        <v>0</v>
      </c>
      <c r="BH197" s="170">
        <f>IF(N197="sníž. přenesená",J197,0)</f>
        <v>0</v>
      </c>
      <c r="BI197" s="170">
        <f>IF(N197="nulová",J197,0)</f>
        <v>0</v>
      </c>
      <c r="BJ197" s="11" t="s">
        <v>86</v>
      </c>
      <c r="BK197" s="170">
        <f>ROUND(I197*H197,2)</f>
        <v>0</v>
      </c>
      <c r="BL197" s="11" t="s">
        <v>125</v>
      </c>
      <c r="BM197" s="169" t="s">
        <v>289</v>
      </c>
    </row>
    <row r="198" spans="1:65" s="2" customFormat="1" ht="68.25">
      <c r="A198" s="28"/>
      <c r="B198" s="29"/>
      <c r="C198" s="30"/>
      <c r="D198" s="171" t="s">
        <v>128</v>
      </c>
      <c r="E198" s="30"/>
      <c r="F198" s="172" t="s">
        <v>290</v>
      </c>
      <c r="G198" s="30"/>
      <c r="H198" s="30"/>
      <c r="I198" s="173"/>
      <c r="J198" s="30"/>
      <c r="K198" s="30"/>
      <c r="L198" s="33"/>
      <c r="M198" s="174"/>
      <c r="N198" s="175"/>
      <c r="O198" s="65"/>
      <c r="P198" s="65"/>
      <c r="Q198" s="65"/>
      <c r="R198" s="65"/>
      <c r="S198" s="65"/>
      <c r="T198" s="66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1" t="s">
        <v>128</v>
      </c>
      <c r="AU198" s="11" t="s">
        <v>78</v>
      </c>
    </row>
    <row r="199" spans="1:65" s="2" customFormat="1" ht="19.5">
      <c r="A199" s="28"/>
      <c r="B199" s="29"/>
      <c r="C199" s="30"/>
      <c r="D199" s="171" t="s">
        <v>196</v>
      </c>
      <c r="E199" s="30"/>
      <c r="F199" s="176" t="s">
        <v>197</v>
      </c>
      <c r="G199" s="30"/>
      <c r="H199" s="30"/>
      <c r="I199" s="173"/>
      <c r="J199" s="30"/>
      <c r="K199" s="30"/>
      <c r="L199" s="33"/>
      <c r="M199" s="174"/>
      <c r="N199" s="175"/>
      <c r="O199" s="65"/>
      <c r="P199" s="65"/>
      <c r="Q199" s="65"/>
      <c r="R199" s="65"/>
      <c r="S199" s="65"/>
      <c r="T199" s="66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1" t="s">
        <v>196</v>
      </c>
      <c r="AU199" s="11" t="s">
        <v>78</v>
      </c>
    </row>
    <row r="200" spans="1:65" s="2" customFormat="1" ht="33" customHeight="1">
      <c r="A200" s="28"/>
      <c r="B200" s="29"/>
      <c r="C200" s="158" t="s">
        <v>291</v>
      </c>
      <c r="D200" s="158" t="s">
        <v>120</v>
      </c>
      <c r="E200" s="159" t="s">
        <v>292</v>
      </c>
      <c r="F200" s="160" t="s">
        <v>293</v>
      </c>
      <c r="G200" s="161" t="s">
        <v>193</v>
      </c>
      <c r="H200" s="162">
        <v>350</v>
      </c>
      <c r="I200" s="163"/>
      <c r="J200" s="164">
        <f>ROUND(I200*H200,2)</f>
        <v>0</v>
      </c>
      <c r="K200" s="160" t="s">
        <v>124</v>
      </c>
      <c r="L200" s="33"/>
      <c r="M200" s="165" t="s">
        <v>1</v>
      </c>
      <c r="N200" s="166" t="s">
        <v>43</v>
      </c>
      <c r="O200" s="65"/>
      <c r="P200" s="167">
        <f>O200*H200</f>
        <v>0</v>
      </c>
      <c r="Q200" s="167">
        <v>0</v>
      </c>
      <c r="R200" s="167">
        <f>Q200*H200</f>
        <v>0</v>
      </c>
      <c r="S200" s="167">
        <v>0</v>
      </c>
      <c r="T200" s="168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69" t="s">
        <v>125</v>
      </c>
      <c r="AT200" s="169" t="s">
        <v>120</v>
      </c>
      <c r="AU200" s="169" t="s">
        <v>78</v>
      </c>
      <c r="AY200" s="11" t="s">
        <v>126</v>
      </c>
      <c r="BE200" s="170">
        <f>IF(N200="základní",J200,0)</f>
        <v>0</v>
      </c>
      <c r="BF200" s="170">
        <f>IF(N200="snížená",J200,0)</f>
        <v>0</v>
      </c>
      <c r="BG200" s="170">
        <f>IF(N200="zákl. přenesená",J200,0)</f>
        <v>0</v>
      </c>
      <c r="BH200" s="170">
        <f>IF(N200="sníž. přenesená",J200,0)</f>
        <v>0</v>
      </c>
      <c r="BI200" s="170">
        <f>IF(N200="nulová",J200,0)</f>
        <v>0</v>
      </c>
      <c r="BJ200" s="11" t="s">
        <v>86</v>
      </c>
      <c r="BK200" s="170">
        <f>ROUND(I200*H200,2)</f>
        <v>0</v>
      </c>
      <c r="BL200" s="11" t="s">
        <v>125</v>
      </c>
      <c r="BM200" s="169" t="s">
        <v>294</v>
      </c>
    </row>
    <row r="201" spans="1:65" s="2" customFormat="1" ht="68.25">
      <c r="A201" s="28"/>
      <c r="B201" s="29"/>
      <c r="C201" s="30"/>
      <c r="D201" s="171" t="s">
        <v>128</v>
      </c>
      <c r="E201" s="30"/>
      <c r="F201" s="172" t="s">
        <v>295</v>
      </c>
      <c r="G201" s="30"/>
      <c r="H201" s="30"/>
      <c r="I201" s="173"/>
      <c r="J201" s="30"/>
      <c r="K201" s="30"/>
      <c r="L201" s="33"/>
      <c r="M201" s="174"/>
      <c r="N201" s="175"/>
      <c r="O201" s="65"/>
      <c r="P201" s="65"/>
      <c r="Q201" s="65"/>
      <c r="R201" s="65"/>
      <c r="S201" s="65"/>
      <c r="T201" s="66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1" t="s">
        <v>128</v>
      </c>
      <c r="AU201" s="11" t="s">
        <v>78</v>
      </c>
    </row>
    <row r="202" spans="1:65" s="2" customFormat="1" ht="19.5">
      <c r="A202" s="28"/>
      <c r="B202" s="29"/>
      <c r="C202" s="30"/>
      <c r="D202" s="171" t="s">
        <v>196</v>
      </c>
      <c r="E202" s="30"/>
      <c r="F202" s="176" t="s">
        <v>202</v>
      </c>
      <c r="G202" s="30"/>
      <c r="H202" s="30"/>
      <c r="I202" s="173"/>
      <c r="J202" s="30"/>
      <c r="K202" s="30"/>
      <c r="L202" s="33"/>
      <c r="M202" s="174"/>
      <c r="N202" s="175"/>
      <c r="O202" s="65"/>
      <c r="P202" s="65"/>
      <c r="Q202" s="65"/>
      <c r="R202" s="65"/>
      <c r="S202" s="65"/>
      <c r="T202" s="66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1" t="s">
        <v>196</v>
      </c>
      <c r="AU202" s="11" t="s">
        <v>78</v>
      </c>
    </row>
    <row r="203" spans="1:65" s="2" customFormat="1" ht="33" customHeight="1">
      <c r="A203" s="28"/>
      <c r="B203" s="29"/>
      <c r="C203" s="158" t="s">
        <v>296</v>
      </c>
      <c r="D203" s="158" t="s">
        <v>120</v>
      </c>
      <c r="E203" s="159" t="s">
        <v>297</v>
      </c>
      <c r="F203" s="160" t="s">
        <v>298</v>
      </c>
      <c r="G203" s="161" t="s">
        <v>193</v>
      </c>
      <c r="H203" s="162">
        <v>150</v>
      </c>
      <c r="I203" s="163"/>
      <c r="J203" s="164">
        <f>ROUND(I203*H203,2)</f>
        <v>0</v>
      </c>
      <c r="K203" s="160" t="s">
        <v>124</v>
      </c>
      <c r="L203" s="33"/>
      <c r="M203" s="165" t="s">
        <v>1</v>
      </c>
      <c r="N203" s="166" t="s">
        <v>43</v>
      </c>
      <c r="O203" s="65"/>
      <c r="P203" s="167">
        <f>O203*H203</f>
        <v>0</v>
      </c>
      <c r="Q203" s="167">
        <v>0</v>
      </c>
      <c r="R203" s="167">
        <f>Q203*H203</f>
        <v>0</v>
      </c>
      <c r="S203" s="167">
        <v>0</v>
      </c>
      <c r="T203" s="168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9" t="s">
        <v>125</v>
      </c>
      <c r="AT203" s="169" t="s">
        <v>120</v>
      </c>
      <c r="AU203" s="169" t="s">
        <v>78</v>
      </c>
      <c r="AY203" s="11" t="s">
        <v>126</v>
      </c>
      <c r="BE203" s="170">
        <f>IF(N203="základní",J203,0)</f>
        <v>0</v>
      </c>
      <c r="BF203" s="170">
        <f>IF(N203="snížená",J203,0)</f>
        <v>0</v>
      </c>
      <c r="BG203" s="170">
        <f>IF(N203="zákl. přenesená",J203,0)</f>
        <v>0</v>
      </c>
      <c r="BH203" s="170">
        <f>IF(N203="sníž. přenesená",J203,0)</f>
        <v>0</v>
      </c>
      <c r="BI203" s="170">
        <f>IF(N203="nulová",J203,0)</f>
        <v>0</v>
      </c>
      <c r="BJ203" s="11" t="s">
        <v>86</v>
      </c>
      <c r="BK203" s="170">
        <f>ROUND(I203*H203,2)</f>
        <v>0</v>
      </c>
      <c r="BL203" s="11" t="s">
        <v>125</v>
      </c>
      <c r="BM203" s="169" t="s">
        <v>299</v>
      </c>
    </row>
    <row r="204" spans="1:65" s="2" customFormat="1" ht="68.25">
      <c r="A204" s="28"/>
      <c r="B204" s="29"/>
      <c r="C204" s="30"/>
      <c r="D204" s="171" t="s">
        <v>128</v>
      </c>
      <c r="E204" s="30"/>
      <c r="F204" s="172" t="s">
        <v>300</v>
      </c>
      <c r="G204" s="30"/>
      <c r="H204" s="30"/>
      <c r="I204" s="173"/>
      <c r="J204" s="30"/>
      <c r="K204" s="30"/>
      <c r="L204" s="33"/>
      <c r="M204" s="174"/>
      <c r="N204" s="175"/>
      <c r="O204" s="65"/>
      <c r="P204" s="65"/>
      <c r="Q204" s="65"/>
      <c r="R204" s="65"/>
      <c r="S204" s="65"/>
      <c r="T204" s="66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1" t="s">
        <v>128</v>
      </c>
      <c r="AU204" s="11" t="s">
        <v>78</v>
      </c>
    </row>
    <row r="205" spans="1:65" s="2" customFormat="1" ht="19.5">
      <c r="A205" s="28"/>
      <c r="B205" s="29"/>
      <c r="C205" s="30"/>
      <c r="D205" s="171" t="s">
        <v>196</v>
      </c>
      <c r="E205" s="30"/>
      <c r="F205" s="176" t="s">
        <v>208</v>
      </c>
      <c r="G205" s="30"/>
      <c r="H205" s="30"/>
      <c r="I205" s="173"/>
      <c r="J205" s="30"/>
      <c r="K205" s="30"/>
      <c r="L205" s="33"/>
      <c r="M205" s="174"/>
      <c r="N205" s="175"/>
      <c r="O205" s="65"/>
      <c r="P205" s="65"/>
      <c r="Q205" s="65"/>
      <c r="R205" s="65"/>
      <c r="S205" s="65"/>
      <c r="T205" s="66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1" t="s">
        <v>196</v>
      </c>
      <c r="AU205" s="11" t="s">
        <v>78</v>
      </c>
    </row>
    <row r="206" spans="1:65" s="2" customFormat="1" ht="33" customHeight="1">
      <c r="A206" s="28"/>
      <c r="B206" s="29"/>
      <c r="C206" s="158" t="s">
        <v>301</v>
      </c>
      <c r="D206" s="158" t="s">
        <v>120</v>
      </c>
      <c r="E206" s="159" t="s">
        <v>302</v>
      </c>
      <c r="F206" s="160" t="s">
        <v>303</v>
      </c>
      <c r="G206" s="161" t="s">
        <v>193</v>
      </c>
      <c r="H206" s="162">
        <v>40</v>
      </c>
      <c r="I206" s="163"/>
      <c r="J206" s="164">
        <f>ROUND(I206*H206,2)</f>
        <v>0</v>
      </c>
      <c r="K206" s="160" t="s">
        <v>124</v>
      </c>
      <c r="L206" s="33"/>
      <c r="M206" s="165" t="s">
        <v>1</v>
      </c>
      <c r="N206" s="166" t="s">
        <v>43</v>
      </c>
      <c r="O206" s="65"/>
      <c r="P206" s="167">
        <f>O206*H206</f>
        <v>0</v>
      </c>
      <c r="Q206" s="167">
        <v>0</v>
      </c>
      <c r="R206" s="167">
        <f>Q206*H206</f>
        <v>0</v>
      </c>
      <c r="S206" s="167">
        <v>0</v>
      </c>
      <c r="T206" s="168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9" t="s">
        <v>125</v>
      </c>
      <c r="AT206" s="169" t="s">
        <v>120</v>
      </c>
      <c r="AU206" s="169" t="s">
        <v>78</v>
      </c>
      <c r="AY206" s="11" t="s">
        <v>126</v>
      </c>
      <c r="BE206" s="170">
        <f>IF(N206="základní",J206,0)</f>
        <v>0</v>
      </c>
      <c r="BF206" s="170">
        <f>IF(N206="snížená",J206,0)</f>
        <v>0</v>
      </c>
      <c r="BG206" s="170">
        <f>IF(N206="zákl. přenesená",J206,0)</f>
        <v>0</v>
      </c>
      <c r="BH206" s="170">
        <f>IF(N206="sníž. přenesená",J206,0)</f>
        <v>0</v>
      </c>
      <c r="BI206" s="170">
        <f>IF(N206="nulová",J206,0)</f>
        <v>0</v>
      </c>
      <c r="BJ206" s="11" t="s">
        <v>86</v>
      </c>
      <c r="BK206" s="170">
        <f>ROUND(I206*H206,2)</f>
        <v>0</v>
      </c>
      <c r="BL206" s="11" t="s">
        <v>125</v>
      </c>
      <c r="BM206" s="169" t="s">
        <v>304</v>
      </c>
    </row>
    <row r="207" spans="1:65" s="2" customFormat="1" ht="68.25">
      <c r="A207" s="28"/>
      <c r="B207" s="29"/>
      <c r="C207" s="30"/>
      <c r="D207" s="171" t="s">
        <v>128</v>
      </c>
      <c r="E207" s="30"/>
      <c r="F207" s="172" t="s">
        <v>305</v>
      </c>
      <c r="G207" s="30"/>
      <c r="H207" s="30"/>
      <c r="I207" s="173"/>
      <c r="J207" s="30"/>
      <c r="K207" s="30"/>
      <c r="L207" s="33"/>
      <c r="M207" s="174"/>
      <c r="N207" s="175"/>
      <c r="O207" s="65"/>
      <c r="P207" s="65"/>
      <c r="Q207" s="65"/>
      <c r="R207" s="65"/>
      <c r="S207" s="65"/>
      <c r="T207" s="66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1" t="s">
        <v>128</v>
      </c>
      <c r="AU207" s="11" t="s">
        <v>78</v>
      </c>
    </row>
    <row r="208" spans="1:65" s="2" customFormat="1" ht="19.5">
      <c r="A208" s="28"/>
      <c r="B208" s="29"/>
      <c r="C208" s="30"/>
      <c r="D208" s="171" t="s">
        <v>196</v>
      </c>
      <c r="E208" s="30"/>
      <c r="F208" s="176" t="s">
        <v>214</v>
      </c>
      <c r="G208" s="30"/>
      <c r="H208" s="30"/>
      <c r="I208" s="173"/>
      <c r="J208" s="30"/>
      <c r="K208" s="30"/>
      <c r="L208" s="33"/>
      <c r="M208" s="174"/>
      <c r="N208" s="175"/>
      <c r="O208" s="65"/>
      <c r="P208" s="65"/>
      <c r="Q208" s="65"/>
      <c r="R208" s="65"/>
      <c r="S208" s="65"/>
      <c r="T208" s="66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1" t="s">
        <v>196</v>
      </c>
      <c r="AU208" s="11" t="s">
        <v>78</v>
      </c>
    </row>
    <row r="209" spans="1:65" s="2" customFormat="1" ht="33" customHeight="1">
      <c r="A209" s="28"/>
      <c r="B209" s="29"/>
      <c r="C209" s="158" t="s">
        <v>306</v>
      </c>
      <c r="D209" s="158" t="s">
        <v>120</v>
      </c>
      <c r="E209" s="159" t="s">
        <v>307</v>
      </c>
      <c r="F209" s="160" t="s">
        <v>308</v>
      </c>
      <c r="G209" s="161" t="s">
        <v>193</v>
      </c>
      <c r="H209" s="162">
        <v>15</v>
      </c>
      <c r="I209" s="163"/>
      <c r="J209" s="164">
        <f>ROUND(I209*H209,2)</f>
        <v>0</v>
      </c>
      <c r="K209" s="160" t="s">
        <v>124</v>
      </c>
      <c r="L209" s="33"/>
      <c r="M209" s="165" t="s">
        <v>1</v>
      </c>
      <c r="N209" s="166" t="s">
        <v>43</v>
      </c>
      <c r="O209" s="65"/>
      <c r="P209" s="167">
        <f>O209*H209</f>
        <v>0</v>
      </c>
      <c r="Q209" s="167">
        <v>0</v>
      </c>
      <c r="R209" s="167">
        <f>Q209*H209</f>
        <v>0</v>
      </c>
      <c r="S209" s="167">
        <v>0</v>
      </c>
      <c r="T209" s="168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9" t="s">
        <v>125</v>
      </c>
      <c r="AT209" s="169" t="s">
        <v>120</v>
      </c>
      <c r="AU209" s="169" t="s">
        <v>78</v>
      </c>
      <c r="AY209" s="11" t="s">
        <v>126</v>
      </c>
      <c r="BE209" s="170">
        <f>IF(N209="základní",J209,0)</f>
        <v>0</v>
      </c>
      <c r="BF209" s="170">
        <f>IF(N209="snížená",J209,0)</f>
        <v>0</v>
      </c>
      <c r="BG209" s="170">
        <f>IF(N209="zákl. přenesená",J209,0)</f>
        <v>0</v>
      </c>
      <c r="BH209" s="170">
        <f>IF(N209="sníž. přenesená",J209,0)</f>
        <v>0</v>
      </c>
      <c r="BI209" s="170">
        <f>IF(N209="nulová",J209,0)</f>
        <v>0</v>
      </c>
      <c r="BJ209" s="11" t="s">
        <v>86</v>
      </c>
      <c r="BK209" s="170">
        <f>ROUND(I209*H209,2)</f>
        <v>0</v>
      </c>
      <c r="BL209" s="11" t="s">
        <v>125</v>
      </c>
      <c r="BM209" s="169" t="s">
        <v>309</v>
      </c>
    </row>
    <row r="210" spans="1:65" s="2" customFormat="1" ht="68.25">
      <c r="A210" s="28"/>
      <c r="B210" s="29"/>
      <c r="C210" s="30"/>
      <c r="D210" s="171" t="s">
        <v>128</v>
      </c>
      <c r="E210" s="30"/>
      <c r="F210" s="172" t="s">
        <v>310</v>
      </c>
      <c r="G210" s="30"/>
      <c r="H210" s="30"/>
      <c r="I210" s="173"/>
      <c r="J210" s="30"/>
      <c r="K210" s="30"/>
      <c r="L210" s="33"/>
      <c r="M210" s="174"/>
      <c r="N210" s="175"/>
      <c r="O210" s="65"/>
      <c r="P210" s="65"/>
      <c r="Q210" s="65"/>
      <c r="R210" s="65"/>
      <c r="S210" s="65"/>
      <c r="T210" s="66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1" t="s">
        <v>128</v>
      </c>
      <c r="AU210" s="11" t="s">
        <v>78</v>
      </c>
    </row>
    <row r="211" spans="1:65" s="2" customFormat="1" ht="19.5">
      <c r="A211" s="28"/>
      <c r="B211" s="29"/>
      <c r="C211" s="30"/>
      <c r="D211" s="171" t="s">
        <v>196</v>
      </c>
      <c r="E211" s="30"/>
      <c r="F211" s="176" t="s">
        <v>220</v>
      </c>
      <c r="G211" s="30"/>
      <c r="H211" s="30"/>
      <c r="I211" s="173"/>
      <c r="J211" s="30"/>
      <c r="K211" s="30"/>
      <c r="L211" s="33"/>
      <c r="M211" s="174"/>
      <c r="N211" s="175"/>
      <c r="O211" s="65"/>
      <c r="P211" s="65"/>
      <c r="Q211" s="65"/>
      <c r="R211" s="65"/>
      <c r="S211" s="65"/>
      <c r="T211" s="66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1" t="s">
        <v>196</v>
      </c>
      <c r="AU211" s="11" t="s">
        <v>78</v>
      </c>
    </row>
    <row r="212" spans="1:65" s="2" customFormat="1" ht="24.2" customHeight="1">
      <c r="A212" s="28"/>
      <c r="B212" s="29"/>
      <c r="C212" s="158" t="s">
        <v>311</v>
      </c>
      <c r="D212" s="158" t="s">
        <v>120</v>
      </c>
      <c r="E212" s="159" t="s">
        <v>312</v>
      </c>
      <c r="F212" s="160" t="s">
        <v>313</v>
      </c>
      <c r="G212" s="161" t="s">
        <v>193</v>
      </c>
      <c r="H212" s="162">
        <v>10</v>
      </c>
      <c r="I212" s="163"/>
      <c r="J212" s="164">
        <f>ROUND(I212*H212,2)</f>
        <v>0</v>
      </c>
      <c r="K212" s="160" t="s">
        <v>124</v>
      </c>
      <c r="L212" s="33"/>
      <c r="M212" s="165" t="s">
        <v>1</v>
      </c>
      <c r="N212" s="166" t="s">
        <v>43</v>
      </c>
      <c r="O212" s="65"/>
      <c r="P212" s="167">
        <f>O212*H212</f>
        <v>0</v>
      </c>
      <c r="Q212" s="167">
        <v>0</v>
      </c>
      <c r="R212" s="167">
        <f>Q212*H212</f>
        <v>0</v>
      </c>
      <c r="S212" s="167">
        <v>0</v>
      </c>
      <c r="T212" s="168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69" t="s">
        <v>125</v>
      </c>
      <c r="AT212" s="169" t="s">
        <v>120</v>
      </c>
      <c r="AU212" s="169" t="s">
        <v>78</v>
      </c>
      <c r="AY212" s="11" t="s">
        <v>126</v>
      </c>
      <c r="BE212" s="170">
        <f>IF(N212="základní",J212,0)</f>
        <v>0</v>
      </c>
      <c r="BF212" s="170">
        <f>IF(N212="snížená",J212,0)</f>
        <v>0</v>
      </c>
      <c r="BG212" s="170">
        <f>IF(N212="zákl. přenesená",J212,0)</f>
        <v>0</v>
      </c>
      <c r="BH212" s="170">
        <f>IF(N212="sníž. přenesená",J212,0)</f>
        <v>0</v>
      </c>
      <c r="BI212" s="170">
        <f>IF(N212="nulová",J212,0)</f>
        <v>0</v>
      </c>
      <c r="BJ212" s="11" t="s">
        <v>86</v>
      </c>
      <c r="BK212" s="170">
        <f>ROUND(I212*H212,2)</f>
        <v>0</v>
      </c>
      <c r="BL212" s="11" t="s">
        <v>125</v>
      </c>
      <c r="BM212" s="169" t="s">
        <v>314</v>
      </c>
    </row>
    <row r="213" spans="1:65" s="2" customFormat="1" ht="68.25">
      <c r="A213" s="28"/>
      <c r="B213" s="29"/>
      <c r="C213" s="30"/>
      <c r="D213" s="171" t="s">
        <v>128</v>
      </c>
      <c r="E213" s="30"/>
      <c r="F213" s="172" t="s">
        <v>315</v>
      </c>
      <c r="G213" s="30"/>
      <c r="H213" s="30"/>
      <c r="I213" s="173"/>
      <c r="J213" s="30"/>
      <c r="K213" s="30"/>
      <c r="L213" s="33"/>
      <c r="M213" s="174"/>
      <c r="N213" s="175"/>
      <c r="O213" s="65"/>
      <c r="P213" s="65"/>
      <c r="Q213" s="65"/>
      <c r="R213" s="65"/>
      <c r="S213" s="65"/>
      <c r="T213" s="66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1" t="s">
        <v>128</v>
      </c>
      <c r="AU213" s="11" t="s">
        <v>78</v>
      </c>
    </row>
    <row r="214" spans="1:65" s="2" customFormat="1" ht="19.5">
      <c r="A214" s="28"/>
      <c r="B214" s="29"/>
      <c r="C214" s="30"/>
      <c r="D214" s="171" t="s">
        <v>196</v>
      </c>
      <c r="E214" s="30"/>
      <c r="F214" s="176" t="s">
        <v>226</v>
      </c>
      <c r="G214" s="30"/>
      <c r="H214" s="30"/>
      <c r="I214" s="173"/>
      <c r="J214" s="30"/>
      <c r="K214" s="30"/>
      <c r="L214" s="33"/>
      <c r="M214" s="174"/>
      <c r="N214" s="175"/>
      <c r="O214" s="65"/>
      <c r="P214" s="65"/>
      <c r="Q214" s="65"/>
      <c r="R214" s="65"/>
      <c r="S214" s="65"/>
      <c r="T214" s="66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1" t="s">
        <v>196</v>
      </c>
      <c r="AU214" s="11" t="s">
        <v>78</v>
      </c>
    </row>
    <row r="215" spans="1:65" s="2" customFormat="1" ht="33" customHeight="1">
      <c r="A215" s="28"/>
      <c r="B215" s="29"/>
      <c r="C215" s="158" t="s">
        <v>316</v>
      </c>
      <c r="D215" s="158" t="s">
        <v>120</v>
      </c>
      <c r="E215" s="159" t="s">
        <v>317</v>
      </c>
      <c r="F215" s="160" t="s">
        <v>318</v>
      </c>
      <c r="G215" s="161" t="s">
        <v>193</v>
      </c>
      <c r="H215" s="162">
        <v>250</v>
      </c>
      <c r="I215" s="163"/>
      <c r="J215" s="164">
        <f>ROUND(I215*H215,2)</f>
        <v>0</v>
      </c>
      <c r="K215" s="160" t="s">
        <v>124</v>
      </c>
      <c r="L215" s="33"/>
      <c r="M215" s="165" t="s">
        <v>1</v>
      </c>
      <c r="N215" s="166" t="s">
        <v>43</v>
      </c>
      <c r="O215" s="65"/>
      <c r="P215" s="167">
        <f>O215*H215</f>
        <v>0</v>
      </c>
      <c r="Q215" s="167">
        <v>0</v>
      </c>
      <c r="R215" s="167">
        <f>Q215*H215</f>
        <v>0</v>
      </c>
      <c r="S215" s="167">
        <v>0</v>
      </c>
      <c r="T215" s="168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9" t="s">
        <v>125</v>
      </c>
      <c r="AT215" s="169" t="s">
        <v>120</v>
      </c>
      <c r="AU215" s="169" t="s">
        <v>78</v>
      </c>
      <c r="AY215" s="11" t="s">
        <v>126</v>
      </c>
      <c r="BE215" s="170">
        <f>IF(N215="základní",J215,0)</f>
        <v>0</v>
      </c>
      <c r="BF215" s="170">
        <f>IF(N215="snížená",J215,0)</f>
        <v>0</v>
      </c>
      <c r="BG215" s="170">
        <f>IF(N215="zákl. přenesená",J215,0)</f>
        <v>0</v>
      </c>
      <c r="BH215" s="170">
        <f>IF(N215="sníž. přenesená",J215,0)</f>
        <v>0</v>
      </c>
      <c r="BI215" s="170">
        <f>IF(N215="nulová",J215,0)</f>
        <v>0</v>
      </c>
      <c r="BJ215" s="11" t="s">
        <v>86</v>
      </c>
      <c r="BK215" s="170">
        <f>ROUND(I215*H215,2)</f>
        <v>0</v>
      </c>
      <c r="BL215" s="11" t="s">
        <v>125</v>
      </c>
      <c r="BM215" s="169" t="s">
        <v>319</v>
      </c>
    </row>
    <row r="216" spans="1:65" s="2" customFormat="1" ht="68.25">
      <c r="A216" s="28"/>
      <c r="B216" s="29"/>
      <c r="C216" s="30"/>
      <c r="D216" s="171" t="s">
        <v>128</v>
      </c>
      <c r="E216" s="30"/>
      <c r="F216" s="172" t="s">
        <v>320</v>
      </c>
      <c r="G216" s="30"/>
      <c r="H216" s="30"/>
      <c r="I216" s="173"/>
      <c r="J216" s="30"/>
      <c r="K216" s="30"/>
      <c r="L216" s="33"/>
      <c r="M216" s="174"/>
      <c r="N216" s="175"/>
      <c r="O216" s="65"/>
      <c r="P216" s="65"/>
      <c r="Q216" s="65"/>
      <c r="R216" s="65"/>
      <c r="S216" s="65"/>
      <c r="T216" s="66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1" t="s">
        <v>128</v>
      </c>
      <c r="AU216" s="11" t="s">
        <v>78</v>
      </c>
    </row>
    <row r="217" spans="1:65" s="2" customFormat="1" ht="19.5">
      <c r="A217" s="28"/>
      <c r="B217" s="29"/>
      <c r="C217" s="30"/>
      <c r="D217" s="171" t="s">
        <v>196</v>
      </c>
      <c r="E217" s="30"/>
      <c r="F217" s="176" t="s">
        <v>197</v>
      </c>
      <c r="G217" s="30"/>
      <c r="H217" s="30"/>
      <c r="I217" s="173"/>
      <c r="J217" s="30"/>
      <c r="K217" s="30"/>
      <c r="L217" s="33"/>
      <c r="M217" s="174"/>
      <c r="N217" s="175"/>
      <c r="O217" s="65"/>
      <c r="P217" s="65"/>
      <c r="Q217" s="65"/>
      <c r="R217" s="65"/>
      <c r="S217" s="65"/>
      <c r="T217" s="66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1" t="s">
        <v>196</v>
      </c>
      <c r="AU217" s="11" t="s">
        <v>78</v>
      </c>
    </row>
    <row r="218" spans="1:65" s="2" customFormat="1" ht="33" customHeight="1">
      <c r="A218" s="28"/>
      <c r="B218" s="29"/>
      <c r="C218" s="158" t="s">
        <v>321</v>
      </c>
      <c r="D218" s="158" t="s">
        <v>120</v>
      </c>
      <c r="E218" s="159" t="s">
        <v>322</v>
      </c>
      <c r="F218" s="160" t="s">
        <v>323</v>
      </c>
      <c r="G218" s="161" t="s">
        <v>193</v>
      </c>
      <c r="H218" s="162">
        <v>150</v>
      </c>
      <c r="I218" s="163"/>
      <c r="J218" s="164">
        <f>ROUND(I218*H218,2)</f>
        <v>0</v>
      </c>
      <c r="K218" s="160" t="s">
        <v>124</v>
      </c>
      <c r="L218" s="33"/>
      <c r="M218" s="165" t="s">
        <v>1</v>
      </c>
      <c r="N218" s="166" t="s">
        <v>43</v>
      </c>
      <c r="O218" s="65"/>
      <c r="P218" s="167">
        <f>O218*H218</f>
        <v>0</v>
      </c>
      <c r="Q218" s="167">
        <v>0</v>
      </c>
      <c r="R218" s="167">
        <f>Q218*H218</f>
        <v>0</v>
      </c>
      <c r="S218" s="167">
        <v>0</v>
      </c>
      <c r="T218" s="168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9" t="s">
        <v>125</v>
      </c>
      <c r="AT218" s="169" t="s">
        <v>120</v>
      </c>
      <c r="AU218" s="169" t="s">
        <v>78</v>
      </c>
      <c r="AY218" s="11" t="s">
        <v>126</v>
      </c>
      <c r="BE218" s="170">
        <f>IF(N218="základní",J218,0)</f>
        <v>0</v>
      </c>
      <c r="BF218" s="170">
        <f>IF(N218="snížená",J218,0)</f>
        <v>0</v>
      </c>
      <c r="BG218" s="170">
        <f>IF(N218="zákl. přenesená",J218,0)</f>
        <v>0</v>
      </c>
      <c r="BH218" s="170">
        <f>IF(N218="sníž. přenesená",J218,0)</f>
        <v>0</v>
      </c>
      <c r="BI218" s="170">
        <f>IF(N218="nulová",J218,0)</f>
        <v>0</v>
      </c>
      <c r="BJ218" s="11" t="s">
        <v>86</v>
      </c>
      <c r="BK218" s="170">
        <f>ROUND(I218*H218,2)</f>
        <v>0</v>
      </c>
      <c r="BL218" s="11" t="s">
        <v>125</v>
      </c>
      <c r="BM218" s="169" t="s">
        <v>324</v>
      </c>
    </row>
    <row r="219" spans="1:65" s="2" customFormat="1" ht="68.25">
      <c r="A219" s="28"/>
      <c r="B219" s="29"/>
      <c r="C219" s="30"/>
      <c r="D219" s="171" t="s">
        <v>128</v>
      </c>
      <c r="E219" s="30"/>
      <c r="F219" s="172" t="s">
        <v>325</v>
      </c>
      <c r="G219" s="30"/>
      <c r="H219" s="30"/>
      <c r="I219" s="173"/>
      <c r="J219" s="30"/>
      <c r="K219" s="30"/>
      <c r="L219" s="33"/>
      <c r="M219" s="174"/>
      <c r="N219" s="175"/>
      <c r="O219" s="65"/>
      <c r="P219" s="65"/>
      <c r="Q219" s="65"/>
      <c r="R219" s="65"/>
      <c r="S219" s="65"/>
      <c r="T219" s="66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1" t="s">
        <v>128</v>
      </c>
      <c r="AU219" s="11" t="s">
        <v>78</v>
      </c>
    </row>
    <row r="220" spans="1:65" s="2" customFormat="1" ht="19.5">
      <c r="A220" s="28"/>
      <c r="B220" s="29"/>
      <c r="C220" s="30"/>
      <c r="D220" s="171" t="s">
        <v>196</v>
      </c>
      <c r="E220" s="30"/>
      <c r="F220" s="176" t="s">
        <v>202</v>
      </c>
      <c r="G220" s="30"/>
      <c r="H220" s="30"/>
      <c r="I220" s="173"/>
      <c r="J220" s="30"/>
      <c r="K220" s="30"/>
      <c r="L220" s="33"/>
      <c r="M220" s="174"/>
      <c r="N220" s="175"/>
      <c r="O220" s="65"/>
      <c r="P220" s="65"/>
      <c r="Q220" s="65"/>
      <c r="R220" s="65"/>
      <c r="S220" s="65"/>
      <c r="T220" s="66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1" t="s">
        <v>196</v>
      </c>
      <c r="AU220" s="11" t="s">
        <v>78</v>
      </c>
    </row>
    <row r="221" spans="1:65" s="2" customFormat="1" ht="33" customHeight="1">
      <c r="A221" s="28"/>
      <c r="B221" s="29"/>
      <c r="C221" s="158" t="s">
        <v>326</v>
      </c>
      <c r="D221" s="158" t="s">
        <v>120</v>
      </c>
      <c r="E221" s="159" t="s">
        <v>327</v>
      </c>
      <c r="F221" s="160" t="s">
        <v>328</v>
      </c>
      <c r="G221" s="161" t="s">
        <v>193</v>
      </c>
      <c r="H221" s="162">
        <v>150</v>
      </c>
      <c r="I221" s="163"/>
      <c r="J221" s="164">
        <f>ROUND(I221*H221,2)</f>
        <v>0</v>
      </c>
      <c r="K221" s="160" t="s">
        <v>124</v>
      </c>
      <c r="L221" s="33"/>
      <c r="M221" s="165" t="s">
        <v>1</v>
      </c>
      <c r="N221" s="166" t="s">
        <v>43</v>
      </c>
      <c r="O221" s="65"/>
      <c r="P221" s="167">
        <f>O221*H221</f>
        <v>0</v>
      </c>
      <c r="Q221" s="167">
        <v>0</v>
      </c>
      <c r="R221" s="167">
        <f>Q221*H221</f>
        <v>0</v>
      </c>
      <c r="S221" s="167">
        <v>0</v>
      </c>
      <c r="T221" s="168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69" t="s">
        <v>125</v>
      </c>
      <c r="AT221" s="169" t="s">
        <v>120</v>
      </c>
      <c r="AU221" s="169" t="s">
        <v>78</v>
      </c>
      <c r="AY221" s="11" t="s">
        <v>126</v>
      </c>
      <c r="BE221" s="170">
        <f>IF(N221="základní",J221,0)</f>
        <v>0</v>
      </c>
      <c r="BF221" s="170">
        <f>IF(N221="snížená",J221,0)</f>
        <v>0</v>
      </c>
      <c r="BG221" s="170">
        <f>IF(N221="zákl. přenesená",J221,0)</f>
        <v>0</v>
      </c>
      <c r="BH221" s="170">
        <f>IF(N221="sníž. přenesená",J221,0)</f>
        <v>0</v>
      </c>
      <c r="BI221" s="170">
        <f>IF(N221="nulová",J221,0)</f>
        <v>0</v>
      </c>
      <c r="BJ221" s="11" t="s">
        <v>86</v>
      </c>
      <c r="BK221" s="170">
        <f>ROUND(I221*H221,2)</f>
        <v>0</v>
      </c>
      <c r="BL221" s="11" t="s">
        <v>125</v>
      </c>
      <c r="BM221" s="169" t="s">
        <v>329</v>
      </c>
    </row>
    <row r="222" spans="1:65" s="2" customFormat="1" ht="68.25">
      <c r="A222" s="28"/>
      <c r="B222" s="29"/>
      <c r="C222" s="30"/>
      <c r="D222" s="171" t="s">
        <v>128</v>
      </c>
      <c r="E222" s="30"/>
      <c r="F222" s="172" t="s">
        <v>330</v>
      </c>
      <c r="G222" s="30"/>
      <c r="H222" s="30"/>
      <c r="I222" s="173"/>
      <c r="J222" s="30"/>
      <c r="K222" s="30"/>
      <c r="L222" s="33"/>
      <c r="M222" s="174"/>
      <c r="N222" s="175"/>
      <c r="O222" s="65"/>
      <c r="P222" s="65"/>
      <c r="Q222" s="65"/>
      <c r="R222" s="65"/>
      <c r="S222" s="65"/>
      <c r="T222" s="66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1" t="s">
        <v>128</v>
      </c>
      <c r="AU222" s="11" t="s">
        <v>78</v>
      </c>
    </row>
    <row r="223" spans="1:65" s="2" customFormat="1" ht="19.5">
      <c r="A223" s="28"/>
      <c r="B223" s="29"/>
      <c r="C223" s="30"/>
      <c r="D223" s="171" t="s">
        <v>196</v>
      </c>
      <c r="E223" s="30"/>
      <c r="F223" s="176" t="s">
        <v>208</v>
      </c>
      <c r="G223" s="30"/>
      <c r="H223" s="30"/>
      <c r="I223" s="173"/>
      <c r="J223" s="30"/>
      <c r="K223" s="30"/>
      <c r="L223" s="33"/>
      <c r="M223" s="174"/>
      <c r="N223" s="175"/>
      <c r="O223" s="65"/>
      <c r="P223" s="65"/>
      <c r="Q223" s="65"/>
      <c r="R223" s="65"/>
      <c r="S223" s="65"/>
      <c r="T223" s="66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1" t="s">
        <v>196</v>
      </c>
      <c r="AU223" s="11" t="s">
        <v>78</v>
      </c>
    </row>
    <row r="224" spans="1:65" s="2" customFormat="1" ht="33" customHeight="1">
      <c r="A224" s="28"/>
      <c r="B224" s="29"/>
      <c r="C224" s="158" t="s">
        <v>331</v>
      </c>
      <c r="D224" s="158" t="s">
        <v>120</v>
      </c>
      <c r="E224" s="159" t="s">
        <v>332</v>
      </c>
      <c r="F224" s="160" t="s">
        <v>333</v>
      </c>
      <c r="G224" s="161" t="s">
        <v>193</v>
      </c>
      <c r="H224" s="162">
        <v>40</v>
      </c>
      <c r="I224" s="163"/>
      <c r="J224" s="164">
        <f>ROUND(I224*H224,2)</f>
        <v>0</v>
      </c>
      <c r="K224" s="160" t="s">
        <v>124</v>
      </c>
      <c r="L224" s="33"/>
      <c r="M224" s="165" t="s">
        <v>1</v>
      </c>
      <c r="N224" s="166" t="s">
        <v>43</v>
      </c>
      <c r="O224" s="65"/>
      <c r="P224" s="167">
        <f>O224*H224</f>
        <v>0</v>
      </c>
      <c r="Q224" s="167">
        <v>0</v>
      </c>
      <c r="R224" s="167">
        <f>Q224*H224</f>
        <v>0</v>
      </c>
      <c r="S224" s="167">
        <v>0</v>
      </c>
      <c r="T224" s="168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69" t="s">
        <v>125</v>
      </c>
      <c r="AT224" s="169" t="s">
        <v>120</v>
      </c>
      <c r="AU224" s="169" t="s">
        <v>78</v>
      </c>
      <c r="AY224" s="11" t="s">
        <v>126</v>
      </c>
      <c r="BE224" s="170">
        <f>IF(N224="základní",J224,0)</f>
        <v>0</v>
      </c>
      <c r="BF224" s="170">
        <f>IF(N224="snížená",J224,0)</f>
        <v>0</v>
      </c>
      <c r="BG224" s="170">
        <f>IF(N224="zákl. přenesená",J224,0)</f>
        <v>0</v>
      </c>
      <c r="BH224" s="170">
        <f>IF(N224="sníž. přenesená",J224,0)</f>
        <v>0</v>
      </c>
      <c r="BI224" s="170">
        <f>IF(N224="nulová",J224,0)</f>
        <v>0</v>
      </c>
      <c r="BJ224" s="11" t="s">
        <v>86</v>
      </c>
      <c r="BK224" s="170">
        <f>ROUND(I224*H224,2)</f>
        <v>0</v>
      </c>
      <c r="BL224" s="11" t="s">
        <v>125</v>
      </c>
      <c r="BM224" s="169" t="s">
        <v>334</v>
      </c>
    </row>
    <row r="225" spans="1:65" s="2" customFormat="1" ht="68.25">
      <c r="A225" s="28"/>
      <c r="B225" s="29"/>
      <c r="C225" s="30"/>
      <c r="D225" s="171" t="s">
        <v>128</v>
      </c>
      <c r="E225" s="30"/>
      <c r="F225" s="172" t="s">
        <v>335</v>
      </c>
      <c r="G225" s="30"/>
      <c r="H225" s="30"/>
      <c r="I225" s="173"/>
      <c r="J225" s="30"/>
      <c r="K225" s="30"/>
      <c r="L225" s="33"/>
      <c r="M225" s="174"/>
      <c r="N225" s="175"/>
      <c r="O225" s="65"/>
      <c r="P225" s="65"/>
      <c r="Q225" s="65"/>
      <c r="R225" s="65"/>
      <c r="S225" s="65"/>
      <c r="T225" s="66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1" t="s">
        <v>128</v>
      </c>
      <c r="AU225" s="11" t="s">
        <v>78</v>
      </c>
    </row>
    <row r="226" spans="1:65" s="2" customFormat="1" ht="19.5">
      <c r="A226" s="28"/>
      <c r="B226" s="29"/>
      <c r="C226" s="30"/>
      <c r="D226" s="171" t="s">
        <v>196</v>
      </c>
      <c r="E226" s="30"/>
      <c r="F226" s="176" t="s">
        <v>214</v>
      </c>
      <c r="G226" s="30"/>
      <c r="H226" s="30"/>
      <c r="I226" s="173"/>
      <c r="J226" s="30"/>
      <c r="K226" s="30"/>
      <c r="L226" s="33"/>
      <c r="M226" s="174"/>
      <c r="N226" s="175"/>
      <c r="O226" s="65"/>
      <c r="P226" s="65"/>
      <c r="Q226" s="65"/>
      <c r="R226" s="65"/>
      <c r="S226" s="65"/>
      <c r="T226" s="66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1" t="s">
        <v>196</v>
      </c>
      <c r="AU226" s="11" t="s">
        <v>78</v>
      </c>
    </row>
    <row r="227" spans="1:65" s="2" customFormat="1" ht="33" customHeight="1">
      <c r="A227" s="28"/>
      <c r="B227" s="29"/>
      <c r="C227" s="158" t="s">
        <v>336</v>
      </c>
      <c r="D227" s="158" t="s">
        <v>120</v>
      </c>
      <c r="E227" s="159" t="s">
        <v>337</v>
      </c>
      <c r="F227" s="160" t="s">
        <v>338</v>
      </c>
      <c r="G227" s="161" t="s">
        <v>193</v>
      </c>
      <c r="H227" s="162">
        <v>15</v>
      </c>
      <c r="I227" s="163"/>
      <c r="J227" s="164">
        <f>ROUND(I227*H227,2)</f>
        <v>0</v>
      </c>
      <c r="K227" s="160" t="s">
        <v>124</v>
      </c>
      <c r="L227" s="33"/>
      <c r="M227" s="165" t="s">
        <v>1</v>
      </c>
      <c r="N227" s="166" t="s">
        <v>43</v>
      </c>
      <c r="O227" s="65"/>
      <c r="P227" s="167">
        <f>O227*H227</f>
        <v>0</v>
      </c>
      <c r="Q227" s="167">
        <v>0</v>
      </c>
      <c r="R227" s="167">
        <f>Q227*H227</f>
        <v>0</v>
      </c>
      <c r="S227" s="167">
        <v>0</v>
      </c>
      <c r="T227" s="168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69" t="s">
        <v>125</v>
      </c>
      <c r="AT227" s="169" t="s">
        <v>120</v>
      </c>
      <c r="AU227" s="169" t="s">
        <v>78</v>
      </c>
      <c r="AY227" s="11" t="s">
        <v>126</v>
      </c>
      <c r="BE227" s="170">
        <f>IF(N227="základní",J227,0)</f>
        <v>0</v>
      </c>
      <c r="BF227" s="170">
        <f>IF(N227="snížená",J227,0)</f>
        <v>0</v>
      </c>
      <c r="BG227" s="170">
        <f>IF(N227="zákl. přenesená",J227,0)</f>
        <v>0</v>
      </c>
      <c r="BH227" s="170">
        <f>IF(N227="sníž. přenesená",J227,0)</f>
        <v>0</v>
      </c>
      <c r="BI227" s="170">
        <f>IF(N227="nulová",J227,0)</f>
        <v>0</v>
      </c>
      <c r="BJ227" s="11" t="s">
        <v>86</v>
      </c>
      <c r="BK227" s="170">
        <f>ROUND(I227*H227,2)</f>
        <v>0</v>
      </c>
      <c r="BL227" s="11" t="s">
        <v>125</v>
      </c>
      <c r="BM227" s="169" t="s">
        <v>339</v>
      </c>
    </row>
    <row r="228" spans="1:65" s="2" customFormat="1" ht="68.25">
      <c r="A228" s="28"/>
      <c r="B228" s="29"/>
      <c r="C228" s="30"/>
      <c r="D228" s="171" t="s">
        <v>128</v>
      </c>
      <c r="E228" s="30"/>
      <c r="F228" s="172" t="s">
        <v>340</v>
      </c>
      <c r="G228" s="30"/>
      <c r="H228" s="30"/>
      <c r="I228" s="173"/>
      <c r="J228" s="30"/>
      <c r="K228" s="30"/>
      <c r="L228" s="33"/>
      <c r="M228" s="174"/>
      <c r="N228" s="175"/>
      <c r="O228" s="65"/>
      <c r="P228" s="65"/>
      <c r="Q228" s="65"/>
      <c r="R228" s="65"/>
      <c r="S228" s="65"/>
      <c r="T228" s="66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T228" s="11" t="s">
        <v>128</v>
      </c>
      <c r="AU228" s="11" t="s">
        <v>78</v>
      </c>
    </row>
    <row r="229" spans="1:65" s="2" customFormat="1" ht="19.5">
      <c r="A229" s="28"/>
      <c r="B229" s="29"/>
      <c r="C229" s="30"/>
      <c r="D229" s="171" t="s">
        <v>196</v>
      </c>
      <c r="E229" s="30"/>
      <c r="F229" s="176" t="s">
        <v>220</v>
      </c>
      <c r="G229" s="30"/>
      <c r="H229" s="30"/>
      <c r="I229" s="173"/>
      <c r="J229" s="30"/>
      <c r="K229" s="30"/>
      <c r="L229" s="33"/>
      <c r="M229" s="174"/>
      <c r="N229" s="175"/>
      <c r="O229" s="65"/>
      <c r="P229" s="65"/>
      <c r="Q229" s="65"/>
      <c r="R229" s="65"/>
      <c r="S229" s="65"/>
      <c r="T229" s="66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T229" s="11" t="s">
        <v>196</v>
      </c>
      <c r="AU229" s="11" t="s">
        <v>78</v>
      </c>
    </row>
    <row r="230" spans="1:65" s="2" customFormat="1" ht="24.2" customHeight="1">
      <c r="A230" s="28"/>
      <c r="B230" s="29"/>
      <c r="C230" s="158" t="s">
        <v>341</v>
      </c>
      <c r="D230" s="158" t="s">
        <v>120</v>
      </c>
      <c r="E230" s="159" t="s">
        <v>342</v>
      </c>
      <c r="F230" s="160" t="s">
        <v>343</v>
      </c>
      <c r="G230" s="161" t="s">
        <v>193</v>
      </c>
      <c r="H230" s="162">
        <v>10</v>
      </c>
      <c r="I230" s="163"/>
      <c r="J230" s="164">
        <f>ROUND(I230*H230,2)</f>
        <v>0</v>
      </c>
      <c r="K230" s="160" t="s">
        <v>124</v>
      </c>
      <c r="L230" s="33"/>
      <c r="M230" s="165" t="s">
        <v>1</v>
      </c>
      <c r="N230" s="166" t="s">
        <v>43</v>
      </c>
      <c r="O230" s="65"/>
      <c r="P230" s="167">
        <f>O230*H230</f>
        <v>0</v>
      </c>
      <c r="Q230" s="167">
        <v>0</v>
      </c>
      <c r="R230" s="167">
        <f>Q230*H230</f>
        <v>0</v>
      </c>
      <c r="S230" s="167">
        <v>0</v>
      </c>
      <c r="T230" s="168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69" t="s">
        <v>125</v>
      </c>
      <c r="AT230" s="169" t="s">
        <v>120</v>
      </c>
      <c r="AU230" s="169" t="s">
        <v>78</v>
      </c>
      <c r="AY230" s="11" t="s">
        <v>126</v>
      </c>
      <c r="BE230" s="170">
        <f>IF(N230="základní",J230,0)</f>
        <v>0</v>
      </c>
      <c r="BF230" s="170">
        <f>IF(N230="snížená",J230,0)</f>
        <v>0</v>
      </c>
      <c r="BG230" s="170">
        <f>IF(N230="zákl. přenesená",J230,0)</f>
        <v>0</v>
      </c>
      <c r="BH230" s="170">
        <f>IF(N230="sníž. přenesená",J230,0)</f>
        <v>0</v>
      </c>
      <c r="BI230" s="170">
        <f>IF(N230="nulová",J230,0)</f>
        <v>0</v>
      </c>
      <c r="BJ230" s="11" t="s">
        <v>86</v>
      </c>
      <c r="BK230" s="170">
        <f>ROUND(I230*H230,2)</f>
        <v>0</v>
      </c>
      <c r="BL230" s="11" t="s">
        <v>125</v>
      </c>
      <c r="BM230" s="169" t="s">
        <v>344</v>
      </c>
    </row>
    <row r="231" spans="1:65" s="2" customFormat="1" ht="68.25">
      <c r="A231" s="28"/>
      <c r="B231" s="29"/>
      <c r="C231" s="30"/>
      <c r="D231" s="171" t="s">
        <v>128</v>
      </c>
      <c r="E231" s="30"/>
      <c r="F231" s="172" t="s">
        <v>345</v>
      </c>
      <c r="G231" s="30"/>
      <c r="H231" s="30"/>
      <c r="I231" s="173"/>
      <c r="J231" s="30"/>
      <c r="K231" s="30"/>
      <c r="L231" s="33"/>
      <c r="M231" s="174"/>
      <c r="N231" s="175"/>
      <c r="O231" s="65"/>
      <c r="P231" s="65"/>
      <c r="Q231" s="65"/>
      <c r="R231" s="65"/>
      <c r="S231" s="65"/>
      <c r="T231" s="66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T231" s="11" t="s">
        <v>128</v>
      </c>
      <c r="AU231" s="11" t="s">
        <v>78</v>
      </c>
    </row>
    <row r="232" spans="1:65" s="2" customFormat="1" ht="19.5">
      <c r="A232" s="28"/>
      <c r="B232" s="29"/>
      <c r="C232" s="30"/>
      <c r="D232" s="171" t="s">
        <v>196</v>
      </c>
      <c r="E232" s="30"/>
      <c r="F232" s="176" t="s">
        <v>226</v>
      </c>
      <c r="G232" s="30"/>
      <c r="H232" s="30"/>
      <c r="I232" s="173"/>
      <c r="J232" s="30"/>
      <c r="K232" s="30"/>
      <c r="L232" s="33"/>
      <c r="M232" s="174"/>
      <c r="N232" s="175"/>
      <c r="O232" s="65"/>
      <c r="P232" s="65"/>
      <c r="Q232" s="65"/>
      <c r="R232" s="65"/>
      <c r="S232" s="65"/>
      <c r="T232" s="66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T232" s="11" t="s">
        <v>196</v>
      </c>
      <c r="AU232" s="11" t="s">
        <v>78</v>
      </c>
    </row>
    <row r="233" spans="1:65" s="2" customFormat="1" ht="33" customHeight="1">
      <c r="A233" s="28"/>
      <c r="B233" s="29"/>
      <c r="C233" s="158" t="s">
        <v>346</v>
      </c>
      <c r="D233" s="158" t="s">
        <v>120</v>
      </c>
      <c r="E233" s="159" t="s">
        <v>347</v>
      </c>
      <c r="F233" s="160" t="s">
        <v>348</v>
      </c>
      <c r="G233" s="161" t="s">
        <v>193</v>
      </c>
      <c r="H233" s="162">
        <v>250</v>
      </c>
      <c r="I233" s="163"/>
      <c r="J233" s="164">
        <f>ROUND(I233*H233,2)</f>
        <v>0</v>
      </c>
      <c r="K233" s="160" t="s">
        <v>124</v>
      </c>
      <c r="L233" s="33"/>
      <c r="M233" s="165" t="s">
        <v>1</v>
      </c>
      <c r="N233" s="166" t="s">
        <v>43</v>
      </c>
      <c r="O233" s="65"/>
      <c r="P233" s="167">
        <f>O233*H233</f>
        <v>0</v>
      </c>
      <c r="Q233" s="167">
        <v>0</v>
      </c>
      <c r="R233" s="167">
        <f>Q233*H233</f>
        <v>0</v>
      </c>
      <c r="S233" s="167">
        <v>0</v>
      </c>
      <c r="T233" s="168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69" t="s">
        <v>125</v>
      </c>
      <c r="AT233" s="169" t="s">
        <v>120</v>
      </c>
      <c r="AU233" s="169" t="s">
        <v>78</v>
      </c>
      <c r="AY233" s="11" t="s">
        <v>126</v>
      </c>
      <c r="BE233" s="170">
        <f>IF(N233="základní",J233,0)</f>
        <v>0</v>
      </c>
      <c r="BF233" s="170">
        <f>IF(N233="snížená",J233,0)</f>
        <v>0</v>
      </c>
      <c r="BG233" s="170">
        <f>IF(N233="zákl. přenesená",J233,0)</f>
        <v>0</v>
      </c>
      <c r="BH233" s="170">
        <f>IF(N233="sníž. přenesená",J233,0)</f>
        <v>0</v>
      </c>
      <c r="BI233" s="170">
        <f>IF(N233="nulová",J233,0)</f>
        <v>0</v>
      </c>
      <c r="BJ233" s="11" t="s">
        <v>86</v>
      </c>
      <c r="BK233" s="170">
        <f>ROUND(I233*H233,2)</f>
        <v>0</v>
      </c>
      <c r="BL233" s="11" t="s">
        <v>125</v>
      </c>
      <c r="BM233" s="169" t="s">
        <v>349</v>
      </c>
    </row>
    <row r="234" spans="1:65" s="2" customFormat="1" ht="68.25">
      <c r="A234" s="28"/>
      <c r="B234" s="29"/>
      <c r="C234" s="30"/>
      <c r="D234" s="171" t="s">
        <v>128</v>
      </c>
      <c r="E234" s="30"/>
      <c r="F234" s="172" t="s">
        <v>350</v>
      </c>
      <c r="G234" s="30"/>
      <c r="H234" s="30"/>
      <c r="I234" s="173"/>
      <c r="J234" s="30"/>
      <c r="K234" s="30"/>
      <c r="L234" s="33"/>
      <c r="M234" s="174"/>
      <c r="N234" s="175"/>
      <c r="O234" s="65"/>
      <c r="P234" s="65"/>
      <c r="Q234" s="65"/>
      <c r="R234" s="65"/>
      <c r="S234" s="65"/>
      <c r="T234" s="66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T234" s="11" t="s">
        <v>128</v>
      </c>
      <c r="AU234" s="11" t="s">
        <v>78</v>
      </c>
    </row>
    <row r="235" spans="1:65" s="2" customFormat="1" ht="19.5">
      <c r="A235" s="28"/>
      <c r="B235" s="29"/>
      <c r="C235" s="30"/>
      <c r="D235" s="171" t="s">
        <v>196</v>
      </c>
      <c r="E235" s="30"/>
      <c r="F235" s="176" t="s">
        <v>197</v>
      </c>
      <c r="G235" s="30"/>
      <c r="H235" s="30"/>
      <c r="I235" s="173"/>
      <c r="J235" s="30"/>
      <c r="K235" s="30"/>
      <c r="L235" s="33"/>
      <c r="M235" s="174"/>
      <c r="N235" s="175"/>
      <c r="O235" s="65"/>
      <c r="P235" s="65"/>
      <c r="Q235" s="65"/>
      <c r="R235" s="65"/>
      <c r="S235" s="65"/>
      <c r="T235" s="66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T235" s="11" t="s">
        <v>196</v>
      </c>
      <c r="AU235" s="11" t="s">
        <v>78</v>
      </c>
    </row>
    <row r="236" spans="1:65" s="2" customFormat="1" ht="33" customHeight="1">
      <c r="A236" s="28"/>
      <c r="B236" s="29"/>
      <c r="C236" s="158" t="s">
        <v>351</v>
      </c>
      <c r="D236" s="158" t="s">
        <v>120</v>
      </c>
      <c r="E236" s="159" t="s">
        <v>352</v>
      </c>
      <c r="F236" s="160" t="s">
        <v>353</v>
      </c>
      <c r="G236" s="161" t="s">
        <v>193</v>
      </c>
      <c r="H236" s="162">
        <v>150</v>
      </c>
      <c r="I236" s="163"/>
      <c r="J236" s="164">
        <f>ROUND(I236*H236,2)</f>
        <v>0</v>
      </c>
      <c r="K236" s="160" t="s">
        <v>124</v>
      </c>
      <c r="L236" s="33"/>
      <c r="M236" s="165" t="s">
        <v>1</v>
      </c>
      <c r="N236" s="166" t="s">
        <v>43</v>
      </c>
      <c r="O236" s="65"/>
      <c r="P236" s="167">
        <f>O236*H236</f>
        <v>0</v>
      </c>
      <c r="Q236" s="167">
        <v>0</v>
      </c>
      <c r="R236" s="167">
        <f>Q236*H236</f>
        <v>0</v>
      </c>
      <c r="S236" s="167">
        <v>0</v>
      </c>
      <c r="T236" s="168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69" t="s">
        <v>125</v>
      </c>
      <c r="AT236" s="169" t="s">
        <v>120</v>
      </c>
      <c r="AU236" s="169" t="s">
        <v>78</v>
      </c>
      <c r="AY236" s="11" t="s">
        <v>126</v>
      </c>
      <c r="BE236" s="170">
        <f>IF(N236="základní",J236,0)</f>
        <v>0</v>
      </c>
      <c r="BF236" s="170">
        <f>IF(N236="snížená",J236,0)</f>
        <v>0</v>
      </c>
      <c r="BG236" s="170">
        <f>IF(N236="zákl. přenesená",J236,0)</f>
        <v>0</v>
      </c>
      <c r="BH236" s="170">
        <f>IF(N236="sníž. přenesená",J236,0)</f>
        <v>0</v>
      </c>
      <c r="BI236" s="170">
        <f>IF(N236="nulová",J236,0)</f>
        <v>0</v>
      </c>
      <c r="BJ236" s="11" t="s">
        <v>86</v>
      </c>
      <c r="BK236" s="170">
        <f>ROUND(I236*H236,2)</f>
        <v>0</v>
      </c>
      <c r="BL236" s="11" t="s">
        <v>125</v>
      </c>
      <c r="BM236" s="169" t="s">
        <v>354</v>
      </c>
    </row>
    <row r="237" spans="1:65" s="2" customFormat="1" ht="68.25">
      <c r="A237" s="28"/>
      <c r="B237" s="29"/>
      <c r="C237" s="30"/>
      <c r="D237" s="171" t="s">
        <v>128</v>
      </c>
      <c r="E237" s="30"/>
      <c r="F237" s="172" t="s">
        <v>355</v>
      </c>
      <c r="G237" s="30"/>
      <c r="H237" s="30"/>
      <c r="I237" s="173"/>
      <c r="J237" s="30"/>
      <c r="K237" s="30"/>
      <c r="L237" s="33"/>
      <c r="M237" s="174"/>
      <c r="N237" s="175"/>
      <c r="O237" s="65"/>
      <c r="P237" s="65"/>
      <c r="Q237" s="65"/>
      <c r="R237" s="65"/>
      <c r="S237" s="65"/>
      <c r="T237" s="66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T237" s="11" t="s">
        <v>128</v>
      </c>
      <c r="AU237" s="11" t="s">
        <v>78</v>
      </c>
    </row>
    <row r="238" spans="1:65" s="2" customFormat="1" ht="19.5">
      <c r="A238" s="28"/>
      <c r="B238" s="29"/>
      <c r="C238" s="30"/>
      <c r="D238" s="171" t="s">
        <v>196</v>
      </c>
      <c r="E238" s="30"/>
      <c r="F238" s="176" t="s">
        <v>202</v>
      </c>
      <c r="G238" s="30"/>
      <c r="H238" s="30"/>
      <c r="I238" s="173"/>
      <c r="J238" s="30"/>
      <c r="K238" s="30"/>
      <c r="L238" s="33"/>
      <c r="M238" s="174"/>
      <c r="N238" s="175"/>
      <c r="O238" s="65"/>
      <c r="P238" s="65"/>
      <c r="Q238" s="65"/>
      <c r="R238" s="65"/>
      <c r="S238" s="65"/>
      <c r="T238" s="66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T238" s="11" t="s">
        <v>196</v>
      </c>
      <c r="AU238" s="11" t="s">
        <v>78</v>
      </c>
    </row>
    <row r="239" spans="1:65" s="2" customFormat="1" ht="33" customHeight="1">
      <c r="A239" s="28"/>
      <c r="B239" s="29"/>
      <c r="C239" s="158" t="s">
        <v>356</v>
      </c>
      <c r="D239" s="158" t="s">
        <v>120</v>
      </c>
      <c r="E239" s="159" t="s">
        <v>357</v>
      </c>
      <c r="F239" s="160" t="s">
        <v>358</v>
      </c>
      <c r="G239" s="161" t="s">
        <v>193</v>
      </c>
      <c r="H239" s="162">
        <v>150</v>
      </c>
      <c r="I239" s="163"/>
      <c r="J239" s="164">
        <f>ROUND(I239*H239,2)</f>
        <v>0</v>
      </c>
      <c r="K239" s="160" t="s">
        <v>124</v>
      </c>
      <c r="L239" s="33"/>
      <c r="M239" s="165" t="s">
        <v>1</v>
      </c>
      <c r="N239" s="166" t="s">
        <v>43</v>
      </c>
      <c r="O239" s="65"/>
      <c r="P239" s="167">
        <f>O239*H239</f>
        <v>0</v>
      </c>
      <c r="Q239" s="167">
        <v>0</v>
      </c>
      <c r="R239" s="167">
        <f>Q239*H239</f>
        <v>0</v>
      </c>
      <c r="S239" s="167">
        <v>0</v>
      </c>
      <c r="T239" s="168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69" t="s">
        <v>125</v>
      </c>
      <c r="AT239" s="169" t="s">
        <v>120</v>
      </c>
      <c r="AU239" s="169" t="s">
        <v>78</v>
      </c>
      <c r="AY239" s="11" t="s">
        <v>126</v>
      </c>
      <c r="BE239" s="170">
        <f>IF(N239="základní",J239,0)</f>
        <v>0</v>
      </c>
      <c r="BF239" s="170">
        <f>IF(N239="snížená",J239,0)</f>
        <v>0</v>
      </c>
      <c r="BG239" s="170">
        <f>IF(N239="zákl. přenesená",J239,0)</f>
        <v>0</v>
      </c>
      <c r="BH239" s="170">
        <f>IF(N239="sníž. přenesená",J239,0)</f>
        <v>0</v>
      </c>
      <c r="BI239" s="170">
        <f>IF(N239="nulová",J239,0)</f>
        <v>0</v>
      </c>
      <c r="BJ239" s="11" t="s">
        <v>86</v>
      </c>
      <c r="BK239" s="170">
        <f>ROUND(I239*H239,2)</f>
        <v>0</v>
      </c>
      <c r="BL239" s="11" t="s">
        <v>125</v>
      </c>
      <c r="BM239" s="169" t="s">
        <v>359</v>
      </c>
    </row>
    <row r="240" spans="1:65" s="2" customFormat="1" ht="68.25">
      <c r="A240" s="28"/>
      <c r="B240" s="29"/>
      <c r="C240" s="30"/>
      <c r="D240" s="171" t="s">
        <v>128</v>
      </c>
      <c r="E240" s="30"/>
      <c r="F240" s="172" t="s">
        <v>360</v>
      </c>
      <c r="G240" s="30"/>
      <c r="H240" s="30"/>
      <c r="I240" s="173"/>
      <c r="J240" s="30"/>
      <c r="K240" s="30"/>
      <c r="L240" s="33"/>
      <c r="M240" s="174"/>
      <c r="N240" s="175"/>
      <c r="O240" s="65"/>
      <c r="P240" s="65"/>
      <c r="Q240" s="65"/>
      <c r="R240" s="65"/>
      <c r="S240" s="65"/>
      <c r="T240" s="66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T240" s="11" t="s">
        <v>128</v>
      </c>
      <c r="AU240" s="11" t="s">
        <v>78</v>
      </c>
    </row>
    <row r="241" spans="1:65" s="2" customFormat="1" ht="19.5">
      <c r="A241" s="28"/>
      <c r="B241" s="29"/>
      <c r="C241" s="30"/>
      <c r="D241" s="171" t="s">
        <v>196</v>
      </c>
      <c r="E241" s="30"/>
      <c r="F241" s="176" t="s">
        <v>208</v>
      </c>
      <c r="G241" s="30"/>
      <c r="H241" s="30"/>
      <c r="I241" s="173"/>
      <c r="J241" s="30"/>
      <c r="K241" s="30"/>
      <c r="L241" s="33"/>
      <c r="M241" s="174"/>
      <c r="N241" s="175"/>
      <c r="O241" s="65"/>
      <c r="P241" s="65"/>
      <c r="Q241" s="65"/>
      <c r="R241" s="65"/>
      <c r="S241" s="65"/>
      <c r="T241" s="66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T241" s="11" t="s">
        <v>196</v>
      </c>
      <c r="AU241" s="11" t="s">
        <v>78</v>
      </c>
    </row>
    <row r="242" spans="1:65" s="2" customFormat="1" ht="33" customHeight="1">
      <c r="A242" s="28"/>
      <c r="B242" s="29"/>
      <c r="C242" s="158" t="s">
        <v>361</v>
      </c>
      <c r="D242" s="158" t="s">
        <v>120</v>
      </c>
      <c r="E242" s="159" t="s">
        <v>362</v>
      </c>
      <c r="F242" s="160" t="s">
        <v>363</v>
      </c>
      <c r="G242" s="161" t="s">
        <v>193</v>
      </c>
      <c r="H242" s="162">
        <v>30</v>
      </c>
      <c r="I242" s="163"/>
      <c r="J242" s="164">
        <f>ROUND(I242*H242,2)</f>
        <v>0</v>
      </c>
      <c r="K242" s="160" t="s">
        <v>124</v>
      </c>
      <c r="L242" s="33"/>
      <c r="M242" s="165" t="s">
        <v>1</v>
      </c>
      <c r="N242" s="166" t="s">
        <v>43</v>
      </c>
      <c r="O242" s="65"/>
      <c r="P242" s="167">
        <f>O242*H242</f>
        <v>0</v>
      </c>
      <c r="Q242" s="167">
        <v>0</v>
      </c>
      <c r="R242" s="167">
        <f>Q242*H242</f>
        <v>0</v>
      </c>
      <c r="S242" s="167">
        <v>0</v>
      </c>
      <c r="T242" s="168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69" t="s">
        <v>125</v>
      </c>
      <c r="AT242" s="169" t="s">
        <v>120</v>
      </c>
      <c r="AU242" s="169" t="s">
        <v>78</v>
      </c>
      <c r="AY242" s="11" t="s">
        <v>126</v>
      </c>
      <c r="BE242" s="170">
        <f>IF(N242="základní",J242,0)</f>
        <v>0</v>
      </c>
      <c r="BF242" s="170">
        <f>IF(N242="snížená",J242,0)</f>
        <v>0</v>
      </c>
      <c r="BG242" s="170">
        <f>IF(N242="zákl. přenesená",J242,0)</f>
        <v>0</v>
      </c>
      <c r="BH242" s="170">
        <f>IF(N242="sníž. přenesená",J242,0)</f>
        <v>0</v>
      </c>
      <c r="BI242" s="170">
        <f>IF(N242="nulová",J242,0)</f>
        <v>0</v>
      </c>
      <c r="BJ242" s="11" t="s">
        <v>86</v>
      </c>
      <c r="BK242" s="170">
        <f>ROUND(I242*H242,2)</f>
        <v>0</v>
      </c>
      <c r="BL242" s="11" t="s">
        <v>125</v>
      </c>
      <c r="BM242" s="169" t="s">
        <v>364</v>
      </c>
    </row>
    <row r="243" spans="1:65" s="2" customFormat="1" ht="68.25">
      <c r="A243" s="28"/>
      <c r="B243" s="29"/>
      <c r="C243" s="30"/>
      <c r="D243" s="171" t="s">
        <v>128</v>
      </c>
      <c r="E243" s="30"/>
      <c r="F243" s="172" t="s">
        <v>365</v>
      </c>
      <c r="G243" s="30"/>
      <c r="H243" s="30"/>
      <c r="I243" s="173"/>
      <c r="J243" s="30"/>
      <c r="K243" s="30"/>
      <c r="L243" s="33"/>
      <c r="M243" s="174"/>
      <c r="N243" s="175"/>
      <c r="O243" s="65"/>
      <c r="P243" s="65"/>
      <c r="Q243" s="65"/>
      <c r="R243" s="65"/>
      <c r="S243" s="65"/>
      <c r="T243" s="66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T243" s="11" t="s">
        <v>128</v>
      </c>
      <c r="AU243" s="11" t="s">
        <v>78</v>
      </c>
    </row>
    <row r="244" spans="1:65" s="2" customFormat="1" ht="19.5">
      <c r="A244" s="28"/>
      <c r="B244" s="29"/>
      <c r="C244" s="30"/>
      <c r="D244" s="171" t="s">
        <v>196</v>
      </c>
      <c r="E244" s="30"/>
      <c r="F244" s="176" t="s">
        <v>214</v>
      </c>
      <c r="G244" s="30"/>
      <c r="H244" s="30"/>
      <c r="I244" s="173"/>
      <c r="J244" s="30"/>
      <c r="K244" s="30"/>
      <c r="L244" s="33"/>
      <c r="M244" s="174"/>
      <c r="N244" s="175"/>
      <c r="O244" s="65"/>
      <c r="P244" s="65"/>
      <c r="Q244" s="65"/>
      <c r="R244" s="65"/>
      <c r="S244" s="65"/>
      <c r="T244" s="66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T244" s="11" t="s">
        <v>196</v>
      </c>
      <c r="AU244" s="11" t="s">
        <v>78</v>
      </c>
    </row>
    <row r="245" spans="1:65" s="2" customFormat="1" ht="33" customHeight="1">
      <c r="A245" s="28"/>
      <c r="B245" s="29"/>
      <c r="C245" s="158" t="s">
        <v>366</v>
      </c>
      <c r="D245" s="158" t="s">
        <v>120</v>
      </c>
      <c r="E245" s="159" t="s">
        <v>367</v>
      </c>
      <c r="F245" s="160" t="s">
        <v>368</v>
      </c>
      <c r="G245" s="161" t="s">
        <v>193</v>
      </c>
      <c r="H245" s="162">
        <v>10</v>
      </c>
      <c r="I245" s="163"/>
      <c r="J245" s="164">
        <f>ROUND(I245*H245,2)</f>
        <v>0</v>
      </c>
      <c r="K245" s="160" t="s">
        <v>124</v>
      </c>
      <c r="L245" s="33"/>
      <c r="M245" s="165" t="s">
        <v>1</v>
      </c>
      <c r="N245" s="166" t="s">
        <v>43</v>
      </c>
      <c r="O245" s="65"/>
      <c r="P245" s="167">
        <f>O245*H245</f>
        <v>0</v>
      </c>
      <c r="Q245" s="167">
        <v>0</v>
      </c>
      <c r="R245" s="167">
        <f>Q245*H245</f>
        <v>0</v>
      </c>
      <c r="S245" s="167">
        <v>0</v>
      </c>
      <c r="T245" s="168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69" t="s">
        <v>125</v>
      </c>
      <c r="AT245" s="169" t="s">
        <v>120</v>
      </c>
      <c r="AU245" s="169" t="s">
        <v>78</v>
      </c>
      <c r="AY245" s="11" t="s">
        <v>126</v>
      </c>
      <c r="BE245" s="170">
        <f>IF(N245="základní",J245,0)</f>
        <v>0</v>
      </c>
      <c r="BF245" s="170">
        <f>IF(N245="snížená",J245,0)</f>
        <v>0</v>
      </c>
      <c r="BG245" s="170">
        <f>IF(N245="zákl. přenesená",J245,0)</f>
        <v>0</v>
      </c>
      <c r="BH245" s="170">
        <f>IF(N245="sníž. přenesená",J245,0)</f>
        <v>0</v>
      </c>
      <c r="BI245" s="170">
        <f>IF(N245="nulová",J245,0)</f>
        <v>0</v>
      </c>
      <c r="BJ245" s="11" t="s">
        <v>86</v>
      </c>
      <c r="BK245" s="170">
        <f>ROUND(I245*H245,2)</f>
        <v>0</v>
      </c>
      <c r="BL245" s="11" t="s">
        <v>125</v>
      </c>
      <c r="BM245" s="169" t="s">
        <v>369</v>
      </c>
    </row>
    <row r="246" spans="1:65" s="2" customFormat="1" ht="68.25">
      <c r="A246" s="28"/>
      <c r="B246" s="29"/>
      <c r="C246" s="30"/>
      <c r="D246" s="171" t="s">
        <v>128</v>
      </c>
      <c r="E246" s="30"/>
      <c r="F246" s="172" t="s">
        <v>370</v>
      </c>
      <c r="G246" s="30"/>
      <c r="H246" s="30"/>
      <c r="I246" s="173"/>
      <c r="J246" s="30"/>
      <c r="K246" s="30"/>
      <c r="L246" s="33"/>
      <c r="M246" s="174"/>
      <c r="N246" s="175"/>
      <c r="O246" s="65"/>
      <c r="P246" s="65"/>
      <c r="Q246" s="65"/>
      <c r="R246" s="65"/>
      <c r="S246" s="65"/>
      <c r="T246" s="66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T246" s="11" t="s">
        <v>128</v>
      </c>
      <c r="AU246" s="11" t="s">
        <v>78</v>
      </c>
    </row>
    <row r="247" spans="1:65" s="2" customFormat="1" ht="19.5">
      <c r="A247" s="28"/>
      <c r="B247" s="29"/>
      <c r="C247" s="30"/>
      <c r="D247" s="171" t="s">
        <v>196</v>
      </c>
      <c r="E247" s="30"/>
      <c r="F247" s="176" t="s">
        <v>220</v>
      </c>
      <c r="G247" s="30"/>
      <c r="H247" s="30"/>
      <c r="I247" s="173"/>
      <c r="J247" s="30"/>
      <c r="K247" s="30"/>
      <c r="L247" s="33"/>
      <c r="M247" s="174"/>
      <c r="N247" s="175"/>
      <c r="O247" s="65"/>
      <c r="P247" s="65"/>
      <c r="Q247" s="65"/>
      <c r="R247" s="65"/>
      <c r="S247" s="65"/>
      <c r="T247" s="66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T247" s="11" t="s">
        <v>196</v>
      </c>
      <c r="AU247" s="11" t="s">
        <v>78</v>
      </c>
    </row>
    <row r="248" spans="1:65" s="2" customFormat="1" ht="24.2" customHeight="1">
      <c r="A248" s="28"/>
      <c r="B248" s="29"/>
      <c r="C248" s="158" t="s">
        <v>371</v>
      </c>
      <c r="D248" s="158" t="s">
        <v>120</v>
      </c>
      <c r="E248" s="159" t="s">
        <v>372</v>
      </c>
      <c r="F248" s="160" t="s">
        <v>373</v>
      </c>
      <c r="G248" s="161" t="s">
        <v>193</v>
      </c>
      <c r="H248" s="162">
        <v>10</v>
      </c>
      <c r="I248" s="163"/>
      <c r="J248" s="164">
        <f>ROUND(I248*H248,2)</f>
        <v>0</v>
      </c>
      <c r="K248" s="160" t="s">
        <v>124</v>
      </c>
      <c r="L248" s="33"/>
      <c r="M248" s="165" t="s">
        <v>1</v>
      </c>
      <c r="N248" s="166" t="s">
        <v>43</v>
      </c>
      <c r="O248" s="65"/>
      <c r="P248" s="167">
        <f>O248*H248</f>
        <v>0</v>
      </c>
      <c r="Q248" s="167">
        <v>0</v>
      </c>
      <c r="R248" s="167">
        <f>Q248*H248</f>
        <v>0</v>
      </c>
      <c r="S248" s="167">
        <v>0</v>
      </c>
      <c r="T248" s="168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69" t="s">
        <v>125</v>
      </c>
      <c r="AT248" s="169" t="s">
        <v>120</v>
      </c>
      <c r="AU248" s="169" t="s">
        <v>78</v>
      </c>
      <c r="AY248" s="11" t="s">
        <v>126</v>
      </c>
      <c r="BE248" s="170">
        <f>IF(N248="základní",J248,0)</f>
        <v>0</v>
      </c>
      <c r="BF248" s="170">
        <f>IF(N248="snížená",J248,0)</f>
        <v>0</v>
      </c>
      <c r="BG248" s="170">
        <f>IF(N248="zákl. přenesená",J248,0)</f>
        <v>0</v>
      </c>
      <c r="BH248" s="170">
        <f>IF(N248="sníž. přenesená",J248,0)</f>
        <v>0</v>
      </c>
      <c r="BI248" s="170">
        <f>IF(N248="nulová",J248,0)</f>
        <v>0</v>
      </c>
      <c r="BJ248" s="11" t="s">
        <v>86</v>
      </c>
      <c r="BK248" s="170">
        <f>ROUND(I248*H248,2)</f>
        <v>0</v>
      </c>
      <c r="BL248" s="11" t="s">
        <v>125</v>
      </c>
      <c r="BM248" s="169" t="s">
        <v>374</v>
      </c>
    </row>
    <row r="249" spans="1:65" s="2" customFormat="1" ht="68.25">
      <c r="A249" s="28"/>
      <c r="B249" s="29"/>
      <c r="C249" s="30"/>
      <c r="D249" s="171" t="s">
        <v>128</v>
      </c>
      <c r="E249" s="30"/>
      <c r="F249" s="172" t="s">
        <v>375</v>
      </c>
      <c r="G249" s="30"/>
      <c r="H249" s="30"/>
      <c r="I249" s="173"/>
      <c r="J249" s="30"/>
      <c r="K249" s="30"/>
      <c r="L249" s="33"/>
      <c r="M249" s="174"/>
      <c r="N249" s="175"/>
      <c r="O249" s="65"/>
      <c r="P249" s="65"/>
      <c r="Q249" s="65"/>
      <c r="R249" s="65"/>
      <c r="S249" s="65"/>
      <c r="T249" s="66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T249" s="11" t="s">
        <v>128</v>
      </c>
      <c r="AU249" s="11" t="s">
        <v>78</v>
      </c>
    </row>
    <row r="250" spans="1:65" s="2" customFormat="1" ht="19.5">
      <c r="A250" s="28"/>
      <c r="B250" s="29"/>
      <c r="C250" s="30"/>
      <c r="D250" s="171" t="s">
        <v>196</v>
      </c>
      <c r="E250" s="30"/>
      <c r="F250" s="176" t="s">
        <v>226</v>
      </c>
      <c r="G250" s="30"/>
      <c r="H250" s="30"/>
      <c r="I250" s="173"/>
      <c r="J250" s="30"/>
      <c r="K250" s="30"/>
      <c r="L250" s="33"/>
      <c r="M250" s="174"/>
      <c r="N250" s="175"/>
      <c r="O250" s="65"/>
      <c r="P250" s="65"/>
      <c r="Q250" s="65"/>
      <c r="R250" s="65"/>
      <c r="S250" s="65"/>
      <c r="T250" s="66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T250" s="11" t="s">
        <v>196</v>
      </c>
      <c r="AU250" s="11" t="s">
        <v>78</v>
      </c>
    </row>
    <row r="251" spans="1:65" s="2" customFormat="1" ht="21.75" customHeight="1">
      <c r="A251" s="28"/>
      <c r="B251" s="29"/>
      <c r="C251" s="158" t="s">
        <v>376</v>
      </c>
      <c r="D251" s="158" t="s">
        <v>120</v>
      </c>
      <c r="E251" s="159" t="s">
        <v>377</v>
      </c>
      <c r="F251" s="160" t="s">
        <v>378</v>
      </c>
      <c r="G251" s="161" t="s">
        <v>193</v>
      </c>
      <c r="H251" s="162">
        <v>20</v>
      </c>
      <c r="I251" s="163"/>
      <c r="J251" s="164">
        <f>ROUND(I251*H251,2)</f>
        <v>0</v>
      </c>
      <c r="K251" s="160" t="s">
        <v>124</v>
      </c>
      <c r="L251" s="33"/>
      <c r="M251" s="165" t="s">
        <v>1</v>
      </c>
      <c r="N251" s="166" t="s">
        <v>43</v>
      </c>
      <c r="O251" s="65"/>
      <c r="P251" s="167">
        <f>O251*H251</f>
        <v>0</v>
      </c>
      <c r="Q251" s="167">
        <v>0</v>
      </c>
      <c r="R251" s="167">
        <f>Q251*H251</f>
        <v>0</v>
      </c>
      <c r="S251" s="167">
        <v>0</v>
      </c>
      <c r="T251" s="168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69" t="s">
        <v>125</v>
      </c>
      <c r="AT251" s="169" t="s">
        <v>120</v>
      </c>
      <c r="AU251" s="169" t="s">
        <v>78</v>
      </c>
      <c r="AY251" s="11" t="s">
        <v>126</v>
      </c>
      <c r="BE251" s="170">
        <f>IF(N251="základní",J251,0)</f>
        <v>0</v>
      </c>
      <c r="BF251" s="170">
        <f>IF(N251="snížená",J251,0)</f>
        <v>0</v>
      </c>
      <c r="BG251" s="170">
        <f>IF(N251="zákl. přenesená",J251,0)</f>
        <v>0</v>
      </c>
      <c r="BH251" s="170">
        <f>IF(N251="sníž. přenesená",J251,0)</f>
        <v>0</v>
      </c>
      <c r="BI251" s="170">
        <f>IF(N251="nulová",J251,0)</f>
        <v>0</v>
      </c>
      <c r="BJ251" s="11" t="s">
        <v>86</v>
      </c>
      <c r="BK251" s="170">
        <f>ROUND(I251*H251,2)</f>
        <v>0</v>
      </c>
      <c r="BL251" s="11" t="s">
        <v>125</v>
      </c>
      <c r="BM251" s="169" t="s">
        <v>379</v>
      </c>
    </row>
    <row r="252" spans="1:65" s="2" customFormat="1" ht="58.5">
      <c r="A252" s="28"/>
      <c r="B252" s="29"/>
      <c r="C252" s="30"/>
      <c r="D252" s="171" t="s">
        <v>128</v>
      </c>
      <c r="E252" s="30"/>
      <c r="F252" s="172" t="s">
        <v>380</v>
      </c>
      <c r="G252" s="30"/>
      <c r="H252" s="30"/>
      <c r="I252" s="173"/>
      <c r="J252" s="30"/>
      <c r="K252" s="30"/>
      <c r="L252" s="33"/>
      <c r="M252" s="174"/>
      <c r="N252" s="175"/>
      <c r="O252" s="65"/>
      <c r="P252" s="65"/>
      <c r="Q252" s="65"/>
      <c r="R252" s="65"/>
      <c r="S252" s="65"/>
      <c r="T252" s="66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T252" s="11" t="s">
        <v>128</v>
      </c>
      <c r="AU252" s="11" t="s">
        <v>78</v>
      </c>
    </row>
    <row r="253" spans="1:65" s="2" customFormat="1" ht="24.2" customHeight="1">
      <c r="A253" s="28"/>
      <c r="B253" s="29"/>
      <c r="C253" s="158" t="s">
        <v>381</v>
      </c>
      <c r="D253" s="158" t="s">
        <v>120</v>
      </c>
      <c r="E253" s="159" t="s">
        <v>382</v>
      </c>
      <c r="F253" s="160" t="s">
        <v>383</v>
      </c>
      <c r="G253" s="161" t="s">
        <v>193</v>
      </c>
      <c r="H253" s="162">
        <v>10</v>
      </c>
      <c r="I253" s="163"/>
      <c r="J253" s="164">
        <f>ROUND(I253*H253,2)</f>
        <v>0</v>
      </c>
      <c r="K253" s="160" t="s">
        <v>124</v>
      </c>
      <c r="L253" s="33"/>
      <c r="M253" s="165" t="s">
        <v>1</v>
      </c>
      <c r="N253" s="166" t="s">
        <v>43</v>
      </c>
      <c r="O253" s="65"/>
      <c r="P253" s="167">
        <f>O253*H253</f>
        <v>0</v>
      </c>
      <c r="Q253" s="167">
        <v>0</v>
      </c>
      <c r="R253" s="167">
        <f>Q253*H253</f>
        <v>0</v>
      </c>
      <c r="S253" s="167">
        <v>0</v>
      </c>
      <c r="T253" s="168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69" t="s">
        <v>125</v>
      </c>
      <c r="AT253" s="169" t="s">
        <v>120</v>
      </c>
      <c r="AU253" s="169" t="s">
        <v>78</v>
      </c>
      <c r="AY253" s="11" t="s">
        <v>126</v>
      </c>
      <c r="BE253" s="170">
        <f>IF(N253="základní",J253,0)</f>
        <v>0</v>
      </c>
      <c r="BF253" s="170">
        <f>IF(N253="snížená",J253,0)</f>
        <v>0</v>
      </c>
      <c r="BG253" s="170">
        <f>IF(N253="zákl. přenesená",J253,0)</f>
        <v>0</v>
      </c>
      <c r="BH253" s="170">
        <f>IF(N253="sníž. přenesená",J253,0)</f>
        <v>0</v>
      </c>
      <c r="BI253" s="170">
        <f>IF(N253="nulová",J253,0)</f>
        <v>0</v>
      </c>
      <c r="BJ253" s="11" t="s">
        <v>86</v>
      </c>
      <c r="BK253" s="170">
        <f>ROUND(I253*H253,2)</f>
        <v>0</v>
      </c>
      <c r="BL253" s="11" t="s">
        <v>125</v>
      </c>
      <c r="BM253" s="169" t="s">
        <v>384</v>
      </c>
    </row>
    <row r="254" spans="1:65" s="2" customFormat="1" ht="58.5">
      <c r="A254" s="28"/>
      <c r="B254" s="29"/>
      <c r="C254" s="30"/>
      <c r="D254" s="171" t="s">
        <v>128</v>
      </c>
      <c r="E254" s="30"/>
      <c r="F254" s="172" t="s">
        <v>385</v>
      </c>
      <c r="G254" s="30"/>
      <c r="H254" s="30"/>
      <c r="I254" s="173"/>
      <c r="J254" s="30"/>
      <c r="K254" s="30"/>
      <c r="L254" s="33"/>
      <c r="M254" s="174"/>
      <c r="N254" s="175"/>
      <c r="O254" s="65"/>
      <c r="P254" s="65"/>
      <c r="Q254" s="65"/>
      <c r="R254" s="65"/>
      <c r="S254" s="65"/>
      <c r="T254" s="66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T254" s="11" t="s">
        <v>128</v>
      </c>
      <c r="AU254" s="11" t="s">
        <v>78</v>
      </c>
    </row>
    <row r="255" spans="1:65" s="2" customFormat="1" ht="24.2" customHeight="1">
      <c r="A255" s="28"/>
      <c r="B255" s="29"/>
      <c r="C255" s="158" t="s">
        <v>386</v>
      </c>
      <c r="D255" s="158" t="s">
        <v>120</v>
      </c>
      <c r="E255" s="159" t="s">
        <v>387</v>
      </c>
      <c r="F255" s="160" t="s">
        <v>388</v>
      </c>
      <c r="G255" s="161" t="s">
        <v>193</v>
      </c>
      <c r="H255" s="162">
        <v>10</v>
      </c>
      <c r="I255" s="163"/>
      <c r="J255" s="164">
        <f>ROUND(I255*H255,2)</f>
        <v>0</v>
      </c>
      <c r="K255" s="160" t="s">
        <v>124</v>
      </c>
      <c r="L255" s="33"/>
      <c r="M255" s="165" t="s">
        <v>1</v>
      </c>
      <c r="N255" s="166" t="s">
        <v>43</v>
      </c>
      <c r="O255" s="65"/>
      <c r="P255" s="167">
        <f>O255*H255</f>
        <v>0</v>
      </c>
      <c r="Q255" s="167">
        <v>0</v>
      </c>
      <c r="R255" s="167">
        <f>Q255*H255</f>
        <v>0</v>
      </c>
      <c r="S255" s="167">
        <v>0</v>
      </c>
      <c r="T255" s="168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69" t="s">
        <v>125</v>
      </c>
      <c r="AT255" s="169" t="s">
        <v>120</v>
      </c>
      <c r="AU255" s="169" t="s">
        <v>78</v>
      </c>
      <c r="AY255" s="11" t="s">
        <v>126</v>
      </c>
      <c r="BE255" s="170">
        <f>IF(N255="základní",J255,0)</f>
        <v>0</v>
      </c>
      <c r="BF255" s="170">
        <f>IF(N255="snížená",J255,0)</f>
        <v>0</v>
      </c>
      <c r="BG255" s="170">
        <f>IF(N255="zákl. přenesená",J255,0)</f>
        <v>0</v>
      </c>
      <c r="BH255" s="170">
        <f>IF(N255="sníž. přenesená",J255,0)</f>
        <v>0</v>
      </c>
      <c r="BI255" s="170">
        <f>IF(N255="nulová",J255,0)</f>
        <v>0</v>
      </c>
      <c r="BJ255" s="11" t="s">
        <v>86</v>
      </c>
      <c r="BK255" s="170">
        <f>ROUND(I255*H255,2)</f>
        <v>0</v>
      </c>
      <c r="BL255" s="11" t="s">
        <v>125</v>
      </c>
      <c r="BM255" s="169" t="s">
        <v>389</v>
      </c>
    </row>
    <row r="256" spans="1:65" s="2" customFormat="1" ht="58.5">
      <c r="A256" s="28"/>
      <c r="B256" s="29"/>
      <c r="C256" s="30"/>
      <c r="D256" s="171" t="s">
        <v>128</v>
      </c>
      <c r="E256" s="30"/>
      <c r="F256" s="172" t="s">
        <v>390</v>
      </c>
      <c r="G256" s="30"/>
      <c r="H256" s="30"/>
      <c r="I256" s="173"/>
      <c r="J256" s="30"/>
      <c r="K256" s="30"/>
      <c r="L256" s="33"/>
      <c r="M256" s="174"/>
      <c r="N256" s="175"/>
      <c r="O256" s="65"/>
      <c r="P256" s="65"/>
      <c r="Q256" s="65"/>
      <c r="R256" s="65"/>
      <c r="S256" s="65"/>
      <c r="T256" s="66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T256" s="11" t="s">
        <v>128</v>
      </c>
      <c r="AU256" s="11" t="s">
        <v>78</v>
      </c>
    </row>
    <row r="257" spans="1:65" s="2" customFormat="1" ht="24.2" customHeight="1">
      <c r="A257" s="28"/>
      <c r="B257" s="29"/>
      <c r="C257" s="158" t="s">
        <v>391</v>
      </c>
      <c r="D257" s="158" t="s">
        <v>120</v>
      </c>
      <c r="E257" s="159" t="s">
        <v>392</v>
      </c>
      <c r="F257" s="160" t="s">
        <v>393</v>
      </c>
      <c r="G257" s="161" t="s">
        <v>193</v>
      </c>
      <c r="H257" s="162">
        <v>10</v>
      </c>
      <c r="I257" s="163"/>
      <c r="J257" s="164">
        <f>ROUND(I257*H257,2)</f>
        <v>0</v>
      </c>
      <c r="K257" s="160" t="s">
        <v>124</v>
      </c>
      <c r="L257" s="33"/>
      <c r="M257" s="165" t="s">
        <v>1</v>
      </c>
      <c r="N257" s="166" t="s">
        <v>43</v>
      </c>
      <c r="O257" s="65"/>
      <c r="P257" s="167">
        <f>O257*H257</f>
        <v>0</v>
      </c>
      <c r="Q257" s="167">
        <v>0</v>
      </c>
      <c r="R257" s="167">
        <f>Q257*H257</f>
        <v>0</v>
      </c>
      <c r="S257" s="167">
        <v>0</v>
      </c>
      <c r="T257" s="168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69" t="s">
        <v>125</v>
      </c>
      <c r="AT257" s="169" t="s">
        <v>120</v>
      </c>
      <c r="AU257" s="169" t="s">
        <v>78</v>
      </c>
      <c r="AY257" s="11" t="s">
        <v>126</v>
      </c>
      <c r="BE257" s="170">
        <f>IF(N257="základní",J257,0)</f>
        <v>0</v>
      </c>
      <c r="BF257" s="170">
        <f>IF(N257="snížená",J257,0)</f>
        <v>0</v>
      </c>
      <c r="BG257" s="170">
        <f>IF(N257="zákl. přenesená",J257,0)</f>
        <v>0</v>
      </c>
      <c r="BH257" s="170">
        <f>IF(N257="sníž. přenesená",J257,0)</f>
        <v>0</v>
      </c>
      <c r="BI257" s="170">
        <f>IF(N257="nulová",J257,0)</f>
        <v>0</v>
      </c>
      <c r="BJ257" s="11" t="s">
        <v>86</v>
      </c>
      <c r="BK257" s="170">
        <f>ROUND(I257*H257,2)</f>
        <v>0</v>
      </c>
      <c r="BL257" s="11" t="s">
        <v>125</v>
      </c>
      <c r="BM257" s="169" t="s">
        <v>394</v>
      </c>
    </row>
    <row r="258" spans="1:65" s="2" customFormat="1" ht="58.5">
      <c r="A258" s="28"/>
      <c r="B258" s="29"/>
      <c r="C258" s="30"/>
      <c r="D258" s="171" t="s">
        <v>128</v>
      </c>
      <c r="E258" s="30"/>
      <c r="F258" s="172" t="s">
        <v>395</v>
      </c>
      <c r="G258" s="30"/>
      <c r="H258" s="30"/>
      <c r="I258" s="173"/>
      <c r="J258" s="30"/>
      <c r="K258" s="30"/>
      <c r="L258" s="33"/>
      <c r="M258" s="174"/>
      <c r="N258" s="175"/>
      <c r="O258" s="65"/>
      <c r="P258" s="65"/>
      <c r="Q258" s="65"/>
      <c r="R258" s="65"/>
      <c r="S258" s="65"/>
      <c r="T258" s="66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T258" s="11" t="s">
        <v>128</v>
      </c>
      <c r="AU258" s="11" t="s">
        <v>78</v>
      </c>
    </row>
    <row r="259" spans="1:65" s="2" customFormat="1" ht="21.75" customHeight="1">
      <c r="A259" s="28"/>
      <c r="B259" s="29"/>
      <c r="C259" s="158" t="s">
        <v>396</v>
      </c>
      <c r="D259" s="158" t="s">
        <v>120</v>
      </c>
      <c r="E259" s="159" t="s">
        <v>397</v>
      </c>
      <c r="F259" s="160" t="s">
        <v>398</v>
      </c>
      <c r="G259" s="161" t="s">
        <v>193</v>
      </c>
      <c r="H259" s="162">
        <v>10</v>
      </c>
      <c r="I259" s="163"/>
      <c r="J259" s="164">
        <f>ROUND(I259*H259,2)</f>
        <v>0</v>
      </c>
      <c r="K259" s="160" t="s">
        <v>124</v>
      </c>
      <c r="L259" s="33"/>
      <c r="M259" s="165" t="s">
        <v>1</v>
      </c>
      <c r="N259" s="166" t="s">
        <v>43</v>
      </c>
      <c r="O259" s="65"/>
      <c r="P259" s="167">
        <f>O259*H259</f>
        <v>0</v>
      </c>
      <c r="Q259" s="167">
        <v>0</v>
      </c>
      <c r="R259" s="167">
        <f>Q259*H259</f>
        <v>0</v>
      </c>
      <c r="S259" s="167">
        <v>0</v>
      </c>
      <c r="T259" s="168">
        <f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69" t="s">
        <v>125</v>
      </c>
      <c r="AT259" s="169" t="s">
        <v>120</v>
      </c>
      <c r="AU259" s="169" t="s">
        <v>78</v>
      </c>
      <c r="AY259" s="11" t="s">
        <v>126</v>
      </c>
      <c r="BE259" s="170">
        <f>IF(N259="základní",J259,0)</f>
        <v>0</v>
      </c>
      <c r="BF259" s="170">
        <f>IF(N259="snížená",J259,0)</f>
        <v>0</v>
      </c>
      <c r="BG259" s="170">
        <f>IF(N259="zákl. přenesená",J259,0)</f>
        <v>0</v>
      </c>
      <c r="BH259" s="170">
        <f>IF(N259="sníž. přenesená",J259,0)</f>
        <v>0</v>
      </c>
      <c r="BI259" s="170">
        <f>IF(N259="nulová",J259,0)</f>
        <v>0</v>
      </c>
      <c r="BJ259" s="11" t="s">
        <v>86</v>
      </c>
      <c r="BK259" s="170">
        <f>ROUND(I259*H259,2)</f>
        <v>0</v>
      </c>
      <c r="BL259" s="11" t="s">
        <v>125</v>
      </c>
      <c r="BM259" s="169" t="s">
        <v>399</v>
      </c>
    </row>
    <row r="260" spans="1:65" s="2" customFormat="1" ht="58.5">
      <c r="A260" s="28"/>
      <c r="B260" s="29"/>
      <c r="C260" s="30"/>
      <c r="D260" s="171" t="s">
        <v>128</v>
      </c>
      <c r="E260" s="30"/>
      <c r="F260" s="172" t="s">
        <v>400</v>
      </c>
      <c r="G260" s="30"/>
      <c r="H260" s="30"/>
      <c r="I260" s="173"/>
      <c r="J260" s="30"/>
      <c r="K260" s="30"/>
      <c r="L260" s="33"/>
      <c r="M260" s="174"/>
      <c r="N260" s="175"/>
      <c r="O260" s="65"/>
      <c r="P260" s="65"/>
      <c r="Q260" s="65"/>
      <c r="R260" s="65"/>
      <c r="S260" s="65"/>
      <c r="T260" s="66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T260" s="11" t="s">
        <v>128</v>
      </c>
      <c r="AU260" s="11" t="s">
        <v>78</v>
      </c>
    </row>
    <row r="261" spans="1:65" s="2" customFormat="1" ht="24.2" customHeight="1">
      <c r="A261" s="28"/>
      <c r="B261" s="29"/>
      <c r="C261" s="158" t="s">
        <v>401</v>
      </c>
      <c r="D261" s="158" t="s">
        <v>120</v>
      </c>
      <c r="E261" s="159" t="s">
        <v>402</v>
      </c>
      <c r="F261" s="160" t="s">
        <v>403</v>
      </c>
      <c r="G261" s="161" t="s">
        <v>193</v>
      </c>
      <c r="H261" s="162">
        <v>500</v>
      </c>
      <c r="I261" s="163"/>
      <c r="J261" s="164">
        <f>ROUND(I261*H261,2)</f>
        <v>0</v>
      </c>
      <c r="K261" s="160" t="s">
        <v>124</v>
      </c>
      <c r="L261" s="33"/>
      <c r="M261" s="165" t="s">
        <v>1</v>
      </c>
      <c r="N261" s="166" t="s">
        <v>43</v>
      </c>
      <c r="O261" s="65"/>
      <c r="P261" s="167">
        <f>O261*H261</f>
        <v>0</v>
      </c>
      <c r="Q261" s="167">
        <v>0</v>
      </c>
      <c r="R261" s="167">
        <f>Q261*H261</f>
        <v>0</v>
      </c>
      <c r="S261" s="167">
        <v>0</v>
      </c>
      <c r="T261" s="168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69" t="s">
        <v>125</v>
      </c>
      <c r="AT261" s="169" t="s">
        <v>120</v>
      </c>
      <c r="AU261" s="169" t="s">
        <v>78</v>
      </c>
      <c r="AY261" s="11" t="s">
        <v>126</v>
      </c>
      <c r="BE261" s="170">
        <f>IF(N261="základní",J261,0)</f>
        <v>0</v>
      </c>
      <c r="BF261" s="170">
        <f>IF(N261="snížená",J261,0)</f>
        <v>0</v>
      </c>
      <c r="BG261" s="170">
        <f>IF(N261="zákl. přenesená",J261,0)</f>
        <v>0</v>
      </c>
      <c r="BH261" s="170">
        <f>IF(N261="sníž. přenesená",J261,0)</f>
        <v>0</v>
      </c>
      <c r="BI261" s="170">
        <f>IF(N261="nulová",J261,0)</f>
        <v>0</v>
      </c>
      <c r="BJ261" s="11" t="s">
        <v>86</v>
      </c>
      <c r="BK261" s="170">
        <f>ROUND(I261*H261,2)</f>
        <v>0</v>
      </c>
      <c r="BL261" s="11" t="s">
        <v>125</v>
      </c>
      <c r="BM261" s="169" t="s">
        <v>404</v>
      </c>
    </row>
    <row r="262" spans="1:65" s="2" customFormat="1" ht="39">
      <c r="A262" s="28"/>
      <c r="B262" s="29"/>
      <c r="C262" s="30"/>
      <c r="D262" s="171" t="s">
        <v>128</v>
      </c>
      <c r="E262" s="30"/>
      <c r="F262" s="172" t="s">
        <v>405</v>
      </c>
      <c r="G262" s="30"/>
      <c r="H262" s="30"/>
      <c r="I262" s="173"/>
      <c r="J262" s="30"/>
      <c r="K262" s="30"/>
      <c r="L262" s="33"/>
      <c r="M262" s="174"/>
      <c r="N262" s="175"/>
      <c r="O262" s="65"/>
      <c r="P262" s="65"/>
      <c r="Q262" s="65"/>
      <c r="R262" s="65"/>
      <c r="S262" s="65"/>
      <c r="T262" s="66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T262" s="11" t="s">
        <v>128</v>
      </c>
      <c r="AU262" s="11" t="s">
        <v>78</v>
      </c>
    </row>
    <row r="263" spans="1:65" s="2" customFormat="1" ht="24.2" customHeight="1">
      <c r="A263" s="28"/>
      <c r="B263" s="29"/>
      <c r="C263" s="158" t="s">
        <v>406</v>
      </c>
      <c r="D263" s="158" t="s">
        <v>120</v>
      </c>
      <c r="E263" s="159" t="s">
        <v>407</v>
      </c>
      <c r="F263" s="160" t="s">
        <v>408</v>
      </c>
      <c r="G263" s="161" t="s">
        <v>193</v>
      </c>
      <c r="H263" s="162">
        <v>500</v>
      </c>
      <c r="I263" s="163"/>
      <c r="J263" s="164">
        <f>ROUND(I263*H263,2)</f>
        <v>0</v>
      </c>
      <c r="K263" s="160" t="s">
        <v>124</v>
      </c>
      <c r="L263" s="33"/>
      <c r="M263" s="165" t="s">
        <v>1</v>
      </c>
      <c r="N263" s="166" t="s">
        <v>43</v>
      </c>
      <c r="O263" s="65"/>
      <c r="P263" s="167">
        <f>O263*H263</f>
        <v>0</v>
      </c>
      <c r="Q263" s="167">
        <v>0</v>
      </c>
      <c r="R263" s="167">
        <f>Q263*H263</f>
        <v>0</v>
      </c>
      <c r="S263" s="167">
        <v>0</v>
      </c>
      <c r="T263" s="168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69" t="s">
        <v>125</v>
      </c>
      <c r="AT263" s="169" t="s">
        <v>120</v>
      </c>
      <c r="AU263" s="169" t="s">
        <v>78</v>
      </c>
      <c r="AY263" s="11" t="s">
        <v>126</v>
      </c>
      <c r="BE263" s="170">
        <f>IF(N263="základní",J263,0)</f>
        <v>0</v>
      </c>
      <c r="BF263" s="170">
        <f>IF(N263="snížená",J263,0)</f>
        <v>0</v>
      </c>
      <c r="BG263" s="170">
        <f>IF(N263="zákl. přenesená",J263,0)</f>
        <v>0</v>
      </c>
      <c r="BH263" s="170">
        <f>IF(N263="sníž. přenesená",J263,0)</f>
        <v>0</v>
      </c>
      <c r="BI263" s="170">
        <f>IF(N263="nulová",J263,0)</f>
        <v>0</v>
      </c>
      <c r="BJ263" s="11" t="s">
        <v>86</v>
      </c>
      <c r="BK263" s="170">
        <f>ROUND(I263*H263,2)</f>
        <v>0</v>
      </c>
      <c r="BL263" s="11" t="s">
        <v>125</v>
      </c>
      <c r="BM263" s="169" t="s">
        <v>409</v>
      </c>
    </row>
    <row r="264" spans="1:65" s="2" customFormat="1" ht="39">
      <c r="A264" s="28"/>
      <c r="B264" s="29"/>
      <c r="C264" s="30"/>
      <c r="D264" s="171" t="s">
        <v>128</v>
      </c>
      <c r="E264" s="30"/>
      <c r="F264" s="172" t="s">
        <v>410</v>
      </c>
      <c r="G264" s="30"/>
      <c r="H264" s="30"/>
      <c r="I264" s="173"/>
      <c r="J264" s="30"/>
      <c r="K264" s="30"/>
      <c r="L264" s="33"/>
      <c r="M264" s="174"/>
      <c r="N264" s="175"/>
      <c r="O264" s="65"/>
      <c r="P264" s="65"/>
      <c r="Q264" s="65"/>
      <c r="R264" s="65"/>
      <c r="S264" s="65"/>
      <c r="T264" s="66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T264" s="11" t="s">
        <v>128</v>
      </c>
      <c r="AU264" s="11" t="s">
        <v>78</v>
      </c>
    </row>
    <row r="265" spans="1:65" s="2" customFormat="1" ht="24.2" customHeight="1">
      <c r="A265" s="28"/>
      <c r="B265" s="29"/>
      <c r="C265" s="158" t="s">
        <v>411</v>
      </c>
      <c r="D265" s="158" t="s">
        <v>120</v>
      </c>
      <c r="E265" s="159" t="s">
        <v>412</v>
      </c>
      <c r="F265" s="160" t="s">
        <v>413</v>
      </c>
      <c r="G265" s="161" t="s">
        <v>193</v>
      </c>
      <c r="H265" s="162">
        <v>500</v>
      </c>
      <c r="I265" s="163"/>
      <c r="J265" s="164">
        <f>ROUND(I265*H265,2)</f>
        <v>0</v>
      </c>
      <c r="K265" s="160" t="s">
        <v>124</v>
      </c>
      <c r="L265" s="33"/>
      <c r="M265" s="165" t="s">
        <v>1</v>
      </c>
      <c r="N265" s="166" t="s">
        <v>43</v>
      </c>
      <c r="O265" s="65"/>
      <c r="P265" s="167">
        <f>O265*H265</f>
        <v>0</v>
      </c>
      <c r="Q265" s="167">
        <v>0</v>
      </c>
      <c r="R265" s="167">
        <f>Q265*H265</f>
        <v>0</v>
      </c>
      <c r="S265" s="167">
        <v>0</v>
      </c>
      <c r="T265" s="168">
        <f>S265*H265</f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69" t="s">
        <v>125</v>
      </c>
      <c r="AT265" s="169" t="s">
        <v>120</v>
      </c>
      <c r="AU265" s="169" t="s">
        <v>78</v>
      </c>
      <c r="AY265" s="11" t="s">
        <v>126</v>
      </c>
      <c r="BE265" s="170">
        <f>IF(N265="základní",J265,0)</f>
        <v>0</v>
      </c>
      <c r="BF265" s="170">
        <f>IF(N265="snížená",J265,0)</f>
        <v>0</v>
      </c>
      <c r="BG265" s="170">
        <f>IF(N265="zákl. přenesená",J265,0)</f>
        <v>0</v>
      </c>
      <c r="BH265" s="170">
        <f>IF(N265="sníž. přenesená",J265,0)</f>
        <v>0</v>
      </c>
      <c r="BI265" s="170">
        <f>IF(N265="nulová",J265,0)</f>
        <v>0</v>
      </c>
      <c r="BJ265" s="11" t="s">
        <v>86</v>
      </c>
      <c r="BK265" s="170">
        <f>ROUND(I265*H265,2)</f>
        <v>0</v>
      </c>
      <c r="BL265" s="11" t="s">
        <v>125</v>
      </c>
      <c r="BM265" s="169" t="s">
        <v>414</v>
      </c>
    </row>
    <row r="266" spans="1:65" s="2" customFormat="1" ht="39">
      <c r="A266" s="28"/>
      <c r="B266" s="29"/>
      <c r="C266" s="30"/>
      <c r="D266" s="171" t="s">
        <v>128</v>
      </c>
      <c r="E266" s="30"/>
      <c r="F266" s="172" t="s">
        <v>415</v>
      </c>
      <c r="G266" s="30"/>
      <c r="H266" s="30"/>
      <c r="I266" s="173"/>
      <c r="J266" s="30"/>
      <c r="K266" s="30"/>
      <c r="L266" s="33"/>
      <c r="M266" s="174"/>
      <c r="N266" s="175"/>
      <c r="O266" s="65"/>
      <c r="P266" s="65"/>
      <c r="Q266" s="65"/>
      <c r="R266" s="65"/>
      <c r="S266" s="65"/>
      <c r="T266" s="66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T266" s="11" t="s">
        <v>128</v>
      </c>
      <c r="AU266" s="11" t="s">
        <v>78</v>
      </c>
    </row>
    <row r="267" spans="1:65" s="2" customFormat="1" ht="24.2" customHeight="1">
      <c r="A267" s="28"/>
      <c r="B267" s="29"/>
      <c r="C267" s="158" t="s">
        <v>416</v>
      </c>
      <c r="D267" s="158" t="s">
        <v>120</v>
      </c>
      <c r="E267" s="159" t="s">
        <v>417</v>
      </c>
      <c r="F267" s="160" t="s">
        <v>418</v>
      </c>
      <c r="G267" s="161" t="s">
        <v>193</v>
      </c>
      <c r="H267" s="162">
        <v>500</v>
      </c>
      <c r="I267" s="163"/>
      <c r="J267" s="164">
        <f>ROUND(I267*H267,2)</f>
        <v>0</v>
      </c>
      <c r="K267" s="160" t="s">
        <v>124</v>
      </c>
      <c r="L267" s="33"/>
      <c r="M267" s="165" t="s">
        <v>1</v>
      </c>
      <c r="N267" s="166" t="s">
        <v>43</v>
      </c>
      <c r="O267" s="65"/>
      <c r="P267" s="167">
        <f>O267*H267</f>
        <v>0</v>
      </c>
      <c r="Q267" s="167">
        <v>0</v>
      </c>
      <c r="R267" s="167">
        <f>Q267*H267</f>
        <v>0</v>
      </c>
      <c r="S267" s="167">
        <v>0</v>
      </c>
      <c r="T267" s="168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69" t="s">
        <v>125</v>
      </c>
      <c r="AT267" s="169" t="s">
        <v>120</v>
      </c>
      <c r="AU267" s="169" t="s">
        <v>78</v>
      </c>
      <c r="AY267" s="11" t="s">
        <v>126</v>
      </c>
      <c r="BE267" s="170">
        <f>IF(N267="základní",J267,0)</f>
        <v>0</v>
      </c>
      <c r="BF267" s="170">
        <f>IF(N267="snížená",J267,0)</f>
        <v>0</v>
      </c>
      <c r="BG267" s="170">
        <f>IF(N267="zákl. přenesená",J267,0)</f>
        <v>0</v>
      </c>
      <c r="BH267" s="170">
        <f>IF(N267="sníž. přenesená",J267,0)</f>
        <v>0</v>
      </c>
      <c r="BI267" s="170">
        <f>IF(N267="nulová",J267,0)</f>
        <v>0</v>
      </c>
      <c r="BJ267" s="11" t="s">
        <v>86</v>
      </c>
      <c r="BK267" s="170">
        <f>ROUND(I267*H267,2)</f>
        <v>0</v>
      </c>
      <c r="BL267" s="11" t="s">
        <v>125</v>
      </c>
      <c r="BM267" s="169" t="s">
        <v>419</v>
      </c>
    </row>
    <row r="268" spans="1:65" s="2" customFormat="1" ht="39">
      <c r="A268" s="28"/>
      <c r="B268" s="29"/>
      <c r="C268" s="30"/>
      <c r="D268" s="171" t="s">
        <v>128</v>
      </c>
      <c r="E268" s="30"/>
      <c r="F268" s="172" t="s">
        <v>420</v>
      </c>
      <c r="G268" s="30"/>
      <c r="H268" s="30"/>
      <c r="I268" s="173"/>
      <c r="J268" s="30"/>
      <c r="K268" s="30"/>
      <c r="L268" s="33"/>
      <c r="M268" s="174"/>
      <c r="N268" s="175"/>
      <c r="O268" s="65"/>
      <c r="P268" s="65"/>
      <c r="Q268" s="65"/>
      <c r="R268" s="65"/>
      <c r="S268" s="65"/>
      <c r="T268" s="66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T268" s="11" t="s">
        <v>128</v>
      </c>
      <c r="AU268" s="11" t="s">
        <v>78</v>
      </c>
    </row>
    <row r="269" spans="1:65" s="2" customFormat="1" ht="24.2" customHeight="1">
      <c r="A269" s="28"/>
      <c r="B269" s="29"/>
      <c r="C269" s="158" t="s">
        <v>421</v>
      </c>
      <c r="D269" s="158" t="s">
        <v>120</v>
      </c>
      <c r="E269" s="159" t="s">
        <v>422</v>
      </c>
      <c r="F269" s="160" t="s">
        <v>423</v>
      </c>
      <c r="G269" s="161" t="s">
        <v>193</v>
      </c>
      <c r="H269" s="162">
        <v>400</v>
      </c>
      <c r="I269" s="163"/>
      <c r="J269" s="164">
        <f>ROUND(I269*H269,2)</f>
        <v>0</v>
      </c>
      <c r="K269" s="160" t="s">
        <v>124</v>
      </c>
      <c r="L269" s="33"/>
      <c r="M269" s="165" t="s">
        <v>1</v>
      </c>
      <c r="N269" s="166" t="s">
        <v>43</v>
      </c>
      <c r="O269" s="65"/>
      <c r="P269" s="167">
        <f>O269*H269</f>
        <v>0</v>
      </c>
      <c r="Q269" s="167">
        <v>0</v>
      </c>
      <c r="R269" s="167">
        <f>Q269*H269</f>
        <v>0</v>
      </c>
      <c r="S269" s="167">
        <v>0</v>
      </c>
      <c r="T269" s="168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69" t="s">
        <v>125</v>
      </c>
      <c r="AT269" s="169" t="s">
        <v>120</v>
      </c>
      <c r="AU269" s="169" t="s">
        <v>78</v>
      </c>
      <c r="AY269" s="11" t="s">
        <v>126</v>
      </c>
      <c r="BE269" s="170">
        <f>IF(N269="základní",J269,0)</f>
        <v>0</v>
      </c>
      <c r="BF269" s="170">
        <f>IF(N269="snížená",J269,0)</f>
        <v>0</v>
      </c>
      <c r="BG269" s="170">
        <f>IF(N269="zákl. přenesená",J269,0)</f>
        <v>0</v>
      </c>
      <c r="BH269" s="170">
        <f>IF(N269="sníž. přenesená",J269,0)</f>
        <v>0</v>
      </c>
      <c r="BI269" s="170">
        <f>IF(N269="nulová",J269,0)</f>
        <v>0</v>
      </c>
      <c r="BJ269" s="11" t="s">
        <v>86</v>
      </c>
      <c r="BK269" s="170">
        <f>ROUND(I269*H269,2)</f>
        <v>0</v>
      </c>
      <c r="BL269" s="11" t="s">
        <v>125</v>
      </c>
      <c r="BM269" s="169" t="s">
        <v>424</v>
      </c>
    </row>
    <row r="270" spans="1:65" s="2" customFormat="1" ht="39">
      <c r="A270" s="28"/>
      <c r="B270" s="29"/>
      <c r="C270" s="30"/>
      <c r="D270" s="171" t="s">
        <v>128</v>
      </c>
      <c r="E270" s="30"/>
      <c r="F270" s="172" t="s">
        <v>425</v>
      </c>
      <c r="G270" s="30"/>
      <c r="H270" s="30"/>
      <c r="I270" s="173"/>
      <c r="J270" s="30"/>
      <c r="K270" s="30"/>
      <c r="L270" s="33"/>
      <c r="M270" s="174"/>
      <c r="N270" s="175"/>
      <c r="O270" s="65"/>
      <c r="P270" s="65"/>
      <c r="Q270" s="65"/>
      <c r="R270" s="65"/>
      <c r="S270" s="65"/>
      <c r="T270" s="66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T270" s="11" t="s">
        <v>128</v>
      </c>
      <c r="AU270" s="11" t="s">
        <v>78</v>
      </c>
    </row>
    <row r="271" spans="1:65" s="2" customFormat="1" ht="24.2" customHeight="1">
      <c r="A271" s="28"/>
      <c r="B271" s="29"/>
      <c r="C271" s="158" t="s">
        <v>426</v>
      </c>
      <c r="D271" s="158" t="s">
        <v>120</v>
      </c>
      <c r="E271" s="159" t="s">
        <v>427</v>
      </c>
      <c r="F271" s="160" t="s">
        <v>428</v>
      </c>
      <c r="G271" s="161" t="s">
        <v>123</v>
      </c>
      <c r="H271" s="162">
        <v>2000</v>
      </c>
      <c r="I271" s="163"/>
      <c r="J271" s="164">
        <f>ROUND(I271*H271,2)</f>
        <v>0</v>
      </c>
      <c r="K271" s="160" t="s">
        <v>124</v>
      </c>
      <c r="L271" s="33"/>
      <c r="M271" s="165" t="s">
        <v>1</v>
      </c>
      <c r="N271" s="166" t="s">
        <v>43</v>
      </c>
      <c r="O271" s="65"/>
      <c r="P271" s="167">
        <f>O271*H271</f>
        <v>0</v>
      </c>
      <c r="Q271" s="167">
        <v>0</v>
      </c>
      <c r="R271" s="167">
        <f>Q271*H271</f>
        <v>0</v>
      </c>
      <c r="S271" s="167">
        <v>0</v>
      </c>
      <c r="T271" s="168">
        <f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69" t="s">
        <v>125</v>
      </c>
      <c r="AT271" s="169" t="s">
        <v>120</v>
      </c>
      <c r="AU271" s="169" t="s">
        <v>78</v>
      </c>
      <c r="AY271" s="11" t="s">
        <v>126</v>
      </c>
      <c r="BE271" s="170">
        <f>IF(N271="základní",J271,0)</f>
        <v>0</v>
      </c>
      <c r="BF271" s="170">
        <f>IF(N271="snížená",J271,0)</f>
        <v>0</v>
      </c>
      <c r="BG271" s="170">
        <f>IF(N271="zákl. přenesená",J271,0)</f>
        <v>0</v>
      </c>
      <c r="BH271" s="170">
        <f>IF(N271="sníž. přenesená",J271,0)</f>
        <v>0</v>
      </c>
      <c r="BI271" s="170">
        <f>IF(N271="nulová",J271,0)</f>
        <v>0</v>
      </c>
      <c r="BJ271" s="11" t="s">
        <v>86</v>
      </c>
      <c r="BK271" s="170">
        <f>ROUND(I271*H271,2)</f>
        <v>0</v>
      </c>
      <c r="BL271" s="11" t="s">
        <v>125</v>
      </c>
      <c r="BM271" s="169" t="s">
        <v>429</v>
      </c>
    </row>
    <row r="272" spans="1:65" s="2" customFormat="1" ht="48.75">
      <c r="A272" s="28"/>
      <c r="B272" s="29"/>
      <c r="C272" s="30"/>
      <c r="D272" s="171" t="s">
        <v>128</v>
      </c>
      <c r="E272" s="30"/>
      <c r="F272" s="172" t="s">
        <v>430</v>
      </c>
      <c r="G272" s="30"/>
      <c r="H272" s="30"/>
      <c r="I272" s="173"/>
      <c r="J272" s="30"/>
      <c r="K272" s="30"/>
      <c r="L272" s="33"/>
      <c r="M272" s="174"/>
      <c r="N272" s="175"/>
      <c r="O272" s="65"/>
      <c r="P272" s="65"/>
      <c r="Q272" s="65"/>
      <c r="R272" s="65"/>
      <c r="S272" s="65"/>
      <c r="T272" s="66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T272" s="11" t="s">
        <v>128</v>
      </c>
      <c r="AU272" s="11" t="s">
        <v>78</v>
      </c>
    </row>
    <row r="273" spans="1:65" s="2" customFormat="1" ht="24.2" customHeight="1">
      <c r="A273" s="28"/>
      <c r="B273" s="29"/>
      <c r="C273" s="158" t="s">
        <v>431</v>
      </c>
      <c r="D273" s="158" t="s">
        <v>120</v>
      </c>
      <c r="E273" s="159" t="s">
        <v>432</v>
      </c>
      <c r="F273" s="160" t="s">
        <v>433</v>
      </c>
      <c r="G273" s="161" t="s">
        <v>123</v>
      </c>
      <c r="H273" s="162">
        <v>2000</v>
      </c>
      <c r="I273" s="163"/>
      <c r="J273" s="164">
        <f>ROUND(I273*H273,2)</f>
        <v>0</v>
      </c>
      <c r="K273" s="160" t="s">
        <v>124</v>
      </c>
      <c r="L273" s="33"/>
      <c r="M273" s="165" t="s">
        <v>1</v>
      </c>
      <c r="N273" s="166" t="s">
        <v>43</v>
      </c>
      <c r="O273" s="65"/>
      <c r="P273" s="167">
        <f>O273*H273</f>
        <v>0</v>
      </c>
      <c r="Q273" s="167">
        <v>0</v>
      </c>
      <c r="R273" s="167">
        <f>Q273*H273</f>
        <v>0</v>
      </c>
      <c r="S273" s="167">
        <v>0</v>
      </c>
      <c r="T273" s="168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69" t="s">
        <v>125</v>
      </c>
      <c r="AT273" s="169" t="s">
        <v>120</v>
      </c>
      <c r="AU273" s="169" t="s">
        <v>78</v>
      </c>
      <c r="AY273" s="11" t="s">
        <v>126</v>
      </c>
      <c r="BE273" s="170">
        <f>IF(N273="základní",J273,0)</f>
        <v>0</v>
      </c>
      <c r="BF273" s="170">
        <f>IF(N273="snížená",J273,0)</f>
        <v>0</v>
      </c>
      <c r="BG273" s="170">
        <f>IF(N273="zákl. přenesená",J273,0)</f>
        <v>0</v>
      </c>
      <c r="BH273" s="170">
        <f>IF(N273="sníž. přenesená",J273,0)</f>
        <v>0</v>
      </c>
      <c r="BI273" s="170">
        <f>IF(N273="nulová",J273,0)</f>
        <v>0</v>
      </c>
      <c r="BJ273" s="11" t="s">
        <v>86</v>
      </c>
      <c r="BK273" s="170">
        <f>ROUND(I273*H273,2)</f>
        <v>0</v>
      </c>
      <c r="BL273" s="11" t="s">
        <v>125</v>
      </c>
      <c r="BM273" s="169" t="s">
        <v>434</v>
      </c>
    </row>
    <row r="274" spans="1:65" s="2" customFormat="1" ht="48.75">
      <c r="A274" s="28"/>
      <c r="B274" s="29"/>
      <c r="C274" s="30"/>
      <c r="D274" s="171" t="s">
        <v>128</v>
      </c>
      <c r="E274" s="30"/>
      <c r="F274" s="172" t="s">
        <v>435</v>
      </c>
      <c r="G274" s="30"/>
      <c r="H274" s="30"/>
      <c r="I274" s="173"/>
      <c r="J274" s="30"/>
      <c r="K274" s="30"/>
      <c r="L274" s="33"/>
      <c r="M274" s="174"/>
      <c r="N274" s="175"/>
      <c r="O274" s="65"/>
      <c r="P274" s="65"/>
      <c r="Q274" s="65"/>
      <c r="R274" s="65"/>
      <c r="S274" s="65"/>
      <c r="T274" s="66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T274" s="11" t="s">
        <v>128</v>
      </c>
      <c r="AU274" s="11" t="s">
        <v>78</v>
      </c>
    </row>
    <row r="275" spans="1:65" s="2" customFormat="1" ht="24.2" customHeight="1">
      <c r="A275" s="28"/>
      <c r="B275" s="29"/>
      <c r="C275" s="158" t="s">
        <v>436</v>
      </c>
      <c r="D275" s="158" t="s">
        <v>120</v>
      </c>
      <c r="E275" s="159" t="s">
        <v>437</v>
      </c>
      <c r="F275" s="160" t="s">
        <v>438</v>
      </c>
      <c r="G275" s="161" t="s">
        <v>123</v>
      </c>
      <c r="H275" s="162">
        <v>2000</v>
      </c>
      <c r="I275" s="163"/>
      <c r="J275" s="164">
        <f>ROUND(I275*H275,2)</f>
        <v>0</v>
      </c>
      <c r="K275" s="160" t="s">
        <v>124</v>
      </c>
      <c r="L275" s="33"/>
      <c r="M275" s="165" t="s">
        <v>1</v>
      </c>
      <c r="N275" s="166" t="s">
        <v>43</v>
      </c>
      <c r="O275" s="65"/>
      <c r="P275" s="167">
        <f>O275*H275</f>
        <v>0</v>
      </c>
      <c r="Q275" s="167">
        <v>0</v>
      </c>
      <c r="R275" s="167">
        <f>Q275*H275</f>
        <v>0</v>
      </c>
      <c r="S275" s="167">
        <v>0</v>
      </c>
      <c r="T275" s="168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69" t="s">
        <v>125</v>
      </c>
      <c r="AT275" s="169" t="s">
        <v>120</v>
      </c>
      <c r="AU275" s="169" t="s">
        <v>78</v>
      </c>
      <c r="AY275" s="11" t="s">
        <v>126</v>
      </c>
      <c r="BE275" s="170">
        <f>IF(N275="základní",J275,0)</f>
        <v>0</v>
      </c>
      <c r="BF275" s="170">
        <f>IF(N275="snížená",J275,0)</f>
        <v>0</v>
      </c>
      <c r="BG275" s="170">
        <f>IF(N275="zákl. přenesená",J275,0)</f>
        <v>0</v>
      </c>
      <c r="BH275" s="170">
        <f>IF(N275="sníž. přenesená",J275,0)</f>
        <v>0</v>
      </c>
      <c r="BI275" s="170">
        <f>IF(N275="nulová",J275,0)</f>
        <v>0</v>
      </c>
      <c r="BJ275" s="11" t="s">
        <v>86</v>
      </c>
      <c r="BK275" s="170">
        <f>ROUND(I275*H275,2)</f>
        <v>0</v>
      </c>
      <c r="BL275" s="11" t="s">
        <v>125</v>
      </c>
      <c r="BM275" s="169" t="s">
        <v>439</v>
      </c>
    </row>
    <row r="276" spans="1:65" s="2" customFormat="1" ht="48.75">
      <c r="A276" s="28"/>
      <c r="B276" s="29"/>
      <c r="C276" s="30"/>
      <c r="D276" s="171" t="s">
        <v>128</v>
      </c>
      <c r="E276" s="30"/>
      <c r="F276" s="172" t="s">
        <v>440</v>
      </c>
      <c r="G276" s="30"/>
      <c r="H276" s="30"/>
      <c r="I276" s="173"/>
      <c r="J276" s="30"/>
      <c r="K276" s="30"/>
      <c r="L276" s="33"/>
      <c r="M276" s="174"/>
      <c r="N276" s="175"/>
      <c r="O276" s="65"/>
      <c r="P276" s="65"/>
      <c r="Q276" s="65"/>
      <c r="R276" s="65"/>
      <c r="S276" s="65"/>
      <c r="T276" s="66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T276" s="11" t="s">
        <v>128</v>
      </c>
      <c r="AU276" s="11" t="s">
        <v>78</v>
      </c>
    </row>
    <row r="277" spans="1:65" s="2" customFormat="1" ht="16.5" customHeight="1">
      <c r="A277" s="28"/>
      <c r="B277" s="29"/>
      <c r="C277" s="158" t="s">
        <v>441</v>
      </c>
      <c r="D277" s="158" t="s">
        <v>120</v>
      </c>
      <c r="E277" s="159" t="s">
        <v>442</v>
      </c>
      <c r="F277" s="160" t="s">
        <v>443</v>
      </c>
      <c r="G277" s="161" t="s">
        <v>193</v>
      </c>
      <c r="H277" s="162">
        <v>10</v>
      </c>
      <c r="I277" s="163"/>
      <c r="J277" s="164">
        <f>ROUND(I277*H277,2)</f>
        <v>0</v>
      </c>
      <c r="K277" s="160" t="s">
        <v>124</v>
      </c>
      <c r="L277" s="33"/>
      <c r="M277" s="165" t="s">
        <v>1</v>
      </c>
      <c r="N277" s="166" t="s">
        <v>43</v>
      </c>
      <c r="O277" s="65"/>
      <c r="P277" s="167">
        <f>O277*H277</f>
        <v>0</v>
      </c>
      <c r="Q277" s="167">
        <v>0</v>
      </c>
      <c r="R277" s="167">
        <f>Q277*H277</f>
        <v>0</v>
      </c>
      <c r="S277" s="167">
        <v>0</v>
      </c>
      <c r="T277" s="168">
        <f>S277*H277</f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69" t="s">
        <v>125</v>
      </c>
      <c r="AT277" s="169" t="s">
        <v>120</v>
      </c>
      <c r="AU277" s="169" t="s">
        <v>78</v>
      </c>
      <c r="AY277" s="11" t="s">
        <v>126</v>
      </c>
      <c r="BE277" s="170">
        <f>IF(N277="základní",J277,0)</f>
        <v>0</v>
      </c>
      <c r="BF277" s="170">
        <f>IF(N277="snížená",J277,0)</f>
        <v>0</v>
      </c>
      <c r="BG277" s="170">
        <f>IF(N277="zákl. přenesená",J277,0)</f>
        <v>0</v>
      </c>
      <c r="BH277" s="170">
        <f>IF(N277="sníž. přenesená",J277,0)</f>
        <v>0</v>
      </c>
      <c r="BI277" s="170">
        <f>IF(N277="nulová",J277,0)</f>
        <v>0</v>
      </c>
      <c r="BJ277" s="11" t="s">
        <v>86</v>
      </c>
      <c r="BK277" s="170">
        <f>ROUND(I277*H277,2)</f>
        <v>0</v>
      </c>
      <c r="BL277" s="11" t="s">
        <v>125</v>
      </c>
      <c r="BM277" s="169" t="s">
        <v>444</v>
      </c>
    </row>
    <row r="278" spans="1:65" s="2" customFormat="1" ht="39">
      <c r="A278" s="28"/>
      <c r="B278" s="29"/>
      <c r="C278" s="30"/>
      <c r="D278" s="171" t="s">
        <v>128</v>
      </c>
      <c r="E278" s="30"/>
      <c r="F278" s="172" t="s">
        <v>445</v>
      </c>
      <c r="G278" s="30"/>
      <c r="H278" s="30"/>
      <c r="I278" s="173"/>
      <c r="J278" s="30"/>
      <c r="K278" s="30"/>
      <c r="L278" s="33"/>
      <c r="M278" s="174"/>
      <c r="N278" s="175"/>
      <c r="O278" s="65"/>
      <c r="P278" s="65"/>
      <c r="Q278" s="65"/>
      <c r="R278" s="65"/>
      <c r="S278" s="65"/>
      <c r="T278" s="66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T278" s="11" t="s">
        <v>128</v>
      </c>
      <c r="AU278" s="11" t="s">
        <v>78</v>
      </c>
    </row>
    <row r="279" spans="1:65" s="2" customFormat="1" ht="16.5" customHeight="1">
      <c r="A279" s="28"/>
      <c r="B279" s="29"/>
      <c r="C279" s="158" t="s">
        <v>446</v>
      </c>
      <c r="D279" s="158" t="s">
        <v>120</v>
      </c>
      <c r="E279" s="159" t="s">
        <v>447</v>
      </c>
      <c r="F279" s="160" t="s">
        <v>448</v>
      </c>
      <c r="G279" s="161" t="s">
        <v>193</v>
      </c>
      <c r="H279" s="162">
        <v>10</v>
      </c>
      <c r="I279" s="163"/>
      <c r="J279" s="164">
        <f>ROUND(I279*H279,2)</f>
        <v>0</v>
      </c>
      <c r="K279" s="160" t="s">
        <v>124</v>
      </c>
      <c r="L279" s="33"/>
      <c r="M279" s="165" t="s">
        <v>1</v>
      </c>
      <c r="N279" s="166" t="s">
        <v>43</v>
      </c>
      <c r="O279" s="65"/>
      <c r="P279" s="167">
        <f>O279*H279</f>
        <v>0</v>
      </c>
      <c r="Q279" s="167">
        <v>0</v>
      </c>
      <c r="R279" s="167">
        <f>Q279*H279</f>
        <v>0</v>
      </c>
      <c r="S279" s="167">
        <v>0</v>
      </c>
      <c r="T279" s="168">
        <f>S279*H279</f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69" t="s">
        <v>125</v>
      </c>
      <c r="AT279" s="169" t="s">
        <v>120</v>
      </c>
      <c r="AU279" s="169" t="s">
        <v>78</v>
      </c>
      <c r="AY279" s="11" t="s">
        <v>126</v>
      </c>
      <c r="BE279" s="170">
        <f>IF(N279="základní",J279,0)</f>
        <v>0</v>
      </c>
      <c r="BF279" s="170">
        <f>IF(N279="snížená",J279,0)</f>
        <v>0</v>
      </c>
      <c r="BG279" s="170">
        <f>IF(N279="zákl. přenesená",J279,0)</f>
        <v>0</v>
      </c>
      <c r="BH279" s="170">
        <f>IF(N279="sníž. přenesená",J279,0)</f>
        <v>0</v>
      </c>
      <c r="BI279" s="170">
        <f>IF(N279="nulová",J279,0)</f>
        <v>0</v>
      </c>
      <c r="BJ279" s="11" t="s">
        <v>86</v>
      </c>
      <c r="BK279" s="170">
        <f>ROUND(I279*H279,2)</f>
        <v>0</v>
      </c>
      <c r="BL279" s="11" t="s">
        <v>125</v>
      </c>
      <c r="BM279" s="169" t="s">
        <v>449</v>
      </c>
    </row>
    <row r="280" spans="1:65" s="2" customFormat="1" ht="48.75">
      <c r="A280" s="28"/>
      <c r="B280" s="29"/>
      <c r="C280" s="30"/>
      <c r="D280" s="171" t="s">
        <v>128</v>
      </c>
      <c r="E280" s="30"/>
      <c r="F280" s="172" t="s">
        <v>450</v>
      </c>
      <c r="G280" s="30"/>
      <c r="H280" s="30"/>
      <c r="I280" s="173"/>
      <c r="J280" s="30"/>
      <c r="K280" s="30"/>
      <c r="L280" s="33"/>
      <c r="M280" s="174"/>
      <c r="N280" s="175"/>
      <c r="O280" s="65"/>
      <c r="P280" s="65"/>
      <c r="Q280" s="65"/>
      <c r="R280" s="65"/>
      <c r="S280" s="65"/>
      <c r="T280" s="66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1" t="s">
        <v>128</v>
      </c>
      <c r="AU280" s="11" t="s">
        <v>78</v>
      </c>
    </row>
    <row r="281" spans="1:65" s="2" customFormat="1" ht="21.75" customHeight="1">
      <c r="A281" s="28"/>
      <c r="B281" s="29"/>
      <c r="C281" s="158" t="s">
        <v>451</v>
      </c>
      <c r="D281" s="158" t="s">
        <v>120</v>
      </c>
      <c r="E281" s="159" t="s">
        <v>452</v>
      </c>
      <c r="F281" s="160" t="s">
        <v>453</v>
      </c>
      <c r="G281" s="161" t="s">
        <v>193</v>
      </c>
      <c r="H281" s="162">
        <v>20</v>
      </c>
      <c r="I281" s="163"/>
      <c r="J281" s="164">
        <f>ROUND(I281*H281,2)</f>
        <v>0</v>
      </c>
      <c r="K281" s="160" t="s">
        <v>124</v>
      </c>
      <c r="L281" s="33"/>
      <c r="M281" s="165" t="s">
        <v>1</v>
      </c>
      <c r="N281" s="166" t="s">
        <v>43</v>
      </c>
      <c r="O281" s="65"/>
      <c r="P281" s="167">
        <f>O281*H281</f>
        <v>0</v>
      </c>
      <c r="Q281" s="167">
        <v>0</v>
      </c>
      <c r="R281" s="167">
        <f>Q281*H281</f>
        <v>0</v>
      </c>
      <c r="S281" s="167">
        <v>0</v>
      </c>
      <c r="T281" s="168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69" t="s">
        <v>125</v>
      </c>
      <c r="AT281" s="169" t="s">
        <v>120</v>
      </c>
      <c r="AU281" s="169" t="s">
        <v>78</v>
      </c>
      <c r="AY281" s="11" t="s">
        <v>126</v>
      </c>
      <c r="BE281" s="170">
        <f>IF(N281="základní",J281,0)</f>
        <v>0</v>
      </c>
      <c r="BF281" s="170">
        <f>IF(N281="snížená",J281,0)</f>
        <v>0</v>
      </c>
      <c r="BG281" s="170">
        <f>IF(N281="zákl. přenesená",J281,0)</f>
        <v>0</v>
      </c>
      <c r="BH281" s="170">
        <f>IF(N281="sníž. přenesená",J281,0)</f>
        <v>0</v>
      </c>
      <c r="BI281" s="170">
        <f>IF(N281="nulová",J281,0)</f>
        <v>0</v>
      </c>
      <c r="BJ281" s="11" t="s">
        <v>86</v>
      </c>
      <c r="BK281" s="170">
        <f>ROUND(I281*H281,2)</f>
        <v>0</v>
      </c>
      <c r="BL281" s="11" t="s">
        <v>125</v>
      </c>
      <c r="BM281" s="169" t="s">
        <v>454</v>
      </c>
    </row>
    <row r="282" spans="1:65" s="2" customFormat="1" ht="39">
      <c r="A282" s="28"/>
      <c r="B282" s="29"/>
      <c r="C282" s="30"/>
      <c r="D282" s="171" t="s">
        <v>128</v>
      </c>
      <c r="E282" s="30"/>
      <c r="F282" s="172" t="s">
        <v>455</v>
      </c>
      <c r="G282" s="30"/>
      <c r="H282" s="30"/>
      <c r="I282" s="173"/>
      <c r="J282" s="30"/>
      <c r="K282" s="30"/>
      <c r="L282" s="33"/>
      <c r="M282" s="174"/>
      <c r="N282" s="175"/>
      <c r="O282" s="65"/>
      <c r="P282" s="65"/>
      <c r="Q282" s="65"/>
      <c r="R282" s="65"/>
      <c r="S282" s="65"/>
      <c r="T282" s="66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1" t="s">
        <v>128</v>
      </c>
      <c r="AU282" s="11" t="s">
        <v>78</v>
      </c>
    </row>
    <row r="283" spans="1:65" s="2" customFormat="1" ht="16.5" customHeight="1">
      <c r="A283" s="28"/>
      <c r="B283" s="29"/>
      <c r="C283" s="158" t="s">
        <v>456</v>
      </c>
      <c r="D283" s="158" t="s">
        <v>120</v>
      </c>
      <c r="E283" s="159" t="s">
        <v>457</v>
      </c>
      <c r="F283" s="160" t="s">
        <v>458</v>
      </c>
      <c r="G283" s="161" t="s">
        <v>193</v>
      </c>
      <c r="H283" s="162">
        <v>10</v>
      </c>
      <c r="I283" s="163"/>
      <c r="J283" s="164">
        <f>ROUND(I283*H283,2)</f>
        <v>0</v>
      </c>
      <c r="K283" s="160" t="s">
        <v>124</v>
      </c>
      <c r="L283" s="33"/>
      <c r="M283" s="165" t="s">
        <v>1</v>
      </c>
      <c r="N283" s="166" t="s">
        <v>43</v>
      </c>
      <c r="O283" s="65"/>
      <c r="P283" s="167">
        <f>O283*H283</f>
        <v>0</v>
      </c>
      <c r="Q283" s="167">
        <v>0</v>
      </c>
      <c r="R283" s="167">
        <f>Q283*H283</f>
        <v>0</v>
      </c>
      <c r="S283" s="167">
        <v>0</v>
      </c>
      <c r="T283" s="168">
        <f>S283*H283</f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69" t="s">
        <v>125</v>
      </c>
      <c r="AT283" s="169" t="s">
        <v>120</v>
      </c>
      <c r="AU283" s="169" t="s">
        <v>78</v>
      </c>
      <c r="AY283" s="11" t="s">
        <v>126</v>
      </c>
      <c r="BE283" s="170">
        <f>IF(N283="základní",J283,0)</f>
        <v>0</v>
      </c>
      <c r="BF283" s="170">
        <f>IF(N283="snížená",J283,0)</f>
        <v>0</v>
      </c>
      <c r="BG283" s="170">
        <f>IF(N283="zákl. přenesená",J283,0)</f>
        <v>0</v>
      </c>
      <c r="BH283" s="170">
        <f>IF(N283="sníž. přenesená",J283,0)</f>
        <v>0</v>
      </c>
      <c r="BI283" s="170">
        <f>IF(N283="nulová",J283,0)</f>
        <v>0</v>
      </c>
      <c r="BJ283" s="11" t="s">
        <v>86</v>
      </c>
      <c r="BK283" s="170">
        <f>ROUND(I283*H283,2)</f>
        <v>0</v>
      </c>
      <c r="BL283" s="11" t="s">
        <v>125</v>
      </c>
      <c r="BM283" s="169" t="s">
        <v>459</v>
      </c>
    </row>
    <row r="284" spans="1:65" s="2" customFormat="1" ht="39">
      <c r="A284" s="28"/>
      <c r="B284" s="29"/>
      <c r="C284" s="30"/>
      <c r="D284" s="171" t="s">
        <v>128</v>
      </c>
      <c r="E284" s="30"/>
      <c r="F284" s="172" t="s">
        <v>460</v>
      </c>
      <c r="G284" s="30"/>
      <c r="H284" s="30"/>
      <c r="I284" s="173"/>
      <c r="J284" s="30"/>
      <c r="K284" s="30"/>
      <c r="L284" s="33"/>
      <c r="M284" s="174"/>
      <c r="N284" s="175"/>
      <c r="O284" s="65"/>
      <c r="P284" s="65"/>
      <c r="Q284" s="65"/>
      <c r="R284" s="65"/>
      <c r="S284" s="65"/>
      <c r="T284" s="66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T284" s="11" t="s">
        <v>128</v>
      </c>
      <c r="AU284" s="11" t="s">
        <v>78</v>
      </c>
    </row>
    <row r="285" spans="1:65" s="2" customFormat="1" ht="16.5" customHeight="1">
      <c r="A285" s="28"/>
      <c r="B285" s="29"/>
      <c r="C285" s="158" t="s">
        <v>461</v>
      </c>
      <c r="D285" s="158" t="s">
        <v>120</v>
      </c>
      <c r="E285" s="159" t="s">
        <v>462</v>
      </c>
      <c r="F285" s="160" t="s">
        <v>463</v>
      </c>
      <c r="G285" s="161" t="s">
        <v>193</v>
      </c>
      <c r="H285" s="162">
        <v>10</v>
      </c>
      <c r="I285" s="163"/>
      <c r="J285" s="164">
        <f>ROUND(I285*H285,2)</f>
        <v>0</v>
      </c>
      <c r="K285" s="160" t="s">
        <v>124</v>
      </c>
      <c r="L285" s="33"/>
      <c r="M285" s="165" t="s">
        <v>1</v>
      </c>
      <c r="N285" s="166" t="s">
        <v>43</v>
      </c>
      <c r="O285" s="65"/>
      <c r="P285" s="167">
        <f>O285*H285</f>
        <v>0</v>
      </c>
      <c r="Q285" s="167">
        <v>0</v>
      </c>
      <c r="R285" s="167">
        <f>Q285*H285</f>
        <v>0</v>
      </c>
      <c r="S285" s="167">
        <v>0</v>
      </c>
      <c r="T285" s="168">
        <f>S285*H285</f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69" t="s">
        <v>125</v>
      </c>
      <c r="AT285" s="169" t="s">
        <v>120</v>
      </c>
      <c r="AU285" s="169" t="s">
        <v>78</v>
      </c>
      <c r="AY285" s="11" t="s">
        <v>126</v>
      </c>
      <c r="BE285" s="170">
        <f>IF(N285="základní",J285,0)</f>
        <v>0</v>
      </c>
      <c r="BF285" s="170">
        <f>IF(N285="snížená",J285,0)</f>
        <v>0</v>
      </c>
      <c r="BG285" s="170">
        <f>IF(N285="zákl. přenesená",J285,0)</f>
        <v>0</v>
      </c>
      <c r="BH285" s="170">
        <f>IF(N285="sníž. přenesená",J285,0)</f>
        <v>0</v>
      </c>
      <c r="BI285" s="170">
        <f>IF(N285="nulová",J285,0)</f>
        <v>0</v>
      </c>
      <c r="BJ285" s="11" t="s">
        <v>86</v>
      </c>
      <c r="BK285" s="170">
        <f>ROUND(I285*H285,2)</f>
        <v>0</v>
      </c>
      <c r="BL285" s="11" t="s">
        <v>125</v>
      </c>
      <c r="BM285" s="169" t="s">
        <v>464</v>
      </c>
    </row>
    <row r="286" spans="1:65" s="2" customFormat="1" ht="39">
      <c r="A286" s="28"/>
      <c r="B286" s="29"/>
      <c r="C286" s="30"/>
      <c r="D286" s="171" t="s">
        <v>128</v>
      </c>
      <c r="E286" s="30"/>
      <c r="F286" s="172" t="s">
        <v>465</v>
      </c>
      <c r="G286" s="30"/>
      <c r="H286" s="30"/>
      <c r="I286" s="173"/>
      <c r="J286" s="30"/>
      <c r="K286" s="30"/>
      <c r="L286" s="33"/>
      <c r="M286" s="174"/>
      <c r="N286" s="175"/>
      <c r="O286" s="65"/>
      <c r="P286" s="65"/>
      <c r="Q286" s="65"/>
      <c r="R286" s="65"/>
      <c r="S286" s="65"/>
      <c r="T286" s="66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1" t="s">
        <v>128</v>
      </c>
      <c r="AU286" s="11" t="s">
        <v>78</v>
      </c>
    </row>
    <row r="287" spans="1:65" s="2" customFormat="1" ht="21.75" customHeight="1">
      <c r="A287" s="28"/>
      <c r="B287" s="29"/>
      <c r="C287" s="158" t="s">
        <v>466</v>
      </c>
      <c r="D287" s="158" t="s">
        <v>120</v>
      </c>
      <c r="E287" s="159" t="s">
        <v>467</v>
      </c>
      <c r="F287" s="160" t="s">
        <v>468</v>
      </c>
      <c r="G287" s="161" t="s">
        <v>193</v>
      </c>
      <c r="H287" s="162">
        <v>20</v>
      </c>
      <c r="I287" s="163"/>
      <c r="J287" s="164">
        <f>ROUND(I287*H287,2)</f>
        <v>0</v>
      </c>
      <c r="K287" s="160" t="s">
        <v>124</v>
      </c>
      <c r="L287" s="33"/>
      <c r="M287" s="165" t="s">
        <v>1</v>
      </c>
      <c r="N287" s="166" t="s">
        <v>43</v>
      </c>
      <c r="O287" s="65"/>
      <c r="P287" s="167">
        <f>O287*H287</f>
        <v>0</v>
      </c>
      <c r="Q287" s="167">
        <v>0</v>
      </c>
      <c r="R287" s="167">
        <f>Q287*H287</f>
        <v>0</v>
      </c>
      <c r="S287" s="167">
        <v>0</v>
      </c>
      <c r="T287" s="168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69" t="s">
        <v>125</v>
      </c>
      <c r="AT287" s="169" t="s">
        <v>120</v>
      </c>
      <c r="AU287" s="169" t="s">
        <v>78</v>
      </c>
      <c r="AY287" s="11" t="s">
        <v>126</v>
      </c>
      <c r="BE287" s="170">
        <f>IF(N287="základní",J287,0)</f>
        <v>0</v>
      </c>
      <c r="BF287" s="170">
        <f>IF(N287="snížená",J287,0)</f>
        <v>0</v>
      </c>
      <c r="BG287" s="170">
        <f>IF(N287="zákl. přenesená",J287,0)</f>
        <v>0</v>
      </c>
      <c r="BH287" s="170">
        <f>IF(N287="sníž. přenesená",J287,0)</f>
        <v>0</v>
      </c>
      <c r="BI287" s="170">
        <f>IF(N287="nulová",J287,0)</f>
        <v>0</v>
      </c>
      <c r="BJ287" s="11" t="s">
        <v>86</v>
      </c>
      <c r="BK287" s="170">
        <f>ROUND(I287*H287,2)</f>
        <v>0</v>
      </c>
      <c r="BL287" s="11" t="s">
        <v>125</v>
      </c>
      <c r="BM287" s="169" t="s">
        <v>469</v>
      </c>
    </row>
    <row r="288" spans="1:65" s="2" customFormat="1" ht="39">
      <c r="A288" s="28"/>
      <c r="B288" s="29"/>
      <c r="C288" s="30"/>
      <c r="D288" s="171" t="s">
        <v>128</v>
      </c>
      <c r="E288" s="30"/>
      <c r="F288" s="172" t="s">
        <v>470</v>
      </c>
      <c r="G288" s="30"/>
      <c r="H288" s="30"/>
      <c r="I288" s="173"/>
      <c r="J288" s="30"/>
      <c r="K288" s="30"/>
      <c r="L288" s="33"/>
      <c r="M288" s="174"/>
      <c r="N288" s="175"/>
      <c r="O288" s="65"/>
      <c r="P288" s="65"/>
      <c r="Q288" s="65"/>
      <c r="R288" s="65"/>
      <c r="S288" s="65"/>
      <c r="T288" s="66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1" t="s">
        <v>128</v>
      </c>
      <c r="AU288" s="11" t="s">
        <v>78</v>
      </c>
    </row>
    <row r="289" spans="1:65" s="2" customFormat="1" ht="16.5" customHeight="1">
      <c r="A289" s="28"/>
      <c r="B289" s="29"/>
      <c r="C289" s="177" t="s">
        <v>471</v>
      </c>
      <c r="D289" s="177" t="s">
        <v>472</v>
      </c>
      <c r="E289" s="178" t="s">
        <v>473</v>
      </c>
      <c r="F289" s="179" t="s">
        <v>474</v>
      </c>
      <c r="G289" s="180" t="s">
        <v>475</v>
      </c>
      <c r="H289" s="181">
        <v>50</v>
      </c>
      <c r="I289" s="182"/>
      <c r="J289" s="183">
        <f>ROUND(I289*H289,2)</f>
        <v>0</v>
      </c>
      <c r="K289" s="179" t="s">
        <v>124</v>
      </c>
      <c r="L289" s="184"/>
      <c r="M289" s="185" t="s">
        <v>1</v>
      </c>
      <c r="N289" s="186" t="s">
        <v>43</v>
      </c>
      <c r="O289" s="65"/>
      <c r="P289" s="167">
        <f>O289*H289</f>
        <v>0</v>
      </c>
      <c r="Q289" s="167">
        <v>1E-3</v>
      </c>
      <c r="R289" s="167">
        <f>Q289*H289</f>
        <v>0.05</v>
      </c>
      <c r="S289" s="167">
        <v>0</v>
      </c>
      <c r="T289" s="168">
        <f>S289*H289</f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69" t="s">
        <v>476</v>
      </c>
      <c r="AT289" s="169" t="s">
        <v>472</v>
      </c>
      <c r="AU289" s="169" t="s">
        <v>78</v>
      </c>
      <c r="AY289" s="11" t="s">
        <v>126</v>
      </c>
      <c r="BE289" s="170">
        <f>IF(N289="základní",J289,0)</f>
        <v>0</v>
      </c>
      <c r="BF289" s="170">
        <f>IF(N289="snížená",J289,0)</f>
        <v>0</v>
      </c>
      <c r="BG289" s="170">
        <f>IF(N289="zákl. přenesená",J289,0)</f>
        <v>0</v>
      </c>
      <c r="BH289" s="170">
        <f>IF(N289="sníž. přenesená",J289,0)</f>
        <v>0</v>
      </c>
      <c r="BI289" s="170">
        <f>IF(N289="nulová",J289,0)</f>
        <v>0</v>
      </c>
      <c r="BJ289" s="11" t="s">
        <v>86</v>
      </c>
      <c r="BK289" s="170">
        <f>ROUND(I289*H289,2)</f>
        <v>0</v>
      </c>
      <c r="BL289" s="11" t="s">
        <v>476</v>
      </c>
      <c r="BM289" s="169" t="s">
        <v>477</v>
      </c>
    </row>
    <row r="290" spans="1:65" s="2" customFormat="1" ht="11.25">
      <c r="A290" s="28"/>
      <c r="B290" s="29"/>
      <c r="C290" s="30"/>
      <c r="D290" s="171" t="s">
        <v>128</v>
      </c>
      <c r="E290" s="30"/>
      <c r="F290" s="172" t="s">
        <v>474</v>
      </c>
      <c r="G290" s="30"/>
      <c r="H290" s="30"/>
      <c r="I290" s="173"/>
      <c r="J290" s="30"/>
      <c r="K290" s="30"/>
      <c r="L290" s="33"/>
      <c r="M290" s="174"/>
      <c r="N290" s="175"/>
      <c r="O290" s="65"/>
      <c r="P290" s="65"/>
      <c r="Q290" s="65"/>
      <c r="R290" s="65"/>
      <c r="S290" s="65"/>
      <c r="T290" s="66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T290" s="11" t="s">
        <v>128</v>
      </c>
      <c r="AU290" s="11" t="s">
        <v>78</v>
      </c>
    </row>
    <row r="291" spans="1:65" s="2" customFormat="1" ht="16.5" customHeight="1">
      <c r="A291" s="28"/>
      <c r="B291" s="29"/>
      <c r="C291" s="177" t="s">
        <v>478</v>
      </c>
      <c r="D291" s="177" t="s">
        <v>472</v>
      </c>
      <c r="E291" s="178" t="s">
        <v>479</v>
      </c>
      <c r="F291" s="179" t="s">
        <v>480</v>
      </c>
      <c r="G291" s="180" t="s">
        <v>475</v>
      </c>
      <c r="H291" s="181">
        <v>50</v>
      </c>
      <c r="I291" s="182"/>
      <c r="J291" s="183">
        <f>ROUND(I291*H291,2)</f>
        <v>0</v>
      </c>
      <c r="K291" s="179" t="s">
        <v>124</v>
      </c>
      <c r="L291" s="184"/>
      <c r="M291" s="185" t="s">
        <v>1</v>
      </c>
      <c r="N291" s="186" t="s">
        <v>43</v>
      </c>
      <c r="O291" s="65"/>
      <c r="P291" s="167">
        <f>O291*H291</f>
        <v>0</v>
      </c>
      <c r="Q291" s="167">
        <v>1E-3</v>
      </c>
      <c r="R291" s="167">
        <f>Q291*H291</f>
        <v>0.05</v>
      </c>
      <c r="S291" s="167">
        <v>0</v>
      </c>
      <c r="T291" s="168">
        <f>S291*H291</f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69" t="s">
        <v>476</v>
      </c>
      <c r="AT291" s="169" t="s">
        <v>472</v>
      </c>
      <c r="AU291" s="169" t="s">
        <v>78</v>
      </c>
      <c r="AY291" s="11" t="s">
        <v>126</v>
      </c>
      <c r="BE291" s="170">
        <f>IF(N291="základní",J291,0)</f>
        <v>0</v>
      </c>
      <c r="BF291" s="170">
        <f>IF(N291="snížená",J291,0)</f>
        <v>0</v>
      </c>
      <c r="BG291" s="170">
        <f>IF(N291="zákl. přenesená",J291,0)</f>
        <v>0</v>
      </c>
      <c r="BH291" s="170">
        <f>IF(N291="sníž. přenesená",J291,0)</f>
        <v>0</v>
      </c>
      <c r="BI291" s="170">
        <f>IF(N291="nulová",J291,0)</f>
        <v>0</v>
      </c>
      <c r="BJ291" s="11" t="s">
        <v>86</v>
      </c>
      <c r="BK291" s="170">
        <f>ROUND(I291*H291,2)</f>
        <v>0</v>
      </c>
      <c r="BL291" s="11" t="s">
        <v>476</v>
      </c>
      <c r="BM291" s="169" t="s">
        <v>481</v>
      </c>
    </row>
    <row r="292" spans="1:65" s="2" customFormat="1" ht="11.25">
      <c r="A292" s="28"/>
      <c r="B292" s="29"/>
      <c r="C292" s="30"/>
      <c r="D292" s="171" t="s">
        <v>128</v>
      </c>
      <c r="E292" s="30"/>
      <c r="F292" s="172" t="s">
        <v>480</v>
      </c>
      <c r="G292" s="30"/>
      <c r="H292" s="30"/>
      <c r="I292" s="173"/>
      <c r="J292" s="30"/>
      <c r="K292" s="30"/>
      <c r="L292" s="33"/>
      <c r="M292" s="174"/>
      <c r="N292" s="175"/>
      <c r="O292" s="65"/>
      <c r="P292" s="65"/>
      <c r="Q292" s="65"/>
      <c r="R292" s="65"/>
      <c r="S292" s="65"/>
      <c r="T292" s="66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T292" s="11" t="s">
        <v>128</v>
      </c>
      <c r="AU292" s="11" t="s">
        <v>78</v>
      </c>
    </row>
    <row r="293" spans="1:65" s="2" customFormat="1" ht="24.2" customHeight="1">
      <c r="A293" s="28"/>
      <c r="B293" s="29"/>
      <c r="C293" s="177" t="s">
        <v>482</v>
      </c>
      <c r="D293" s="177" t="s">
        <v>472</v>
      </c>
      <c r="E293" s="178" t="s">
        <v>483</v>
      </c>
      <c r="F293" s="179" t="s">
        <v>484</v>
      </c>
      <c r="G293" s="180" t="s">
        <v>193</v>
      </c>
      <c r="H293" s="181">
        <v>10</v>
      </c>
      <c r="I293" s="182"/>
      <c r="J293" s="183">
        <f>ROUND(I293*H293,2)</f>
        <v>0</v>
      </c>
      <c r="K293" s="179" t="s">
        <v>124</v>
      </c>
      <c r="L293" s="184"/>
      <c r="M293" s="185" t="s">
        <v>1</v>
      </c>
      <c r="N293" s="186" t="s">
        <v>43</v>
      </c>
      <c r="O293" s="65"/>
      <c r="P293" s="167">
        <f>O293*H293</f>
        <v>0</v>
      </c>
      <c r="Q293" s="167">
        <v>2E-3</v>
      </c>
      <c r="R293" s="167">
        <f>Q293*H293</f>
        <v>0.02</v>
      </c>
      <c r="S293" s="167">
        <v>0</v>
      </c>
      <c r="T293" s="168">
        <f>S293*H293</f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69" t="s">
        <v>476</v>
      </c>
      <c r="AT293" s="169" t="s">
        <v>472</v>
      </c>
      <c r="AU293" s="169" t="s">
        <v>78</v>
      </c>
      <c r="AY293" s="11" t="s">
        <v>126</v>
      </c>
      <c r="BE293" s="170">
        <f>IF(N293="základní",J293,0)</f>
        <v>0</v>
      </c>
      <c r="BF293" s="170">
        <f>IF(N293="snížená",J293,0)</f>
        <v>0</v>
      </c>
      <c r="BG293" s="170">
        <f>IF(N293="zákl. přenesená",J293,0)</f>
        <v>0</v>
      </c>
      <c r="BH293" s="170">
        <f>IF(N293="sníž. přenesená",J293,0)</f>
        <v>0</v>
      </c>
      <c r="BI293" s="170">
        <f>IF(N293="nulová",J293,0)</f>
        <v>0</v>
      </c>
      <c r="BJ293" s="11" t="s">
        <v>86</v>
      </c>
      <c r="BK293" s="170">
        <f>ROUND(I293*H293,2)</f>
        <v>0</v>
      </c>
      <c r="BL293" s="11" t="s">
        <v>476</v>
      </c>
      <c r="BM293" s="169" t="s">
        <v>485</v>
      </c>
    </row>
    <row r="294" spans="1:65" s="2" customFormat="1" ht="11.25">
      <c r="A294" s="28"/>
      <c r="B294" s="29"/>
      <c r="C294" s="30"/>
      <c r="D294" s="171" t="s">
        <v>128</v>
      </c>
      <c r="E294" s="30"/>
      <c r="F294" s="172" t="s">
        <v>484</v>
      </c>
      <c r="G294" s="30"/>
      <c r="H294" s="30"/>
      <c r="I294" s="173"/>
      <c r="J294" s="30"/>
      <c r="K294" s="30"/>
      <c r="L294" s="33"/>
      <c r="M294" s="174"/>
      <c r="N294" s="175"/>
      <c r="O294" s="65"/>
      <c r="P294" s="65"/>
      <c r="Q294" s="65"/>
      <c r="R294" s="65"/>
      <c r="S294" s="65"/>
      <c r="T294" s="66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T294" s="11" t="s">
        <v>128</v>
      </c>
      <c r="AU294" s="11" t="s">
        <v>78</v>
      </c>
    </row>
    <row r="295" spans="1:65" s="2" customFormat="1" ht="21.75" customHeight="1">
      <c r="A295" s="28"/>
      <c r="B295" s="29"/>
      <c r="C295" s="177" t="s">
        <v>486</v>
      </c>
      <c r="D295" s="177" t="s">
        <v>472</v>
      </c>
      <c r="E295" s="178" t="s">
        <v>487</v>
      </c>
      <c r="F295" s="179" t="s">
        <v>488</v>
      </c>
      <c r="G295" s="180" t="s">
        <v>193</v>
      </c>
      <c r="H295" s="181">
        <v>10</v>
      </c>
      <c r="I295" s="182"/>
      <c r="J295" s="183">
        <f>ROUND(I295*H295,2)</f>
        <v>0</v>
      </c>
      <c r="K295" s="179" t="s">
        <v>124</v>
      </c>
      <c r="L295" s="184"/>
      <c r="M295" s="185" t="s">
        <v>1</v>
      </c>
      <c r="N295" s="186" t="s">
        <v>43</v>
      </c>
      <c r="O295" s="65"/>
      <c r="P295" s="167">
        <f>O295*H295</f>
        <v>0</v>
      </c>
      <c r="Q295" s="167">
        <v>4.0000000000000003E-5</v>
      </c>
      <c r="R295" s="167">
        <f>Q295*H295</f>
        <v>4.0000000000000002E-4</v>
      </c>
      <c r="S295" s="167">
        <v>0</v>
      </c>
      <c r="T295" s="168">
        <f>S295*H295</f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69" t="s">
        <v>476</v>
      </c>
      <c r="AT295" s="169" t="s">
        <v>472</v>
      </c>
      <c r="AU295" s="169" t="s">
        <v>78</v>
      </c>
      <c r="AY295" s="11" t="s">
        <v>126</v>
      </c>
      <c r="BE295" s="170">
        <f>IF(N295="základní",J295,0)</f>
        <v>0</v>
      </c>
      <c r="BF295" s="170">
        <f>IF(N295="snížená",J295,0)</f>
        <v>0</v>
      </c>
      <c r="BG295" s="170">
        <f>IF(N295="zákl. přenesená",J295,0)</f>
        <v>0</v>
      </c>
      <c r="BH295" s="170">
        <f>IF(N295="sníž. přenesená",J295,0)</f>
        <v>0</v>
      </c>
      <c r="BI295" s="170">
        <f>IF(N295="nulová",J295,0)</f>
        <v>0</v>
      </c>
      <c r="BJ295" s="11" t="s">
        <v>86</v>
      </c>
      <c r="BK295" s="170">
        <f>ROUND(I295*H295,2)</f>
        <v>0</v>
      </c>
      <c r="BL295" s="11" t="s">
        <v>476</v>
      </c>
      <c r="BM295" s="169" t="s">
        <v>489</v>
      </c>
    </row>
    <row r="296" spans="1:65" s="2" customFormat="1" ht="11.25">
      <c r="A296" s="28"/>
      <c r="B296" s="29"/>
      <c r="C296" s="30"/>
      <c r="D296" s="171" t="s">
        <v>128</v>
      </c>
      <c r="E296" s="30"/>
      <c r="F296" s="172" t="s">
        <v>488</v>
      </c>
      <c r="G296" s="30"/>
      <c r="H296" s="30"/>
      <c r="I296" s="173"/>
      <c r="J296" s="30"/>
      <c r="K296" s="30"/>
      <c r="L296" s="33"/>
      <c r="M296" s="174"/>
      <c r="N296" s="175"/>
      <c r="O296" s="65"/>
      <c r="P296" s="65"/>
      <c r="Q296" s="65"/>
      <c r="R296" s="65"/>
      <c r="S296" s="65"/>
      <c r="T296" s="66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T296" s="11" t="s">
        <v>128</v>
      </c>
      <c r="AU296" s="11" t="s">
        <v>78</v>
      </c>
    </row>
    <row r="297" spans="1:65" s="2" customFormat="1" ht="24.2" customHeight="1">
      <c r="A297" s="28"/>
      <c r="B297" s="29"/>
      <c r="C297" s="177" t="s">
        <v>490</v>
      </c>
      <c r="D297" s="177" t="s">
        <v>472</v>
      </c>
      <c r="E297" s="178" t="s">
        <v>491</v>
      </c>
      <c r="F297" s="179" t="s">
        <v>492</v>
      </c>
      <c r="G297" s="180" t="s">
        <v>193</v>
      </c>
      <c r="H297" s="181">
        <v>10</v>
      </c>
      <c r="I297" s="182"/>
      <c r="J297" s="183">
        <f>ROUND(I297*H297,2)</f>
        <v>0</v>
      </c>
      <c r="K297" s="179" t="s">
        <v>124</v>
      </c>
      <c r="L297" s="184"/>
      <c r="M297" s="185" t="s">
        <v>1</v>
      </c>
      <c r="N297" s="186" t="s">
        <v>43</v>
      </c>
      <c r="O297" s="65"/>
      <c r="P297" s="167">
        <f>O297*H297</f>
        <v>0</v>
      </c>
      <c r="Q297" s="167">
        <v>3.5000000000000001E-3</v>
      </c>
      <c r="R297" s="167">
        <f>Q297*H297</f>
        <v>3.5000000000000003E-2</v>
      </c>
      <c r="S297" s="167">
        <v>0</v>
      </c>
      <c r="T297" s="168">
        <f>S297*H297</f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69" t="s">
        <v>476</v>
      </c>
      <c r="AT297" s="169" t="s">
        <v>472</v>
      </c>
      <c r="AU297" s="169" t="s">
        <v>78</v>
      </c>
      <c r="AY297" s="11" t="s">
        <v>126</v>
      </c>
      <c r="BE297" s="170">
        <f>IF(N297="základní",J297,0)</f>
        <v>0</v>
      </c>
      <c r="BF297" s="170">
        <f>IF(N297="snížená",J297,0)</f>
        <v>0</v>
      </c>
      <c r="BG297" s="170">
        <f>IF(N297="zákl. přenesená",J297,0)</f>
        <v>0</v>
      </c>
      <c r="BH297" s="170">
        <f>IF(N297="sníž. přenesená",J297,0)</f>
        <v>0</v>
      </c>
      <c r="BI297" s="170">
        <f>IF(N297="nulová",J297,0)</f>
        <v>0</v>
      </c>
      <c r="BJ297" s="11" t="s">
        <v>86</v>
      </c>
      <c r="BK297" s="170">
        <f>ROUND(I297*H297,2)</f>
        <v>0</v>
      </c>
      <c r="BL297" s="11" t="s">
        <v>476</v>
      </c>
      <c r="BM297" s="169" t="s">
        <v>493</v>
      </c>
    </row>
    <row r="298" spans="1:65" s="2" customFormat="1" ht="11.25">
      <c r="A298" s="28"/>
      <c r="B298" s="29"/>
      <c r="C298" s="30"/>
      <c r="D298" s="171" t="s">
        <v>128</v>
      </c>
      <c r="E298" s="30"/>
      <c r="F298" s="172" t="s">
        <v>492</v>
      </c>
      <c r="G298" s="30"/>
      <c r="H298" s="30"/>
      <c r="I298" s="173"/>
      <c r="J298" s="30"/>
      <c r="K298" s="30"/>
      <c r="L298" s="33"/>
      <c r="M298" s="187"/>
      <c r="N298" s="188"/>
      <c r="O298" s="189"/>
      <c r="P298" s="189"/>
      <c r="Q298" s="189"/>
      <c r="R298" s="189"/>
      <c r="S298" s="189"/>
      <c r="T298" s="190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T298" s="11" t="s">
        <v>128</v>
      </c>
      <c r="AU298" s="11" t="s">
        <v>78</v>
      </c>
    </row>
    <row r="299" spans="1:65" s="2" customFormat="1" ht="6.95" customHeight="1">
      <c r="A299" s="2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33"/>
      <c r="M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</row>
  </sheetData>
  <sheetProtection algorithmName="SHA-512" hashValue="JDAeEla7fdR7K/dqlGB6BIi2tcFrTZmo3TrEBFg2ky/Y0Bh02vDjTWMCI6VbJ/VoxdK0n0M8aCBkKYFQB1IWPw==" saltValue="T+8vdOXu1o6K+QZHzw0SDMzlGPS52+YntqV/4MzfF3gWqgXJATDeL0sTld5RY1HJi1JkYEbgbhDhB9H1+CTfQw==" spinCount="100000" sheet="1" objects="1" scenarios="1" formatColumns="0" formatRows="0" autoFilter="0"/>
  <autoFilter ref="C115:K298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0"/>
  <sheetViews>
    <sheetView showGridLines="0" tabSelected="1" topLeftCell="A115" workbookViewId="0">
      <selection activeCell="I137" sqref="I137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1" t="s">
        <v>95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4"/>
      <c r="AT3" s="11" t="s">
        <v>88</v>
      </c>
    </row>
    <row r="4" spans="1:46" s="1" customFormat="1" ht="24.95" customHeight="1">
      <c r="B4" s="14"/>
      <c r="D4" s="111" t="s">
        <v>99</v>
      </c>
      <c r="L4" s="14"/>
      <c r="M4" s="112" t="s">
        <v>10</v>
      </c>
      <c r="AT4" s="11" t="s">
        <v>4</v>
      </c>
    </row>
    <row r="5" spans="1:46" s="1" customFormat="1" ht="6.95" customHeight="1">
      <c r="B5" s="14"/>
      <c r="L5" s="14"/>
    </row>
    <row r="6" spans="1:46" s="1" customFormat="1" ht="12" customHeight="1">
      <c r="B6" s="14"/>
      <c r="D6" s="113" t="s">
        <v>16</v>
      </c>
      <c r="L6" s="14"/>
    </row>
    <row r="7" spans="1:46" s="1" customFormat="1" ht="26.25" customHeight="1">
      <c r="B7" s="14"/>
      <c r="E7" s="237" t="str">
        <f>'Rekapitulace stavby'!K6</f>
        <v>Údržba vyšší zeleně v obvodu OŘ Ústí n.L. 2023-2025,oblast č.3 Správa tratí Karlovy Vary</v>
      </c>
      <c r="F7" s="238"/>
      <c r="G7" s="238"/>
      <c r="H7" s="238"/>
      <c r="L7" s="14"/>
    </row>
    <row r="8" spans="1:46" s="1" customFormat="1" ht="12" customHeight="1">
      <c r="B8" s="14"/>
      <c r="D8" s="113" t="s">
        <v>100</v>
      </c>
      <c r="L8" s="14"/>
    </row>
    <row r="9" spans="1:46" s="2" customFormat="1" ht="16.5" customHeight="1">
      <c r="A9" s="28"/>
      <c r="B9" s="33"/>
      <c r="C9" s="28"/>
      <c r="D9" s="28"/>
      <c r="E9" s="237" t="s">
        <v>494</v>
      </c>
      <c r="F9" s="240"/>
      <c r="G9" s="240"/>
      <c r="H9" s="240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33"/>
      <c r="C10" s="28"/>
      <c r="D10" s="113" t="s">
        <v>495</v>
      </c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33"/>
      <c r="C11" s="28"/>
      <c r="D11" s="28"/>
      <c r="E11" s="239" t="s">
        <v>496</v>
      </c>
      <c r="F11" s="240"/>
      <c r="G11" s="240"/>
      <c r="H11" s="240"/>
      <c r="I11" s="28"/>
      <c r="J11" s="28"/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33"/>
      <c r="C13" s="28"/>
      <c r="D13" s="113" t="s">
        <v>18</v>
      </c>
      <c r="E13" s="28"/>
      <c r="F13" s="104" t="s">
        <v>1</v>
      </c>
      <c r="G13" s="28"/>
      <c r="H13" s="28"/>
      <c r="I13" s="113" t="s">
        <v>19</v>
      </c>
      <c r="J13" s="104" t="s">
        <v>1</v>
      </c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3" t="s">
        <v>20</v>
      </c>
      <c r="E14" s="28"/>
      <c r="F14" s="104" t="s">
        <v>21</v>
      </c>
      <c r="G14" s="28"/>
      <c r="H14" s="28"/>
      <c r="I14" s="113" t="s">
        <v>22</v>
      </c>
      <c r="J14" s="114" t="str">
        <f>'Rekapitulace stavby'!AN8</f>
        <v>21. 9. 2023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33"/>
      <c r="C16" s="28"/>
      <c r="D16" s="113" t="s">
        <v>24</v>
      </c>
      <c r="E16" s="28"/>
      <c r="F16" s="28"/>
      <c r="G16" s="28"/>
      <c r="H16" s="28"/>
      <c r="I16" s="113" t="s">
        <v>25</v>
      </c>
      <c r="J16" s="104" t="s">
        <v>26</v>
      </c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33"/>
      <c r="C17" s="28"/>
      <c r="D17" s="28"/>
      <c r="E17" s="104" t="s">
        <v>27</v>
      </c>
      <c r="F17" s="28"/>
      <c r="G17" s="28"/>
      <c r="H17" s="28"/>
      <c r="I17" s="113" t="s">
        <v>28</v>
      </c>
      <c r="J17" s="104" t="s">
        <v>29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33"/>
      <c r="C19" s="28"/>
      <c r="D19" s="113" t="s">
        <v>30</v>
      </c>
      <c r="E19" s="28"/>
      <c r="F19" s="28"/>
      <c r="G19" s="28"/>
      <c r="H19" s="28"/>
      <c r="I19" s="113" t="s">
        <v>25</v>
      </c>
      <c r="J19" s="24" t="str">
        <f>'Rekapitulace stavby'!AN13</f>
        <v>Vyplň údaj</v>
      </c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33"/>
      <c r="C20" s="28"/>
      <c r="D20" s="28"/>
      <c r="E20" s="241" t="str">
        <f>'Rekapitulace stavby'!E14</f>
        <v>Vyplň údaj</v>
      </c>
      <c r="F20" s="242"/>
      <c r="G20" s="242"/>
      <c r="H20" s="242"/>
      <c r="I20" s="113" t="s">
        <v>28</v>
      </c>
      <c r="J20" s="24" t="str">
        <f>'Rekapitulace stavby'!AN14</f>
        <v>Vyplň údaj</v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33"/>
      <c r="C22" s="28"/>
      <c r="D22" s="113" t="s">
        <v>32</v>
      </c>
      <c r="E22" s="28"/>
      <c r="F22" s="28"/>
      <c r="G22" s="28"/>
      <c r="H22" s="28"/>
      <c r="I22" s="113" t="s">
        <v>25</v>
      </c>
      <c r="J22" s="104" t="str">
        <f>IF('Rekapitulace stavby'!AN16="","",'Rekapitulace stavby'!AN16)</f>
        <v/>
      </c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33"/>
      <c r="C23" s="28"/>
      <c r="D23" s="28"/>
      <c r="E23" s="104" t="str">
        <f>IF('Rekapitulace stavby'!E17="","",'Rekapitulace stavby'!E17)</f>
        <v xml:space="preserve"> </v>
      </c>
      <c r="F23" s="28"/>
      <c r="G23" s="28"/>
      <c r="H23" s="28"/>
      <c r="I23" s="113" t="s">
        <v>28</v>
      </c>
      <c r="J23" s="104" t="str">
        <f>IF('Rekapitulace stavby'!AN17="","",'Rekapitulace stavby'!AN17)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33"/>
      <c r="C25" s="28"/>
      <c r="D25" s="113" t="s">
        <v>35</v>
      </c>
      <c r="E25" s="28"/>
      <c r="F25" s="28"/>
      <c r="G25" s="28"/>
      <c r="H25" s="28"/>
      <c r="I25" s="113" t="s">
        <v>25</v>
      </c>
      <c r="J25" s="104" t="s">
        <v>1</v>
      </c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33"/>
      <c r="C26" s="28"/>
      <c r="D26" s="28"/>
      <c r="E26" s="104" t="s">
        <v>36</v>
      </c>
      <c r="F26" s="28"/>
      <c r="G26" s="28"/>
      <c r="H26" s="28"/>
      <c r="I26" s="113" t="s">
        <v>28</v>
      </c>
      <c r="J26" s="104" t="s">
        <v>1</v>
      </c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5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33"/>
      <c r="C28" s="28"/>
      <c r="D28" s="113" t="s">
        <v>37</v>
      </c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15"/>
      <c r="B29" s="116"/>
      <c r="C29" s="115"/>
      <c r="D29" s="115"/>
      <c r="E29" s="243" t="s">
        <v>1</v>
      </c>
      <c r="F29" s="243"/>
      <c r="G29" s="243"/>
      <c r="H29" s="243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8"/>
      <c r="E31" s="118"/>
      <c r="F31" s="118"/>
      <c r="G31" s="118"/>
      <c r="H31" s="118"/>
      <c r="I31" s="118"/>
      <c r="J31" s="118"/>
      <c r="K31" s="11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33"/>
      <c r="C32" s="28"/>
      <c r="D32" s="119" t="s">
        <v>38</v>
      </c>
      <c r="E32" s="28"/>
      <c r="F32" s="28"/>
      <c r="G32" s="28"/>
      <c r="H32" s="28"/>
      <c r="I32" s="28"/>
      <c r="J32" s="120">
        <f>ROUND(J120, 2)</f>
        <v>0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33"/>
      <c r="C33" s="28"/>
      <c r="D33" s="118"/>
      <c r="E33" s="118"/>
      <c r="F33" s="118"/>
      <c r="G33" s="118"/>
      <c r="H33" s="118"/>
      <c r="I33" s="118"/>
      <c r="J33" s="118"/>
      <c r="K33" s="11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28"/>
      <c r="F34" s="121" t="s">
        <v>40</v>
      </c>
      <c r="G34" s="28"/>
      <c r="H34" s="28"/>
      <c r="I34" s="121" t="s">
        <v>39</v>
      </c>
      <c r="J34" s="121" t="s">
        <v>41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33"/>
      <c r="C35" s="28"/>
      <c r="D35" s="122" t="s">
        <v>42</v>
      </c>
      <c r="E35" s="113" t="s">
        <v>43</v>
      </c>
      <c r="F35" s="123">
        <f>ROUND((SUM(BE120:BE129)),  2)</f>
        <v>0</v>
      </c>
      <c r="G35" s="28"/>
      <c r="H35" s="28"/>
      <c r="I35" s="124">
        <v>0.21</v>
      </c>
      <c r="J35" s="123">
        <f>ROUND(((SUM(BE120:BE129))*I35),  2)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113" t="s">
        <v>44</v>
      </c>
      <c r="F36" s="123">
        <f>ROUND((SUM(BF120:BF129)),  2)</f>
        <v>0</v>
      </c>
      <c r="G36" s="28"/>
      <c r="H36" s="28"/>
      <c r="I36" s="124">
        <v>0.15</v>
      </c>
      <c r="J36" s="123">
        <f>ROUND(((SUM(BF120:BF129))*I36),  2)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13" t="s">
        <v>45</v>
      </c>
      <c r="F37" s="123">
        <f>ROUND((SUM(BG120:BG129)),  2)</f>
        <v>0</v>
      </c>
      <c r="G37" s="28"/>
      <c r="H37" s="28"/>
      <c r="I37" s="124">
        <v>0.21</v>
      </c>
      <c r="J37" s="12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33"/>
      <c r="C38" s="28"/>
      <c r="D38" s="28"/>
      <c r="E38" s="113" t="s">
        <v>46</v>
      </c>
      <c r="F38" s="123">
        <f>ROUND((SUM(BH120:BH129)),  2)</f>
        <v>0</v>
      </c>
      <c r="G38" s="28"/>
      <c r="H38" s="28"/>
      <c r="I38" s="124">
        <v>0.15</v>
      </c>
      <c r="J38" s="123">
        <f>0</f>
        <v>0</v>
      </c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13" t="s">
        <v>47</v>
      </c>
      <c r="F39" s="123">
        <f>ROUND((SUM(BI120:BI129)),  2)</f>
        <v>0</v>
      </c>
      <c r="G39" s="28"/>
      <c r="H39" s="28"/>
      <c r="I39" s="124">
        <v>0</v>
      </c>
      <c r="J39" s="123">
        <f>0</f>
        <v>0</v>
      </c>
      <c r="K39" s="28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33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45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5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4"/>
      <c r="L43" s="14"/>
    </row>
    <row r="44" spans="1:31" s="1" customFormat="1" ht="14.45" customHeight="1">
      <c r="B44" s="14"/>
      <c r="L44" s="14"/>
    </row>
    <row r="45" spans="1:31" s="1" customFormat="1" ht="14.45" customHeight="1">
      <c r="B45" s="14"/>
      <c r="L45" s="14"/>
    </row>
    <row r="46" spans="1:31" s="1" customFormat="1" ht="14.45" customHeight="1">
      <c r="B46" s="14"/>
      <c r="L46" s="14"/>
    </row>
    <row r="47" spans="1:31" s="1" customFormat="1" ht="14.45" customHeight="1">
      <c r="B47" s="14"/>
      <c r="L47" s="14"/>
    </row>
    <row r="48" spans="1:31" s="1" customFormat="1" ht="14.45" customHeight="1">
      <c r="B48" s="14"/>
      <c r="L48" s="14"/>
    </row>
    <row r="49" spans="1:31" s="1" customFormat="1" ht="14.45" customHeight="1">
      <c r="B49" s="14"/>
      <c r="L49" s="14"/>
    </row>
    <row r="50" spans="1:31" s="2" customFormat="1" ht="14.45" customHeight="1">
      <c r="B50" s="45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45"/>
    </row>
    <row r="51" spans="1:31" ht="11.25">
      <c r="B51" s="14"/>
      <c r="L51" s="14"/>
    </row>
    <row r="52" spans="1:31" ht="11.25">
      <c r="B52" s="14"/>
      <c r="L52" s="14"/>
    </row>
    <row r="53" spans="1:31" ht="11.25">
      <c r="B53" s="14"/>
      <c r="L53" s="14"/>
    </row>
    <row r="54" spans="1:31" ht="11.25">
      <c r="B54" s="14"/>
      <c r="L54" s="14"/>
    </row>
    <row r="55" spans="1:31" ht="11.25">
      <c r="B55" s="14"/>
      <c r="L55" s="14"/>
    </row>
    <row r="56" spans="1:31" ht="11.25">
      <c r="B56" s="14"/>
      <c r="L56" s="14"/>
    </row>
    <row r="57" spans="1:31" ht="11.25">
      <c r="B57" s="14"/>
      <c r="L57" s="14"/>
    </row>
    <row r="58" spans="1:31" ht="11.25">
      <c r="B58" s="14"/>
      <c r="L58" s="14"/>
    </row>
    <row r="59" spans="1:31" ht="11.25">
      <c r="B59" s="14"/>
      <c r="L59" s="14"/>
    </row>
    <row r="60" spans="1:31" ht="11.25">
      <c r="B60" s="14"/>
      <c r="L60" s="14"/>
    </row>
    <row r="61" spans="1:31" s="2" customFormat="1">
      <c r="A61" s="28"/>
      <c r="B61" s="33"/>
      <c r="C61" s="28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4"/>
      <c r="L62" s="14"/>
    </row>
    <row r="63" spans="1:31" ht="11.25">
      <c r="B63" s="14"/>
      <c r="L63" s="14"/>
    </row>
    <row r="64" spans="1:31" ht="11.25">
      <c r="B64" s="14"/>
      <c r="L64" s="14"/>
    </row>
    <row r="65" spans="1:31" s="2" customFormat="1">
      <c r="A65" s="28"/>
      <c r="B65" s="33"/>
      <c r="C65" s="28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4"/>
      <c r="L66" s="14"/>
    </row>
    <row r="67" spans="1:31" ht="11.25">
      <c r="B67" s="14"/>
      <c r="L67" s="14"/>
    </row>
    <row r="68" spans="1:31" ht="11.25">
      <c r="B68" s="14"/>
      <c r="L68" s="14"/>
    </row>
    <row r="69" spans="1:31" ht="11.25">
      <c r="B69" s="14"/>
      <c r="L69" s="14"/>
    </row>
    <row r="70" spans="1:31" ht="11.25">
      <c r="B70" s="14"/>
      <c r="L70" s="14"/>
    </row>
    <row r="71" spans="1:31" ht="11.25">
      <c r="B71" s="14"/>
      <c r="L71" s="14"/>
    </row>
    <row r="72" spans="1:31" ht="11.25">
      <c r="B72" s="14"/>
      <c r="L72" s="14"/>
    </row>
    <row r="73" spans="1:31" ht="11.25">
      <c r="B73" s="14"/>
      <c r="L73" s="14"/>
    </row>
    <row r="74" spans="1:31" ht="11.25">
      <c r="B74" s="14"/>
      <c r="L74" s="14"/>
    </row>
    <row r="75" spans="1:31" ht="11.25">
      <c r="B75" s="14"/>
      <c r="L75" s="14"/>
    </row>
    <row r="76" spans="1:31" s="2" customFormat="1">
      <c r="A76" s="28"/>
      <c r="B76" s="33"/>
      <c r="C76" s="28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7" t="s">
        <v>102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6.25" customHeight="1">
      <c r="A85" s="28"/>
      <c r="B85" s="29"/>
      <c r="C85" s="30"/>
      <c r="D85" s="30"/>
      <c r="E85" s="244" t="str">
        <f>E7</f>
        <v>Údržba vyšší zeleně v obvodu OŘ Ústí n.L. 2023-2025,oblast č.3 Správa tratí Karlovy Vary</v>
      </c>
      <c r="F85" s="245"/>
      <c r="G85" s="245"/>
      <c r="H85" s="245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5"/>
      <c r="C86" s="23" t="s">
        <v>100</v>
      </c>
      <c r="D86" s="16"/>
      <c r="E86" s="16"/>
      <c r="F86" s="16"/>
      <c r="G86" s="16"/>
      <c r="H86" s="16"/>
      <c r="I86" s="16"/>
      <c r="J86" s="16"/>
      <c r="K86" s="16"/>
      <c r="L86" s="14"/>
    </row>
    <row r="87" spans="1:31" s="2" customFormat="1" ht="16.5" customHeight="1">
      <c r="A87" s="28"/>
      <c r="B87" s="29"/>
      <c r="C87" s="30"/>
      <c r="D87" s="30"/>
      <c r="E87" s="244" t="s">
        <v>494</v>
      </c>
      <c r="F87" s="246"/>
      <c r="G87" s="246"/>
      <c r="H87" s="246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495</v>
      </c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30"/>
      <c r="D89" s="30"/>
      <c r="E89" s="192" t="str">
        <f>E11</f>
        <v>A.2.1 - VON - ostatní práce</v>
      </c>
      <c r="F89" s="246"/>
      <c r="G89" s="246"/>
      <c r="H89" s="246"/>
      <c r="I89" s="30"/>
      <c r="J89" s="30"/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20</v>
      </c>
      <c r="D91" s="30"/>
      <c r="E91" s="30"/>
      <c r="F91" s="21" t="str">
        <f>F14</f>
        <v>ST Karlovy Vary</v>
      </c>
      <c r="G91" s="30"/>
      <c r="H91" s="30"/>
      <c r="I91" s="23" t="s">
        <v>22</v>
      </c>
      <c r="J91" s="60" t="str">
        <f>IF(J14="","",J14)</f>
        <v>21. 9. 2023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3" t="s">
        <v>24</v>
      </c>
      <c r="D93" s="30"/>
      <c r="E93" s="30"/>
      <c r="F93" s="21" t="str">
        <f>E17</f>
        <v>Správa železnic,s.o.;OŘ ÚNL-ST Karlovy Vary</v>
      </c>
      <c r="G93" s="30"/>
      <c r="H93" s="30"/>
      <c r="I93" s="23" t="s">
        <v>32</v>
      </c>
      <c r="J93" s="26" t="str">
        <f>E23</f>
        <v xml:space="preserve"> </v>
      </c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3" t="s">
        <v>30</v>
      </c>
      <c r="D94" s="30"/>
      <c r="E94" s="30"/>
      <c r="F94" s="21" t="str">
        <f>IF(E20="","",E20)</f>
        <v>Vyplň údaj</v>
      </c>
      <c r="G94" s="30"/>
      <c r="H94" s="30"/>
      <c r="I94" s="23" t="s">
        <v>35</v>
      </c>
      <c r="J94" s="26" t="str">
        <f>E26</f>
        <v>Pavlína Liprtová</v>
      </c>
      <c r="K94" s="30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43" t="s">
        <v>103</v>
      </c>
      <c r="D96" s="144"/>
      <c r="E96" s="144"/>
      <c r="F96" s="144"/>
      <c r="G96" s="144"/>
      <c r="H96" s="144"/>
      <c r="I96" s="144"/>
      <c r="J96" s="145" t="s">
        <v>104</v>
      </c>
      <c r="K96" s="144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46" t="s">
        <v>105</v>
      </c>
      <c r="D98" s="30"/>
      <c r="E98" s="30"/>
      <c r="F98" s="30"/>
      <c r="G98" s="30"/>
      <c r="H98" s="30"/>
      <c r="I98" s="30"/>
      <c r="J98" s="78">
        <f>J120</f>
        <v>0</v>
      </c>
      <c r="K98" s="30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1" t="s">
        <v>106</v>
      </c>
    </row>
    <row r="99" spans="1:47" s="2" customFormat="1" ht="21.75" customHeight="1">
      <c r="A99" s="28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45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47" s="2" customFormat="1" ht="6.95" customHeight="1">
      <c r="A100" s="2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5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pans="1:47" s="2" customFormat="1" ht="6.95" customHeight="1">
      <c r="A104" s="28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4.95" customHeight="1">
      <c r="A105" s="28"/>
      <c r="B105" s="29"/>
      <c r="C105" s="17" t="s">
        <v>107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6.95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12" customHeight="1">
      <c r="A107" s="28"/>
      <c r="B107" s="29"/>
      <c r="C107" s="23" t="s">
        <v>16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26.25" customHeight="1">
      <c r="A108" s="28"/>
      <c r="B108" s="29"/>
      <c r="C108" s="30"/>
      <c r="D108" s="30"/>
      <c r="E108" s="244" t="str">
        <f>E7</f>
        <v>Údržba vyšší zeleně v obvodu OŘ Ústí n.L. 2023-2025,oblast č.3 Správa tratí Karlovy Vary</v>
      </c>
      <c r="F108" s="245"/>
      <c r="G108" s="245"/>
      <c r="H108" s="245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1" customFormat="1" ht="12" customHeight="1">
      <c r="B109" s="15"/>
      <c r="C109" s="23" t="s">
        <v>100</v>
      </c>
      <c r="D109" s="16"/>
      <c r="E109" s="16"/>
      <c r="F109" s="16"/>
      <c r="G109" s="16"/>
      <c r="H109" s="16"/>
      <c r="I109" s="16"/>
      <c r="J109" s="16"/>
      <c r="K109" s="16"/>
      <c r="L109" s="14"/>
    </row>
    <row r="110" spans="1:47" s="2" customFormat="1" ht="16.5" customHeight="1">
      <c r="A110" s="28"/>
      <c r="B110" s="29"/>
      <c r="C110" s="30"/>
      <c r="D110" s="30"/>
      <c r="E110" s="244" t="s">
        <v>494</v>
      </c>
      <c r="F110" s="246"/>
      <c r="G110" s="246"/>
      <c r="H110" s="246"/>
      <c r="I110" s="30"/>
      <c r="J110" s="30"/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2" customHeight="1">
      <c r="A111" s="28"/>
      <c r="B111" s="29"/>
      <c r="C111" s="23" t="s">
        <v>495</v>
      </c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16.5" customHeight="1">
      <c r="A112" s="28"/>
      <c r="B112" s="29"/>
      <c r="C112" s="30"/>
      <c r="D112" s="30"/>
      <c r="E112" s="192" t="str">
        <f>E11</f>
        <v>A.2.1 - VON - ostatní práce</v>
      </c>
      <c r="F112" s="246"/>
      <c r="G112" s="246"/>
      <c r="H112" s="246"/>
      <c r="I112" s="30"/>
      <c r="J112" s="30"/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3" t="s">
        <v>20</v>
      </c>
      <c r="D114" s="30"/>
      <c r="E114" s="30"/>
      <c r="F114" s="21" t="str">
        <f>F14</f>
        <v>ST Karlovy Vary</v>
      </c>
      <c r="G114" s="30"/>
      <c r="H114" s="30"/>
      <c r="I114" s="23" t="s">
        <v>22</v>
      </c>
      <c r="J114" s="60" t="str">
        <f>IF(J14="","",J14)</f>
        <v>21. 9. 2023</v>
      </c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29"/>
      <c r="C116" s="23" t="s">
        <v>24</v>
      </c>
      <c r="D116" s="30"/>
      <c r="E116" s="30"/>
      <c r="F116" s="21" t="str">
        <f>E17</f>
        <v>Správa železnic,s.o.;OŘ ÚNL-ST Karlovy Vary</v>
      </c>
      <c r="G116" s="30"/>
      <c r="H116" s="30"/>
      <c r="I116" s="23" t="s">
        <v>32</v>
      </c>
      <c r="J116" s="26" t="str">
        <f>E23</f>
        <v xml:space="preserve"> </v>
      </c>
      <c r="K116" s="30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5.2" customHeight="1">
      <c r="A117" s="28"/>
      <c r="B117" s="29"/>
      <c r="C117" s="23" t="s">
        <v>30</v>
      </c>
      <c r="D117" s="30"/>
      <c r="E117" s="30"/>
      <c r="F117" s="21" t="str">
        <f>IF(E20="","",E20)</f>
        <v>Vyplň údaj</v>
      </c>
      <c r="G117" s="30"/>
      <c r="H117" s="30"/>
      <c r="I117" s="23" t="s">
        <v>35</v>
      </c>
      <c r="J117" s="26" t="str">
        <f>E26</f>
        <v>Pavlína Liprtová</v>
      </c>
      <c r="K117" s="30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0.35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9" customFormat="1" ht="29.25" customHeight="1">
      <c r="A119" s="147"/>
      <c r="B119" s="148"/>
      <c r="C119" s="149" t="s">
        <v>108</v>
      </c>
      <c r="D119" s="150" t="s">
        <v>63</v>
      </c>
      <c r="E119" s="150" t="s">
        <v>59</v>
      </c>
      <c r="F119" s="150" t="s">
        <v>60</v>
      </c>
      <c r="G119" s="150" t="s">
        <v>109</v>
      </c>
      <c r="H119" s="150" t="s">
        <v>110</v>
      </c>
      <c r="I119" s="150" t="s">
        <v>111</v>
      </c>
      <c r="J119" s="150" t="s">
        <v>104</v>
      </c>
      <c r="K119" s="151" t="s">
        <v>112</v>
      </c>
      <c r="L119" s="152"/>
      <c r="M119" s="69" t="s">
        <v>1</v>
      </c>
      <c r="N119" s="70" t="s">
        <v>42</v>
      </c>
      <c r="O119" s="70" t="s">
        <v>113</v>
      </c>
      <c r="P119" s="70" t="s">
        <v>114</v>
      </c>
      <c r="Q119" s="70" t="s">
        <v>115</v>
      </c>
      <c r="R119" s="70" t="s">
        <v>116</v>
      </c>
      <c r="S119" s="70" t="s">
        <v>117</v>
      </c>
      <c r="T119" s="71" t="s">
        <v>118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pans="1:65" s="2" customFormat="1" ht="22.9" customHeight="1">
      <c r="A120" s="28"/>
      <c r="B120" s="29"/>
      <c r="C120" s="76" t="s">
        <v>119</v>
      </c>
      <c r="D120" s="30"/>
      <c r="E120" s="30"/>
      <c r="F120" s="30"/>
      <c r="G120" s="30"/>
      <c r="H120" s="30"/>
      <c r="I120" s="30"/>
      <c r="J120" s="153">
        <f>BK120</f>
        <v>0</v>
      </c>
      <c r="K120" s="30"/>
      <c r="L120" s="33"/>
      <c r="M120" s="72"/>
      <c r="N120" s="154"/>
      <c r="O120" s="73"/>
      <c r="P120" s="155">
        <f>SUM(P121:P129)</f>
        <v>0</v>
      </c>
      <c r="Q120" s="73"/>
      <c r="R120" s="155">
        <f>SUM(R121:R129)</f>
        <v>0</v>
      </c>
      <c r="S120" s="73"/>
      <c r="T120" s="156">
        <f>SUM(T121:T129)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1" t="s">
        <v>77</v>
      </c>
      <c r="AU120" s="11" t="s">
        <v>106</v>
      </c>
      <c r="BK120" s="157">
        <f>SUM(BK121:BK129)</f>
        <v>0</v>
      </c>
    </row>
    <row r="121" spans="1:65" s="2" customFormat="1" ht="16.5" customHeight="1">
      <c r="A121" s="28"/>
      <c r="B121" s="29"/>
      <c r="C121" s="158" t="s">
        <v>86</v>
      </c>
      <c r="D121" s="158" t="s">
        <v>120</v>
      </c>
      <c r="E121" s="159" t="s">
        <v>497</v>
      </c>
      <c r="F121" s="160" t="s">
        <v>498</v>
      </c>
      <c r="G121" s="161" t="s">
        <v>499</v>
      </c>
      <c r="H121" s="191">
        <v>10.5</v>
      </c>
      <c r="I121" s="163"/>
      <c r="J121" s="164">
        <f>ROUND(I121*H121,2)</f>
        <v>0</v>
      </c>
      <c r="K121" s="160" t="s">
        <v>124</v>
      </c>
      <c r="L121" s="33"/>
      <c r="M121" s="165" t="s">
        <v>1</v>
      </c>
      <c r="N121" s="166" t="s">
        <v>43</v>
      </c>
      <c r="O121" s="65"/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9" t="s">
        <v>125</v>
      </c>
      <c r="AT121" s="169" t="s">
        <v>120</v>
      </c>
      <c r="AU121" s="169" t="s">
        <v>78</v>
      </c>
      <c r="AY121" s="11" t="s">
        <v>126</v>
      </c>
      <c r="BE121" s="170">
        <f>IF(N121="základní",J121,0)</f>
        <v>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1" t="s">
        <v>86</v>
      </c>
      <c r="BK121" s="170">
        <f>ROUND(I121*H121,2)</f>
        <v>0</v>
      </c>
      <c r="BL121" s="11" t="s">
        <v>125</v>
      </c>
      <c r="BM121" s="169" t="s">
        <v>500</v>
      </c>
    </row>
    <row r="122" spans="1:65" s="2" customFormat="1" ht="29.25">
      <c r="A122" s="28"/>
      <c r="B122" s="29"/>
      <c r="C122" s="30"/>
      <c r="D122" s="171" t="s">
        <v>128</v>
      </c>
      <c r="E122" s="30"/>
      <c r="F122" s="172" t="s">
        <v>501</v>
      </c>
      <c r="G122" s="30"/>
      <c r="H122" s="30"/>
      <c r="I122" s="173"/>
      <c r="J122" s="30"/>
      <c r="K122" s="30"/>
      <c r="L122" s="33"/>
      <c r="M122" s="174"/>
      <c r="N122" s="175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1" t="s">
        <v>128</v>
      </c>
      <c r="AU122" s="11" t="s">
        <v>78</v>
      </c>
    </row>
    <row r="123" spans="1:65" s="2" customFormat="1" ht="78">
      <c r="A123" s="28"/>
      <c r="B123" s="29"/>
      <c r="C123" s="30"/>
      <c r="D123" s="171" t="s">
        <v>196</v>
      </c>
      <c r="E123" s="30"/>
      <c r="F123" s="176" t="s">
        <v>502</v>
      </c>
      <c r="G123" s="30"/>
      <c r="H123" s="30"/>
      <c r="I123" s="173"/>
      <c r="J123" s="30"/>
      <c r="K123" s="30"/>
      <c r="L123" s="33"/>
      <c r="M123" s="174"/>
      <c r="N123" s="175"/>
      <c r="O123" s="65"/>
      <c r="P123" s="65"/>
      <c r="Q123" s="65"/>
      <c r="R123" s="65"/>
      <c r="S123" s="65"/>
      <c r="T123" s="6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1" t="s">
        <v>196</v>
      </c>
      <c r="AU123" s="11" t="s">
        <v>78</v>
      </c>
    </row>
    <row r="124" spans="1:65" s="2" customFormat="1" ht="44.25" customHeight="1">
      <c r="A124" s="28"/>
      <c r="B124" s="29"/>
      <c r="C124" s="158" t="s">
        <v>88</v>
      </c>
      <c r="D124" s="158" t="s">
        <v>120</v>
      </c>
      <c r="E124" s="159" t="s">
        <v>503</v>
      </c>
      <c r="F124" s="160" t="s">
        <v>504</v>
      </c>
      <c r="G124" s="161" t="s">
        <v>499</v>
      </c>
      <c r="H124" s="191">
        <v>5</v>
      </c>
      <c r="I124" s="163"/>
      <c r="J124" s="164">
        <f>ROUND(I124*H124,2)</f>
        <v>0</v>
      </c>
      <c r="K124" s="160" t="s">
        <v>124</v>
      </c>
      <c r="L124" s="33"/>
      <c r="M124" s="165" t="s">
        <v>1</v>
      </c>
      <c r="N124" s="166" t="s">
        <v>43</v>
      </c>
      <c r="O124" s="65"/>
      <c r="P124" s="167">
        <f>O124*H124</f>
        <v>0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9" t="s">
        <v>125</v>
      </c>
      <c r="AT124" s="169" t="s">
        <v>120</v>
      </c>
      <c r="AU124" s="169" t="s">
        <v>78</v>
      </c>
      <c r="AY124" s="11" t="s">
        <v>126</v>
      </c>
      <c r="BE124" s="170">
        <f>IF(N124="základní",J124,0)</f>
        <v>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11" t="s">
        <v>86</v>
      </c>
      <c r="BK124" s="170">
        <f>ROUND(I124*H124,2)</f>
        <v>0</v>
      </c>
      <c r="BL124" s="11" t="s">
        <v>125</v>
      </c>
      <c r="BM124" s="169" t="s">
        <v>505</v>
      </c>
    </row>
    <row r="125" spans="1:65" s="2" customFormat="1" ht="29.25">
      <c r="A125" s="28"/>
      <c r="B125" s="29"/>
      <c r="C125" s="30"/>
      <c r="D125" s="171" t="s">
        <v>128</v>
      </c>
      <c r="E125" s="30"/>
      <c r="F125" s="172" t="s">
        <v>504</v>
      </c>
      <c r="G125" s="30"/>
      <c r="H125" s="30"/>
      <c r="I125" s="173"/>
      <c r="J125" s="30"/>
      <c r="K125" s="30"/>
      <c r="L125" s="33"/>
      <c r="M125" s="174"/>
      <c r="N125" s="175"/>
      <c r="O125" s="65"/>
      <c r="P125" s="65"/>
      <c r="Q125" s="65"/>
      <c r="R125" s="65"/>
      <c r="S125" s="65"/>
      <c r="T125" s="66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1" t="s">
        <v>128</v>
      </c>
      <c r="AU125" s="11" t="s">
        <v>78</v>
      </c>
    </row>
    <row r="126" spans="1:65" s="2" customFormat="1" ht="29.25">
      <c r="A126" s="28"/>
      <c r="B126" s="29"/>
      <c r="C126" s="30"/>
      <c r="D126" s="171" t="s">
        <v>196</v>
      </c>
      <c r="E126" s="30"/>
      <c r="F126" s="176" t="s">
        <v>506</v>
      </c>
      <c r="G126" s="30"/>
      <c r="H126" s="30"/>
      <c r="I126" s="173"/>
      <c r="J126" s="30"/>
      <c r="K126" s="30"/>
      <c r="L126" s="33"/>
      <c r="M126" s="174"/>
      <c r="N126" s="175"/>
      <c r="O126" s="65"/>
      <c r="P126" s="65"/>
      <c r="Q126" s="65"/>
      <c r="R126" s="65"/>
      <c r="S126" s="65"/>
      <c r="T126" s="6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1" t="s">
        <v>196</v>
      </c>
      <c r="AU126" s="11" t="s">
        <v>78</v>
      </c>
    </row>
    <row r="127" spans="1:65" s="2" customFormat="1" ht="21.75" customHeight="1">
      <c r="A127" s="28"/>
      <c r="B127" s="29"/>
      <c r="C127" s="158" t="s">
        <v>134</v>
      </c>
      <c r="D127" s="158" t="s">
        <v>120</v>
      </c>
      <c r="E127" s="159" t="s">
        <v>507</v>
      </c>
      <c r="F127" s="160" t="s">
        <v>508</v>
      </c>
      <c r="G127" s="161" t="s">
        <v>499</v>
      </c>
      <c r="H127" s="191">
        <v>1</v>
      </c>
      <c r="I127" s="163"/>
      <c r="J127" s="164">
        <f>ROUND(I127*H127,2)</f>
        <v>0</v>
      </c>
      <c r="K127" s="160" t="s">
        <v>124</v>
      </c>
      <c r="L127" s="33"/>
      <c r="M127" s="165" t="s">
        <v>1</v>
      </c>
      <c r="N127" s="166" t="s">
        <v>43</v>
      </c>
      <c r="O127" s="65"/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9" t="s">
        <v>125</v>
      </c>
      <c r="AT127" s="169" t="s">
        <v>120</v>
      </c>
      <c r="AU127" s="169" t="s">
        <v>78</v>
      </c>
      <c r="AY127" s="11" t="s">
        <v>126</v>
      </c>
      <c r="BE127" s="170">
        <f>IF(N127="základní",J127,0)</f>
        <v>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11" t="s">
        <v>86</v>
      </c>
      <c r="BK127" s="170">
        <f>ROUND(I127*H127,2)</f>
        <v>0</v>
      </c>
      <c r="BL127" s="11" t="s">
        <v>125</v>
      </c>
      <c r="BM127" s="169" t="s">
        <v>509</v>
      </c>
    </row>
    <row r="128" spans="1:65" s="2" customFormat="1" ht="11.25">
      <c r="A128" s="28"/>
      <c r="B128" s="29"/>
      <c r="C128" s="30"/>
      <c r="D128" s="171" t="s">
        <v>128</v>
      </c>
      <c r="E128" s="30"/>
      <c r="F128" s="172" t="s">
        <v>508</v>
      </c>
      <c r="G128" s="30"/>
      <c r="H128" s="30"/>
      <c r="I128" s="173"/>
      <c r="J128" s="30"/>
      <c r="K128" s="30"/>
      <c r="L128" s="33"/>
      <c r="M128" s="174"/>
      <c r="N128" s="175"/>
      <c r="O128" s="65"/>
      <c r="P128" s="65"/>
      <c r="Q128" s="65"/>
      <c r="R128" s="65"/>
      <c r="S128" s="65"/>
      <c r="T128" s="6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1" t="s">
        <v>128</v>
      </c>
      <c r="AU128" s="11" t="s">
        <v>78</v>
      </c>
    </row>
    <row r="129" spans="1:47" s="2" customFormat="1" ht="19.5">
      <c r="A129" s="28"/>
      <c r="B129" s="29"/>
      <c r="C129" s="30"/>
      <c r="D129" s="171" t="s">
        <v>196</v>
      </c>
      <c r="E129" s="30"/>
      <c r="F129" s="176" t="s">
        <v>510</v>
      </c>
      <c r="G129" s="30"/>
      <c r="H129" s="30"/>
      <c r="I129" s="173"/>
      <c r="J129" s="30"/>
      <c r="K129" s="30"/>
      <c r="L129" s="33"/>
      <c r="M129" s="187"/>
      <c r="N129" s="188"/>
      <c r="O129" s="189"/>
      <c r="P129" s="189"/>
      <c r="Q129" s="189"/>
      <c r="R129" s="189"/>
      <c r="S129" s="189"/>
      <c r="T129" s="190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1" t="s">
        <v>196</v>
      </c>
      <c r="AU129" s="11" t="s">
        <v>78</v>
      </c>
    </row>
    <row r="130" spans="1:47" s="2" customFormat="1" ht="6.95" customHeight="1">
      <c r="A130" s="2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33"/>
      <c r="M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</sheetData>
  <sheetProtection algorithmName="SHA-512" hashValue="rmTwGyJ1hMS/i29xgMEBuA9EdL0rx42E2qTyjdjTJWg2jA7T+JnVD5Iskgc2xknbBqVac2ZJBwFiRw8Qrivtsw==" saltValue="Ry+kZhRNHb75ziAVjK8lhDFU5GgP+YjIGE3CS6o8Uaahvn4FWNMH0qhOVOzzsi+m/YcdnYxnbqXABWvt1j4xkQ==" spinCount="100000" sheet="1" objects="1" scenarios="1" formatColumns="0" formatRows="0" autoFilter="0"/>
  <autoFilter ref="C119:K129" xr:uid="{00000000-0009-0000-0000-000002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1" t="s">
        <v>98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4"/>
      <c r="AT3" s="11" t="s">
        <v>88</v>
      </c>
    </row>
    <row r="4" spans="1:46" s="1" customFormat="1" ht="24.95" customHeight="1">
      <c r="B4" s="14"/>
      <c r="D4" s="111" t="s">
        <v>99</v>
      </c>
      <c r="L4" s="14"/>
      <c r="M4" s="112" t="s">
        <v>10</v>
      </c>
      <c r="AT4" s="11" t="s">
        <v>4</v>
      </c>
    </row>
    <row r="5" spans="1:46" s="1" customFormat="1" ht="6.95" customHeight="1">
      <c r="B5" s="14"/>
      <c r="L5" s="14"/>
    </row>
    <row r="6" spans="1:46" s="1" customFormat="1" ht="12" customHeight="1">
      <c r="B6" s="14"/>
      <c r="D6" s="113" t="s">
        <v>16</v>
      </c>
      <c r="L6" s="14"/>
    </row>
    <row r="7" spans="1:46" s="1" customFormat="1" ht="26.25" customHeight="1">
      <c r="B7" s="14"/>
      <c r="E7" s="237" t="str">
        <f>'Rekapitulace stavby'!K6</f>
        <v>Údržba vyšší zeleně v obvodu OŘ Ústí n.L. 2023-2025,oblast č.3 Správa tratí Karlovy Vary</v>
      </c>
      <c r="F7" s="238"/>
      <c r="G7" s="238"/>
      <c r="H7" s="238"/>
      <c r="L7" s="14"/>
    </row>
    <row r="8" spans="1:46" s="1" customFormat="1" ht="12" customHeight="1">
      <c r="B8" s="14"/>
      <c r="D8" s="113" t="s">
        <v>100</v>
      </c>
      <c r="L8" s="14"/>
    </row>
    <row r="9" spans="1:46" s="2" customFormat="1" ht="16.5" customHeight="1">
      <c r="A9" s="28"/>
      <c r="B9" s="33"/>
      <c r="C9" s="28"/>
      <c r="D9" s="28"/>
      <c r="E9" s="237" t="s">
        <v>494</v>
      </c>
      <c r="F9" s="240"/>
      <c r="G9" s="240"/>
      <c r="H9" s="240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33"/>
      <c r="C10" s="28"/>
      <c r="D10" s="113" t="s">
        <v>495</v>
      </c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33"/>
      <c r="C11" s="28"/>
      <c r="D11" s="28"/>
      <c r="E11" s="239" t="s">
        <v>511</v>
      </c>
      <c r="F11" s="240"/>
      <c r="G11" s="240"/>
      <c r="H11" s="240"/>
      <c r="I11" s="28"/>
      <c r="J11" s="28"/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33"/>
      <c r="C13" s="28"/>
      <c r="D13" s="113" t="s">
        <v>18</v>
      </c>
      <c r="E13" s="28"/>
      <c r="F13" s="104" t="s">
        <v>1</v>
      </c>
      <c r="G13" s="28"/>
      <c r="H13" s="28"/>
      <c r="I13" s="113" t="s">
        <v>19</v>
      </c>
      <c r="J13" s="104" t="s">
        <v>1</v>
      </c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3" t="s">
        <v>20</v>
      </c>
      <c r="E14" s="28"/>
      <c r="F14" s="104" t="s">
        <v>21</v>
      </c>
      <c r="G14" s="28"/>
      <c r="H14" s="28"/>
      <c r="I14" s="113" t="s">
        <v>22</v>
      </c>
      <c r="J14" s="114" t="str">
        <f>'Rekapitulace stavby'!AN8</f>
        <v>21. 9. 2023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33"/>
      <c r="C16" s="28"/>
      <c r="D16" s="113" t="s">
        <v>24</v>
      </c>
      <c r="E16" s="28"/>
      <c r="F16" s="28"/>
      <c r="G16" s="28"/>
      <c r="H16" s="28"/>
      <c r="I16" s="113" t="s">
        <v>25</v>
      </c>
      <c r="J16" s="104" t="s">
        <v>26</v>
      </c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33"/>
      <c r="C17" s="28"/>
      <c r="D17" s="28"/>
      <c r="E17" s="104" t="s">
        <v>27</v>
      </c>
      <c r="F17" s="28"/>
      <c r="G17" s="28"/>
      <c r="H17" s="28"/>
      <c r="I17" s="113" t="s">
        <v>28</v>
      </c>
      <c r="J17" s="104" t="s">
        <v>29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33"/>
      <c r="C19" s="28"/>
      <c r="D19" s="113" t="s">
        <v>30</v>
      </c>
      <c r="E19" s="28"/>
      <c r="F19" s="28"/>
      <c r="G19" s="28"/>
      <c r="H19" s="28"/>
      <c r="I19" s="113" t="s">
        <v>25</v>
      </c>
      <c r="J19" s="24" t="str">
        <f>'Rekapitulace stavby'!AN13</f>
        <v>Vyplň údaj</v>
      </c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33"/>
      <c r="C20" s="28"/>
      <c r="D20" s="28"/>
      <c r="E20" s="241" t="str">
        <f>'Rekapitulace stavby'!E14</f>
        <v>Vyplň údaj</v>
      </c>
      <c r="F20" s="242"/>
      <c r="G20" s="242"/>
      <c r="H20" s="242"/>
      <c r="I20" s="113" t="s">
        <v>28</v>
      </c>
      <c r="J20" s="24" t="str">
        <f>'Rekapitulace stavby'!AN14</f>
        <v>Vyplň údaj</v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33"/>
      <c r="C22" s="28"/>
      <c r="D22" s="113" t="s">
        <v>32</v>
      </c>
      <c r="E22" s="28"/>
      <c r="F22" s="28"/>
      <c r="G22" s="28"/>
      <c r="H22" s="28"/>
      <c r="I22" s="113" t="s">
        <v>25</v>
      </c>
      <c r="J22" s="104" t="str">
        <f>IF('Rekapitulace stavby'!AN16="","",'Rekapitulace stavby'!AN16)</f>
        <v/>
      </c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33"/>
      <c r="C23" s="28"/>
      <c r="D23" s="28"/>
      <c r="E23" s="104" t="str">
        <f>IF('Rekapitulace stavby'!E17="","",'Rekapitulace stavby'!E17)</f>
        <v xml:space="preserve"> </v>
      </c>
      <c r="F23" s="28"/>
      <c r="G23" s="28"/>
      <c r="H23" s="28"/>
      <c r="I23" s="113" t="s">
        <v>28</v>
      </c>
      <c r="J23" s="104" t="str">
        <f>IF('Rekapitulace stavby'!AN17="","",'Rekapitulace stavby'!AN17)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33"/>
      <c r="C25" s="28"/>
      <c r="D25" s="113" t="s">
        <v>35</v>
      </c>
      <c r="E25" s="28"/>
      <c r="F25" s="28"/>
      <c r="G25" s="28"/>
      <c r="H25" s="28"/>
      <c r="I25" s="113" t="s">
        <v>25</v>
      </c>
      <c r="J25" s="104" t="s">
        <v>1</v>
      </c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33"/>
      <c r="C26" s="28"/>
      <c r="D26" s="28"/>
      <c r="E26" s="104" t="s">
        <v>36</v>
      </c>
      <c r="F26" s="28"/>
      <c r="G26" s="28"/>
      <c r="H26" s="28"/>
      <c r="I26" s="113" t="s">
        <v>28</v>
      </c>
      <c r="J26" s="104" t="s">
        <v>1</v>
      </c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5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33"/>
      <c r="C28" s="28"/>
      <c r="D28" s="113" t="s">
        <v>37</v>
      </c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15"/>
      <c r="B29" s="116"/>
      <c r="C29" s="115"/>
      <c r="D29" s="115"/>
      <c r="E29" s="243" t="s">
        <v>1</v>
      </c>
      <c r="F29" s="243"/>
      <c r="G29" s="243"/>
      <c r="H29" s="243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8"/>
      <c r="E31" s="118"/>
      <c r="F31" s="118"/>
      <c r="G31" s="118"/>
      <c r="H31" s="118"/>
      <c r="I31" s="118"/>
      <c r="J31" s="118"/>
      <c r="K31" s="11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33"/>
      <c r="C32" s="28"/>
      <c r="D32" s="119" t="s">
        <v>38</v>
      </c>
      <c r="E32" s="28"/>
      <c r="F32" s="28"/>
      <c r="G32" s="28"/>
      <c r="H32" s="28"/>
      <c r="I32" s="28"/>
      <c r="J32" s="120">
        <f>ROUND(J120, 2)</f>
        <v>0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33"/>
      <c r="C33" s="28"/>
      <c r="D33" s="118"/>
      <c r="E33" s="118"/>
      <c r="F33" s="118"/>
      <c r="G33" s="118"/>
      <c r="H33" s="118"/>
      <c r="I33" s="118"/>
      <c r="J33" s="118"/>
      <c r="K33" s="11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28"/>
      <c r="F34" s="121" t="s">
        <v>40</v>
      </c>
      <c r="G34" s="28"/>
      <c r="H34" s="28"/>
      <c r="I34" s="121" t="s">
        <v>39</v>
      </c>
      <c r="J34" s="121" t="s">
        <v>41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33"/>
      <c r="C35" s="28"/>
      <c r="D35" s="122" t="s">
        <v>42</v>
      </c>
      <c r="E35" s="113" t="s">
        <v>43</v>
      </c>
      <c r="F35" s="123">
        <f>ROUND((SUM(BE120:BE140)),  2)</f>
        <v>0</v>
      </c>
      <c r="G35" s="28"/>
      <c r="H35" s="28"/>
      <c r="I35" s="124">
        <v>0.21</v>
      </c>
      <c r="J35" s="123">
        <f>ROUND(((SUM(BE120:BE140))*I35),  2)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113" t="s">
        <v>44</v>
      </c>
      <c r="F36" s="123">
        <f>ROUND((SUM(BF120:BF140)),  2)</f>
        <v>0</v>
      </c>
      <c r="G36" s="28"/>
      <c r="H36" s="28"/>
      <c r="I36" s="124">
        <v>0.15</v>
      </c>
      <c r="J36" s="123">
        <f>ROUND(((SUM(BF120:BF140))*I36),  2)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13" t="s">
        <v>45</v>
      </c>
      <c r="F37" s="123">
        <f>ROUND((SUM(BG120:BG140)),  2)</f>
        <v>0</v>
      </c>
      <c r="G37" s="28"/>
      <c r="H37" s="28"/>
      <c r="I37" s="124">
        <v>0.21</v>
      </c>
      <c r="J37" s="12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33"/>
      <c r="C38" s="28"/>
      <c r="D38" s="28"/>
      <c r="E38" s="113" t="s">
        <v>46</v>
      </c>
      <c r="F38" s="123">
        <f>ROUND((SUM(BH120:BH140)),  2)</f>
        <v>0</v>
      </c>
      <c r="G38" s="28"/>
      <c r="H38" s="28"/>
      <c r="I38" s="124">
        <v>0.15</v>
      </c>
      <c r="J38" s="123">
        <f>0</f>
        <v>0</v>
      </c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13" t="s">
        <v>47</v>
      </c>
      <c r="F39" s="123">
        <f>ROUND((SUM(BI120:BI140)),  2)</f>
        <v>0</v>
      </c>
      <c r="G39" s="28"/>
      <c r="H39" s="28"/>
      <c r="I39" s="124">
        <v>0</v>
      </c>
      <c r="J39" s="123">
        <f>0</f>
        <v>0</v>
      </c>
      <c r="K39" s="28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33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45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5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4"/>
      <c r="L43" s="14"/>
    </row>
    <row r="44" spans="1:31" s="1" customFormat="1" ht="14.45" customHeight="1">
      <c r="B44" s="14"/>
      <c r="L44" s="14"/>
    </row>
    <row r="45" spans="1:31" s="1" customFormat="1" ht="14.45" customHeight="1">
      <c r="B45" s="14"/>
      <c r="L45" s="14"/>
    </row>
    <row r="46" spans="1:31" s="1" customFormat="1" ht="14.45" customHeight="1">
      <c r="B46" s="14"/>
      <c r="L46" s="14"/>
    </row>
    <row r="47" spans="1:31" s="1" customFormat="1" ht="14.45" customHeight="1">
      <c r="B47" s="14"/>
      <c r="L47" s="14"/>
    </row>
    <row r="48" spans="1:31" s="1" customFormat="1" ht="14.45" customHeight="1">
      <c r="B48" s="14"/>
      <c r="L48" s="14"/>
    </row>
    <row r="49" spans="1:31" s="1" customFormat="1" ht="14.45" customHeight="1">
      <c r="B49" s="14"/>
      <c r="L49" s="14"/>
    </row>
    <row r="50" spans="1:31" s="2" customFormat="1" ht="14.45" customHeight="1">
      <c r="B50" s="45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45"/>
    </row>
    <row r="51" spans="1:31" ht="11.25">
      <c r="B51" s="14"/>
      <c r="L51" s="14"/>
    </row>
    <row r="52" spans="1:31" ht="11.25">
      <c r="B52" s="14"/>
      <c r="L52" s="14"/>
    </row>
    <row r="53" spans="1:31" ht="11.25">
      <c r="B53" s="14"/>
      <c r="L53" s="14"/>
    </row>
    <row r="54" spans="1:31" ht="11.25">
      <c r="B54" s="14"/>
      <c r="L54" s="14"/>
    </row>
    <row r="55" spans="1:31" ht="11.25">
      <c r="B55" s="14"/>
      <c r="L55" s="14"/>
    </row>
    <row r="56" spans="1:31" ht="11.25">
      <c r="B56" s="14"/>
      <c r="L56" s="14"/>
    </row>
    <row r="57" spans="1:31" ht="11.25">
      <c r="B57" s="14"/>
      <c r="L57" s="14"/>
    </row>
    <row r="58" spans="1:31" ht="11.25">
      <c r="B58" s="14"/>
      <c r="L58" s="14"/>
    </row>
    <row r="59" spans="1:31" ht="11.25">
      <c r="B59" s="14"/>
      <c r="L59" s="14"/>
    </row>
    <row r="60" spans="1:31" ht="11.25">
      <c r="B60" s="14"/>
      <c r="L60" s="14"/>
    </row>
    <row r="61" spans="1:31" s="2" customFormat="1">
      <c r="A61" s="28"/>
      <c r="B61" s="33"/>
      <c r="C61" s="28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4"/>
      <c r="L62" s="14"/>
    </row>
    <row r="63" spans="1:31" ht="11.25">
      <c r="B63" s="14"/>
      <c r="L63" s="14"/>
    </row>
    <row r="64" spans="1:31" ht="11.25">
      <c r="B64" s="14"/>
      <c r="L64" s="14"/>
    </row>
    <row r="65" spans="1:31" s="2" customFormat="1">
      <c r="A65" s="28"/>
      <c r="B65" s="33"/>
      <c r="C65" s="28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4"/>
      <c r="L66" s="14"/>
    </row>
    <row r="67" spans="1:31" ht="11.25">
      <c r="B67" s="14"/>
      <c r="L67" s="14"/>
    </row>
    <row r="68" spans="1:31" ht="11.25">
      <c r="B68" s="14"/>
      <c r="L68" s="14"/>
    </row>
    <row r="69" spans="1:31" ht="11.25">
      <c r="B69" s="14"/>
      <c r="L69" s="14"/>
    </row>
    <row r="70" spans="1:31" ht="11.25">
      <c r="B70" s="14"/>
      <c r="L70" s="14"/>
    </row>
    <row r="71" spans="1:31" ht="11.25">
      <c r="B71" s="14"/>
      <c r="L71" s="14"/>
    </row>
    <row r="72" spans="1:31" ht="11.25">
      <c r="B72" s="14"/>
      <c r="L72" s="14"/>
    </row>
    <row r="73" spans="1:31" ht="11.25">
      <c r="B73" s="14"/>
      <c r="L73" s="14"/>
    </row>
    <row r="74" spans="1:31" ht="11.25">
      <c r="B74" s="14"/>
      <c r="L74" s="14"/>
    </row>
    <row r="75" spans="1:31" ht="11.25">
      <c r="B75" s="14"/>
      <c r="L75" s="14"/>
    </row>
    <row r="76" spans="1:31" s="2" customFormat="1">
      <c r="A76" s="28"/>
      <c r="B76" s="33"/>
      <c r="C76" s="28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7" t="s">
        <v>102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6.25" customHeight="1">
      <c r="A85" s="28"/>
      <c r="B85" s="29"/>
      <c r="C85" s="30"/>
      <c r="D85" s="30"/>
      <c r="E85" s="244" t="str">
        <f>E7</f>
        <v>Údržba vyšší zeleně v obvodu OŘ Ústí n.L. 2023-2025,oblast č.3 Správa tratí Karlovy Vary</v>
      </c>
      <c r="F85" s="245"/>
      <c r="G85" s="245"/>
      <c r="H85" s="245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5"/>
      <c r="C86" s="23" t="s">
        <v>100</v>
      </c>
      <c r="D86" s="16"/>
      <c r="E86" s="16"/>
      <c r="F86" s="16"/>
      <c r="G86" s="16"/>
      <c r="H86" s="16"/>
      <c r="I86" s="16"/>
      <c r="J86" s="16"/>
      <c r="K86" s="16"/>
      <c r="L86" s="14"/>
    </row>
    <row r="87" spans="1:31" s="2" customFormat="1" ht="16.5" customHeight="1">
      <c r="A87" s="28"/>
      <c r="B87" s="29"/>
      <c r="C87" s="30"/>
      <c r="D87" s="30"/>
      <c r="E87" s="244" t="s">
        <v>494</v>
      </c>
      <c r="F87" s="246"/>
      <c r="G87" s="246"/>
      <c r="H87" s="246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495</v>
      </c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30"/>
      <c r="D89" s="30"/>
      <c r="E89" s="192" t="str">
        <f>E11</f>
        <v>A.2.2 - Přepravy a manipulace</v>
      </c>
      <c r="F89" s="246"/>
      <c r="G89" s="246"/>
      <c r="H89" s="246"/>
      <c r="I89" s="30"/>
      <c r="J89" s="30"/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20</v>
      </c>
      <c r="D91" s="30"/>
      <c r="E91" s="30"/>
      <c r="F91" s="21" t="str">
        <f>F14</f>
        <v>ST Karlovy Vary</v>
      </c>
      <c r="G91" s="30"/>
      <c r="H91" s="30"/>
      <c r="I91" s="23" t="s">
        <v>22</v>
      </c>
      <c r="J91" s="60" t="str">
        <f>IF(J14="","",J14)</f>
        <v>21. 9. 2023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3" t="s">
        <v>24</v>
      </c>
      <c r="D93" s="30"/>
      <c r="E93" s="30"/>
      <c r="F93" s="21" t="str">
        <f>E17</f>
        <v>Správa železnic,s.o.;OŘ ÚNL-ST Karlovy Vary</v>
      </c>
      <c r="G93" s="30"/>
      <c r="H93" s="30"/>
      <c r="I93" s="23" t="s">
        <v>32</v>
      </c>
      <c r="J93" s="26" t="str">
        <f>E23</f>
        <v xml:space="preserve"> </v>
      </c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3" t="s">
        <v>30</v>
      </c>
      <c r="D94" s="30"/>
      <c r="E94" s="30"/>
      <c r="F94" s="21" t="str">
        <f>IF(E20="","",E20)</f>
        <v>Vyplň údaj</v>
      </c>
      <c r="G94" s="30"/>
      <c r="H94" s="30"/>
      <c r="I94" s="23" t="s">
        <v>35</v>
      </c>
      <c r="J94" s="26" t="str">
        <f>E26</f>
        <v>Pavlína Liprtová</v>
      </c>
      <c r="K94" s="30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43" t="s">
        <v>103</v>
      </c>
      <c r="D96" s="144"/>
      <c r="E96" s="144"/>
      <c r="F96" s="144"/>
      <c r="G96" s="144"/>
      <c r="H96" s="144"/>
      <c r="I96" s="144"/>
      <c r="J96" s="145" t="s">
        <v>104</v>
      </c>
      <c r="K96" s="144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46" t="s">
        <v>105</v>
      </c>
      <c r="D98" s="30"/>
      <c r="E98" s="30"/>
      <c r="F98" s="30"/>
      <c r="G98" s="30"/>
      <c r="H98" s="30"/>
      <c r="I98" s="30"/>
      <c r="J98" s="78">
        <f>J120</f>
        <v>0</v>
      </c>
      <c r="K98" s="30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1" t="s">
        <v>106</v>
      </c>
    </row>
    <row r="99" spans="1:47" s="2" customFormat="1" ht="21.75" customHeight="1">
      <c r="A99" s="28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45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47" s="2" customFormat="1" ht="6.95" customHeight="1">
      <c r="A100" s="2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5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pans="1:47" s="2" customFormat="1" ht="6.95" customHeight="1">
      <c r="A104" s="28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4.95" customHeight="1">
      <c r="A105" s="28"/>
      <c r="B105" s="29"/>
      <c r="C105" s="17" t="s">
        <v>107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6.95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12" customHeight="1">
      <c r="A107" s="28"/>
      <c r="B107" s="29"/>
      <c r="C107" s="23" t="s">
        <v>16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26.25" customHeight="1">
      <c r="A108" s="28"/>
      <c r="B108" s="29"/>
      <c r="C108" s="30"/>
      <c r="D108" s="30"/>
      <c r="E108" s="244" t="str">
        <f>E7</f>
        <v>Údržba vyšší zeleně v obvodu OŘ Ústí n.L. 2023-2025,oblast č.3 Správa tratí Karlovy Vary</v>
      </c>
      <c r="F108" s="245"/>
      <c r="G108" s="245"/>
      <c r="H108" s="245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1" customFormat="1" ht="12" customHeight="1">
      <c r="B109" s="15"/>
      <c r="C109" s="23" t="s">
        <v>100</v>
      </c>
      <c r="D109" s="16"/>
      <c r="E109" s="16"/>
      <c r="F109" s="16"/>
      <c r="G109" s="16"/>
      <c r="H109" s="16"/>
      <c r="I109" s="16"/>
      <c r="J109" s="16"/>
      <c r="K109" s="16"/>
      <c r="L109" s="14"/>
    </row>
    <row r="110" spans="1:47" s="2" customFormat="1" ht="16.5" customHeight="1">
      <c r="A110" s="28"/>
      <c r="B110" s="29"/>
      <c r="C110" s="30"/>
      <c r="D110" s="30"/>
      <c r="E110" s="244" t="s">
        <v>494</v>
      </c>
      <c r="F110" s="246"/>
      <c r="G110" s="246"/>
      <c r="H110" s="246"/>
      <c r="I110" s="30"/>
      <c r="J110" s="30"/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2" customHeight="1">
      <c r="A111" s="28"/>
      <c r="B111" s="29"/>
      <c r="C111" s="23" t="s">
        <v>495</v>
      </c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16.5" customHeight="1">
      <c r="A112" s="28"/>
      <c r="B112" s="29"/>
      <c r="C112" s="30"/>
      <c r="D112" s="30"/>
      <c r="E112" s="192" t="str">
        <f>E11</f>
        <v>A.2.2 - Přepravy a manipulace</v>
      </c>
      <c r="F112" s="246"/>
      <c r="G112" s="246"/>
      <c r="H112" s="246"/>
      <c r="I112" s="30"/>
      <c r="J112" s="30"/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3" t="s">
        <v>20</v>
      </c>
      <c r="D114" s="30"/>
      <c r="E114" s="30"/>
      <c r="F114" s="21" t="str">
        <f>F14</f>
        <v>ST Karlovy Vary</v>
      </c>
      <c r="G114" s="30"/>
      <c r="H114" s="30"/>
      <c r="I114" s="23" t="s">
        <v>22</v>
      </c>
      <c r="J114" s="60" t="str">
        <f>IF(J14="","",J14)</f>
        <v>21. 9. 2023</v>
      </c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29"/>
      <c r="C116" s="23" t="s">
        <v>24</v>
      </c>
      <c r="D116" s="30"/>
      <c r="E116" s="30"/>
      <c r="F116" s="21" t="str">
        <f>E17</f>
        <v>Správa železnic,s.o.;OŘ ÚNL-ST Karlovy Vary</v>
      </c>
      <c r="G116" s="30"/>
      <c r="H116" s="30"/>
      <c r="I116" s="23" t="s">
        <v>32</v>
      </c>
      <c r="J116" s="26" t="str">
        <f>E23</f>
        <v xml:space="preserve"> </v>
      </c>
      <c r="K116" s="30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5.2" customHeight="1">
      <c r="A117" s="28"/>
      <c r="B117" s="29"/>
      <c r="C117" s="23" t="s">
        <v>30</v>
      </c>
      <c r="D117" s="30"/>
      <c r="E117" s="30"/>
      <c r="F117" s="21" t="str">
        <f>IF(E20="","",E20)</f>
        <v>Vyplň údaj</v>
      </c>
      <c r="G117" s="30"/>
      <c r="H117" s="30"/>
      <c r="I117" s="23" t="s">
        <v>35</v>
      </c>
      <c r="J117" s="26" t="str">
        <f>E26</f>
        <v>Pavlína Liprtová</v>
      </c>
      <c r="K117" s="30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0.35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9" customFormat="1" ht="29.25" customHeight="1">
      <c r="A119" s="147"/>
      <c r="B119" s="148"/>
      <c r="C119" s="149" t="s">
        <v>108</v>
      </c>
      <c r="D119" s="150" t="s">
        <v>63</v>
      </c>
      <c r="E119" s="150" t="s">
        <v>59</v>
      </c>
      <c r="F119" s="150" t="s">
        <v>60</v>
      </c>
      <c r="G119" s="150" t="s">
        <v>109</v>
      </c>
      <c r="H119" s="150" t="s">
        <v>110</v>
      </c>
      <c r="I119" s="150" t="s">
        <v>111</v>
      </c>
      <c r="J119" s="150" t="s">
        <v>104</v>
      </c>
      <c r="K119" s="151" t="s">
        <v>112</v>
      </c>
      <c r="L119" s="152"/>
      <c r="M119" s="69" t="s">
        <v>1</v>
      </c>
      <c r="N119" s="70" t="s">
        <v>42</v>
      </c>
      <c r="O119" s="70" t="s">
        <v>113</v>
      </c>
      <c r="P119" s="70" t="s">
        <v>114</v>
      </c>
      <c r="Q119" s="70" t="s">
        <v>115</v>
      </c>
      <c r="R119" s="70" t="s">
        <v>116</v>
      </c>
      <c r="S119" s="70" t="s">
        <v>117</v>
      </c>
      <c r="T119" s="71" t="s">
        <v>118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pans="1:65" s="2" customFormat="1" ht="22.9" customHeight="1">
      <c r="A120" s="28"/>
      <c r="B120" s="29"/>
      <c r="C120" s="76" t="s">
        <v>119</v>
      </c>
      <c r="D120" s="30"/>
      <c r="E120" s="30"/>
      <c r="F120" s="30"/>
      <c r="G120" s="30"/>
      <c r="H120" s="30"/>
      <c r="I120" s="30"/>
      <c r="J120" s="153">
        <f>BK120</f>
        <v>0</v>
      </c>
      <c r="K120" s="30"/>
      <c r="L120" s="33"/>
      <c r="M120" s="72"/>
      <c r="N120" s="154"/>
      <c r="O120" s="73"/>
      <c r="P120" s="155">
        <f>SUM(P121:P140)</f>
        <v>0</v>
      </c>
      <c r="Q120" s="73"/>
      <c r="R120" s="155">
        <f>SUM(R121:R140)</f>
        <v>0</v>
      </c>
      <c r="S120" s="73"/>
      <c r="T120" s="156">
        <f>SUM(T121:T140)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1" t="s">
        <v>77</v>
      </c>
      <c r="AU120" s="11" t="s">
        <v>106</v>
      </c>
      <c r="BK120" s="157">
        <f>SUM(BK121:BK140)</f>
        <v>0</v>
      </c>
    </row>
    <row r="121" spans="1:65" s="2" customFormat="1" ht="33" customHeight="1">
      <c r="A121" s="28"/>
      <c r="B121" s="29"/>
      <c r="C121" s="158" t="s">
        <v>86</v>
      </c>
      <c r="D121" s="158" t="s">
        <v>120</v>
      </c>
      <c r="E121" s="159" t="s">
        <v>512</v>
      </c>
      <c r="F121" s="160" t="s">
        <v>513</v>
      </c>
      <c r="G121" s="161" t="s">
        <v>193</v>
      </c>
      <c r="H121" s="162">
        <v>20</v>
      </c>
      <c r="I121" s="163"/>
      <c r="J121" s="164">
        <f>ROUND(I121*H121,2)</f>
        <v>0</v>
      </c>
      <c r="K121" s="160" t="s">
        <v>124</v>
      </c>
      <c r="L121" s="33"/>
      <c r="M121" s="165" t="s">
        <v>1</v>
      </c>
      <c r="N121" s="166" t="s">
        <v>43</v>
      </c>
      <c r="O121" s="65"/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9" t="s">
        <v>476</v>
      </c>
      <c r="AT121" s="169" t="s">
        <v>120</v>
      </c>
      <c r="AU121" s="169" t="s">
        <v>78</v>
      </c>
      <c r="AY121" s="11" t="s">
        <v>126</v>
      </c>
      <c r="BE121" s="170">
        <f>IF(N121="základní",J121,0)</f>
        <v>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1" t="s">
        <v>86</v>
      </c>
      <c r="BK121" s="170">
        <f>ROUND(I121*H121,2)</f>
        <v>0</v>
      </c>
      <c r="BL121" s="11" t="s">
        <v>476</v>
      </c>
      <c r="BM121" s="169" t="s">
        <v>514</v>
      </c>
    </row>
    <row r="122" spans="1:65" s="2" customFormat="1" ht="117">
      <c r="A122" s="28"/>
      <c r="B122" s="29"/>
      <c r="C122" s="30"/>
      <c r="D122" s="171" t="s">
        <v>128</v>
      </c>
      <c r="E122" s="30"/>
      <c r="F122" s="172" t="s">
        <v>515</v>
      </c>
      <c r="G122" s="30"/>
      <c r="H122" s="30"/>
      <c r="I122" s="173"/>
      <c r="J122" s="30"/>
      <c r="K122" s="30"/>
      <c r="L122" s="33"/>
      <c r="M122" s="174"/>
      <c r="N122" s="175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1" t="s">
        <v>128</v>
      </c>
      <c r="AU122" s="11" t="s">
        <v>78</v>
      </c>
    </row>
    <row r="123" spans="1:65" s="2" customFormat="1" ht="19.5">
      <c r="A123" s="28"/>
      <c r="B123" s="29"/>
      <c r="C123" s="30"/>
      <c r="D123" s="171" t="s">
        <v>196</v>
      </c>
      <c r="E123" s="30"/>
      <c r="F123" s="176" t="s">
        <v>516</v>
      </c>
      <c r="G123" s="30"/>
      <c r="H123" s="30"/>
      <c r="I123" s="173"/>
      <c r="J123" s="30"/>
      <c r="K123" s="30"/>
      <c r="L123" s="33"/>
      <c r="M123" s="174"/>
      <c r="N123" s="175"/>
      <c r="O123" s="65"/>
      <c r="P123" s="65"/>
      <c r="Q123" s="65"/>
      <c r="R123" s="65"/>
      <c r="S123" s="65"/>
      <c r="T123" s="6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1" t="s">
        <v>196</v>
      </c>
      <c r="AU123" s="11" t="s">
        <v>78</v>
      </c>
    </row>
    <row r="124" spans="1:65" s="2" customFormat="1" ht="33" customHeight="1">
      <c r="A124" s="28"/>
      <c r="B124" s="29"/>
      <c r="C124" s="158" t="s">
        <v>88</v>
      </c>
      <c r="D124" s="158" t="s">
        <v>120</v>
      </c>
      <c r="E124" s="159" t="s">
        <v>517</v>
      </c>
      <c r="F124" s="160" t="s">
        <v>518</v>
      </c>
      <c r="G124" s="161" t="s">
        <v>193</v>
      </c>
      <c r="H124" s="162">
        <v>20</v>
      </c>
      <c r="I124" s="163"/>
      <c r="J124" s="164">
        <f>ROUND(I124*H124,2)</f>
        <v>0</v>
      </c>
      <c r="K124" s="160" t="s">
        <v>124</v>
      </c>
      <c r="L124" s="33"/>
      <c r="M124" s="165" t="s">
        <v>1</v>
      </c>
      <c r="N124" s="166" t="s">
        <v>43</v>
      </c>
      <c r="O124" s="65"/>
      <c r="P124" s="167">
        <f>O124*H124</f>
        <v>0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9" t="s">
        <v>476</v>
      </c>
      <c r="AT124" s="169" t="s">
        <v>120</v>
      </c>
      <c r="AU124" s="169" t="s">
        <v>78</v>
      </c>
      <c r="AY124" s="11" t="s">
        <v>126</v>
      </c>
      <c r="BE124" s="170">
        <f>IF(N124="základní",J124,0)</f>
        <v>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11" t="s">
        <v>86</v>
      </c>
      <c r="BK124" s="170">
        <f>ROUND(I124*H124,2)</f>
        <v>0</v>
      </c>
      <c r="BL124" s="11" t="s">
        <v>476</v>
      </c>
      <c r="BM124" s="169" t="s">
        <v>519</v>
      </c>
    </row>
    <row r="125" spans="1:65" s="2" customFormat="1" ht="117">
      <c r="A125" s="28"/>
      <c r="B125" s="29"/>
      <c r="C125" s="30"/>
      <c r="D125" s="171" t="s">
        <v>128</v>
      </c>
      <c r="E125" s="30"/>
      <c r="F125" s="172" t="s">
        <v>520</v>
      </c>
      <c r="G125" s="30"/>
      <c r="H125" s="30"/>
      <c r="I125" s="173"/>
      <c r="J125" s="30"/>
      <c r="K125" s="30"/>
      <c r="L125" s="33"/>
      <c r="M125" s="174"/>
      <c r="N125" s="175"/>
      <c r="O125" s="65"/>
      <c r="P125" s="65"/>
      <c r="Q125" s="65"/>
      <c r="R125" s="65"/>
      <c r="S125" s="65"/>
      <c r="T125" s="66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1" t="s">
        <v>128</v>
      </c>
      <c r="AU125" s="11" t="s">
        <v>78</v>
      </c>
    </row>
    <row r="126" spans="1:65" s="2" customFormat="1" ht="19.5">
      <c r="A126" s="28"/>
      <c r="B126" s="29"/>
      <c r="C126" s="30"/>
      <c r="D126" s="171" t="s">
        <v>196</v>
      </c>
      <c r="E126" s="30"/>
      <c r="F126" s="176" t="s">
        <v>516</v>
      </c>
      <c r="G126" s="30"/>
      <c r="H126" s="30"/>
      <c r="I126" s="173"/>
      <c r="J126" s="30"/>
      <c r="K126" s="30"/>
      <c r="L126" s="33"/>
      <c r="M126" s="174"/>
      <c r="N126" s="175"/>
      <c r="O126" s="65"/>
      <c r="P126" s="65"/>
      <c r="Q126" s="65"/>
      <c r="R126" s="65"/>
      <c r="S126" s="65"/>
      <c r="T126" s="6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1" t="s">
        <v>196</v>
      </c>
      <c r="AU126" s="11" t="s">
        <v>78</v>
      </c>
    </row>
    <row r="127" spans="1:65" s="2" customFormat="1" ht="37.9" customHeight="1">
      <c r="A127" s="28"/>
      <c r="B127" s="29"/>
      <c r="C127" s="158" t="s">
        <v>134</v>
      </c>
      <c r="D127" s="158" t="s">
        <v>120</v>
      </c>
      <c r="E127" s="159" t="s">
        <v>521</v>
      </c>
      <c r="F127" s="160" t="s">
        <v>522</v>
      </c>
      <c r="G127" s="161" t="s">
        <v>523</v>
      </c>
      <c r="H127" s="162">
        <v>40</v>
      </c>
      <c r="I127" s="163"/>
      <c r="J127" s="164">
        <f>ROUND(I127*H127,2)</f>
        <v>0</v>
      </c>
      <c r="K127" s="160" t="s">
        <v>124</v>
      </c>
      <c r="L127" s="33"/>
      <c r="M127" s="165" t="s">
        <v>1</v>
      </c>
      <c r="N127" s="166" t="s">
        <v>43</v>
      </c>
      <c r="O127" s="65"/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9" t="s">
        <v>476</v>
      </c>
      <c r="AT127" s="169" t="s">
        <v>120</v>
      </c>
      <c r="AU127" s="169" t="s">
        <v>78</v>
      </c>
      <c r="AY127" s="11" t="s">
        <v>126</v>
      </c>
      <c r="BE127" s="170">
        <f>IF(N127="základní",J127,0)</f>
        <v>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11" t="s">
        <v>86</v>
      </c>
      <c r="BK127" s="170">
        <f>ROUND(I127*H127,2)</f>
        <v>0</v>
      </c>
      <c r="BL127" s="11" t="s">
        <v>476</v>
      </c>
      <c r="BM127" s="169" t="s">
        <v>524</v>
      </c>
    </row>
    <row r="128" spans="1:65" s="2" customFormat="1" ht="117">
      <c r="A128" s="28"/>
      <c r="B128" s="29"/>
      <c r="C128" s="30"/>
      <c r="D128" s="171" t="s">
        <v>128</v>
      </c>
      <c r="E128" s="30"/>
      <c r="F128" s="172" t="s">
        <v>525</v>
      </c>
      <c r="G128" s="30"/>
      <c r="H128" s="30"/>
      <c r="I128" s="173"/>
      <c r="J128" s="30"/>
      <c r="K128" s="30"/>
      <c r="L128" s="33"/>
      <c r="M128" s="174"/>
      <c r="N128" s="175"/>
      <c r="O128" s="65"/>
      <c r="P128" s="65"/>
      <c r="Q128" s="65"/>
      <c r="R128" s="65"/>
      <c r="S128" s="65"/>
      <c r="T128" s="6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1" t="s">
        <v>128</v>
      </c>
      <c r="AU128" s="11" t="s">
        <v>78</v>
      </c>
    </row>
    <row r="129" spans="1:65" s="2" customFormat="1" ht="19.5">
      <c r="A129" s="28"/>
      <c r="B129" s="29"/>
      <c r="C129" s="30"/>
      <c r="D129" s="171" t="s">
        <v>196</v>
      </c>
      <c r="E129" s="30"/>
      <c r="F129" s="176" t="s">
        <v>526</v>
      </c>
      <c r="G129" s="30"/>
      <c r="H129" s="30"/>
      <c r="I129" s="173"/>
      <c r="J129" s="30"/>
      <c r="K129" s="30"/>
      <c r="L129" s="33"/>
      <c r="M129" s="174"/>
      <c r="N129" s="175"/>
      <c r="O129" s="65"/>
      <c r="P129" s="65"/>
      <c r="Q129" s="65"/>
      <c r="R129" s="65"/>
      <c r="S129" s="65"/>
      <c r="T129" s="66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1" t="s">
        <v>196</v>
      </c>
      <c r="AU129" s="11" t="s">
        <v>78</v>
      </c>
    </row>
    <row r="130" spans="1:65" s="2" customFormat="1" ht="37.9" customHeight="1">
      <c r="A130" s="28"/>
      <c r="B130" s="29"/>
      <c r="C130" s="158" t="s">
        <v>125</v>
      </c>
      <c r="D130" s="158" t="s">
        <v>120</v>
      </c>
      <c r="E130" s="159" t="s">
        <v>527</v>
      </c>
      <c r="F130" s="160" t="s">
        <v>528</v>
      </c>
      <c r="G130" s="161" t="s">
        <v>523</v>
      </c>
      <c r="H130" s="162">
        <v>40</v>
      </c>
      <c r="I130" s="163"/>
      <c r="J130" s="164">
        <f>ROUND(I130*H130,2)</f>
        <v>0</v>
      </c>
      <c r="K130" s="160" t="s">
        <v>124</v>
      </c>
      <c r="L130" s="33"/>
      <c r="M130" s="165" t="s">
        <v>1</v>
      </c>
      <c r="N130" s="166" t="s">
        <v>43</v>
      </c>
      <c r="O130" s="65"/>
      <c r="P130" s="167">
        <f>O130*H130</f>
        <v>0</v>
      </c>
      <c r="Q130" s="167">
        <v>0</v>
      </c>
      <c r="R130" s="167">
        <f>Q130*H130</f>
        <v>0</v>
      </c>
      <c r="S130" s="167">
        <v>0</v>
      </c>
      <c r="T130" s="16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9" t="s">
        <v>476</v>
      </c>
      <c r="AT130" s="169" t="s">
        <v>120</v>
      </c>
      <c r="AU130" s="169" t="s">
        <v>78</v>
      </c>
      <c r="AY130" s="11" t="s">
        <v>126</v>
      </c>
      <c r="BE130" s="170">
        <f>IF(N130="základní",J130,0)</f>
        <v>0</v>
      </c>
      <c r="BF130" s="170">
        <f>IF(N130="snížená",J130,0)</f>
        <v>0</v>
      </c>
      <c r="BG130" s="170">
        <f>IF(N130="zákl. přenesená",J130,0)</f>
        <v>0</v>
      </c>
      <c r="BH130" s="170">
        <f>IF(N130="sníž. přenesená",J130,0)</f>
        <v>0</v>
      </c>
      <c r="BI130" s="170">
        <f>IF(N130="nulová",J130,0)</f>
        <v>0</v>
      </c>
      <c r="BJ130" s="11" t="s">
        <v>86</v>
      </c>
      <c r="BK130" s="170">
        <f>ROUND(I130*H130,2)</f>
        <v>0</v>
      </c>
      <c r="BL130" s="11" t="s">
        <v>476</v>
      </c>
      <c r="BM130" s="169" t="s">
        <v>529</v>
      </c>
    </row>
    <row r="131" spans="1:65" s="2" customFormat="1" ht="117">
      <c r="A131" s="28"/>
      <c r="B131" s="29"/>
      <c r="C131" s="30"/>
      <c r="D131" s="171" t="s">
        <v>128</v>
      </c>
      <c r="E131" s="30"/>
      <c r="F131" s="172" t="s">
        <v>530</v>
      </c>
      <c r="G131" s="30"/>
      <c r="H131" s="30"/>
      <c r="I131" s="173"/>
      <c r="J131" s="30"/>
      <c r="K131" s="30"/>
      <c r="L131" s="33"/>
      <c r="M131" s="174"/>
      <c r="N131" s="175"/>
      <c r="O131" s="65"/>
      <c r="P131" s="65"/>
      <c r="Q131" s="65"/>
      <c r="R131" s="65"/>
      <c r="S131" s="65"/>
      <c r="T131" s="66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1" t="s">
        <v>128</v>
      </c>
      <c r="AU131" s="11" t="s">
        <v>78</v>
      </c>
    </row>
    <row r="132" spans="1:65" s="2" customFormat="1" ht="19.5">
      <c r="A132" s="28"/>
      <c r="B132" s="29"/>
      <c r="C132" s="30"/>
      <c r="D132" s="171" t="s">
        <v>196</v>
      </c>
      <c r="E132" s="30"/>
      <c r="F132" s="176" t="s">
        <v>526</v>
      </c>
      <c r="G132" s="30"/>
      <c r="H132" s="30"/>
      <c r="I132" s="173"/>
      <c r="J132" s="30"/>
      <c r="K132" s="30"/>
      <c r="L132" s="33"/>
      <c r="M132" s="174"/>
      <c r="N132" s="175"/>
      <c r="O132" s="65"/>
      <c r="P132" s="65"/>
      <c r="Q132" s="65"/>
      <c r="R132" s="65"/>
      <c r="S132" s="65"/>
      <c r="T132" s="66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1" t="s">
        <v>196</v>
      </c>
      <c r="AU132" s="11" t="s">
        <v>78</v>
      </c>
    </row>
    <row r="133" spans="1:65" s="2" customFormat="1" ht="24.2" customHeight="1">
      <c r="A133" s="28"/>
      <c r="B133" s="29"/>
      <c r="C133" s="158" t="s">
        <v>144</v>
      </c>
      <c r="D133" s="158" t="s">
        <v>120</v>
      </c>
      <c r="E133" s="159" t="s">
        <v>531</v>
      </c>
      <c r="F133" s="160" t="s">
        <v>532</v>
      </c>
      <c r="G133" s="161" t="s">
        <v>193</v>
      </c>
      <c r="H133" s="162">
        <v>10</v>
      </c>
      <c r="I133" s="163"/>
      <c r="J133" s="164">
        <f>ROUND(I133*H133,2)</f>
        <v>0</v>
      </c>
      <c r="K133" s="160" t="s">
        <v>124</v>
      </c>
      <c r="L133" s="33"/>
      <c r="M133" s="165" t="s">
        <v>1</v>
      </c>
      <c r="N133" s="166" t="s">
        <v>43</v>
      </c>
      <c r="O133" s="65"/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9" t="s">
        <v>476</v>
      </c>
      <c r="AT133" s="169" t="s">
        <v>120</v>
      </c>
      <c r="AU133" s="169" t="s">
        <v>78</v>
      </c>
      <c r="AY133" s="11" t="s">
        <v>126</v>
      </c>
      <c r="BE133" s="170">
        <f>IF(N133="základní",J133,0)</f>
        <v>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11" t="s">
        <v>86</v>
      </c>
      <c r="BK133" s="170">
        <f>ROUND(I133*H133,2)</f>
        <v>0</v>
      </c>
      <c r="BL133" s="11" t="s">
        <v>476</v>
      </c>
      <c r="BM133" s="169" t="s">
        <v>533</v>
      </c>
    </row>
    <row r="134" spans="1:65" s="2" customFormat="1" ht="48.75">
      <c r="A134" s="28"/>
      <c r="B134" s="29"/>
      <c r="C134" s="30"/>
      <c r="D134" s="171" t="s">
        <v>128</v>
      </c>
      <c r="E134" s="30"/>
      <c r="F134" s="172" t="s">
        <v>534</v>
      </c>
      <c r="G134" s="30"/>
      <c r="H134" s="30"/>
      <c r="I134" s="173"/>
      <c r="J134" s="30"/>
      <c r="K134" s="30"/>
      <c r="L134" s="33"/>
      <c r="M134" s="174"/>
      <c r="N134" s="175"/>
      <c r="O134" s="65"/>
      <c r="P134" s="65"/>
      <c r="Q134" s="65"/>
      <c r="R134" s="65"/>
      <c r="S134" s="65"/>
      <c r="T134" s="66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1" t="s">
        <v>128</v>
      </c>
      <c r="AU134" s="11" t="s">
        <v>78</v>
      </c>
    </row>
    <row r="135" spans="1:65" s="2" customFormat="1" ht="24.2" customHeight="1">
      <c r="A135" s="28"/>
      <c r="B135" s="29"/>
      <c r="C135" s="158" t="s">
        <v>149</v>
      </c>
      <c r="D135" s="158" t="s">
        <v>120</v>
      </c>
      <c r="E135" s="159" t="s">
        <v>535</v>
      </c>
      <c r="F135" s="160" t="s">
        <v>536</v>
      </c>
      <c r="G135" s="161" t="s">
        <v>193</v>
      </c>
      <c r="H135" s="162">
        <v>10</v>
      </c>
      <c r="I135" s="163"/>
      <c r="J135" s="164">
        <f>ROUND(I135*H135,2)</f>
        <v>0</v>
      </c>
      <c r="K135" s="160" t="s">
        <v>124</v>
      </c>
      <c r="L135" s="33"/>
      <c r="M135" s="165" t="s">
        <v>1</v>
      </c>
      <c r="N135" s="166" t="s">
        <v>43</v>
      </c>
      <c r="O135" s="65"/>
      <c r="P135" s="167">
        <f>O135*H135</f>
        <v>0</v>
      </c>
      <c r="Q135" s="167">
        <v>0</v>
      </c>
      <c r="R135" s="167">
        <f>Q135*H135</f>
        <v>0</v>
      </c>
      <c r="S135" s="167">
        <v>0</v>
      </c>
      <c r="T135" s="16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9" t="s">
        <v>476</v>
      </c>
      <c r="AT135" s="169" t="s">
        <v>120</v>
      </c>
      <c r="AU135" s="169" t="s">
        <v>78</v>
      </c>
      <c r="AY135" s="11" t="s">
        <v>126</v>
      </c>
      <c r="BE135" s="170">
        <f>IF(N135="základní",J135,0)</f>
        <v>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11" t="s">
        <v>86</v>
      </c>
      <c r="BK135" s="170">
        <f>ROUND(I135*H135,2)</f>
        <v>0</v>
      </c>
      <c r="BL135" s="11" t="s">
        <v>476</v>
      </c>
      <c r="BM135" s="169" t="s">
        <v>537</v>
      </c>
    </row>
    <row r="136" spans="1:65" s="2" customFormat="1" ht="48.75">
      <c r="A136" s="28"/>
      <c r="B136" s="29"/>
      <c r="C136" s="30"/>
      <c r="D136" s="171" t="s">
        <v>128</v>
      </c>
      <c r="E136" s="30"/>
      <c r="F136" s="172" t="s">
        <v>538</v>
      </c>
      <c r="G136" s="30"/>
      <c r="H136" s="30"/>
      <c r="I136" s="173"/>
      <c r="J136" s="30"/>
      <c r="K136" s="30"/>
      <c r="L136" s="33"/>
      <c r="M136" s="174"/>
      <c r="N136" s="175"/>
      <c r="O136" s="65"/>
      <c r="P136" s="65"/>
      <c r="Q136" s="65"/>
      <c r="R136" s="65"/>
      <c r="S136" s="65"/>
      <c r="T136" s="66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1" t="s">
        <v>128</v>
      </c>
      <c r="AU136" s="11" t="s">
        <v>78</v>
      </c>
    </row>
    <row r="137" spans="1:65" s="2" customFormat="1" ht="33" customHeight="1">
      <c r="A137" s="28"/>
      <c r="B137" s="29"/>
      <c r="C137" s="158" t="s">
        <v>154</v>
      </c>
      <c r="D137" s="158" t="s">
        <v>120</v>
      </c>
      <c r="E137" s="159" t="s">
        <v>539</v>
      </c>
      <c r="F137" s="160" t="s">
        <v>540</v>
      </c>
      <c r="G137" s="161" t="s">
        <v>193</v>
      </c>
      <c r="H137" s="162">
        <v>5</v>
      </c>
      <c r="I137" s="163"/>
      <c r="J137" s="164">
        <f>ROUND(I137*H137,2)</f>
        <v>0</v>
      </c>
      <c r="K137" s="160" t="s">
        <v>124</v>
      </c>
      <c r="L137" s="33"/>
      <c r="M137" s="165" t="s">
        <v>1</v>
      </c>
      <c r="N137" s="166" t="s">
        <v>43</v>
      </c>
      <c r="O137" s="65"/>
      <c r="P137" s="167">
        <f>O137*H137</f>
        <v>0</v>
      </c>
      <c r="Q137" s="167">
        <v>0</v>
      </c>
      <c r="R137" s="167">
        <f>Q137*H137</f>
        <v>0</v>
      </c>
      <c r="S137" s="167">
        <v>0</v>
      </c>
      <c r="T137" s="168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9" t="s">
        <v>476</v>
      </c>
      <c r="AT137" s="169" t="s">
        <v>120</v>
      </c>
      <c r="AU137" s="169" t="s">
        <v>78</v>
      </c>
      <c r="AY137" s="11" t="s">
        <v>126</v>
      </c>
      <c r="BE137" s="170">
        <f>IF(N137="základní",J137,0)</f>
        <v>0</v>
      </c>
      <c r="BF137" s="170">
        <f>IF(N137="snížená",J137,0)</f>
        <v>0</v>
      </c>
      <c r="BG137" s="170">
        <f>IF(N137="zákl. přenesená",J137,0)</f>
        <v>0</v>
      </c>
      <c r="BH137" s="170">
        <f>IF(N137="sníž. přenesená",J137,0)</f>
        <v>0</v>
      </c>
      <c r="BI137" s="170">
        <f>IF(N137="nulová",J137,0)</f>
        <v>0</v>
      </c>
      <c r="BJ137" s="11" t="s">
        <v>86</v>
      </c>
      <c r="BK137" s="170">
        <f>ROUND(I137*H137,2)</f>
        <v>0</v>
      </c>
      <c r="BL137" s="11" t="s">
        <v>476</v>
      </c>
      <c r="BM137" s="169" t="s">
        <v>541</v>
      </c>
    </row>
    <row r="138" spans="1:65" s="2" customFormat="1" ht="58.5">
      <c r="A138" s="28"/>
      <c r="B138" s="29"/>
      <c r="C138" s="30"/>
      <c r="D138" s="171" t="s">
        <v>128</v>
      </c>
      <c r="E138" s="30"/>
      <c r="F138" s="172" t="s">
        <v>542</v>
      </c>
      <c r="G138" s="30"/>
      <c r="H138" s="30"/>
      <c r="I138" s="173"/>
      <c r="J138" s="30"/>
      <c r="K138" s="30"/>
      <c r="L138" s="33"/>
      <c r="M138" s="174"/>
      <c r="N138" s="175"/>
      <c r="O138" s="65"/>
      <c r="P138" s="65"/>
      <c r="Q138" s="65"/>
      <c r="R138" s="65"/>
      <c r="S138" s="65"/>
      <c r="T138" s="66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1" t="s">
        <v>128</v>
      </c>
      <c r="AU138" s="11" t="s">
        <v>78</v>
      </c>
    </row>
    <row r="139" spans="1:65" s="2" customFormat="1" ht="24.2" customHeight="1">
      <c r="A139" s="28"/>
      <c r="B139" s="29"/>
      <c r="C139" s="158" t="s">
        <v>159</v>
      </c>
      <c r="D139" s="158" t="s">
        <v>120</v>
      </c>
      <c r="E139" s="159" t="s">
        <v>543</v>
      </c>
      <c r="F139" s="160" t="s">
        <v>544</v>
      </c>
      <c r="G139" s="161" t="s">
        <v>193</v>
      </c>
      <c r="H139" s="162">
        <v>5</v>
      </c>
      <c r="I139" s="163"/>
      <c r="J139" s="164">
        <f>ROUND(I139*H139,2)</f>
        <v>0</v>
      </c>
      <c r="K139" s="160" t="s">
        <v>124</v>
      </c>
      <c r="L139" s="33"/>
      <c r="M139" s="165" t="s">
        <v>1</v>
      </c>
      <c r="N139" s="166" t="s">
        <v>43</v>
      </c>
      <c r="O139" s="65"/>
      <c r="P139" s="167">
        <f>O139*H139</f>
        <v>0</v>
      </c>
      <c r="Q139" s="167">
        <v>0</v>
      </c>
      <c r="R139" s="167">
        <f>Q139*H139</f>
        <v>0</v>
      </c>
      <c r="S139" s="167">
        <v>0</v>
      </c>
      <c r="T139" s="168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9" t="s">
        <v>476</v>
      </c>
      <c r="AT139" s="169" t="s">
        <v>120</v>
      </c>
      <c r="AU139" s="169" t="s">
        <v>78</v>
      </c>
      <c r="AY139" s="11" t="s">
        <v>126</v>
      </c>
      <c r="BE139" s="170">
        <f>IF(N139="základní",J139,0)</f>
        <v>0</v>
      </c>
      <c r="BF139" s="170">
        <f>IF(N139="snížená",J139,0)</f>
        <v>0</v>
      </c>
      <c r="BG139" s="170">
        <f>IF(N139="zákl. přenesená",J139,0)</f>
        <v>0</v>
      </c>
      <c r="BH139" s="170">
        <f>IF(N139="sníž. přenesená",J139,0)</f>
        <v>0</v>
      </c>
      <c r="BI139" s="170">
        <f>IF(N139="nulová",J139,0)</f>
        <v>0</v>
      </c>
      <c r="BJ139" s="11" t="s">
        <v>86</v>
      </c>
      <c r="BK139" s="170">
        <f>ROUND(I139*H139,2)</f>
        <v>0</v>
      </c>
      <c r="BL139" s="11" t="s">
        <v>476</v>
      </c>
      <c r="BM139" s="169" t="s">
        <v>545</v>
      </c>
    </row>
    <row r="140" spans="1:65" s="2" customFormat="1" ht="48.75">
      <c r="A140" s="28"/>
      <c r="B140" s="29"/>
      <c r="C140" s="30"/>
      <c r="D140" s="171" t="s">
        <v>128</v>
      </c>
      <c r="E140" s="30"/>
      <c r="F140" s="172" t="s">
        <v>546</v>
      </c>
      <c r="G140" s="30"/>
      <c r="H140" s="30"/>
      <c r="I140" s="173"/>
      <c r="J140" s="30"/>
      <c r="K140" s="30"/>
      <c r="L140" s="33"/>
      <c r="M140" s="187"/>
      <c r="N140" s="188"/>
      <c r="O140" s="189"/>
      <c r="P140" s="189"/>
      <c r="Q140" s="189"/>
      <c r="R140" s="189"/>
      <c r="S140" s="189"/>
      <c r="T140" s="190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1" t="s">
        <v>128</v>
      </c>
      <c r="AU140" s="11" t="s">
        <v>78</v>
      </c>
    </row>
    <row r="141" spans="1:65" s="2" customFormat="1" ht="6.95" customHeight="1">
      <c r="A141" s="2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33"/>
      <c r="M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</row>
  </sheetData>
  <sheetProtection algorithmName="SHA-512" hashValue="r3iZZ3st61iSt6H72HKFPshGOFU4YtKvdLwK9d5+FvJjk2li7dp9qIIOz0fQeOE6WdYrMKFLrcJjSIB5OCafpA==" saltValue="pLEuk/CVA/9/UuAWiNhBjYCuk3OlE/j3bEzyKB/DeWsKfTaF+jc7fyNV5cbwIQ+JqqY8lttbftNNj8XtfOohpg==" spinCount="100000" sheet="1" objects="1" scenarios="1" formatColumns="0" formatRows="0" autoFilter="0"/>
  <autoFilter ref="C119:K140" xr:uid="{00000000-0009-0000-0000-000003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A.1 - Údržba vyšší zeleně...</vt:lpstr>
      <vt:lpstr>A.2.1 - VON - ostatní práce</vt:lpstr>
      <vt:lpstr>A.2.2 - Přepravy a manipu...</vt:lpstr>
      <vt:lpstr>'A.1 - Údržba vyšší zeleně...'!Názvy_tisku</vt:lpstr>
      <vt:lpstr>'A.2.1 - VON - ostatní práce'!Názvy_tisku</vt:lpstr>
      <vt:lpstr>'A.2.2 - Přepravy a manipu...'!Názvy_tisku</vt:lpstr>
      <vt:lpstr>'Rekapitulace stavby'!Názvy_tisku</vt:lpstr>
      <vt:lpstr>'A.1 - Údržba vyšší zeleně...'!Oblast_tisku</vt:lpstr>
      <vt:lpstr>'A.2.1 - VON - ostatní práce'!Oblast_tisku</vt:lpstr>
      <vt:lpstr>'A.2.2 - Přepravy a manipu...'!Oblast_tisku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Liprtová Pavlína</dc:creator>
  <cp:lastModifiedBy>Liprtová Pavlína</cp:lastModifiedBy>
  <dcterms:created xsi:type="dcterms:W3CDTF">2023-09-22T05:23:37Z</dcterms:created>
  <dcterms:modified xsi:type="dcterms:W3CDTF">2023-09-22T05:25:55Z</dcterms:modified>
</cp:coreProperties>
</file>