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VŘ 2023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Výběr a zpracová..." sheetId="2" r:id="rId2"/>
  </sheets>
  <definedNames>
    <definedName name="_xlnm._FilterDatabase" localSheetId="1" hidden="1">'OR_PHA - Výběr a zpracová...'!$C$115:$I$132</definedName>
    <definedName name="_xlnm.Print_Titles" localSheetId="1">'OR_PHA - Výběr a zpracová...'!$115:$115</definedName>
    <definedName name="_xlnm.Print_Titles" localSheetId="0">'Rekapitulace stavby'!$92:$92</definedName>
    <definedName name="_xlnm.Print_Area" localSheetId="1">'OR_PHA - Výběr a zpracová...'!$C$105:$H$132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4" i="2"/>
  <c r="BF124" i="2"/>
  <c r="BE124" i="2"/>
  <c r="BD124" i="2"/>
  <c r="R124" i="2"/>
  <c r="R123" i="2" s="1"/>
  <c r="P124" i="2"/>
  <c r="P123" i="2" s="1"/>
  <c r="N124" i="2"/>
  <c r="N123" i="2" s="1"/>
  <c r="BG121" i="2"/>
  <c r="BF121" i="2"/>
  <c r="BE121" i="2"/>
  <c r="BD121" i="2"/>
  <c r="R121" i="2"/>
  <c r="R120" i="2"/>
  <c r="P121" i="2"/>
  <c r="P120" i="2" s="1"/>
  <c r="N121" i="2"/>
  <c r="N120" i="2" s="1"/>
  <c r="BG118" i="2"/>
  <c r="BF118" i="2"/>
  <c r="BE118" i="2"/>
  <c r="BD118" i="2"/>
  <c r="R118" i="2"/>
  <c r="R117" i="2" s="1"/>
  <c r="P118" i="2"/>
  <c r="P117" i="2" s="1"/>
  <c r="N118" i="2"/>
  <c r="N117" i="2" s="1"/>
  <c r="F112" i="2"/>
  <c r="F110" i="2"/>
  <c r="E108" i="2"/>
  <c r="F89" i="2"/>
  <c r="F87" i="2"/>
  <c r="E85" i="2"/>
  <c r="E19" i="2"/>
  <c r="E16" i="2"/>
  <c r="F113" i="2" s="1"/>
  <c r="L90" i="1"/>
  <c r="AM90" i="1"/>
  <c r="AM89" i="1"/>
  <c r="L89" i="1"/>
  <c r="AM87" i="1"/>
  <c r="L87" i="1"/>
  <c r="L85" i="1"/>
  <c r="L84" i="1"/>
  <c r="BI129" i="2"/>
  <c r="BI131" i="2"/>
  <c r="BI121" i="2"/>
  <c r="BI127" i="2"/>
  <c r="BI118" i="2"/>
  <c r="AS94" i="1"/>
  <c r="BI124" i="2"/>
  <c r="F90" i="2" l="1"/>
  <c r="F34" i="2"/>
  <c r="BC95" i="1" s="1"/>
  <c r="BC94" i="1" s="1"/>
  <c r="W32" i="1" s="1"/>
  <c r="F32" i="2"/>
  <c r="BI126" i="2"/>
  <c r="N126" i="2"/>
  <c r="N116" i="2" s="1"/>
  <c r="AU95" i="1" s="1"/>
  <c r="AU94" i="1" s="1"/>
  <c r="P126" i="2"/>
  <c r="P116" i="2" s="1"/>
  <c r="R126" i="2"/>
  <c r="R116" i="2" s="1"/>
  <c r="BI123" i="2"/>
  <c r="BI117" i="2"/>
  <c r="BI120" i="2"/>
  <c r="BC131" i="2"/>
  <c r="BC118" i="2"/>
  <c r="BC121" i="2"/>
  <c r="AW95" i="1"/>
  <c r="BC124" i="2"/>
  <c r="BC127" i="2"/>
  <c r="BC129" i="2"/>
  <c r="BA95" i="1"/>
  <c r="BA94" i="1" s="1"/>
  <c r="W30" i="1" s="1"/>
  <c r="F33" i="2"/>
  <c r="BB95" i="1" s="1"/>
  <c r="BB94" i="1" s="1"/>
  <c r="W31" i="1" s="1"/>
  <c r="AY94" i="1"/>
  <c r="F35" i="2"/>
  <c r="BD95" i="1" s="1"/>
  <c r="BD94" i="1" s="1"/>
  <c r="W33" i="1" s="1"/>
  <c r="BI116" i="2" l="1"/>
  <c r="AG95" i="1"/>
  <c r="AV95" i="1"/>
  <c r="AT95" i="1"/>
  <c r="AX94" i="1"/>
  <c r="F31" i="2"/>
  <c r="AZ95" i="1" s="1"/>
  <c r="AZ94" i="1" s="1"/>
  <c r="W29" i="1" s="1"/>
  <c r="AW94" i="1"/>
  <c r="AK30" i="1" s="1"/>
  <c r="AG94" i="1" l="1"/>
  <c r="AK26" i="1" s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<sst xmlns="http://schemas.openxmlformats.org/spreadsheetml/2006/main" count="365" uniqueCount="149">
  <si>
    <t>Export Komplet</t>
  </si>
  <si>
    <t/>
  </si>
  <si>
    <t>2.0</t>
  </si>
  <si>
    <t>ZAMOK</t>
  </si>
  <si>
    <t>False</t>
  </si>
  <si>
    <t>{91b13ef0-20c8-4fd7-ad8e-378602d838ba}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</si>
  <si>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</si>
  <si>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</si>
  <si>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</si>
  <si>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</si>
  <si>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</si>
  <si>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</si>
  <si>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</si>
  <si>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</si>
  <si>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</si>
  <si>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</si>
  <si>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</si>
  <si>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Výběr a zpracování tržeb z pokladen turniketů a mincovníků veřejných WC v obvodu OŘ Praha 2023 - 2024</t>
  </si>
  <si>
    <t>KSO:</t>
  </si>
  <si>
    <t>CC-CZ:</t>
  </si>
  <si>
    <t>Místo:</t>
  </si>
  <si>
    <t>Obvod OŘ Praha</t>
  </si>
  <si>
    <t>Datum:</t>
  </si>
  <si>
    <t>5. 10. 2023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</si>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</sst>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4" fontId="34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104</xdr:row>
      <xdr:rowOff>9525</xdr:rowOff>
    </xdr:from>
    <xdr:to>
      <xdr:col>7</xdr:col>
      <xdr:colOff>1139825</xdr:colOff>
      <xdr:row>108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24700" y="704850"/>
          <a:ext cx="83502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1" t="s">
        <v>14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18"/>
      <c r="AL5" s="18"/>
      <c r="AM5" s="18"/>
      <c r="AN5" s="18"/>
      <c r="AO5" s="18"/>
      <c r="AP5" s="18"/>
      <c r="AQ5" s="18"/>
      <c r="AR5" s="16"/>
      <c r="BE5" s="218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3" t="s">
        <v>17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18"/>
      <c r="AL6" s="18"/>
      <c r="AM6" s="18"/>
      <c r="AN6" s="18"/>
      <c r="AO6" s="18"/>
      <c r="AP6" s="18"/>
      <c r="AQ6" s="18"/>
      <c r="AR6" s="16"/>
      <c r="BE6" s="219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19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19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9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19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19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9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19"/>
      <c r="BS13" s="13" t="s">
        <v>6</v>
      </c>
    </row>
    <row r="14" spans="1:74" ht="12.75">
      <c r="B14" s="17"/>
      <c r="C14" s="18"/>
      <c r="D14" s="18"/>
      <c r="E14" s="224" t="s">
        <v>31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19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9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19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19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9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19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19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9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9"/>
    </row>
    <row r="23" spans="1:71" s="1" customFormat="1" ht="16.5" customHeight="1">
      <c r="B23" s="17"/>
      <c r="C23" s="18"/>
      <c r="D23" s="18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18"/>
      <c r="AP23" s="18"/>
      <c r="AQ23" s="18"/>
      <c r="AR23" s="16"/>
      <c r="BE23" s="219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9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219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 t="e">
        <f>ROUND(AG94,2)</f>
        <v>#REF!</v>
      </c>
      <c r="AL26" s="228"/>
      <c r="AM26" s="228"/>
      <c r="AN26" s="228"/>
      <c r="AO26" s="228"/>
      <c r="AP26" s="31"/>
      <c r="AQ26" s="31"/>
      <c r="AR26" s="34"/>
      <c r="BE26" s="219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19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29" t="s">
        <v>39</v>
      </c>
      <c r="M28" s="229"/>
      <c r="N28" s="229"/>
      <c r="O28" s="229"/>
      <c r="P28" s="229"/>
      <c r="Q28" s="31"/>
      <c r="R28" s="31"/>
      <c r="S28" s="31"/>
      <c r="T28" s="31"/>
      <c r="U28" s="31"/>
      <c r="V28" s="31"/>
      <c r="W28" s="229" t="s">
        <v>40</v>
      </c>
      <c r="X28" s="229"/>
      <c r="Y28" s="229"/>
      <c r="Z28" s="229"/>
      <c r="AA28" s="229"/>
      <c r="AB28" s="229"/>
      <c r="AC28" s="229"/>
      <c r="AD28" s="229"/>
      <c r="AE28" s="229"/>
      <c r="AF28" s="31"/>
      <c r="AG28" s="31"/>
      <c r="AH28" s="31"/>
      <c r="AI28" s="31"/>
      <c r="AJ28" s="31"/>
      <c r="AK28" s="229" t="s">
        <v>41</v>
      </c>
      <c r="AL28" s="229"/>
      <c r="AM28" s="229"/>
      <c r="AN28" s="229"/>
      <c r="AO28" s="229"/>
      <c r="AP28" s="31"/>
      <c r="AQ28" s="31"/>
      <c r="AR28" s="34"/>
      <c r="BE28" s="219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213">
        <v>0.21</v>
      </c>
      <c r="M29" s="212"/>
      <c r="N29" s="212"/>
      <c r="O29" s="212"/>
      <c r="P29" s="212"/>
      <c r="Q29" s="36"/>
      <c r="R29" s="36"/>
      <c r="S29" s="36"/>
      <c r="T29" s="36"/>
      <c r="U29" s="36"/>
      <c r="V29" s="36"/>
      <c r="W29" s="211" t="e">
        <f>ROUND(AZ94, 2)</f>
        <v>#REF!</v>
      </c>
      <c r="X29" s="212"/>
      <c r="Y29" s="212"/>
      <c r="Z29" s="212"/>
      <c r="AA29" s="212"/>
      <c r="AB29" s="212"/>
      <c r="AC29" s="212"/>
      <c r="AD29" s="212"/>
      <c r="AE29" s="212"/>
      <c r="AF29" s="36"/>
      <c r="AG29" s="36"/>
      <c r="AH29" s="36"/>
      <c r="AI29" s="36"/>
      <c r="AJ29" s="36"/>
      <c r="AK29" s="211" t="e">
        <f>ROUND(AV94, 2)</f>
        <v>#REF!</v>
      </c>
      <c r="AL29" s="212"/>
      <c r="AM29" s="212"/>
      <c r="AN29" s="212"/>
      <c r="AO29" s="212"/>
      <c r="AP29" s="36"/>
      <c r="AQ29" s="36"/>
      <c r="AR29" s="37"/>
      <c r="BE29" s="220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213">
        <v>0.15</v>
      </c>
      <c r="M30" s="212"/>
      <c r="N30" s="212"/>
      <c r="O30" s="212"/>
      <c r="P30" s="212"/>
      <c r="Q30" s="36"/>
      <c r="R30" s="36"/>
      <c r="S30" s="36"/>
      <c r="T30" s="36"/>
      <c r="U30" s="36"/>
      <c r="V30" s="36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6"/>
      <c r="AG30" s="36"/>
      <c r="AH30" s="36"/>
      <c r="AI30" s="36"/>
      <c r="AJ30" s="36"/>
      <c r="AK30" s="211">
        <f>ROUND(AW94, 2)</f>
        <v>0</v>
      </c>
      <c r="AL30" s="212"/>
      <c r="AM30" s="212"/>
      <c r="AN30" s="212"/>
      <c r="AO30" s="212"/>
      <c r="AP30" s="36"/>
      <c r="AQ30" s="36"/>
      <c r="AR30" s="37"/>
      <c r="BE30" s="220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213">
        <v>0.21</v>
      </c>
      <c r="M31" s="212"/>
      <c r="N31" s="212"/>
      <c r="O31" s="212"/>
      <c r="P31" s="212"/>
      <c r="Q31" s="36"/>
      <c r="R31" s="36"/>
      <c r="S31" s="36"/>
      <c r="T31" s="36"/>
      <c r="U31" s="36"/>
      <c r="V31" s="36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F31" s="36"/>
      <c r="AG31" s="36"/>
      <c r="AH31" s="36"/>
      <c r="AI31" s="36"/>
      <c r="AJ31" s="36"/>
      <c r="AK31" s="211">
        <v>0</v>
      </c>
      <c r="AL31" s="212"/>
      <c r="AM31" s="212"/>
      <c r="AN31" s="212"/>
      <c r="AO31" s="212"/>
      <c r="AP31" s="36"/>
      <c r="AQ31" s="36"/>
      <c r="AR31" s="37"/>
      <c r="BE31" s="220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213">
        <v>0.15</v>
      </c>
      <c r="M32" s="212"/>
      <c r="N32" s="212"/>
      <c r="O32" s="212"/>
      <c r="P32" s="212"/>
      <c r="Q32" s="36"/>
      <c r="R32" s="36"/>
      <c r="S32" s="36"/>
      <c r="T32" s="36"/>
      <c r="U32" s="36"/>
      <c r="V32" s="36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F32" s="36"/>
      <c r="AG32" s="36"/>
      <c r="AH32" s="36"/>
      <c r="AI32" s="36"/>
      <c r="AJ32" s="36"/>
      <c r="AK32" s="211">
        <v>0</v>
      </c>
      <c r="AL32" s="212"/>
      <c r="AM32" s="212"/>
      <c r="AN32" s="212"/>
      <c r="AO32" s="212"/>
      <c r="AP32" s="36"/>
      <c r="AQ32" s="36"/>
      <c r="AR32" s="37"/>
      <c r="BE32" s="220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213">
        <v>0</v>
      </c>
      <c r="M33" s="212"/>
      <c r="N33" s="212"/>
      <c r="O33" s="212"/>
      <c r="P33" s="212"/>
      <c r="Q33" s="36"/>
      <c r="R33" s="36"/>
      <c r="S33" s="36"/>
      <c r="T33" s="36"/>
      <c r="U33" s="36"/>
      <c r="V33" s="36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6"/>
      <c r="AG33" s="36"/>
      <c r="AH33" s="36"/>
      <c r="AI33" s="36"/>
      <c r="AJ33" s="36"/>
      <c r="AK33" s="211">
        <v>0</v>
      </c>
      <c r="AL33" s="212"/>
      <c r="AM33" s="212"/>
      <c r="AN33" s="212"/>
      <c r="AO33" s="212"/>
      <c r="AP33" s="36"/>
      <c r="AQ33" s="36"/>
      <c r="AR33" s="37"/>
      <c r="BE33" s="220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19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4" t="s">
        <v>50</v>
      </c>
      <c r="Y35" s="215"/>
      <c r="Z35" s="215"/>
      <c r="AA35" s="215"/>
      <c r="AB35" s="215"/>
      <c r="AC35" s="40"/>
      <c r="AD35" s="40"/>
      <c r="AE35" s="40"/>
      <c r="AF35" s="40"/>
      <c r="AG35" s="40"/>
      <c r="AH35" s="40"/>
      <c r="AI35" s="40"/>
      <c r="AJ35" s="40"/>
      <c r="AK35" s="216" t="e">
        <f>SUM(AK26:AK33)</f>
        <v>#REF!</v>
      </c>
      <c r="AL35" s="215"/>
      <c r="AM35" s="215"/>
      <c r="AN35" s="215"/>
      <c r="AO35" s="217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0" t="str">
        <f>K6</f>
        <v>Výběr a zpracování tržeb z pokladen turniketů a mincovníků veřejných WC v obvodu OŘ Praha 2023 - 2024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2" t="str">
        <f>IF(AN8= "","",AN8)</f>
        <v>5. 10. 2023</v>
      </c>
      <c r="AN87" s="202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3" t="str">
        <f>IF(E17="","",E17)</f>
        <v xml:space="preserve"> </v>
      </c>
      <c r="AN89" s="204"/>
      <c r="AO89" s="204"/>
      <c r="AP89" s="204"/>
      <c r="AQ89" s="31"/>
      <c r="AR89" s="34"/>
      <c r="AS89" s="205" t="s">
        <v>58</v>
      </c>
      <c r="AT89" s="206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3" t="str">
        <f>IF(E20="","",E20)</f>
        <v>L. Ulrich, DiS.</v>
      </c>
      <c r="AN90" s="204"/>
      <c r="AO90" s="204"/>
      <c r="AP90" s="204"/>
      <c r="AQ90" s="31"/>
      <c r="AR90" s="34"/>
      <c r="AS90" s="207"/>
      <c r="AT90" s="208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09"/>
      <c r="AT91" s="210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190" t="s">
        <v>59</v>
      </c>
      <c r="D92" s="191"/>
      <c r="E92" s="191"/>
      <c r="F92" s="191"/>
      <c r="G92" s="191"/>
      <c r="H92" s="67"/>
      <c r="I92" s="192" t="s">
        <v>60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61</v>
      </c>
      <c r="AH92" s="191"/>
      <c r="AI92" s="191"/>
      <c r="AJ92" s="191"/>
      <c r="AK92" s="191"/>
      <c r="AL92" s="191"/>
      <c r="AM92" s="191"/>
      <c r="AN92" s="192" t="s">
        <v>62</v>
      </c>
      <c r="AO92" s="191"/>
      <c r="AP92" s="194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98" t="e">
        <f>ROUND(AG95,2)</f>
        <v>#REF!</v>
      </c>
      <c r="AH94" s="198"/>
      <c r="AI94" s="198"/>
      <c r="AJ94" s="198"/>
      <c r="AK94" s="198"/>
      <c r="AL94" s="198"/>
      <c r="AM94" s="198"/>
      <c r="AN94" s="199" t="e">
        <f>SUM(AG94,AT94)</f>
        <v>#REF!</v>
      </c>
      <c r="AO94" s="199"/>
      <c r="AP94" s="199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V94" s="84" t="s">
        <v>79</v>
      </c>
      <c r="BW94" s="84" t="s">
        <v>5</v>
      </c>
      <c r="BX94" s="84" t="s">
        <v>80</v>
      </c>
      <c r="CL94" s="84" t="s">
        <v>1</v>
      </c>
    </row>
    <row r="95" spans="1:90" s="7" customFormat="1" ht="37.5" customHeight="1">
      <c r="A95" s="85" t="s">
        <v>81</v>
      </c>
      <c r="B95" s="86"/>
      <c r="C95" s="87"/>
      <c r="D95" s="197" t="s">
        <v>14</v>
      </c>
      <c r="E95" s="197"/>
      <c r="F95" s="197"/>
      <c r="G95" s="197"/>
      <c r="H95" s="197"/>
      <c r="I95" s="88"/>
      <c r="J95" s="197" t="s">
        <v>17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 t="e">
        <f>'OR_PHA - Výběr a zpracová...'!#REF!</f>
        <v>#REF!</v>
      </c>
      <c r="AH95" s="196"/>
      <c r="AI95" s="196"/>
      <c r="AJ95" s="196"/>
      <c r="AK95" s="196"/>
      <c r="AL95" s="196"/>
      <c r="AM95" s="196"/>
      <c r="AN95" s="195" t="e">
        <f>SUM(AG95,AT95)</f>
        <v>#REF!</v>
      </c>
      <c r="AO95" s="196"/>
      <c r="AP95" s="196"/>
      <c r="AQ95" s="89" t="s">
        <v>82</v>
      </c>
      <c r="AR95" s="90"/>
      <c r="AS95" s="91">
        <v>0</v>
      </c>
      <c r="AT95" s="92" t="e">
        <f>ROUND(SUM(AV95:AW95),2)</f>
        <v>#REF!</v>
      </c>
      <c r="AU95" s="93" t="e">
        <f>'OR_PHA - Výběr a zpracová...'!N116</f>
        <v>#REF!</v>
      </c>
      <c r="AV95" s="92" t="e">
        <f>'OR_PHA - Výběr a zpracová...'!#REF!</f>
        <v>#REF!</v>
      </c>
      <c r="AW95" s="92" t="e">
        <f>'OR_PHA - Výběr a zpracová...'!#REF!</f>
        <v>#REF!</v>
      </c>
      <c r="AX95" s="92" t="e">
        <f>'OR_PHA - Výběr a zpracová...'!#REF!</f>
        <v>#REF!</v>
      </c>
      <c r="AY95" s="92" t="e">
        <f>'OR_PHA - Výběr a zpracová...'!#REF!</f>
        <v>#REF!</v>
      </c>
      <c r="AZ95" s="92" t="e">
        <f>'OR_PHA - Výběr a zpracová...'!F31</f>
        <v>#REF!</v>
      </c>
      <c r="BA95" s="92">
        <f>'OR_PHA - Výběr a zpracová...'!F32</f>
        <v>0</v>
      </c>
      <c r="BB95" s="92">
        <f>'OR_PHA - Výběr a zpracová...'!F33</f>
        <v>0</v>
      </c>
      <c r="BC95" s="92">
        <f>'OR_PHA - Výběr a zpracová...'!F34</f>
        <v>0</v>
      </c>
      <c r="BD95" s="94">
        <f>'OR_PHA - Výběr a zpracová...'!F35</f>
        <v>0</v>
      </c>
      <c r="BT95" s="95" t="s">
        <v>83</v>
      </c>
      <c r="BU95" s="95" t="s">
        <v>84</v>
      </c>
      <c r="BV95" s="95" t="s">
        <v>79</v>
      </c>
      <c r="BW95" s="95" t="s">
        <v>5</v>
      </c>
      <c r="BX95" s="95" t="s">
        <v>80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aIW4L96B/lE/B9/wPS+rkU+nMyt+jZHs4zXmzFiE9pAeRn3Kwdu6pqfxjz4XuLJmY2eLLSwOdqxoqJq4j0JOoA==" saltValue="XON1d3k9AxUqs5kqf8wBJMXu3U8+HE2hpG5PT7pKeiAGjBduCCnN+g0sT26YJIn07si5DDGhIfaA+U11pinBx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běr a zpracov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33"/>
  <sheetViews>
    <sheetView showGridLines="0" tabSelected="1" workbookViewId="0">
      <selection activeCell="F118" sqref="F1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6.6640625" style="1" customWidth="1"/>
    <col min="7" max="7" width="7.5" style="1" customWidth="1"/>
    <col min="8" max="8" width="21.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85</v>
      </c>
    </row>
    <row r="4" spans="1:44" s="1" customFormat="1" ht="24.95" hidden="1" customHeight="1">
      <c r="B4" s="16"/>
      <c r="D4" s="98" t="s">
        <v>86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30" t="s">
        <v>17</v>
      </c>
      <c r="F7" s="231"/>
      <c r="G7" s="231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32" t="str">
        <f>'Rekapitulace stavby'!E14</f>
        <v>Vyplň údaj</v>
      </c>
      <c r="F16" s="233"/>
      <c r="G16" s="233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tr">
        <f>IF('Rekapitulace stavby'!E17="","",'Rekapitulace stavby'!E17)</f>
        <v xml:space="preserve"> 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36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37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34" t="s">
        <v>1</v>
      </c>
      <c r="F25" s="234"/>
      <c r="G25" s="234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38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40</v>
      </c>
      <c r="G30" s="29"/>
      <c r="H30" s="107" t="s">
        <v>39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42</v>
      </c>
      <c r="E31" s="100" t="s">
        <v>43</v>
      </c>
      <c r="F31" s="109" t="e">
        <f>ROUND((SUM(BC116:BC132)),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44</v>
      </c>
      <c r="F32" s="109">
        <f>ROUND((SUM(BD116:BD132)),  2)</f>
        <v>0</v>
      </c>
      <c r="G32" s="29"/>
      <c r="H32" s="110">
        <v>0.15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45</v>
      </c>
      <c r="F33" s="109">
        <f>ROUND((SUM(BE116:BE132)),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46</v>
      </c>
      <c r="F34" s="109">
        <f>ROUND((SUM(BF116:BF132)),  2)</f>
        <v>0</v>
      </c>
      <c r="G34" s="29"/>
      <c r="H34" s="110">
        <v>0.15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47</v>
      </c>
      <c r="F35" s="109">
        <f>ROUND((SUM(BG116:BG132)),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48</v>
      </c>
      <c r="E37" s="113"/>
      <c r="F37" s="113"/>
      <c r="G37" s="114" t="s">
        <v>49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51</v>
      </c>
      <c r="E50" s="117"/>
      <c r="F50" s="117"/>
      <c r="G50" s="116" t="s">
        <v>52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53</v>
      </c>
      <c r="E61" s="119"/>
      <c r="F61" s="120" t="s">
        <v>54</v>
      </c>
      <c r="G61" s="118" t="s">
        <v>53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55</v>
      </c>
      <c r="E65" s="121"/>
      <c r="F65" s="121"/>
      <c r="G65" s="116" t="s">
        <v>56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53</v>
      </c>
      <c r="E76" s="119"/>
      <c r="F76" s="120" t="s">
        <v>54</v>
      </c>
      <c r="G76" s="118" t="s">
        <v>53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87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00" t="str">
        <f>E7</f>
        <v>Výběr a zpracování tržeb z pokladen turniketů a mincovníků veřejných WC v obvodu OŘ Praha 2023 - 2024</v>
      </c>
      <c r="F85" s="235"/>
      <c r="G85" s="235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88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89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90</v>
      </c>
    </row>
    <row r="95" spans="1:45" s="9" customFormat="1" ht="24.95" hidden="1" customHeight="1">
      <c r="B95" s="129"/>
      <c r="C95" s="130"/>
      <c r="D95" s="131" t="s">
        <v>91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92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93</v>
      </c>
      <c r="E97" s="132"/>
      <c r="F97" s="132"/>
      <c r="G97" s="132"/>
      <c r="H97" s="132"/>
      <c r="I97" s="130"/>
      <c r="J97" s="133"/>
    </row>
    <row r="98" spans="1:29" s="9" customFormat="1" ht="24.95" hidden="1" customHeight="1">
      <c r="B98" s="129"/>
      <c r="C98" s="130"/>
      <c r="D98" s="131" t="s">
        <v>94</v>
      </c>
      <c r="E98" s="132"/>
      <c r="F98" s="132"/>
      <c r="G98" s="132"/>
      <c r="H98" s="132"/>
      <c r="I98" s="130"/>
      <c r="J98" s="133"/>
    </row>
    <row r="99" spans="1:29" s="2" customFormat="1" ht="21.75" hidden="1" customHeight="1">
      <c r="A99" s="29"/>
      <c r="B99" s="30"/>
      <c r="C99" s="31"/>
      <c r="D99" s="31"/>
      <c r="E99" s="31"/>
      <c r="F99" s="31"/>
      <c r="G99" s="31"/>
      <c r="H99" s="31"/>
      <c r="I99" s="31"/>
      <c r="J99" s="46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0" spans="1:29" s="2" customFormat="1" ht="6.95" hidden="1" customHeight="1">
      <c r="A100" s="29"/>
      <c r="B100" s="49"/>
      <c r="C100" s="50"/>
      <c r="D100" s="50"/>
      <c r="E100" s="50"/>
      <c r="F100" s="50"/>
      <c r="G100" s="50"/>
      <c r="H100" s="50"/>
      <c r="I100" s="50"/>
      <c r="J100" s="46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</row>
    <row r="101" spans="1:29" hidden="1"/>
    <row r="102" spans="1:29" hidden="1"/>
    <row r="103" spans="1:29" hidden="1"/>
    <row r="104" spans="1:29" s="2" customFormat="1" ht="6.95" customHeight="1">
      <c r="A104" s="29"/>
      <c r="B104" s="51"/>
      <c r="C104" s="52"/>
      <c r="D104" s="52"/>
      <c r="E104" s="52"/>
      <c r="F104" s="52"/>
      <c r="G104" s="52"/>
      <c r="H104" s="52"/>
      <c r="I104" s="52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24.95" customHeight="1">
      <c r="A105" s="29"/>
      <c r="B105" s="30"/>
      <c r="C105" s="19" t="s">
        <v>148</v>
      </c>
      <c r="D105" s="31"/>
      <c r="E105" s="31"/>
      <c r="F105" s="31"/>
      <c r="G105" s="31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6.95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12" customHeight="1">
      <c r="A107" s="29"/>
      <c r="B107" s="30"/>
      <c r="C107" s="25" t="s">
        <v>16</v>
      </c>
      <c r="D107" s="31"/>
      <c r="E107" s="31"/>
      <c r="F107" s="31"/>
      <c r="G107" s="31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30" customHeight="1">
      <c r="A108" s="29"/>
      <c r="B108" s="30"/>
      <c r="C108" s="31"/>
      <c r="D108" s="31"/>
      <c r="E108" s="200" t="str">
        <f>E7</f>
        <v>Výběr a zpracování tržeb z pokladen turniketů a mincovníků veřejných WC v obvodu OŘ Praha 2023 - 2024</v>
      </c>
      <c r="F108" s="235"/>
      <c r="G108" s="235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6.95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12" customHeight="1">
      <c r="A110" s="29"/>
      <c r="B110" s="30"/>
      <c r="C110" s="25" t="s">
        <v>20</v>
      </c>
      <c r="D110" s="31"/>
      <c r="E110" s="31"/>
      <c r="F110" s="23" t="str">
        <f>F10</f>
        <v>Obvod OŘ Praha</v>
      </c>
      <c r="G110" s="25" t="s">
        <v>22</v>
      </c>
      <c r="H110" s="188" t="s">
        <v>31</v>
      </c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6.95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5.2" customHeight="1">
      <c r="A112" s="29"/>
      <c r="B112" s="30"/>
      <c r="C112" s="25" t="s">
        <v>24</v>
      </c>
      <c r="D112" s="31"/>
      <c r="E112" s="31"/>
      <c r="F112" s="23" t="str">
        <f>E13</f>
        <v>Správa železnic, státní organizace</v>
      </c>
      <c r="G112" s="31"/>
      <c r="H112" s="25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5.2" customHeight="1">
      <c r="A113" s="29"/>
      <c r="B113" s="30"/>
      <c r="C113" s="25" t="s">
        <v>30</v>
      </c>
      <c r="D113" s="31"/>
      <c r="E113" s="31"/>
      <c r="F113" s="187" t="str">
        <f>IF(E16="","",E16)</f>
        <v>Vyplň údaj</v>
      </c>
      <c r="G113" s="31"/>
      <c r="H113" s="25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2" customFormat="1" ht="10.35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46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spans="1:63" s="10" customFormat="1" ht="29.25" customHeight="1">
      <c r="A115" s="134"/>
      <c r="B115" s="135"/>
      <c r="C115" s="136" t="s">
        <v>95</v>
      </c>
      <c r="D115" s="137" t="s">
        <v>63</v>
      </c>
      <c r="E115" s="137" t="s">
        <v>59</v>
      </c>
      <c r="F115" s="137" t="s">
        <v>60</v>
      </c>
      <c r="G115" s="137" t="s">
        <v>96</v>
      </c>
      <c r="H115" s="137" t="s">
        <v>97</v>
      </c>
      <c r="I115" s="138" t="s">
        <v>98</v>
      </c>
      <c r="J115" s="139"/>
      <c r="K115" s="69" t="s">
        <v>1</v>
      </c>
      <c r="L115" s="70" t="s">
        <v>42</v>
      </c>
      <c r="M115" s="70" t="s">
        <v>99</v>
      </c>
      <c r="N115" s="70" t="s">
        <v>100</v>
      </c>
      <c r="O115" s="70" t="s">
        <v>101</v>
      </c>
      <c r="P115" s="70" t="s">
        <v>102</v>
      </c>
      <c r="Q115" s="70" t="s">
        <v>103</v>
      </c>
      <c r="R115" s="71" t="s">
        <v>104</v>
      </c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</row>
    <row r="116" spans="1:63" s="2" customFormat="1" ht="22.9" customHeight="1">
      <c r="A116" s="29"/>
      <c r="B116" s="30"/>
      <c r="C116" s="76"/>
      <c r="D116" s="31"/>
      <c r="E116" s="31"/>
      <c r="F116" s="31"/>
      <c r="G116" s="31"/>
      <c r="H116" s="31"/>
      <c r="I116" s="31"/>
      <c r="J116" s="34"/>
      <c r="K116" s="72"/>
      <c r="L116" s="140"/>
      <c r="M116" s="73"/>
      <c r="N116" s="141" t="e">
        <f>N117+N120+N123+N126</f>
        <v>#REF!</v>
      </c>
      <c r="O116" s="73"/>
      <c r="P116" s="141" t="e">
        <f>P117+P120+P123+P126</f>
        <v>#REF!</v>
      </c>
      <c r="Q116" s="73"/>
      <c r="R116" s="142" t="e">
        <f>R117+R120+R123+R126</f>
        <v>#REF!</v>
      </c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R116" s="13" t="s">
        <v>77</v>
      </c>
      <c r="AS116" s="13" t="s">
        <v>90</v>
      </c>
      <c r="BI116" s="143" t="e">
        <f>BI117+BI120+BI123+BI126</f>
        <v>#REF!</v>
      </c>
    </row>
    <row r="117" spans="1:63" s="11" customFormat="1" ht="25.9" customHeight="1">
      <c r="B117" s="144"/>
      <c r="C117" s="145"/>
      <c r="D117" s="146" t="s">
        <v>77</v>
      </c>
      <c r="E117" s="147" t="s">
        <v>105</v>
      </c>
      <c r="F117" s="147" t="s">
        <v>106</v>
      </c>
      <c r="G117" s="145"/>
      <c r="H117" s="148"/>
      <c r="I117" s="145"/>
      <c r="J117" s="149"/>
      <c r="K117" s="150"/>
      <c r="L117" s="151"/>
      <c r="M117" s="151"/>
      <c r="N117" s="152" t="e">
        <f>SUM(N118:N119)</f>
        <v>#REF!</v>
      </c>
      <c r="O117" s="151"/>
      <c r="P117" s="152" t="e">
        <f>SUM(P118:P119)</f>
        <v>#REF!</v>
      </c>
      <c r="Q117" s="151"/>
      <c r="R117" s="153" t="e">
        <f>SUM(R118:R119)</f>
        <v>#REF!</v>
      </c>
      <c r="AP117" s="154" t="s">
        <v>83</v>
      </c>
      <c r="AR117" s="155" t="s">
        <v>77</v>
      </c>
      <c r="AS117" s="155" t="s">
        <v>78</v>
      </c>
      <c r="AW117" s="154" t="s">
        <v>107</v>
      </c>
      <c r="BI117" s="156" t="e">
        <f>SUM(BI118:BI119)</f>
        <v>#REF!</v>
      </c>
    </row>
    <row r="118" spans="1:63" s="2" customFormat="1" ht="37.9" customHeight="1">
      <c r="A118" s="29"/>
      <c r="B118" s="30"/>
      <c r="C118" s="157" t="s">
        <v>83</v>
      </c>
      <c r="D118" s="157" t="s">
        <v>108</v>
      </c>
      <c r="E118" s="158" t="s">
        <v>109</v>
      </c>
      <c r="F118" s="159" t="s">
        <v>110</v>
      </c>
      <c r="G118" s="160" t="s">
        <v>111</v>
      </c>
      <c r="H118" s="161"/>
      <c r="I118" s="162"/>
      <c r="J118" s="34"/>
      <c r="K118" s="163" t="s">
        <v>1</v>
      </c>
      <c r="L118" s="164" t="s">
        <v>43</v>
      </c>
      <c r="M118" s="65"/>
      <c r="N118" s="165" t="e">
        <f>M118*#REF!</f>
        <v>#REF!</v>
      </c>
      <c r="O118" s="165">
        <v>0</v>
      </c>
      <c r="P118" s="165" t="e">
        <f>O118*#REF!</f>
        <v>#REF!</v>
      </c>
      <c r="Q118" s="165">
        <v>0</v>
      </c>
      <c r="R118" s="166" t="e">
        <f>Q118*#REF!</f>
        <v>#REF!</v>
      </c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P118" s="167" t="s">
        <v>112</v>
      </c>
      <c r="AR118" s="167" t="s">
        <v>108</v>
      </c>
      <c r="AS118" s="167" t="s">
        <v>83</v>
      </c>
      <c r="AW118" s="13" t="s">
        <v>107</v>
      </c>
      <c r="BC118" s="168" t="e">
        <f>IF(L118="základní",#REF!,0)</f>
        <v>#REF!</v>
      </c>
      <c r="BD118" s="168">
        <f>IF(L118="snížená",#REF!,0)</f>
        <v>0</v>
      </c>
      <c r="BE118" s="168">
        <f>IF(L118="zákl. přenesená",#REF!,0)</f>
        <v>0</v>
      </c>
      <c r="BF118" s="168">
        <f>IF(L118="sníž. přenesená",#REF!,0)</f>
        <v>0</v>
      </c>
      <c r="BG118" s="168">
        <f>IF(L118="nulová",#REF!,0)</f>
        <v>0</v>
      </c>
      <c r="BH118" s="13" t="s">
        <v>83</v>
      </c>
      <c r="BI118" s="168" t="e">
        <f>ROUND(H118*#REF!,2)</f>
        <v>#REF!</v>
      </c>
      <c r="BJ118" s="13" t="s">
        <v>112</v>
      </c>
      <c r="BK118" s="167" t="s">
        <v>113</v>
      </c>
    </row>
    <row r="119" spans="1:63" s="2" customFormat="1" ht="63" customHeight="1">
      <c r="A119" s="29"/>
      <c r="B119" s="30"/>
      <c r="C119" s="31"/>
      <c r="D119" s="169" t="s">
        <v>114</v>
      </c>
      <c r="E119" s="31"/>
      <c r="F119" s="170" t="s">
        <v>115</v>
      </c>
      <c r="G119" s="31"/>
      <c r="H119" s="171"/>
      <c r="I119" s="31"/>
      <c r="J119" s="34"/>
      <c r="K119" s="172"/>
      <c r="L119" s="173"/>
      <c r="M119" s="65"/>
      <c r="N119" s="65"/>
      <c r="O119" s="65"/>
      <c r="P119" s="65"/>
      <c r="Q119" s="65"/>
      <c r="R119" s="66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R119" s="13" t="s">
        <v>114</v>
      </c>
      <c r="AS119" s="13" t="s">
        <v>83</v>
      </c>
    </row>
    <row r="120" spans="1:63" s="11" customFormat="1" ht="25.9" customHeight="1">
      <c r="B120" s="144"/>
      <c r="C120" s="145"/>
      <c r="D120" s="146" t="s">
        <v>77</v>
      </c>
      <c r="E120" s="147" t="s">
        <v>116</v>
      </c>
      <c r="F120" s="147" t="s">
        <v>117</v>
      </c>
      <c r="G120" s="145"/>
      <c r="H120" s="148"/>
      <c r="I120" s="145"/>
      <c r="J120" s="149"/>
      <c r="K120" s="150"/>
      <c r="L120" s="151"/>
      <c r="M120" s="151"/>
      <c r="N120" s="152" t="e">
        <f>SUM(N121:N122)</f>
        <v>#REF!</v>
      </c>
      <c r="O120" s="151"/>
      <c r="P120" s="152" t="e">
        <f>SUM(P121:P122)</f>
        <v>#REF!</v>
      </c>
      <c r="Q120" s="151"/>
      <c r="R120" s="153" t="e">
        <f>SUM(R121:R122)</f>
        <v>#REF!</v>
      </c>
      <c r="AP120" s="154" t="s">
        <v>83</v>
      </c>
      <c r="AR120" s="155" t="s">
        <v>77</v>
      </c>
      <c r="AS120" s="155" t="s">
        <v>78</v>
      </c>
      <c r="AW120" s="154" t="s">
        <v>107</v>
      </c>
      <c r="BI120" s="156" t="e">
        <f>SUM(BI121:BI122)</f>
        <v>#REF!</v>
      </c>
    </row>
    <row r="121" spans="1:63" s="2" customFormat="1" ht="24.2" customHeight="1">
      <c r="A121" s="29"/>
      <c r="B121" s="30"/>
      <c r="C121" s="157" t="s">
        <v>85</v>
      </c>
      <c r="D121" s="157" t="s">
        <v>108</v>
      </c>
      <c r="E121" s="158" t="s">
        <v>118</v>
      </c>
      <c r="F121" s="159" t="s">
        <v>119</v>
      </c>
      <c r="G121" s="160" t="s">
        <v>111</v>
      </c>
      <c r="H121" s="161"/>
      <c r="I121" s="162"/>
      <c r="J121" s="34"/>
      <c r="K121" s="163" t="s">
        <v>1</v>
      </c>
      <c r="L121" s="164" t="s">
        <v>43</v>
      </c>
      <c r="M121" s="65"/>
      <c r="N121" s="165" t="e">
        <f>M121*#REF!</f>
        <v>#REF!</v>
      </c>
      <c r="O121" s="165">
        <v>0</v>
      </c>
      <c r="P121" s="165" t="e">
        <f>O121*#REF!</f>
        <v>#REF!</v>
      </c>
      <c r="Q121" s="165">
        <v>0</v>
      </c>
      <c r="R121" s="166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7" t="s">
        <v>112</v>
      </c>
      <c r="AR121" s="167" t="s">
        <v>108</v>
      </c>
      <c r="AS121" s="167" t="s">
        <v>83</v>
      </c>
      <c r="AW121" s="13" t="s">
        <v>107</v>
      </c>
      <c r="BC121" s="168" t="e">
        <f>IF(L121="základní",#REF!,0)</f>
        <v>#REF!</v>
      </c>
      <c r="BD121" s="168">
        <f>IF(L121="snížená",#REF!,0)</f>
        <v>0</v>
      </c>
      <c r="BE121" s="168">
        <f>IF(L121="zákl. přenesená",#REF!,0)</f>
        <v>0</v>
      </c>
      <c r="BF121" s="168">
        <f>IF(L121="sníž. přenesená",#REF!,0)</f>
        <v>0</v>
      </c>
      <c r="BG121" s="168">
        <f>IF(L121="nulová",#REF!,0)</f>
        <v>0</v>
      </c>
      <c r="BH121" s="13" t="s">
        <v>83</v>
      </c>
      <c r="BI121" s="168" t="e">
        <f>ROUND(H121*#REF!,2)</f>
        <v>#REF!</v>
      </c>
      <c r="BJ121" s="13" t="s">
        <v>112</v>
      </c>
      <c r="BK121" s="167" t="s">
        <v>120</v>
      </c>
    </row>
    <row r="122" spans="1:63" s="2" customFormat="1" ht="63" customHeight="1">
      <c r="A122" s="29"/>
      <c r="B122" s="30"/>
      <c r="C122" s="31"/>
      <c r="D122" s="169" t="s">
        <v>114</v>
      </c>
      <c r="E122" s="31"/>
      <c r="F122" s="170" t="s">
        <v>121</v>
      </c>
      <c r="G122" s="31"/>
      <c r="H122" s="171"/>
      <c r="I122" s="31"/>
      <c r="J122" s="34"/>
      <c r="K122" s="172"/>
      <c r="L122" s="173"/>
      <c r="M122" s="65"/>
      <c r="N122" s="65"/>
      <c r="O122" s="65"/>
      <c r="P122" s="65"/>
      <c r="Q122" s="65"/>
      <c r="R122" s="66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R122" s="13" t="s">
        <v>114</v>
      </c>
      <c r="AS122" s="13" t="s">
        <v>83</v>
      </c>
    </row>
    <row r="123" spans="1:63" s="11" customFormat="1" ht="25.9" customHeight="1">
      <c r="B123" s="144"/>
      <c r="C123" s="145"/>
      <c r="D123" s="146" t="s">
        <v>77</v>
      </c>
      <c r="E123" s="147" t="s">
        <v>122</v>
      </c>
      <c r="F123" s="147" t="s">
        <v>123</v>
      </c>
      <c r="G123" s="145"/>
      <c r="H123" s="148"/>
      <c r="I123" s="145"/>
      <c r="J123" s="149"/>
      <c r="K123" s="150"/>
      <c r="L123" s="151"/>
      <c r="M123" s="151"/>
      <c r="N123" s="152" t="e">
        <f>SUM(N124:N125)</f>
        <v>#REF!</v>
      </c>
      <c r="O123" s="151"/>
      <c r="P123" s="152" t="e">
        <f>SUM(P124:P125)</f>
        <v>#REF!</v>
      </c>
      <c r="Q123" s="151"/>
      <c r="R123" s="153" t="e">
        <f>SUM(R124:R125)</f>
        <v>#REF!</v>
      </c>
      <c r="AP123" s="154" t="s">
        <v>83</v>
      </c>
      <c r="AR123" s="155" t="s">
        <v>77</v>
      </c>
      <c r="AS123" s="155" t="s">
        <v>78</v>
      </c>
      <c r="AW123" s="154" t="s">
        <v>107</v>
      </c>
      <c r="BI123" s="156" t="e">
        <f>SUM(BI124:BI125)</f>
        <v>#REF!</v>
      </c>
    </row>
    <row r="124" spans="1:63" s="2" customFormat="1" ht="37.9" customHeight="1">
      <c r="A124" s="29"/>
      <c r="B124" s="30"/>
      <c r="C124" s="157" t="s">
        <v>124</v>
      </c>
      <c r="D124" s="157" t="s">
        <v>108</v>
      </c>
      <c r="E124" s="158" t="s">
        <v>125</v>
      </c>
      <c r="F124" s="159" t="s">
        <v>126</v>
      </c>
      <c r="G124" s="160" t="s">
        <v>127</v>
      </c>
      <c r="H124" s="161"/>
      <c r="I124" s="162"/>
      <c r="J124" s="34"/>
      <c r="K124" s="163" t="s">
        <v>1</v>
      </c>
      <c r="L124" s="164" t="s">
        <v>43</v>
      </c>
      <c r="M124" s="65"/>
      <c r="N124" s="165" t="e">
        <f>M124*#REF!</f>
        <v>#REF!</v>
      </c>
      <c r="O124" s="165">
        <v>0</v>
      </c>
      <c r="P124" s="165" t="e">
        <f>O124*#REF!</f>
        <v>#REF!</v>
      </c>
      <c r="Q124" s="165">
        <v>0</v>
      </c>
      <c r="R124" s="166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7" t="s">
        <v>112</v>
      </c>
      <c r="AR124" s="167" t="s">
        <v>108</v>
      </c>
      <c r="AS124" s="167" t="s">
        <v>83</v>
      </c>
      <c r="AW124" s="13" t="s">
        <v>107</v>
      </c>
      <c r="BC124" s="168" t="e">
        <f>IF(L124="základní",#REF!,0)</f>
        <v>#REF!</v>
      </c>
      <c r="BD124" s="168">
        <f>IF(L124="snížená",#REF!,0)</f>
        <v>0</v>
      </c>
      <c r="BE124" s="168">
        <f>IF(L124="zákl. přenesená",#REF!,0)</f>
        <v>0</v>
      </c>
      <c r="BF124" s="168">
        <f>IF(L124="sníž. přenesená",#REF!,0)</f>
        <v>0</v>
      </c>
      <c r="BG124" s="168">
        <f>IF(L124="nulová",#REF!,0)</f>
        <v>0</v>
      </c>
      <c r="BH124" s="13" t="s">
        <v>83</v>
      </c>
      <c r="BI124" s="168" t="e">
        <f>ROUND(H124*#REF!,2)</f>
        <v>#REF!</v>
      </c>
      <c r="BJ124" s="13" t="s">
        <v>112</v>
      </c>
      <c r="BK124" s="167" t="s">
        <v>128</v>
      </c>
    </row>
    <row r="125" spans="1:63" s="2" customFormat="1" ht="37.5" customHeight="1">
      <c r="A125" s="29"/>
      <c r="B125" s="30"/>
      <c r="C125" s="31"/>
      <c r="D125" s="169" t="s">
        <v>114</v>
      </c>
      <c r="E125" s="31"/>
      <c r="F125" s="170" t="s">
        <v>129</v>
      </c>
      <c r="G125" s="31"/>
      <c r="H125" s="171"/>
      <c r="I125" s="31"/>
      <c r="J125" s="34"/>
      <c r="K125" s="172"/>
      <c r="L125" s="173"/>
      <c r="M125" s="65"/>
      <c r="N125" s="65"/>
      <c r="O125" s="65"/>
      <c r="P125" s="65"/>
      <c r="Q125" s="65"/>
      <c r="R125" s="66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R125" s="13" t="s">
        <v>114</v>
      </c>
      <c r="AS125" s="13" t="s">
        <v>83</v>
      </c>
    </row>
    <row r="126" spans="1:63" s="11" customFormat="1" ht="25.9" customHeight="1">
      <c r="B126" s="144"/>
      <c r="C126" s="145"/>
      <c r="D126" s="146" t="s">
        <v>77</v>
      </c>
      <c r="E126" s="147" t="s">
        <v>130</v>
      </c>
      <c r="F126" s="147" t="s">
        <v>131</v>
      </c>
      <c r="G126" s="145"/>
      <c r="H126" s="148"/>
      <c r="I126" s="145"/>
      <c r="J126" s="149"/>
      <c r="K126" s="150"/>
      <c r="L126" s="151"/>
      <c r="M126" s="151"/>
      <c r="N126" s="152" t="e">
        <f>SUM(N127:N132)</f>
        <v>#REF!</v>
      </c>
      <c r="O126" s="151"/>
      <c r="P126" s="152" t="e">
        <f>SUM(P127:P132)</f>
        <v>#REF!</v>
      </c>
      <c r="Q126" s="151"/>
      <c r="R126" s="153" t="e">
        <f>SUM(R127:R132)</f>
        <v>#REF!</v>
      </c>
      <c r="AP126" s="154" t="s">
        <v>83</v>
      </c>
      <c r="AR126" s="155" t="s">
        <v>77</v>
      </c>
      <c r="AS126" s="155" t="s">
        <v>78</v>
      </c>
      <c r="AW126" s="154" t="s">
        <v>107</v>
      </c>
      <c r="BI126" s="156" t="e">
        <f>SUM(BI127:BI132)</f>
        <v>#REF!</v>
      </c>
    </row>
    <row r="127" spans="1:63" s="2" customFormat="1" ht="24.2" customHeight="1">
      <c r="A127" s="29"/>
      <c r="B127" s="30"/>
      <c r="C127" s="174" t="s">
        <v>112</v>
      </c>
      <c r="D127" s="174" t="s">
        <v>132</v>
      </c>
      <c r="E127" s="175" t="s">
        <v>133</v>
      </c>
      <c r="F127" s="176" t="s">
        <v>134</v>
      </c>
      <c r="G127" s="177" t="s">
        <v>111</v>
      </c>
      <c r="H127" s="178"/>
      <c r="I127" s="179"/>
      <c r="J127" s="180"/>
      <c r="K127" s="181" t="s">
        <v>1</v>
      </c>
      <c r="L127" s="182" t="s">
        <v>43</v>
      </c>
      <c r="M127" s="65"/>
      <c r="N127" s="165" t="e">
        <f>M127*#REF!</f>
        <v>#REF!</v>
      </c>
      <c r="O127" s="165">
        <v>0</v>
      </c>
      <c r="P127" s="165" t="e">
        <f>O127*#REF!</f>
        <v>#REF!</v>
      </c>
      <c r="Q127" s="165">
        <v>0</v>
      </c>
      <c r="R127" s="166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7" t="s">
        <v>135</v>
      </c>
      <c r="AR127" s="167" t="s">
        <v>132</v>
      </c>
      <c r="AS127" s="167" t="s">
        <v>83</v>
      </c>
      <c r="AW127" s="13" t="s">
        <v>107</v>
      </c>
      <c r="BC127" s="168" t="e">
        <f>IF(L127="základní",#REF!,0)</f>
        <v>#REF!</v>
      </c>
      <c r="BD127" s="168">
        <f>IF(L127="snížená",#REF!,0)</f>
        <v>0</v>
      </c>
      <c r="BE127" s="168">
        <f>IF(L127="zákl. přenesená",#REF!,0)</f>
        <v>0</v>
      </c>
      <c r="BF127" s="168">
        <f>IF(L127="sníž. přenesená",#REF!,0)</f>
        <v>0</v>
      </c>
      <c r="BG127" s="168">
        <f>IF(L127="nulová",#REF!,0)</f>
        <v>0</v>
      </c>
      <c r="BH127" s="13" t="s">
        <v>83</v>
      </c>
      <c r="BI127" s="168" t="e">
        <f>ROUND(H127*#REF!,2)</f>
        <v>#REF!</v>
      </c>
      <c r="BJ127" s="13" t="s">
        <v>112</v>
      </c>
      <c r="BK127" s="167" t="s">
        <v>136</v>
      </c>
    </row>
    <row r="128" spans="1:63" s="2" customFormat="1" ht="19.5">
      <c r="A128" s="29"/>
      <c r="B128" s="30"/>
      <c r="C128" s="31"/>
      <c r="D128" s="169" t="s">
        <v>114</v>
      </c>
      <c r="E128" s="31"/>
      <c r="F128" s="170" t="s">
        <v>137</v>
      </c>
      <c r="G128" s="31"/>
      <c r="H128" s="171"/>
      <c r="I128" s="31"/>
      <c r="J128" s="34"/>
      <c r="K128" s="172"/>
      <c r="L128" s="173"/>
      <c r="M128" s="65"/>
      <c r="N128" s="65"/>
      <c r="O128" s="65"/>
      <c r="P128" s="65"/>
      <c r="Q128" s="65"/>
      <c r="R128" s="66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R128" s="13" t="s">
        <v>114</v>
      </c>
      <c r="AS128" s="13" t="s">
        <v>83</v>
      </c>
    </row>
    <row r="129" spans="1:63" s="2" customFormat="1" ht="24.2" customHeight="1">
      <c r="A129" s="29"/>
      <c r="B129" s="30"/>
      <c r="C129" s="174" t="s">
        <v>138</v>
      </c>
      <c r="D129" s="174" t="s">
        <v>132</v>
      </c>
      <c r="E129" s="175" t="s">
        <v>139</v>
      </c>
      <c r="F129" s="176" t="s">
        <v>140</v>
      </c>
      <c r="G129" s="177" t="s">
        <v>111</v>
      </c>
      <c r="H129" s="178"/>
      <c r="I129" s="179"/>
      <c r="J129" s="180"/>
      <c r="K129" s="181" t="s">
        <v>1</v>
      </c>
      <c r="L129" s="182" t="s">
        <v>43</v>
      </c>
      <c r="M129" s="65"/>
      <c r="N129" s="165" t="e">
        <f>M129*#REF!</f>
        <v>#REF!</v>
      </c>
      <c r="O129" s="165">
        <v>0</v>
      </c>
      <c r="P129" s="165" t="e">
        <f>O129*#REF!</f>
        <v>#REF!</v>
      </c>
      <c r="Q129" s="165">
        <v>0</v>
      </c>
      <c r="R129" s="166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7" t="s">
        <v>135</v>
      </c>
      <c r="AR129" s="167" t="s">
        <v>132</v>
      </c>
      <c r="AS129" s="167" t="s">
        <v>83</v>
      </c>
      <c r="AW129" s="13" t="s">
        <v>107</v>
      </c>
      <c r="BC129" s="168" t="e">
        <f>IF(L129="základní",#REF!,0)</f>
        <v>#REF!</v>
      </c>
      <c r="BD129" s="168">
        <f>IF(L129="snížená",#REF!,0)</f>
        <v>0</v>
      </c>
      <c r="BE129" s="168">
        <f>IF(L129="zákl. přenesená",#REF!,0)</f>
        <v>0</v>
      </c>
      <c r="BF129" s="168">
        <f>IF(L129="sníž. přenesená",#REF!,0)</f>
        <v>0</v>
      </c>
      <c r="BG129" s="168">
        <f>IF(L129="nulová",#REF!,0)</f>
        <v>0</v>
      </c>
      <c r="BH129" s="13" t="s">
        <v>83</v>
      </c>
      <c r="BI129" s="168" t="e">
        <f>ROUND(H129*#REF!,2)</f>
        <v>#REF!</v>
      </c>
      <c r="BJ129" s="13" t="s">
        <v>112</v>
      </c>
      <c r="BK129" s="167" t="s">
        <v>141</v>
      </c>
    </row>
    <row r="130" spans="1:63" s="2" customFormat="1" ht="29.25">
      <c r="A130" s="29"/>
      <c r="B130" s="30"/>
      <c r="C130" s="31"/>
      <c r="D130" s="169" t="s">
        <v>114</v>
      </c>
      <c r="E130" s="31"/>
      <c r="F130" s="170" t="s">
        <v>142</v>
      </c>
      <c r="G130" s="31"/>
      <c r="H130" s="171"/>
      <c r="I130" s="31"/>
      <c r="J130" s="34"/>
      <c r="K130" s="172"/>
      <c r="L130" s="173"/>
      <c r="M130" s="65"/>
      <c r="N130" s="65"/>
      <c r="O130" s="65"/>
      <c r="P130" s="65"/>
      <c r="Q130" s="65"/>
      <c r="R130" s="66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R130" s="13" t="s">
        <v>114</v>
      </c>
      <c r="AS130" s="13" t="s">
        <v>83</v>
      </c>
    </row>
    <row r="131" spans="1:63" s="2" customFormat="1" ht="24.2" customHeight="1">
      <c r="A131" s="29"/>
      <c r="B131" s="30"/>
      <c r="C131" s="174" t="s">
        <v>143</v>
      </c>
      <c r="D131" s="174" t="s">
        <v>132</v>
      </c>
      <c r="E131" s="175" t="s">
        <v>144</v>
      </c>
      <c r="F131" s="176" t="s">
        <v>145</v>
      </c>
      <c r="G131" s="177" t="s">
        <v>111</v>
      </c>
      <c r="H131" s="178"/>
      <c r="I131" s="179"/>
      <c r="J131" s="180"/>
      <c r="K131" s="181" t="s">
        <v>1</v>
      </c>
      <c r="L131" s="182" t="s">
        <v>43</v>
      </c>
      <c r="M131" s="65"/>
      <c r="N131" s="165" t="e">
        <f>M131*#REF!</f>
        <v>#REF!</v>
      </c>
      <c r="O131" s="165">
        <v>0</v>
      </c>
      <c r="P131" s="165" t="e">
        <f>O131*#REF!</f>
        <v>#REF!</v>
      </c>
      <c r="Q131" s="165">
        <v>0</v>
      </c>
      <c r="R131" s="166" t="e">
        <f>Q131*#REF!</f>
        <v>#REF!</v>
      </c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P131" s="167" t="s">
        <v>135</v>
      </c>
      <c r="AR131" s="167" t="s">
        <v>132</v>
      </c>
      <c r="AS131" s="167" t="s">
        <v>83</v>
      </c>
      <c r="AW131" s="13" t="s">
        <v>107</v>
      </c>
      <c r="BC131" s="168" t="e">
        <f>IF(L131="základní",#REF!,0)</f>
        <v>#REF!</v>
      </c>
      <c r="BD131" s="168">
        <f>IF(L131="snížená",#REF!,0)</f>
        <v>0</v>
      </c>
      <c r="BE131" s="168">
        <f>IF(L131="zákl. přenesená",#REF!,0)</f>
        <v>0</v>
      </c>
      <c r="BF131" s="168">
        <f>IF(L131="sníž. přenesená",#REF!,0)</f>
        <v>0</v>
      </c>
      <c r="BG131" s="168">
        <f>IF(L131="nulová",#REF!,0)</f>
        <v>0</v>
      </c>
      <c r="BH131" s="13" t="s">
        <v>83</v>
      </c>
      <c r="BI131" s="168" t="e">
        <f>ROUND(H131*#REF!,2)</f>
        <v>#REF!</v>
      </c>
      <c r="BJ131" s="13" t="s">
        <v>112</v>
      </c>
      <c r="BK131" s="167" t="s">
        <v>146</v>
      </c>
    </row>
    <row r="132" spans="1:63" s="2" customFormat="1" ht="19.5">
      <c r="A132" s="29"/>
      <c r="B132" s="30"/>
      <c r="C132" s="31"/>
      <c r="D132" s="169" t="s">
        <v>114</v>
      </c>
      <c r="E132" s="31"/>
      <c r="F132" s="170" t="s">
        <v>147</v>
      </c>
      <c r="G132" s="31"/>
      <c r="H132" s="171"/>
      <c r="I132" s="31"/>
      <c r="J132" s="34"/>
      <c r="K132" s="183"/>
      <c r="L132" s="184"/>
      <c r="M132" s="185"/>
      <c r="N132" s="185"/>
      <c r="O132" s="185"/>
      <c r="P132" s="185"/>
      <c r="Q132" s="185"/>
      <c r="R132" s="186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R132" s="13" t="s">
        <v>114</v>
      </c>
      <c r="AS132" s="13" t="s">
        <v>83</v>
      </c>
    </row>
    <row r="133" spans="1:63" s="2" customFormat="1" ht="6.95" customHeight="1">
      <c r="A133" s="29"/>
      <c r="B133" s="49"/>
      <c r="C133" s="50"/>
      <c r="D133" s="50"/>
      <c r="E133" s="50"/>
      <c r="F133" s="50"/>
      <c r="G133" s="50"/>
      <c r="H133" s="50"/>
      <c r="I133" s="50"/>
      <c r="J133" s="34"/>
      <c r="K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</row>
  </sheetData>
  <sheetProtection password="C1E4" sheet="1" formatColumns="0" formatRows="0" autoFilter="0"/>
  <autoFilter ref="C115:I132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92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stavby'!Názvy_tisku</vt:lpstr>
      <vt:lpstr>'OR_PHA - Výběr a zpracová...'!Oblast_tisku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2023-10-06T06:59:08Z</cp:lastPrinted>
  <dcterms:created xsi:type="dcterms:W3CDTF">2023-10-06T06:56:04Z</dcterms:created>
  <dcterms:modified xsi:type="dcterms:W3CDTF">2023-10-06T07:01:01Z</dcterms:modified>
</cp:coreProperties>
</file>