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23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<sst xmlns="http://schemas.openxmlformats.org/spreadsheetml/2006/main" count="108" uniqueCount="44">
  <si>
    <t>Lokalizace oblouku (staničení dle navrhovaného stavu)</t>
  </si>
  <si>
    <t>Stávající stav</t>
  </si>
  <si>
    <t>Rychlostní profil V</t>
  </si>
  <si>
    <t>č. obl.</t>
  </si>
  <si>
    <t>ZO (ZP)</t>
  </si>
  <si>
    <t>KO (KP)</t>
  </si>
  <si>
    <t>R</t>
  </si>
  <si>
    <t>D</t>
  </si>
  <si>
    <t>V</t>
  </si>
  <si>
    <t>I</t>
  </si>
  <si>
    <t>n</t>
  </si>
  <si>
    <t>poznámka</t>
  </si>
  <si>
    <t>nI</t>
  </si>
  <si>
    <t>[km]</t>
  </si>
  <si>
    <t>[m]</t>
  </si>
  <si>
    <t>[mm]</t>
  </si>
  <si>
    <t>[km/h]</t>
  </si>
  <si>
    <t>[*v]</t>
  </si>
  <si>
    <t>[-]</t>
  </si>
  <si>
    <t>(1)</t>
  </si>
  <si>
    <t>Lm=</t>
  </si>
  <si>
    <t>INFLEX</t>
  </si>
  <si>
    <t>Dolní Ostrovec</t>
  </si>
  <si>
    <t>Stávající</t>
  </si>
  <si>
    <t>Přepočítaný</t>
  </si>
  <si>
    <r>
      <t>Rychlostní profil V</t>
    </r>
    <r>
      <rPr>
        <b/>
        <vertAlign val="subscript"/>
        <sz val="10"/>
        <color rgb="FF7030A0"/>
        <rFont val="Verdana"/>
        <family val="2"/>
      </rPr>
      <t>150</t>
    </r>
  </si>
  <si>
    <r>
      <t>L</t>
    </r>
    <r>
      <rPr>
        <b/>
        <vertAlign val="subscript"/>
        <sz val="10"/>
        <color theme="1"/>
        <rFont val="Verdana"/>
        <family val="2"/>
      </rPr>
      <t>i</t>
    </r>
  </si>
  <si>
    <r>
      <t>L</t>
    </r>
    <r>
      <rPr>
        <b/>
        <vertAlign val="subscript"/>
        <sz val="10"/>
        <color theme="1"/>
        <rFont val="Verdana"/>
        <family val="2"/>
      </rPr>
      <t>D</t>
    </r>
  </si>
  <si>
    <t>Srovnání rychlostních profilů</t>
  </si>
  <si>
    <t>stáv.</t>
  </si>
  <si>
    <t>max.</t>
  </si>
  <si>
    <t>přep.</t>
  </si>
  <si>
    <t>rozdíl</t>
  </si>
  <si>
    <t>rozdíl od V130</t>
  </si>
  <si>
    <r>
      <t>V</t>
    </r>
    <r>
      <rPr>
        <vertAlign val="subscript"/>
        <sz val="10"/>
        <color theme="1"/>
        <rFont val="Verdana"/>
        <family val="2"/>
      </rPr>
      <t>100</t>
    </r>
  </si>
  <si>
    <r>
      <t>V</t>
    </r>
    <r>
      <rPr>
        <vertAlign val="subscript"/>
        <sz val="10"/>
        <color theme="1"/>
        <rFont val="Verdana"/>
        <family val="2"/>
      </rPr>
      <t>130</t>
    </r>
  </si>
  <si>
    <r>
      <t>V</t>
    </r>
    <r>
      <rPr>
        <vertAlign val="subscript"/>
        <sz val="10"/>
        <color theme="1"/>
        <rFont val="Verdana"/>
        <family val="2"/>
      </rPr>
      <t>150</t>
    </r>
  </si>
  <si>
    <r>
      <t>V</t>
    </r>
    <r>
      <rPr>
        <vertAlign val="subscript"/>
        <sz val="10"/>
        <color theme="1"/>
        <rFont val="Verdana"/>
        <family val="2"/>
      </rPr>
      <t>k</t>
    </r>
  </si>
  <si>
    <r>
      <t>Rychlostní profil V</t>
    </r>
    <r>
      <rPr>
        <b/>
        <vertAlign val="subscript"/>
        <sz val="10"/>
        <rFont val="Verdana"/>
        <family val="2"/>
      </rPr>
      <t>k</t>
    </r>
  </si>
  <si>
    <r>
      <t>Rychlostní profil V</t>
    </r>
    <r>
      <rPr>
        <b/>
        <vertAlign val="subscript"/>
        <sz val="10"/>
        <color theme="9" tint="-0.24997000396251678"/>
        <rFont val="Verdana"/>
        <family val="2"/>
      </rPr>
      <t>130</t>
    </r>
  </si>
  <si>
    <t>most km 25.300 bez KL</t>
  </si>
  <si>
    <t>výh. č. 4</t>
  </si>
  <si>
    <t>nástupiště</t>
  </si>
  <si>
    <t>P123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</si>
</sst>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.###&quot; &quot;###"/>
    <numFmt numFmtId="165" formatCode="0.0##&quot;*v&quot;"/>
    <numFmt numFmtId="166" formatCode="0.000"/>
    <numFmt numFmtId="167" formatCode="##0.0##&quot;*v&quot;"/>
    <numFmt numFmtId="168" formatCode="#,###.###&quot; m&quot;"/>
    <numFmt numFmtId="169" formatCode="##0.###&quot;*v&quot;"/>
    <numFmt numFmtId="170" formatCode="##.###&quot;*v&quot;"/>
    <numFmt numFmtId="171" formatCode="0.0&quot;*v&quot;"/>
  </numFmts>
  <fonts count="23">
    <font>
      <sz val="10"/>
      <color theme="1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8"/>
      <name val="Verdana"/>
      <family val="2"/>
    </font>
    <font>
      <sz val="10"/>
      <color rgb="FF7030A0"/>
      <name val="Verdana"/>
      <family val="2"/>
    </font>
    <font>
      <b/>
      <sz val="10"/>
      <color rgb="FF7030A0"/>
      <name val="Verdana"/>
      <family val="2"/>
    </font>
    <font>
      <b/>
      <sz val="10"/>
      <color theme="8"/>
      <name val="Verdana"/>
      <family val="2"/>
    </font>
    <font>
      <b/>
      <vertAlign val="subscript"/>
      <sz val="10"/>
      <color rgb="FF7030A0"/>
      <name val="Verdana"/>
      <family val="2"/>
    </font>
    <font>
      <b/>
      <vertAlign val="subscript"/>
      <sz val="10"/>
      <color theme="1"/>
      <name val="Verdana"/>
      <family val="2"/>
    </font>
    <font>
      <sz val="10"/>
      <color theme="2" tint="-0.24997000396251678"/>
      <name val="Verdana"/>
      <family val="2"/>
    </font>
    <font>
      <sz val="8"/>
      <color theme="1"/>
      <name val="Verdana"/>
      <family val="2"/>
    </font>
    <font>
      <vertAlign val="subscript"/>
      <sz val="10"/>
      <color theme="1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sz val="10"/>
      <name val="Verdana"/>
      <family val="2"/>
    </font>
    <font>
      <b/>
      <sz val="10"/>
      <color theme="9" tint="-0.24997000396251678"/>
      <name val="Verdana"/>
      <family val="2"/>
    </font>
    <font>
      <b/>
      <vertAlign val="subscript"/>
      <sz val="10"/>
      <color theme="9" tint="-0.24997000396251678"/>
      <name val="Verdana"/>
      <family val="2"/>
    </font>
    <font>
      <sz val="10"/>
      <color theme="9" tint="-0.24997000396251678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7" fontId="9" fillId="2" borderId="14" xfId="0" applyNumberFormat="1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166" fontId="8" fillId="3" borderId="33" xfId="0" applyNumberFormat="1" applyFont="1" applyFill="1" applyBorder="1" applyAlignment="1">
      <alignment horizontal="center" vertical="center"/>
    </xf>
    <xf numFmtId="166" fontId="8" fillId="3" borderId="3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6" xfId="0" applyFill="1" applyBorder="1"/>
    <xf numFmtId="0" fontId="7" fillId="7" borderId="11" xfId="0" applyFont="1" applyFill="1" applyBorder="1" applyAlignment="1">
      <alignment horizontal="left" vertical="center"/>
    </xf>
    <xf numFmtId="0" fontId="0" fillId="7" borderId="11" xfId="0" applyFont="1" applyFill="1" applyBorder="1" applyAlignment="1">
      <alignment horizontal="center" vertical="center"/>
    </xf>
    <xf numFmtId="49" fontId="0" fillId="7" borderId="11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/>
    </xf>
    <xf numFmtId="168" fontId="0" fillId="7" borderId="11" xfId="0" applyNumberFormat="1" applyFill="1" applyBorder="1" applyAlignment="1">
      <alignment vertical="center"/>
    </xf>
    <xf numFmtId="168" fontId="0" fillId="7" borderId="30" xfId="0" applyNumberForma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170" fontId="9" fillId="3" borderId="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66" fontId="8" fillId="4" borderId="37" xfId="0" applyNumberFormat="1" applyFont="1" applyFill="1" applyBorder="1" applyAlignment="1">
      <alignment horizontal="center" vertical="center"/>
    </xf>
    <xf numFmtId="166" fontId="8" fillId="4" borderId="38" xfId="0" applyNumberFormat="1" applyFont="1" applyFill="1" applyBorder="1" applyAlignment="1">
      <alignment horizontal="center" vertical="center"/>
    </xf>
    <xf numFmtId="166" fontId="8" fillId="4" borderId="34" xfId="0" applyNumberFormat="1" applyFont="1" applyFill="1" applyBorder="1" applyAlignment="1">
      <alignment horizontal="center" vertical="center"/>
    </xf>
    <xf numFmtId="166" fontId="8" fillId="4" borderId="4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9" fontId="9" fillId="4" borderId="7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0" fillId="0" borderId="1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171" fontId="8" fillId="4" borderId="13" xfId="0" applyNumberFormat="1" applyFont="1" applyFill="1" applyBorder="1" applyAlignment="1">
      <alignment horizontal="center" vertical="center"/>
    </xf>
    <xf numFmtId="171" fontId="8" fillId="4" borderId="7" xfId="0" applyNumberFormat="1" applyFont="1" applyFill="1" applyBorder="1" applyAlignment="1">
      <alignment horizontal="center" vertical="center"/>
    </xf>
    <xf numFmtId="171" fontId="8" fillId="3" borderId="7" xfId="0" applyNumberFormat="1" applyFont="1" applyFill="1" applyBorder="1" applyAlignment="1">
      <alignment horizontal="center" vertical="center"/>
    </xf>
    <xf numFmtId="171" fontId="8" fillId="2" borderId="11" xfId="0" applyNumberFormat="1" applyFont="1" applyFill="1" applyBorder="1" applyAlignment="1">
      <alignment horizontal="center" vertical="center"/>
    </xf>
    <xf numFmtId="171" fontId="8" fillId="7" borderId="11" xfId="0" applyNumberFormat="1" applyFont="1" applyFill="1" applyBorder="1" applyAlignment="1">
      <alignment horizontal="center" vertical="center"/>
    </xf>
    <xf numFmtId="171" fontId="22" fillId="4" borderId="15" xfId="0" applyNumberFormat="1" applyFont="1" applyFill="1" applyBorder="1" applyAlignment="1">
      <alignment horizontal="center" vertical="center"/>
    </xf>
    <xf numFmtId="171" fontId="22" fillId="3" borderId="15" xfId="0" applyNumberFormat="1" applyFont="1" applyFill="1" applyBorder="1" applyAlignment="1">
      <alignment horizontal="center" vertical="center"/>
    </xf>
    <xf numFmtId="171" fontId="22" fillId="2" borderId="11" xfId="0" applyNumberFormat="1" applyFont="1" applyFill="1" applyBorder="1" applyAlignment="1">
      <alignment horizontal="center" vertical="center"/>
    </xf>
    <xf numFmtId="171" fontId="22" fillId="7" borderId="11" xfId="0" applyNumberFormat="1" applyFont="1" applyFill="1" applyBorder="1" applyAlignment="1">
      <alignment horizontal="center" vertical="center"/>
    </xf>
    <xf numFmtId="171" fontId="22" fillId="4" borderId="40" xfId="0" applyNumberFormat="1" applyFont="1" applyFill="1" applyBorder="1" applyAlignment="1">
      <alignment horizontal="center" vertical="center"/>
    </xf>
    <xf numFmtId="171" fontId="22" fillId="4" borderId="38" xfId="0" applyNumberFormat="1" applyFont="1" applyFill="1" applyBorder="1" applyAlignment="1">
      <alignment horizontal="center" vertical="center"/>
    </xf>
    <xf numFmtId="171" fontId="22" fillId="3" borderId="38" xfId="0" applyNumberFormat="1" applyFont="1" applyFill="1" applyBorder="1" applyAlignment="1">
      <alignment horizontal="center" vertical="center"/>
    </xf>
    <xf numFmtId="171" fontId="22" fillId="2" borderId="30" xfId="0" applyNumberFormat="1" applyFont="1" applyFill="1" applyBorder="1" applyAlignment="1">
      <alignment horizontal="center" vertical="center"/>
    </xf>
    <xf numFmtId="171" fontId="22" fillId="7" borderId="30" xfId="0" applyNumberFormat="1" applyFont="1" applyFill="1" applyBorder="1" applyAlignment="1">
      <alignment horizontal="center" vertical="center"/>
    </xf>
    <xf numFmtId="171" fontId="22" fillId="4" borderId="41" xfId="0" applyNumberFormat="1" applyFont="1" applyFill="1" applyBorder="1" applyAlignment="1">
      <alignment horizontal="center" vertical="center"/>
    </xf>
    <xf numFmtId="171" fontId="9" fillId="4" borderId="2" xfId="0" applyNumberFormat="1" applyFont="1" applyFill="1" applyBorder="1" applyAlignment="1">
      <alignment horizontal="center" vertical="center"/>
    </xf>
    <xf numFmtId="171" fontId="9" fillId="3" borderId="33" xfId="0" applyNumberFormat="1" applyFont="1" applyFill="1" applyBorder="1"/>
    <xf numFmtId="171" fontId="9" fillId="4" borderId="38" xfId="0" applyNumberFormat="1" applyFont="1" applyFill="1" applyBorder="1" applyAlignment="1">
      <alignment horizontal="center" vertical="center"/>
    </xf>
    <xf numFmtId="171" fontId="9" fillId="2" borderId="30" xfId="0" applyNumberFormat="1" applyFont="1" applyFill="1" applyBorder="1"/>
    <xf numFmtId="171" fontId="9" fillId="7" borderId="30" xfId="0" applyNumberFormat="1" applyFont="1" applyFill="1" applyBorder="1"/>
    <xf numFmtId="171" fontId="9" fillId="4" borderId="41" xfId="0" applyNumberFormat="1" applyFont="1" applyFill="1" applyBorder="1" applyAlignment="1">
      <alignment horizontal="center" vertical="center"/>
    </xf>
    <xf numFmtId="171" fontId="19" fillId="4" borderId="15" xfId="0" applyNumberFormat="1" applyFont="1" applyFill="1" applyBorder="1" applyAlignment="1">
      <alignment horizontal="center" vertical="center"/>
    </xf>
    <xf numFmtId="171" fontId="19" fillId="3" borderId="15" xfId="0" applyNumberFormat="1" applyFont="1" applyFill="1" applyBorder="1" applyAlignment="1">
      <alignment horizontal="center" vertical="center"/>
    </xf>
    <xf numFmtId="171" fontId="19" fillId="2" borderId="11" xfId="0" applyNumberFormat="1" applyFont="1" applyFill="1" applyBorder="1" applyAlignment="1">
      <alignment horizontal="center" vertical="center"/>
    </xf>
    <xf numFmtId="171" fontId="19" fillId="7" borderId="11" xfId="0" applyNumberFormat="1" applyFont="1" applyFill="1" applyBorder="1" applyAlignment="1">
      <alignment horizontal="center" vertical="center"/>
    </xf>
    <xf numFmtId="171" fontId="19" fillId="4" borderId="40" xfId="0" applyNumberFormat="1" applyFont="1" applyFill="1" applyBorder="1" applyAlignment="1">
      <alignment horizontal="center" vertical="center"/>
    </xf>
    <xf numFmtId="171" fontId="19" fillId="4" borderId="38" xfId="0" applyNumberFormat="1" applyFont="1" applyFill="1" applyBorder="1" applyAlignment="1">
      <alignment horizontal="center" vertical="center"/>
    </xf>
    <xf numFmtId="171" fontId="19" fillId="3" borderId="38" xfId="0" applyNumberFormat="1" applyFont="1" applyFill="1" applyBorder="1" applyAlignment="1">
      <alignment horizontal="center" vertical="center"/>
    </xf>
    <xf numFmtId="171" fontId="19" fillId="2" borderId="30" xfId="0" applyNumberFormat="1" applyFont="1" applyFill="1" applyBorder="1" applyAlignment="1">
      <alignment horizontal="center" vertical="center"/>
    </xf>
    <xf numFmtId="171" fontId="19" fillId="7" borderId="30" xfId="0" applyNumberFormat="1" applyFont="1" applyFill="1" applyBorder="1" applyAlignment="1">
      <alignment horizontal="center" vertical="center"/>
    </xf>
    <xf numFmtId="171" fontId="19" fillId="4" borderId="41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 vertical="center"/>
    </xf>
    <xf numFmtId="168" fontId="0" fillId="2" borderId="30" xfId="0" applyNumberFormat="1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43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left" vertical="center"/>
    </xf>
    <xf numFmtId="168" fontId="0" fillId="2" borderId="14" xfId="0" applyNumberForma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34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3"/>
  <sheetViews>
    <sheetView tabSelected="1" zoomScale="85" zoomScaleNormal="85" workbookViewId="0" topLeftCell="A1">
      <pane xSplit="7" ySplit="4" topLeftCell="H5" activePane="bottomRight" state="frozen"/>
      <selection pane="topRight" activeCell="H1" sqref="H1"/>
      <selection pane="bottomLeft" activeCell="A5" sqref="A5"/>
      <selection pane="bottomRight" activeCell="H9" sqref="H9"/>
    </sheetView>
  </sheetViews>
  <sheetFormatPr defaultColWidth="9.00390625" defaultRowHeight="12.75"/>
  <cols>
    <col min="1" max="1" width="5.625" style="0" bestFit="1" customWidth="1"/>
    <col min="2" max="3" width="11.125" style="0" bestFit="1" customWidth="1"/>
    <col min="6" max="7" width="8.625" style="0" customWidth="1"/>
    <col min="8" max="8" width="22.50390625" style="0" customWidth="1"/>
    <col min="10" max="10" width="3.625" style="0" customWidth="1"/>
    <col min="12" max="12" width="9.375" style="0" bestFit="1" customWidth="1"/>
    <col min="13" max="13" width="7.50390625" style="210" customWidth="1"/>
    <col min="15" max="15" width="3.625" style="0" customWidth="1"/>
    <col min="16" max="16" width="8.625" style="0" customWidth="1"/>
    <col min="17" max="18" width="9.375" style="0" bestFit="1" customWidth="1"/>
    <col min="20" max="20" width="3.25390625" style="0" bestFit="1" customWidth="1"/>
    <col min="21" max="21" width="8.625" style="0" customWidth="1"/>
    <col min="22" max="22" width="9.375" style="0" bestFit="1" customWidth="1"/>
    <col min="24" max="24" width="4.375" style="0" bestFit="1" customWidth="1"/>
    <col min="25" max="25" width="6.875" style="0" customWidth="1"/>
    <col min="26" max="26" width="9.375" style="0" bestFit="1" customWidth="1"/>
    <col min="28" max="28" width="4.375" style="0" bestFit="1" customWidth="1"/>
    <col min="31" max="31" width="10.50390625" style="0" bestFit="1" customWidth="1"/>
    <col min="32" max="32" width="9.125" style="0" bestFit="1" customWidth="1"/>
    <col min="33" max="33" width="4.375" style="0" bestFit="1" customWidth="1"/>
    <col min="34" max="34" width="8.625" style="0" customWidth="1"/>
    <col min="35" max="36" width="9.125" style="0" bestFit="1" customWidth="1"/>
    <col min="37" max="37" width="4.375" style="0" bestFit="1" customWidth="1"/>
    <col min="38" max="38" width="8.50390625" style="0" customWidth="1"/>
    <col min="39" max="39" width="9.375" style="0" bestFit="1" customWidth="1"/>
    <col min="41" max="42" width="5.50390625" style="0" bestFit="1" customWidth="1"/>
    <col min="43" max="43" width="5.625" style="0" bestFit="1" customWidth="1"/>
    <col min="44" max="44" width="5.75390625" style="0" bestFit="1" customWidth="1"/>
    <col min="45" max="45" width="5.875" style="0" bestFit="1" customWidth="1"/>
    <col min="46" max="46" width="5.625" style="0" bestFit="1" customWidth="1"/>
    <col min="47" max="47" width="5.50390625" style="0" bestFit="1" customWidth="1"/>
    <col min="48" max="48" width="5.625" style="0" bestFit="1" customWidth="1"/>
    <col min="49" max="49" width="5.875" style="0" customWidth="1"/>
    <col min="50" max="50" width="5.875" style="0" bestFit="1" customWidth="1"/>
    <col min="51" max="51" width="5.625" style="0" bestFit="1" customWidth="1"/>
    <col min="52" max="52" width="5.75390625" style="0" bestFit="1" customWidth="1"/>
    <col min="53" max="53" width="6.00390625" style="0" customWidth="1"/>
    <col min="55" max="55" width="5.50390625" style="0" bestFit="1" customWidth="1"/>
    <col min="56" max="56" width="5.625" style="0" bestFit="1" customWidth="1"/>
    <col min="57" max="57" width="5.75390625" style="0" bestFit="1" customWidth="1"/>
    <col min="58" max="58" width="5.875" style="0" bestFit="1" customWidth="1"/>
  </cols>
  <sheetData>
    <row r="1" spans="1:58" s="2" customFormat="1" ht="15" customHeight="1" thickBot="1">
      <c r="A1" s="262" t="s">
        <v>0</v>
      </c>
      <c r="B1" s="263"/>
      <c r="C1" s="264"/>
      <c r="D1" s="270" t="s">
        <v>1</v>
      </c>
      <c r="E1" s="271"/>
      <c r="F1" s="271"/>
      <c r="G1" s="272"/>
      <c r="H1" s="46"/>
      <c r="I1" s="268" t="s">
        <v>2</v>
      </c>
      <c r="J1" s="269"/>
      <c r="K1" s="269"/>
      <c r="L1" s="269"/>
      <c r="M1" s="269"/>
      <c r="N1" s="269"/>
      <c r="O1" s="269"/>
      <c r="P1" s="269"/>
      <c r="Q1" s="269"/>
      <c r="R1" s="282"/>
      <c r="S1" s="276" t="s">
        <v>39</v>
      </c>
      <c r="T1" s="277"/>
      <c r="U1" s="277"/>
      <c r="V1" s="277"/>
      <c r="W1" s="277"/>
      <c r="X1" s="277"/>
      <c r="Y1" s="277"/>
      <c r="Z1" s="278"/>
      <c r="AA1" s="283" t="s">
        <v>25</v>
      </c>
      <c r="AB1" s="284"/>
      <c r="AC1" s="284"/>
      <c r="AD1" s="284"/>
      <c r="AE1" s="285"/>
      <c r="AF1" s="279" t="s">
        <v>38</v>
      </c>
      <c r="AG1" s="280"/>
      <c r="AH1" s="280"/>
      <c r="AI1" s="280"/>
      <c r="AJ1" s="280"/>
      <c r="AK1" s="280"/>
      <c r="AL1" s="280"/>
      <c r="AM1" s="281"/>
      <c r="AO1" s="298" t="s">
        <v>28</v>
      </c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300"/>
    </row>
    <row r="2" spans="1:58" s="2" customFormat="1" ht="15" customHeight="1" thickBot="1">
      <c r="A2" s="265"/>
      <c r="B2" s="266"/>
      <c r="C2" s="267"/>
      <c r="D2" s="273"/>
      <c r="E2" s="274"/>
      <c r="F2" s="274"/>
      <c r="G2" s="275"/>
      <c r="H2" s="47"/>
      <c r="I2" s="268" t="s">
        <v>23</v>
      </c>
      <c r="J2" s="269"/>
      <c r="K2" s="269"/>
      <c r="L2" s="269"/>
      <c r="M2" s="269"/>
      <c r="N2" s="268" t="s">
        <v>24</v>
      </c>
      <c r="O2" s="269"/>
      <c r="P2" s="269"/>
      <c r="Q2" s="269"/>
      <c r="R2" s="282"/>
      <c r="S2" s="286" t="s">
        <v>23</v>
      </c>
      <c r="T2" s="287"/>
      <c r="U2" s="287"/>
      <c r="V2" s="287"/>
      <c r="W2" s="286" t="s">
        <v>24</v>
      </c>
      <c r="X2" s="287"/>
      <c r="Y2" s="287"/>
      <c r="Z2" s="288"/>
      <c r="AA2" s="289" t="s">
        <v>24</v>
      </c>
      <c r="AB2" s="290"/>
      <c r="AC2" s="290"/>
      <c r="AD2" s="290"/>
      <c r="AE2" s="291"/>
      <c r="AF2" s="292" t="s">
        <v>23</v>
      </c>
      <c r="AG2" s="292"/>
      <c r="AH2" s="292"/>
      <c r="AI2" s="292"/>
      <c r="AJ2" s="293" t="s">
        <v>24</v>
      </c>
      <c r="AK2" s="292"/>
      <c r="AL2" s="292"/>
      <c r="AM2" s="294"/>
      <c r="AO2" s="301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3"/>
    </row>
    <row r="3" spans="1:58" s="2" customFormat="1" ht="15" customHeight="1" thickBot="1">
      <c r="A3" s="260" t="s">
        <v>3</v>
      </c>
      <c r="B3" s="3" t="s">
        <v>4</v>
      </c>
      <c r="C3" s="4" t="s">
        <v>5</v>
      </c>
      <c r="D3" s="48" t="s">
        <v>6</v>
      </c>
      <c r="E3" s="49" t="s">
        <v>26</v>
      </c>
      <c r="F3" s="49" t="s">
        <v>7</v>
      </c>
      <c r="G3" s="49" t="s">
        <v>27</v>
      </c>
      <c r="H3" s="50" t="s">
        <v>11</v>
      </c>
      <c r="I3" s="51" t="s">
        <v>8</v>
      </c>
      <c r="J3" s="52"/>
      <c r="K3" s="53" t="s">
        <v>9</v>
      </c>
      <c r="L3" s="53" t="s">
        <v>10</v>
      </c>
      <c r="M3" s="198"/>
      <c r="N3" s="51" t="s">
        <v>8</v>
      </c>
      <c r="O3" s="53"/>
      <c r="P3" s="53" t="s">
        <v>9</v>
      </c>
      <c r="Q3" s="53" t="s">
        <v>10</v>
      </c>
      <c r="R3" s="54"/>
      <c r="S3" s="163" t="s">
        <v>8</v>
      </c>
      <c r="T3" s="164"/>
      <c r="U3" s="163" t="s">
        <v>9</v>
      </c>
      <c r="V3" s="165" t="s">
        <v>10</v>
      </c>
      <c r="W3" s="166" t="s">
        <v>8</v>
      </c>
      <c r="X3" s="167"/>
      <c r="Y3" s="165" t="s">
        <v>9</v>
      </c>
      <c r="Z3" s="168" t="s">
        <v>10</v>
      </c>
      <c r="AA3" s="80" t="s">
        <v>8</v>
      </c>
      <c r="AB3" s="77"/>
      <c r="AC3" s="78" t="s">
        <v>9</v>
      </c>
      <c r="AD3" s="56" t="s">
        <v>10</v>
      </c>
      <c r="AE3" s="55" t="s">
        <v>12</v>
      </c>
      <c r="AF3" s="109" t="s">
        <v>8</v>
      </c>
      <c r="AG3" s="110"/>
      <c r="AH3" s="111" t="s">
        <v>9</v>
      </c>
      <c r="AI3" s="112" t="s">
        <v>10</v>
      </c>
      <c r="AJ3" s="113" t="s">
        <v>8</v>
      </c>
      <c r="AK3" s="114"/>
      <c r="AL3" s="112" t="s">
        <v>9</v>
      </c>
      <c r="AM3" s="115" t="s">
        <v>10</v>
      </c>
      <c r="AO3" s="295" t="s">
        <v>34</v>
      </c>
      <c r="AP3" s="296"/>
      <c r="AQ3" s="296"/>
      <c r="AR3" s="297"/>
      <c r="AS3" s="19"/>
      <c r="AT3" s="295" t="s">
        <v>35</v>
      </c>
      <c r="AU3" s="296"/>
      <c r="AV3" s="296"/>
      <c r="AW3" s="297"/>
      <c r="AX3" s="19"/>
      <c r="AY3" s="295" t="s">
        <v>36</v>
      </c>
      <c r="AZ3" s="296"/>
      <c r="BA3" s="297"/>
      <c r="BB3" s="19"/>
      <c r="BC3" s="295" t="s">
        <v>37</v>
      </c>
      <c r="BD3" s="296"/>
      <c r="BE3" s="296"/>
      <c r="BF3" s="297"/>
    </row>
    <row r="4" spans="1:58" s="2" customFormat="1" ht="15" customHeight="1" thickBot="1">
      <c r="A4" s="261"/>
      <c r="B4" s="5" t="s">
        <v>13</v>
      </c>
      <c r="C4" s="6" t="s">
        <v>13</v>
      </c>
      <c r="D4" s="57" t="s">
        <v>14</v>
      </c>
      <c r="E4" s="58" t="s">
        <v>14</v>
      </c>
      <c r="F4" s="58" t="s">
        <v>15</v>
      </c>
      <c r="G4" s="58" t="s">
        <v>14</v>
      </c>
      <c r="H4" s="59"/>
      <c r="I4" s="60" t="s">
        <v>16</v>
      </c>
      <c r="J4" s="61"/>
      <c r="K4" s="62" t="s">
        <v>15</v>
      </c>
      <c r="L4" s="62" t="s">
        <v>17</v>
      </c>
      <c r="M4" s="199" t="s">
        <v>18</v>
      </c>
      <c r="N4" s="60" t="s">
        <v>16</v>
      </c>
      <c r="O4" s="62"/>
      <c r="P4" s="62" t="s">
        <v>15</v>
      </c>
      <c r="Q4" s="62" t="s">
        <v>17</v>
      </c>
      <c r="R4" s="63" t="s">
        <v>18</v>
      </c>
      <c r="S4" s="169" t="s">
        <v>16</v>
      </c>
      <c r="T4" s="170"/>
      <c r="U4" s="169" t="s">
        <v>15</v>
      </c>
      <c r="V4" s="171" t="s">
        <v>17</v>
      </c>
      <c r="W4" s="172" t="s">
        <v>16</v>
      </c>
      <c r="X4" s="169"/>
      <c r="Y4" s="171" t="s">
        <v>15</v>
      </c>
      <c r="Z4" s="173" t="s">
        <v>17</v>
      </c>
      <c r="AA4" s="81" t="s">
        <v>16</v>
      </c>
      <c r="AB4" s="65"/>
      <c r="AC4" s="66" t="s">
        <v>15</v>
      </c>
      <c r="AD4" s="65" t="s">
        <v>17</v>
      </c>
      <c r="AE4" s="64" t="s">
        <v>18</v>
      </c>
      <c r="AF4" s="116" t="s">
        <v>16</v>
      </c>
      <c r="AG4" s="117"/>
      <c r="AH4" s="118" t="s">
        <v>15</v>
      </c>
      <c r="AI4" s="119" t="s">
        <v>17</v>
      </c>
      <c r="AJ4" s="120" t="s">
        <v>16</v>
      </c>
      <c r="AK4" s="118"/>
      <c r="AL4" s="119" t="s">
        <v>15</v>
      </c>
      <c r="AM4" s="121" t="s">
        <v>17</v>
      </c>
      <c r="AO4" s="87" t="s">
        <v>29</v>
      </c>
      <c r="AP4" s="86" t="s">
        <v>30</v>
      </c>
      <c r="AQ4" s="85" t="s">
        <v>31</v>
      </c>
      <c r="AR4" s="92" t="s">
        <v>32</v>
      </c>
      <c r="AS4" s="84"/>
      <c r="AT4" s="87" t="s">
        <v>29</v>
      </c>
      <c r="AU4" s="86" t="s">
        <v>30</v>
      </c>
      <c r="AV4" s="85" t="s">
        <v>31</v>
      </c>
      <c r="AW4" s="92" t="s">
        <v>32</v>
      </c>
      <c r="AX4" s="84"/>
      <c r="AY4" s="95" t="s">
        <v>30</v>
      </c>
      <c r="AZ4" s="85" t="s">
        <v>31</v>
      </c>
      <c r="BA4" s="97" t="s">
        <v>33</v>
      </c>
      <c r="BB4" s="19"/>
      <c r="BC4" s="87" t="s">
        <v>29</v>
      </c>
      <c r="BD4" s="86" t="s">
        <v>30</v>
      </c>
      <c r="BE4" s="85" t="s">
        <v>31</v>
      </c>
      <c r="BF4" s="88" t="s">
        <v>32</v>
      </c>
    </row>
    <row r="5" spans="1:58" s="2" customFormat="1" ht="15" customHeight="1">
      <c r="A5" s="246">
        <v>1</v>
      </c>
      <c r="B5" s="249">
        <v>11.922747</v>
      </c>
      <c r="C5" s="252">
        <v>12.208245</v>
      </c>
      <c r="D5" s="67"/>
      <c r="E5" s="31"/>
      <c r="F5" s="31"/>
      <c r="G5" s="32">
        <v>75</v>
      </c>
      <c r="H5" s="33"/>
      <c r="I5" s="68"/>
      <c r="J5" s="20">
        <v>60</v>
      </c>
      <c r="K5" s="21"/>
      <c r="L5" s="214">
        <f>IF($F$6=0,0,$G$5/($F$6/1000*I6))</f>
        <v>9.615384615384615</v>
      </c>
      <c r="M5" s="200">
        <f>L5*I6</f>
        <v>576.9230769230769</v>
      </c>
      <c r="N5" s="68"/>
      <c r="O5" s="20">
        <f>N6</f>
        <v>75</v>
      </c>
      <c r="P5" s="21"/>
      <c r="Q5" s="214">
        <f>IF($F$6=0,0,$G$5/($F$6/1000*N6))</f>
        <v>7.6923076923076925</v>
      </c>
      <c r="R5" s="191">
        <f>Q5*N6</f>
        <v>576.9230769230769</v>
      </c>
      <c r="S5" s="174"/>
      <c r="T5" s="175">
        <f>S6</f>
        <v>80</v>
      </c>
      <c r="U5" s="176"/>
      <c r="V5" s="218">
        <f>IF($F$6=0,0,$G$5/($F$6/1000*S6))</f>
        <v>7.211538461538462</v>
      </c>
      <c r="W5" s="174"/>
      <c r="X5" s="175">
        <f>W6</f>
        <v>80</v>
      </c>
      <c r="Y5" s="176"/>
      <c r="Z5" s="223">
        <f>IF($F$6=0,0,$G$5/($F$6/1000*W6))</f>
        <v>7.211538461538462</v>
      </c>
      <c r="AA5" s="144"/>
      <c r="AB5" s="145">
        <f>AA6</f>
        <v>80</v>
      </c>
      <c r="AC5" s="146"/>
      <c r="AD5" s="195">
        <f>IF($F$6=0,0,$G$5/($F$6/1000*AA6))</f>
        <v>7.211538461538462</v>
      </c>
      <c r="AE5" s="228">
        <f>1000*G5/(AA6*AC6)</f>
        <v>7.684426229508197</v>
      </c>
      <c r="AF5" s="122"/>
      <c r="AG5" s="123">
        <f>AF6</f>
        <v>95</v>
      </c>
      <c r="AH5" s="124"/>
      <c r="AI5" s="234">
        <f>IF($F$6=0,0,$G$5/($F$6/1000*AF6))</f>
        <v>6.0728744939271255</v>
      </c>
      <c r="AJ5" s="125"/>
      <c r="AK5" s="123">
        <f>AJ6</f>
        <v>95</v>
      </c>
      <c r="AL5" s="124"/>
      <c r="AM5" s="239">
        <f>IF($F$6=0,0,$G$5/($F$6/1000*AJ6))</f>
        <v>6.0728744939271255</v>
      </c>
      <c r="AO5" s="87">
        <f aca="true" t="shared" si="0" ref="AO5:AO38">J5</f>
        <v>60</v>
      </c>
      <c r="AP5" s="86">
        <v>60</v>
      </c>
      <c r="AQ5" s="85">
        <f aca="true" t="shared" si="1" ref="AQ5:AQ38">O5</f>
        <v>75</v>
      </c>
      <c r="AR5" s="93">
        <f>AQ5-AO5</f>
        <v>15</v>
      </c>
      <c r="AS5" s="84"/>
      <c r="AT5" s="87">
        <f aca="true" t="shared" si="2" ref="AT5:AT38">T5</f>
        <v>80</v>
      </c>
      <c r="AU5" s="86">
        <v>80</v>
      </c>
      <c r="AV5" s="85">
        <f aca="true" t="shared" si="3" ref="AV5:AV38">X5</f>
        <v>80</v>
      </c>
      <c r="AW5" s="93">
        <f>AV5-AT5</f>
        <v>0</v>
      </c>
      <c r="AX5" s="84"/>
      <c r="AY5" s="95">
        <v>80</v>
      </c>
      <c r="AZ5" s="85">
        <f aca="true" t="shared" si="4" ref="AZ5:AZ38">AB5</f>
        <v>80</v>
      </c>
      <c r="BA5" s="93">
        <f>AZ5-AT5</f>
        <v>0</v>
      </c>
      <c r="BB5" s="19"/>
      <c r="BC5" s="87">
        <f>AG5</f>
        <v>95</v>
      </c>
      <c r="BD5" s="86">
        <v>95</v>
      </c>
      <c r="BE5" s="85">
        <f>AK5</f>
        <v>95</v>
      </c>
      <c r="BF5" s="92">
        <f>BE5-BC5</f>
        <v>0</v>
      </c>
    </row>
    <row r="6" spans="1:58" s="2" customFormat="1" ht="15" customHeight="1">
      <c r="A6" s="247"/>
      <c r="B6" s="250"/>
      <c r="C6" s="253"/>
      <c r="D6" s="69">
        <v>300</v>
      </c>
      <c r="E6" s="34">
        <v>130.498</v>
      </c>
      <c r="F6" s="34">
        <v>130</v>
      </c>
      <c r="G6" s="35"/>
      <c r="H6" s="36"/>
      <c r="I6" s="70">
        <v>60</v>
      </c>
      <c r="J6" s="20">
        <f>I6</f>
        <v>60</v>
      </c>
      <c r="K6" s="22">
        <f>CEILING(11.8*I6*I6/$D$6-$F$6,1)</f>
        <v>12</v>
      </c>
      <c r="L6" s="215"/>
      <c r="M6" s="201"/>
      <c r="N6" s="70">
        <v>75</v>
      </c>
      <c r="O6" s="20">
        <f>N6</f>
        <v>75</v>
      </c>
      <c r="P6" s="22">
        <f>CEILING(11.8*N6*N6/$D$6-$F$6,1)</f>
        <v>92</v>
      </c>
      <c r="Q6" s="215"/>
      <c r="R6" s="82"/>
      <c r="S6" s="177">
        <v>80</v>
      </c>
      <c r="T6" s="175">
        <f>S6</f>
        <v>80</v>
      </c>
      <c r="U6" s="178">
        <f>CEILING(11.8*S6*S6/$D$6-$F$6,1)</f>
        <v>122</v>
      </c>
      <c r="V6" s="219"/>
      <c r="W6" s="177">
        <v>80</v>
      </c>
      <c r="X6" s="175">
        <f>W6</f>
        <v>80</v>
      </c>
      <c r="Y6" s="178">
        <f>CEILING(11.8*W6*W6/$D$6-$F$6,1)</f>
        <v>122</v>
      </c>
      <c r="Z6" s="224"/>
      <c r="AA6" s="147">
        <v>80</v>
      </c>
      <c r="AB6" s="145">
        <f>AA6</f>
        <v>80</v>
      </c>
      <c r="AC6" s="148">
        <f>CEILING(11.8*AA6*AA6/$D$6-$F$6,1)</f>
        <v>122</v>
      </c>
      <c r="AD6" s="149"/>
      <c r="AE6" s="229"/>
      <c r="AF6" s="126">
        <v>95</v>
      </c>
      <c r="AG6" s="123">
        <f>AF6</f>
        <v>95</v>
      </c>
      <c r="AH6" s="127">
        <f>CEILING(11.8*AF6*AF6/$D$6-$F$6,1)</f>
        <v>225</v>
      </c>
      <c r="AI6" s="235"/>
      <c r="AJ6" s="128">
        <v>95</v>
      </c>
      <c r="AK6" s="123">
        <f>AJ6</f>
        <v>95</v>
      </c>
      <c r="AL6" s="127">
        <f>CEILING(11.8*AJ6*AJ6/$D$6-$F$6,1)</f>
        <v>225</v>
      </c>
      <c r="AM6" s="240"/>
      <c r="AO6" s="87">
        <f t="shared" si="0"/>
        <v>60</v>
      </c>
      <c r="AP6" s="86">
        <v>60</v>
      </c>
      <c r="AQ6" s="85">
        <f t="shared" si="1"/>
        <v>75</v>
      </c>
      <c r="AR6" s="93">
        <f aca="true" t="shared" si="5" ref="AR6:AR38">AQ6-AO6</f>
        <v>15</v>
      </c>
      <c r="AS6" s="84"/>
      <c r="AT6" s="87">
        <f t="shared" si="2"/>
        <v>80</v>
      </c>
      <c r="AU6" s="86">
        <v>80</v>
      </c>
      <c r="AV6" s="85">
        <f t="shared" si="3"/>
        <v>80</v>
      </c>
      <c r="AW6" s="93">
        <f aca="true" t="shared" si="6" ref="AW6:AW38">AV6-AT6</f>
        <v>0</v>
      </c>
      <c r="AX6" s="84"/>
      <c r="AY6" s="95">
        <v>80</v>
      </c>
      <c r="AZ6" s="85">
        <f t="shared" si="4"/>
        <v>80</v>
      </c>
      <c r="BA6" s="93">
        <f aca="true" t="shared" si="7" ref="BA6:BA38">AZ6-AT6</f>
        <v>0</v>
      </c>
      <c r="BB6" s="19"/>
      <c r="BC6" s="87">
        <f aca="true" t="shared" si="8" ref="BC6:BC38">AG6</f>
        <v>95</v>
      </c>
      <c r="BD6" s="86">
        <v>95</v>
      </c>
      <c r="BE6" s="85">
        <f aca="true" t="shared" si="9" ref="BE6:BE38">AK6</f>
        <v>95</v>
      </c>
      <c r="BF6" s="93">
        <f aca="true" t="shared" si="10" ref="BF6:BF38">BE6-BC6</f>
        <v>0</v>
      </c>
    </row>
    <row r="7" spans="1:58" s="2" customFormat="1" ht="15" customHeight="1" thickBot="1">
      <c r="A7" s="248"/>
      <c r="B7" s="251"/>
      <c r="C7" s="254"/>
      <c r="D7" s="37"/>
      <c r="E7" s="38"/>
      <c r="F7" s="38"/>
      <c r="G7" s="39">
        <v>80</v>
      </c>
      <c r="H7" s="40"/>
      <c r="I7" s="71"/>
      <c r="J7" s="23">
        <f>I6</f>
        <v>60</v>
      </c>
      <c r="K7" s="24"/>
      <c r="L7" s="214">
        <f>IF($F$6=0,0,$G$7/($F$6/1000*I6))</f>
        <v>10.256410256410255</v>
      </c>
      <c r="M7" s="200">
        <f>L7*I6</f>
        <v>615.3846153846154</v>
      </c>
      <c r="N7" s="71"/>
      <c r="O7" s="23">
        <f>N6</f>
        <v>75</v>
      </c>
      <c r="P7" s="24"/>
      <c r="Q7" s="214">
        <f>IF($F$6=0,0,$G$7/($F$6/1000*N6))</f>
        <v>8.205128205128204</v>
      </c>
      <c r="R7" s="191">
        <f>Q7*N6</f>
        <v>615.3846153846154</v>
      </c>
      <c r="S7" s="179"/>
      <c r="T7" s="180">
        <f>S6</f>
        <v>80</v>
      </c>
      <c r="U7" s="181"/>
      <c r="V7" s="218">
        <f>IF($F$6=0,0,$G$7/($F$6/1000*S6))</f>
        <v>7.692307692307692</v>
      </c>
      <c r="W7" s="179"/>
      <c r="X7" s="180">
        <f>W6</f>
        <v>80</v>
      </c>
      <c r="Y7" s="181"/>
      <c r="Z7" s="223">
        <f>IF($F$6=0,0,$G$7/($F$6/1000*W6))</f>
        <v>7.692307692307692</v>
      </c>
      <c r="AA7" s="150"/>
      <c r="AB7" s="151">
        <f>AA6</f>
        <v>80</v>
      </c>
      <c r="AC7" s="152"/>
      <c r="AD7" s="195">
        <f>IF($F$6=0,0,$G$7/($F$6/1000*AA6))</f>
        <v>7.692307692307692</v>
      </c>
      <c r="AE7" s="230">
        <f>1000*G7/(AA6*AC6)</f>
        <v>8.19672131147541</v>
      </c>
      <c r="AF7" s="129"/>
      <c r="AG7" s="130">
        <f>AF6</f>
        <v>95</v>
      </c>
      <c r="AH7" s="131"/>
      <c r="AI7" s="234">
        <f>IF($F$6=0,0,$G$7/($F$6/1000*AF6))</f>
        <v>6.477732793522267</v>
      </c>
      <c r="AJ7" s="132"/>
      <c r="AK7" s="130">
        <f>AJ6</f>
        <v>95</v>
      </c>
      <c r="AL7" s="131"/>
      <c r="AM7" s="239">
        <f>IF($F$6=0,0,$G$7/($F$6/1000*AJ6))</f>
        <v>6.477732793522267</v>
      </c>
      <c r="AO7" s="87">
        <f t="shared" si="0"/>
        <v>60</v>
      </c>
      <c r="AP7" s="86">
        <v>60</v>
      </c>
      <c r="AQ7" s="85">
        <f t="shared" si="1"/>
        <v>75</v>
      </c>
      <c r="AR7" s="93">
        <f t="shared" si="5"/>
        <v>15</v>
      </c>
      <c r="AS7" s="84"/>
      <c r="AT7" s="87">
        <f t="shared" si="2"/>
        <v>80</v>
      </c>
      <c r="AU7" s="86">
        <v>80</v>
      </c>
      <c r="AV7" s="85">
        <f t="shared" si="3"/>
        <v>80</v>
      </c>
      <c r="AW7" s="93">
        <f t="shared" si="6"/>
        <v>0</v>
      </c>
      <c r="AX7" s="84"/>
      <c r="AY7" s="95">
        <v>80</v>
      </c>
      <c r="AZ7" s="85">
        <f t="shared" si="4"/>
        <v>80</v>
      </c>
      <c r="BA7" s="93">
        <f t="shared" si="7"/>
        <v>0</v>
      </c>
      <c r="BB7" s="19"/>
      <c r="BC7" s="87">
        <f t="shared" si="8"/>
        <v>95</v>
      </c>
      <c r="BD7" s="86">
        <v>95</v>
      </c>
      <c r="BE7" s="85">
        <f t="shared" si="9"/>
        <v>95</v>
      </c>
      <c r="BF7" s="93">
        <f t="shared" si="10"/>
        <v>0</v>
      </c>
    </row>
    <row r="8" spans="1:58" s="2" customFormat="1" ht="15" customHeight="1" thickBot="1">
      <c r="A8" s="7" t="s">
        <v>20</v>
      </c>
      <c r="B8" s="244">
        <f>(B9-C5)*1000</f>
        <v>80.38800000000101</v>
      </c>
      <c r="C8" s="245"/>
      <c r="D8" s="41"/>
      <c r="E8" s="42"/>
      <c r="F8" s="42"/>
      <c r="G8" s="42"/>
      <c r="H8" s="43"/>
      <c r="I8" s="29"/>
      <c r="J8" s="25">
        <f>IF(J7&gt;J10,J7,J10)</f>
        <v>60</v>
      </c>
      <c r="K8" s="25"/>
      <c r="L8" s="216"/>
      <c r="M8" s="202"/>
      <c r="N8" s="29"/>
      <c r="O8" s="25">
        <f>IF(O7&gt;O10,O7,O10)</f>
        <v>90</v>
      </c>
      <c r="P8" s="25"/>
      <c r="Q8" s="216"/>
      <c r="R8" s="79"/>
      <c r="S8" s="182"/>
      <c r="T8" s="183">
        <f>IF(T7&gt;T10,T7,T10)</f>
        <v>95</v>
      </c>
      <c r="U8" s="183"/>
      <c r="V8" s="220"/>
      <c r="W8" s="182"/>
      <c r="X8" s="183">
        <f>IF(X7&gt;X10,X7,X10)</f>
        <v>100</v>
      </c>
      <c r="Y8" s="183"/>
      <c r="Z8" s="225"/>
      <c r="AA8" s="153"/>
      <c r="AB8" s="154">
        <f>IF(AB7&gt;AB10,AB7,AB10)</f>
        <v>110</v>
      </c>
      <c r="AC8" s="154"/>
      <c r="AD8" s="154"/>
      <c r="AE8" s="231"/>
      <c r="AF8" s="133"/>
      <c r="AG8" s="133">
        <f>IF(AG7&gt;AG10,AG7,AG10)</f>
        <v>110</v>
      </c>
      <c r="AH8" s="133"/>
      <c r="AI8" s="236"/>
      <c r="AJ8" s="134"/>
      <c r="AK8" s="133">
        <f>IF(AK7&gt;AK10,AK7,AK10)</f>
        <v>120</v>
      </c>
      <c r="AL8" s="133"/>
      <c r="AM8" s="241"/>
      <c r="AO8" s="87">
        <f t="shared" si="0"/>
        <v>60</v>
      </c>
      <c r="AP8" s="86">
        <v>160</v>
      </c>
      <c r="AQ8" s="85">
        <f t="shared" si="1"/>
        <v>90</v>
      </c>
      <c r="AR8" s="93">
        <f t="shared" si="5"/>
        <v>30</v>
      </c>
      <c r="AS8" s="84"/>
      <c r="AT8" s="87">
        <f t="shared" si="2"/>
        <v>95</v>
      </c>
      <c r="AU8" s="86">
        <v>160</v>
      </c>
      <c r="AV8" s="85">
        <f t="shared" si="3"/>
        <v>100</v>
      </c>
      <c r="AW8" s="93">
        <f t="shared" si="6"/>
        <v>5</v>
      </c>
      <c r="AX8" s="84"/>
      <c r="AY8" s="95">
        <v>160</v>
      </c>
      <c r="AZ8" s="85">
        <f t="shared" si="4"/>
        <v>110</v>
      </c>
      <c r="BA8" s="93">
        <f t="shared" si="7"/>
        <v>15</v>
      </c>
      <c r="BB8" s="19"/>
      <c r="BC8" s="87">
        <f t="shared" si="8"/>
        <v>110</v>
      </c>
      <c r="BD8" s="86">
        <v>160</v>
      </c>
      <c r="BE8" s="85">
        <f t="shared" si="9"/>
        <v>120</v>
      </c>
      <c r="BF8" s="93">
        <f t="shared" si="10"/>
        <v>10</v>
      </c>
    </row>
    <row r="9" spans="1:58" s="2" customFormat="1" ht="15" customHeight="1">
      <c r="A9" s="246">
        <v>2</v>
      </c>
      <c r="B9" s="249">
        <v>12.288633</v>
      </c>
      <c r="C9" s="252">
        <v>12.316961</v>
      </c>
      <c r="D9" s="67"/>
      <c r="E9" s="31"/>
      <c r="F9" s="31"/>
      <c r="G9" s="32">
        <v>0</v>
      </c>
      <c r="H9" s="211"/>
      <c r="I9" s="68"/>
      <c r="J9" s="20">
        <f>I10</f>
        <v>60</v>
      </c>
      <c r="K9" s="21"/>
      <c r="L9" s="214">
        <f>IF($F$10=0,0,$G$9/($F$10/1000*I10))</f>
        <v>0</v>
      </c>
      <c r="M9" s="200">
        <f>L9*I10</f>
        <v>0</v>
      </c>
      <c r="N9" s="68"/>
      <c r="O9" s="20">
        <f>N10</f>
        <v>90</v>
      </c>
      <c r="P9" s="21"/>
      <c r="Q9" s="214">
        <f>IF($F$10=0,0,$G$9/($F$10/1000*N10))</f>
        <v>0</v>
      </c>
      <c r="R9" s="191">
        <f>Q9*N10</f>
        <v>0</v>
      </c>
      <c r="S9" s="174"/>
      <c r="T9" s="175">
        <f>S10</f>
        <v>95</v>
      </c>
      <c r="U9" s="176"/>
      <c r="V9" s="218">
        <f>IF($F$10=0,0,$G$9/($F$10/1000*S10))</f>
        <v>0</v>
      </c>
      <c r="W9" s="174"/>
      <c r="X9" s="175">
        <f>W10</f>
        <v>100</v>
      </c>
      <c r="Y9" s="176"/>
      <c r="Z9" s="223">
        <f>IF($F$10=0,0,$G$9/($F$10/1000*W10))</f>
        <v>0</v>
      </c>
      <c r="AA9" s="144"/>
      <c r="AB9" s="145">
        <f>AA10</f>
        <v>110</v>
      </c>
      <c r="AC9" s="146"/>
      <c r="AD9" s="195">
        <f>IF($F$10=0,0,$G$9/($F$10/1000*AA10))</f>
        <v>0</v>
      </c>
      <c r="AE9" s="228">
        <f>1000*G9/(AA10*AC10)</f>
        <v>0</v>
      </c>
      <c r="AF9" s="122"/>
      <c r="AG9" s="123">
        <f>AF10</f>
        <v>110</v>
      </c>
      <c r="AH9" s="124"/>
      <c r="AI9" s="234">
        <f>IF($F$10=0,0,$G$9/($F$10/1000*AF10))</f>
        <v>0</v>
      </c>
      <c r="AJ9" s="125"/>
      <c r="AK9" s="123">
        <f>AJ10</f>
        <v>120</v>
      </c>
      <c r="AL9" s="124"/>
      <c r="AM9" s="239">
        <f>IF($F$10=0,0,$G$9/($F$10/1000*AJ10))</f>
        <v>0</v>
      </c>
      <c r="AO9" s="87">
        <f t="shared" si="0"/>
        <v>60</v>
      </c>
      <c r="AP9" s="86">
        <v>160</v>
      </c>
      <c r="AQ9" s="85">
        <f t="shared" si="1"/>
        <v>90</v>
      </c>
      <c r="AR9" s="93">
        <f t="shared" si="5"/>
        <v>30</v>
      </c>
      <c r="AS9" s="84"/>
      <c r="AT9" s="87">
        <f t="shared" si="2"/>
        <v>95</v>
      </c>
      <c r="AU9" s="86">
        <v>160</v>
      </c>
      <c r="AV9" s="85">
        <f t="shared" si="3"/>
        <v>100</v>
      </c>
      <c r="AW9" s="93">
        <f t="shared" si="6"/>
        <v>5</v>
      </c>
      <c r="AX9" s="84"/>
      <c r="AY9" s="95">
        <v>160</v>
      </c>
      <c r="AZ9" s="85">
        <f t="shared" si="4"/>
        <v>110</v>
      </c>
      <c r="BA9" s="93">
        <f t="shared" si="7"/>
        <v>15</v>
      </c>
      <c r="BB9" s="19"/>
      <c r="BC9" s="87">
        <f t="shared" si="8"/>
        <v>110</v>
      </c>
      <c r="BD9" s="86">
        <v>160</v>
      </c>
      <c r="BE9" s="85">
        <f t="shared" si="9"/>
        <v>120</v>
      </c>
      <c r="BF9" s="93">
        <f t="shared" si="10"/>
        <v>10</v>
      </c>
    </row>
    <row r="10" spans="1:58" s="2" customFormat="1" ht="15" customHeight="1">
      <c r="A10" s="247"/>
      <c r="B10" s="250"/>
      <c r="C10" s="253"/>
      <c r="D10" s="69">
        <v>20000</v>
      </c>
      <c r="E10" s="34">
        <v>18.865</v>
      </c>
      <c r="F10" s="34">
        <v>0</v>
      </c>
      <c r="G10" s="35"/>
      <c r="H10" s="212"/>
      <c r="I10" s="70">
        <v>60</v>
      </c>
      <c r="J10" s="20">
        <f>I10</f>
        <v>60</v>
      </c>
      <c r="K10" s="22">
        <f>CEILING(11.8*I10*I10/$D$10-$F$10,1)</f>
        <v>3</v>
      </c>
      <c r="L10" s="215"/>
      <c r="M10" s="201"/>
      <c r="N10" s="70">
        <v>90</v>
      </c>
      <c r="O10" s="20">
        <f>N10</f>
        <v>90</v>
      </c>
      <c r="P10" s="22">
        <f>CEILING(11.8*N10*N10/$D$10-$F$10,1)</f>
        <v>5</v>
      </c>
      <c r="Q10" s="215"/>
      <c r="R10" s="82"/>
      <c r="S10" s="177">
        <v>95</v>
      </c>
      <c r="T10" s="175">
        <f>S10</f>
        <v>95</v>
      </c>
      <c r="U10" s="178">
        <f>CEILING(11.8*S10*S10/$D$10-$F$10,1)</f>
        <v>6</v>
      </c>
      <c r="V10" s="219"/>
      <c r="W10" s="177">
        <v>100</v>
      </c>
      <c r="X10" s="175">
        <f>W10</f>
        <v>100</v>
      </c>
      <c r="Y10" s="178">
        <f>CEILING(11.8*W10*W10/$D$10-$F$10,1)</f>
        <v>6</v>
      </c>
      <c r="Z10" s="224"/>
      <c r="AA10" s="147">
        <v>110</v>
      </c>
      <c r="AB10" s="145">
        <f>AA10</f>
        <v>110</v>
      </c>
      <c r="AC10" s="148">
        <f>CEILING(11.8*AA10*AA10/$D$10-$F$10,1)</f>
        <v>8</v>
      </c>
      <c r="AD10" s="149"/>
      <c r="AE10" s="229"/>
      <c r="AF10" s="126">
        <v>110</v>
      </c>
      <c r="AG10" s="123">
        <f>AF10</f>
        <v>110</v>
      </c>
      <c r="AH10" s="127">
        <f>CEILING(11.8*AF10*AF10/$D$10-$F$10,1)</f>
        <v>8</v>
      </c>
      <c r="AI10" s="235"/>
      <c r="AJ10" s="128">
        <v>120</v>
      </c>
      <c r="AK10" s="123">
        <f>AJ10</f>
        <v>120</v>
      </c>
      <c r="AL10" s="127">
        <f>CEILING(11.8*AJ10*AJ10/$D$10-$F$10,1)</f>
        <v>9</v>
      </c>
      <c r="AM10" s="240"/>
      <c r="AO10" s="87">
        <f t="shared" si="0"/>
        <v>60</v>
      </c>
      <c r="AP10" s="86">
        <v>160</v>
      </c>
      <c r="AQ10" s="85">
        <f t="shared" si="1"/>
        <v>90</v>
      </c>
      <c r="AR10" s="93">
        <f t="shared" si="5"/>
        <v>30</v>
      </c>
      <c r="AS10" s="84"/>
      <c r="AT10" s="87">
        <f t="shared" si="2"/>
        <v>95</v>
      </c>
      <c r="AU10" s="86">
        <v>160</v>
      </c>
      <c r="AV10" s="85">
        <f t="shared" si="3"/>
        <v>100</v>
      </c>
      <c r="AW10" s="93">
        <f t="shared" si="6"/>
        <v>5</v>
      </c>
      <c r="AX10" s="84"/>
      <c r="AY10" s="95">
        <v>160</v>
      </c>
      <c r="AZ10" s="85">
        <f t="shared" si="4"/>
        <v>110</v>
      </c>
      <c r="BA10" s="93">
        <f t="shared" si="7"/>
        <v>15</v>
      </c>
      <c r="BB10" s="19"/>
      <c r="BC10" s="87">
        <f t="shared" si="8"/>
        <v>110</v>
      </c>
      <c r="BD10" s="86">
        <v>160</v>
      </c>
      <c r="BE10" s="85">
        <f t="shared" si="9"/>
        <v>120</v>
      </c>
      <c r="BF10" s="93">
        <f t="shared" si="10"/>
        <v>10</v>
      </c>
    </row>
    <row r="11" spans="1:58" s="2" customFormat="1" ht="15" customHeight="1" thickBot="1">
      <c r="A11" s="248"/>
      <c r="B11" s="251"/>
      <c r="C11" s="254"/>
      <c r="D11" s="37"/>
      <c r="E11" s="38"/>
      <c r="F11" s="38"/>
      <c r="G11" s="39">
        <v>0</v>
      </c>
      <c r="H11" s="40"/>
      <c r="I11" s="71"/>
      <c r="J11" s="23">
        <f>I10</f>
        <v>60</v>
      </c>
      <c r="K11" s="24"/>
      <c r="L11" s="214">
        <f>IF($F$10=0,0,$G$11/($F$10/1000*I10))</f>
        <v>0</v>
      </c>
      <c r="M11" s="200">
        <f>L11*I10</f>
        <v>0</v>
      </c>
      <c r="N11" s="71"/>
      <c r="O11" s="23">
        <f>N10</f>
        <v>90</v>
      </c>
      <c r="P11" s="24"/>
      <c r="Q11" s="214">
        <f>IF($F$10=0,0,$G$11/($F$10/1000*N10))</f>
        <v>0</v>
      </c>
      <c r="R11" s="191">
        <f>Q11*N10</f>
        <v>0</v>
      </c>
      <c r="S11" s="179"/>
      <c r="T11" s="180">
        <f>S10</f>
        <v>95</v>
      </c>
      <c r="U11" s="181"/>
      <c r="V11" s="218">
        <f>IF($F$10=0,0,$G$11/($F$10/1000*S10))</f>
        <v>0</v>
      </c>
      <c r="W11" s="179"/>
      <c r="X11" s="180">
        <f>W10</f>
        <v>100</v>
      </c>
      <c r="Y11" s="181"/>
      <c r="Z11" s="223">
        <f>IF($F$10=0,0,$G$11/($F$10/1000*W10))</f>
        <v>0</v>
      </c>
      <c r="AA11" s="150"/>
      <c r="AB11" s="151">
        <f>AA10</f>
        <v>110</v>
      </c>
      <c r="AC11" s="152"/>
      <c r="AD11" s="195">
        <f>IF($F$10=0,0,$G$11/($F$10/1000*AA10))</f>
        <v>0</v>
      </c>
      <c r="AE11" s="230">
        <f>1000*G11/(AA10*AC10)</f>
        <v>0</v>
      </c>
      <c r="AF11" s="129"/>
      <c r="AG11" s="130">
        <f>AF10</f>
        <v>110</v>
      </c>
      <c r="AH11" s="131"/>
      <c r="AI11" s="234">
        <f>IF($F$10=0,0,$G$11/($F$10/1000*AF10))</f>
        <v>0</v>
      </c>
      <c r="AJ11" s="132"/>
      <c r="AK11" s="130">
        <f>AJ10</f>
        <v>120</v>
      </c>
      <c r="AL11" s="131"/>
      <c r="AM11" s="239">
        <f>IF($F$10=0,0,$G$11/($F$10/1000*AJ10))</f>
        <v>0</v>
      </c>
      <c r="AO11" s="87">
        <f t="shared" si="0"/>
        <v>60</v>
      </c>
      <c r="AP11" s="86">
        <v>160</v>
      </c>
      <c r="AQ11" s="85">
        <f t="shared" si="1"/>
        <v>90</v>
      </c>
      <c r="AR11" s="93">
        <f t="shared" si="5"/>
        <v>30</v>
      </c>
      <c r="AS11" s="84"/>
      <c r="AT11" s="87">
        <f t="shared" si="2"/>
        <v>95</v>
      </c>
      <c r="AU11" s="86">
        <v>160</v>
      </c>
      <c r="AV11" s="85">
        <f t="shared" si="3"/>
        <v>100</v>
      </c>
      <c r="AW11" s="93">
        <f t="shared" si="6"/>
        <v>5</v>
      </c>
      <c r="AX11" s="84"/>
      <c r="AY11" s="95">
        <v>160</v>
      </c>
      <c r="AZ11" s="85">
        <f t="shared" si="4"/>
        <v>110</v>
      </c>
      <c r="BA11" s="93">
        <f t="shared" si="7"/>
        <v>15</v>
      </c>
      <c r="BB11" s="19"/>
      <c r="BC11" s="87">
        <f t="shared" si="8"/>
        <v>110</v>
      </c>
      <c r="BD11" s="86">
        <v>160</v>
      </c>
      <c r="BE11" s="85">
        <f t="shared" si="9"/>
        <v>120</v>
      </c>
      <c r="BF11" s="93">
        <f t="shared" si="10"/>
        <v>10</v>
      </c>
    </row>
    <row r="12" spans="1:58" s="2" customFormat="1" ht="15" customHeight="1" thickBot="1">
      <c r="A12" s="7" t="s">
        <v>20</v>
      </c>
      <c r="B12" s="244">
        <f>(B13-C9)*1000</f>
        <v>360.2280000000011</v>
      </c>
      <c r="C12" s="245"/>
      <c r="D12" s="42"/>
      <c r="E12" s="42"/>
      <c r="F12" s="42"/>
      <c r="G12" s="42"/>
      <c r="H12" s="43"/>
      <c r="I12" s="29"/>
      <c r="J12" s="25">
        <f>IF(J11&gt;J14,J11,J14)</f>
        <v>60</v>
      </c>
      <c r="K12" s="25"/>
      <c r="L12" s="216"/>
      <c r="M12" s="202"/>
      <c r="N12" s="29"/>
      <c r="O12" s="25">
        <f>IF(O11&gt;O14,O11,O14)</f>
        <v>90</v>
      </c>
      <c r="P12" s="25"/>
      <c r="Q12" s="216"/>
      <c r="R12" s="79"/>
      <c r="S12" s="182"/>
      <c r="T12" s="183">
        <f>IF(T11&gt;T14,T11,T14)</f>
        <v>95</v>
      </c>
      <c r="U12" s="183"/>
      <c r="V12" s="220"/>
      <c r="W12" s="182"/>
      <c r="X12" s="183">
        <f>IF(X11&gt;X14,X11,X14)</f>
        <v>100</v>
      </c>
      <c r="Y12" s="183"/>
      <c r="Z12" s="225"/>
      <c r="AA12" s="153"/>
      <c r="AB12" s="154">
        <f>IF(AB11&gt;AB14,AB11,AB14)</f>
        <v>110</v>
      </c>
      <c r="AC12" s="154"/>
      <c r="AD12" s="154"/>
      <c r="AE12" s="231"/>
      <c r="AF12" s="133"/>
      <c r="AG12" s="133">
        <f>IF(AG11&gt;AG14,AG11,AG14)</f>
        <v>110</v>
      </c>
      <c r="AH12" s="133"/>
      <c r="AI12" s="236"/>
      <c r="AJ12" s="134"/>
      <c r="AK12" s="133">
        <f>IF(AK11&gt;AK14,AK11,AK14)</f>
        <v>120</v>
      </c>
      <c r="AL12" s="133"/>
      <c r="AM12" s="241"/>
      <c r="AO12" s="87">
        <f t="shared" si="0"/>
        <v>60</v>
      </c>
      <c r="AP12" s="86">
        <v>160</v>
      </c>
      <c r="AQ12" s="85">
        <f t="shared" si="1"/>
        <v>90</v>
      </c>
      <c r="AR12" s="93">
        <f t="shared" si="5"/>
        <v>30</v>
      </c>
      <c r="AS12" s="84"/>
      <c r="AT12" s="87">
        <f t="shared" si="2"/>
        <v>95</v>
      </c>
      <c r="AU12" s="86">
        <v>160</v>
      </c>
      <c r="AV12" s="85">
        <f t="shared" si="3"/>
        <v>100</v>
      </c>
      <c r="AW12" s="93">
        <f t="shared" si="6"/>
        <v>5</v>
      </c>
      <c r="AX12" s="84"/>
      <c r="AY12" s="95">
        <v>160</v>
      </c>
      <c r="AZ12" s="85">
        <f t="shared" si="4"/>
        <v>110</v>
      </c>
      <c r="BA12" s="93">
        <f t="shared" si="7"/>
        <v>15</v>
      </c>
      <c r="BB12" s="19"/>
      <c r="BC12" s="87">
        <f t="shared" si="8"/>
        <v>110</v>
      </c>
      <c r="BD12" s="86">
        <v>160</v>
      </c>
      <c r="BE12" s="85">
        <f t="shared" si="9"/>
        <v>120</v>
      </c>
      <c r="BF12" s="93">
        <f t="shared" si="10"/>
        <v>10</v>
      </c>
    </row>
    <row r="13" spans="1:58" s="2" customFormat="1" ht="15" customHeight="1">
      <c r="A13" s="246">
        <v>3</v>
      </c>
      <c r="B13" s="249">
        <v>12.677189</v>
      </c>
      <c r="C13" s="252">
        <v>12.704914</v>
      </c>
      <c r="D13" s="67"/>
      <c r="E13" s="31"/>
      <c r="F13" s="31"/>
      <c r="G13" s="32">
        <v>0</v>
      </c>
      <c r="H13" s="33"/>
      <c r="I13" s="68"/>
      <c r="J13" s="20">
        <f aca="true" t="shared" si="11" ref="J13">I14</f>
        <v>60</v>
      </c>
      <c r="K13" s="21"/>
      <c r="L13" s="214">
        <f>IF($F$14=0,0,$G$13/($F$14/1000*I14))</f>
        <v>0</v>
      </c>
      <c r="M13" s="200">
        <f>L13*I14</f>
        <v>0</v>
      </c>
      <c r="N13" s="68"/>
      <c r="O13" s="20">
        <f aca="true" t="shared" si="12" ref="O13">N14</f>
        <v>90</v>
      </c>
      <c r="P13" s="21"/>
      <c r="Q13" s="214">
        <f>IF($F$14=0,0,$G$13/($F$14/1000*N14))</f>
        <v>0</v>
      </c>
      <c r="R13" s="191">
        <f>Q13*N14</f>
        <v>0</v>
      </c>
      <c r="S13" s="174"/>
      <c r="T13" s="175">
        <f aca="true" t="shared" si="13" ref="T13">S14</f>
        <v>95</v>
      </c>
      <c r="U13" s="176"/>
      <c r="V13" s="218">
        <f>IF($F$14=0,0,$G$13/($F$14/1000*S14))</f>
        <v>0</v>
      </c>
      <c r="W13" s="174"/>
      <c r="X13" s="175">
        <f aca="true" t="shared" si="14" ref="X13">W14</f>
        <v>100</v>
      </c>
      <c r="Y13" s="176"/>
      <c r="Z13" s="223">
        <f>IF($F$14=0,0,$G$13/($F$14/1000*W14))</f>
        <v>0</v>
      </c>
      <c r="AA13" s="144"/>
      <c r="AB13" s="145">
        <f aca="true" t="shared" si="15" ref="AB13">AA14</f>
        <v>110</v>
      </c>
      <c r="AC13" s="146"/>
      <c r="AD13" s="195">
        <f>IF($F$14=0,0,$G$13/($F$14/1000*AA14))</f>
        <v>0</v>
      </c>
      <c r="AE13" s="228">
        <f>1000*G13/(AA14*AC14)</f>
        <v>0</v>
      </c>
      <c r="AF13" s="122"/>
      <c r="AG13" s="123">
        <f aca="true" t="shared" si="16" ref="AG13">AF14</f>
        <v>110</v>
      </c>
      <c r="AH13" s="124"/>
      <c r="AI13" s="234">
        <f>IF($F$14=0,0,$G$13/($F$14/1000*AF14))</f>
        <v>0</v>
      </c>
      <c r="AJ13" s="125"/>
      <c r="AK13" s="123">
        <f aca="true" t="shared" si="17" ref="AK13">AJ14</f>
        <v>120</v>
      </c>
      <c r="AL13" s="124"/>
      <c r="AM13" s="239">
        <f>IF($F$14=0,0,$G$13/($F$14/1000*AJ14))</f>
        <v>0</v>
      </c>
      <c r="AO13" s="87">
        <f t="shared" si="0"/>
        <v>60</v>
      </c>
      <c r="AP13" s="86">
        <v>160</v>
      </c>
      <c r="AQ13" s="85">
        <f t="shared" si="1"/>
        <v>90</v>
      </c>
      <c r="AR13" s="93">
        <f t="shared" si="5"/>
        <v>30</v>
      </c>
      <c r="AS13" s="84"/>
      <c r="AT13" s="87">
        <f t="shared" si="2"/>
        <v>95</v>
      </c>
      <c r="AU13" s="86">
        <v>160</v>
      </c>
      <c r="AV13" s="85">
        <f t="shared" si="3"/>
        <v>100</v>
      </c>
      <c r="AW13" s="93">
        <f t="shared" si="6"/>
        <v>5</v>
      </c>
      <c r="AX13" s="84"/>
      <c r="AY13" s="95">
        <v>160</v>
      </c>
      <c r="AZ13" s="85">
        <f t="shared" si="4"/>
        <v>110</v>
      </c>
      <c r="BA13" s="93">
        <f t="shared" si="7"/>
        <v>15</v>
      </c>
      <c r="BB13" s="19"/>
      <c r="BC13" s="87">
        <f t="shared" si="8"/>
        <v>110</v>
      </c>
      <c r="BD13" s="86">
        <v>160</v>
      </c>
      <c r="BE13" s="85">
        <f t="shared" si="9"/>
        <v>120</v>
      </c>
      <c r="BF13" s="93">
        <f t="shared" si="10"/>
        <v>10</v>
      </c>
    </row>
    <row r="14" spans="1:58" s="2" customFormat="1" ht="15" customHeight="1">
      <c r="A14" s="247"/>
      <c r="B14" s="250"/>
      <c r="C14" s="253"/>
      <c r="D14" s="69">
        <v>25000</v>
      </c>
      <c r="E14" s="34">
        <v>17.328</v>
      </c>
      <c r="F14" s="34">
        <v>0</v>
      </c>
      <c r="G14" s="35"/>
      <c r="H14" s="33" t="s">
        <v>40</v>
      </c>
      <c r="I14" s="70">
        <v>60</v>
      </c>
      <c r="J14" s="20">
        <f aca="true" t="shared" si="18" ref="J14">I14</f>
        <v>60</v>
      </c>
      <c r="K14" s="22">
        <f>CEILING(11.8*I14*I14/$D$14-$F$14,1)</f>
        <v>2</v>
      </c>
      <c r="L14" s="215"/>
      <c r="M14" s="201"/>
      <c r="N14" s="70">
        <v>90</v>
      </c>
      <c r="O14" s="20">
        <f aca="true" t="shared" si="19" ref="O14">N14</f>
        <v>90</v>
      </c>
      <c r="P14" s="22">
        <f>CEILING(11.8*N14*N14/$D$14-$F$14,1)</f>
        <v>4</v>
      </c>
      <c r="Q14" s="215"/>
      <c r="R14" s="82"/>
      <c r="S14" s="177">
        <v>95</v>
      </c>
      <c r="T14" s="175">
        <f aca="true" t="shared" si="20" ref="T14">S14</f>
        <v>95</v>
      </c>
      <c r="U14" s="178">
        <f>CEILING(11.8*S14*S14/$D$14-$F$14,1)</f>
        <v>5</v>
      </c>
      <c r="V14" s="219"/>
      <c r="W14" s="177">
        <v>100</v>
      </c>
      <c r="X14" s="175">
        <f aca="true" t="shared" si="21" ref="X14">W14</f>
        <v>100</v>
      </c>
      <c r="Y14" s="178">
        <f>CEILING(11.8*W14*W14/$D$14-$F$14,1)</f>
        <v>5</v>
      </c>
      <c r="Z14" s="224"/>
      <c r="AA14" s="147">
        <v>110</v>
      </c>
      <c r="AB14" s="145">
        <f aca="true" t="shared" si="22" ref="AB14">AA14</f>
        <v>110</v>
      </c>
      <c r="AC14" s="148">
        <f>CEILING(11.8*AA14*AA14/$D$14-$F$14,1)</f>
        <v>6</v>
      </c>
      <c r="AD14" s="149"/>
      <c r="AE14" s="229"/>
      <c r="AF14" s="126">
        <v>110</v>
      </c>
      <c r="AG14" s="123">
        <f aca="true" t="shared" si="23" ref="AG14">AF14</f>
        <v>110</v>
      </c>
      <c r="AH14" s="127">
        <f>CEILING(11.8*AF14*AF14/$D$14-$F$14,1)</f>
        <v>6</v>
      </c>
      <c r="AI14" s="235"/>
      <c r="AJ14" s="128">
        <v>120</v>
      </c>
      <c r="AK14" s="123">
        <f aca="true" t="shared" si="24" ref="AK14">AJ14</f>
        <v>120</v>
      </c>
      <c r="AL14" s="127">
        <f>CEILING(11.8*AJ14*AJ14/$D$14-$F$14,1)</f>
        <v>7</v>
      </c>
      <c r="AM14" s="240"/>
      <c r="AO14" s="87">
        <f t="shared" si="0"/>
        <v>60</v>
      </c>
      <c r="AP14" s="86">
        <v>160</v>
      </c>
      <c r="AQ14" s="85">
        <f t="shared" si="1"/>
        <v>90</v>
      </c>
      <c r="AR14" s="93">
        <f t="shared" si="5"/>
        <v>30</v>
      </c>
      <c r="AS14" s="84"/>
      <c r="AT14" s="87">
        <f t="shared" si="2"/>
        <v>95</v>
      </c>
      <c r="AU14" s="86">
        <v>160</v>
      </c>
      <c r="AV14" s="85">
        <f t="shared" si="3"/>
        <v>100</v>
      </c>
      <c r="AW14" s="93">
        <f t="shared" si="6"/>
        <v>5</v>
      </c>
      <c r="AX14" s="84"/>
      <c r="AY14" s="95">
        <v>160</v>
      </c>
      <c r="AZ14" s="85">
        <f t="shared" si="4"/>
        <v>110</v>
      </c>
      <c r="BA14" s="93">
        <f t="shared" si="7"/>
        <v>15</v>
      </c>
      <c r="BB14" s="19"/>
      <c r="BC14" s="87">
        <f t="shared" si="8"/>
        <v>110</v>
      </c>
      <c r="BD14" s="86">
        <v>160</v>
      </c>
      <c r="BE14" s="85">
        <f t="shared" si="9"/>
        <v>120</v>
      </c>
      <c r="BF14" s="93">
        <f t="shared" si="10"/>
        <v>10</v>
      </c>
    </row>
    <row r="15" spans="1:58" s="2" customFormat="1" ht="15" customHeight="1" thickBot="1">
      <c r="A15" s="248"/>
      <c r="B15" s="251"/>
      <c r="C15" s="254"/>
      <c r="D15" s="37"/>
      <c r="E15" s="38"/>
      <c r="F15" s="38"/>
      <c r="G15" s="39">
        <v>0</v>
      </c>
      <c r="H15" s="40"/>
      <c r="I15" s="71"/>
      <c r="J15" s="23">
        <f aca="true" t="shared" si="25" ref="J15">I14</f>
        <v>60</v>
      </c>
      <c r="K15" s="24"/>
      <c r="L15" s="214">
        <f>IF($F$14=0,0,$G$15/($F$14/1000*I14))</f>
        <v>0</v>
      </c>
      <c r="M15" s="200">
        <f>L15*I14</f>
        <v>0</v>
      </c>
      <c r="N15" s="71"/>
      <c r="O15" s="23">
        <f aca="true" t="shared" si="26" ref="O15">N14</f>
        <v>90</v>
      </c>
      <c r="P15" s="24"/>
      <c r="Q15" s="214">
        <f>IF($F$14=0,0,$G$15/($F$14/1000*N14))</f>
        <v>0</v>
      </c>
      <c r="R15" s="191">
        <f>Q15*N14</f>
        <v>0</v>
      </c>
      <c r="S15" s="179"/>
      <c r="T15" s="180">
        <f aca="true" t="shared" si="27" ref="T15">S14</f>
        <v>95</v>
      </c>
      <c r="U15" s="181"/>
      <c r="V15" s="218">
        <f>IF($F$14=0,0,$G$15/($F$14/1000*S14))</f>
        <v>0</v>
      </c>
      <c r="W15" s="179"/>
      <c r="X15" s="180">
        <f aca="true" t="shared" si="28" ref="X15">W14</f>
        <v>100</v>
      </c>
      <c r="Y15" s="181"/>
      <c r="Z15" s="223">
        <f>IF($F$14=0,0,$G$15/($F$14/1000*W14))</f>
        <v>0</v>
      </c>
      <c r="AA15" s="150"/>
      <c r="AB15" s="151">
        <f aca="true" t="shared" si="29" ref="AB15">AA14</f>
        <v>110</v>
      </c>
      <c r="AC15" s="152"/>
      <c r="AD15" s="195">
        <f>IF($F$14=0,0,$G$15/($F$14/1000*AA14))</f>
        <v>0</v>
      </c>
      <c r="AE15" s="230">
        <f>1000*G15/(AA14*AC14)</f>
        <v>0</v>
      </c>
      <c r="AF15" s="129"/>
      <c r="AG15" s="130">
        <f aca="true" t="shared" si="30" ref="AG15">AF14</f>
        <v>110</v>
      </c>
      <c r="AH15" s="131"/>
      <c r="AI15" s="234">
        <f>IF($F$14=0,0,$G$15/($F$14/1000*AF14))</f>
        <v>0</v>
      </c>
      <c r="AJ15" s="132"/>
      <c r="AK15" s="130">
        <f aca="true" t="shared" si="31" ref="AK15">AJ14</f>
        <v>120</v>
      </c>
      <c r="AL15" s="131"/>
      <c r="AM15" s="239">
        <f>IF($F$14=0,0,$G$15/($F$14/1000*AJ14))</f>
        <v>0</v>
      </c>
      <c r="AO15" s="87">
        <f t="shared" si="0"/>
        <v>60</v>
      </c>
      <c r="AP15" s="86">
        <v>160</v>
      </c>
      <c r="AQ15" s="85">
        <f t="shared" si="1"/>
        <v>90</v>
      </c>
      <c r="AR15" s="93">
        <f t="shared" si="5"/>
        <v>30</v>
      </c>
      <c r="AS15" s="84"/>
      <c r="AT15" s="87">
        <f t="shared" si="2"/>
        <v>95</v>
      </c>
      <c r="AU15" s="86">
        <v>160</v>
      </c>
      <c r="AV15" s="85">
        <f t="shared" si="3"/>
        <v>100</v>
      </c>
      <c r="AW15" s="93">
        <f t="shared" si="6"/>
        <v>5</v>
      </c>
      <c r="AX15" s="84"/>
      <c r="AY15" s="95">
        <v>160</v>
      </c>
      <c r="AZ15" s="85">
        <f t="shared" si="4"/>
        <v>110</v>
      </c>
      <c r="BA15" s="93">
        <f t="shared" si="7"/>
        <v>15</v>
      </c>
      <c r="BB15" s="19"/>
      <c r="BC15" s="87">
        <f t="shared" si="8"/>
        <v>110</v>
      </c>
      <c r="BD15" s="86">
        <v>160</v>
      </c>
      <c r="BE15" s="85">
        <f t="shared" si="9"/>
        <v>120</v>
      </c>
      <c r="BF15" s="93">
        <f t="shared" si="10"/>
        <v>10</v>
      </c>
    </row>
    <row r="16" spans="1:58" s="2" customFormat="1" ht="15" customHeight="1" thickBot="1">
      <c r="A16" s="7" t="s">
        <v>20</v>
      </c>
      <c r="B16" s="244">
        <f>(B17-C13)*1000</f>
        <v>230.21199999999988</v>
      </c>
      <c r="C16" s="245"/>
      <c r="D16" s="42"/>
      <c r="E16" s="42"/>
      <c r="F16" s="42"/>
      <c r="G16" s="42"/>
      <c r="H16" s="43"/>
      <c r="I16" s="29"/>
      <c r="J16" s="25">
        <f aca="true" t="shared" si="32" ref="J16">IF(J15&gt;J18,J15,J18)</f>
        <v>75</v>
      </c>
      <c r="K16" s="25"/>
      <c r="L16" s="216"/>
      <c r="M16" s="202"/>
      <c r="N16" s="29"/>
      <c r="O16" s="25">
        <f aca="true" t="shared" si="33" ref="O16">IF(O15&gt;O18,O15,O18)</f>
        <v>90</v>
      </c>
      <c r="P16" s="25"/>
      <c r="Q16" s="216"/>
      <c r="R16" s="79"/>
      <c r="S16" s="182"/>
      <c r="T16" s="183">
        <f aca="true" t="shared" si="34" ref="T16">IF(T15&gt;T18,T15,T18)</f>
        <v>95</v>
      </c>
      <c r="U16" s="183"/>
      <c r="V16" s="220"/>
      <c r="W16" s="182"/>
      <c r="X16" s="183">
        <f aca="true" t="shared" si="35" ref="X16">IF(X15&gt;X18,X15,X18)</f>
        <v>100</v>
      </c>
      <c r="Y16" s="183"/>
      <c r="Z16" s="225"/>
      <c r="AA16" s="153"/>
      <c r="AB16" s="154">
        <f aca="true" t="shared" si="36" ref="AB16">IF(AB15&gt;AB18,AB15,AB18)</f>
        <v>110</v>
      </c>
      <c r="AC16" s="154"/>
      <c r="AD16" s="154"/>
      <c r="AE16" s="231"/>
      <c r="AF16" s="133"/>
      <c r="AG16" s="133">
        <f aca="true" t="shared" si="37" ref="AG16">IF(AG15&gt;AG18,AG15,AG18)</f>
        <v>110</v>
      </c>
      <c r="AH16" s="133"/>
      <c r="AI16" s="236"/>
      <c r="AJ16" s="134"/>
      <c r="AK16" s="133">
        <f aca="true" t="shared" si="38" ref="AK16">IF(AK15&gt;AK18,AK15,AK18)</f>
        <v>120</v>
      </c>
      <c r="AL16" s="133"/>
      <c r="AM16" s="241"/>
      <c r="AO16" s="87">
        <f t="shared" si="0"/>
        <v>75</v>
      </c>
      <c r="AP16" s="86">
        <v>160</v>
      </c>
      <c r="AQ16" s="85">
        <f t="shared" si="1"/>
        <v>90</v>
      </c>
      <c r="AR16" s="93">
        <f t="shared" si="5"/>
        <v>15</v>
      </c>
      <c r="AS16" s="84"/>
      <c r="AT16" s="87">
        <f t="shared" si="2"/>
        <v>95</v>
      </c>
      <c r="AU16" s="86">
        <v>160</v>
      </c>
      <c r="AV16" s="85">
        <f t="shared" si="3"/>
        <v>100</v>
      </c>
      <c r="AW16" s="93">
        <f t="shared" si="6"/>
        <v>5</v>
      </c>
      <c r="AX16" s="84"/>
      <c r="AY16" s="95">
        <v>160</v>
      </c>
      <c r="AZ16" s="85">
        <f t="shared" si="4"/>
        <v>110</v>
      </c>
      <c r="BA16" s="93">
        <f t="shared" si="7"/>
        <v>15</v>
      </c>
      <c r="BB16" s="19"/>
      <c r="BC16" s="87">
        <f t="shared" si="8"/>
        <v>110</v>
      </c>
      <c r="BD16" s="86">
        <v>160</v>
      </c>
      <c r="BE16" s="85">
        <f t="shared" si="9"/>
        <v>120</v>
      </c>
      <c r="BF16" s="93">
        <f t="shared" si="10"/>
        <v>10</v>
      </c>
    </row>
    <row r="17" spans="1:58" s="2" customFormat="1" ht="15" customHeight="1">
      <c r="A17" s="246">
        <v>4</v>
      </c>
      <c r="B17" s="249">
        <v>12.935126</v>
      </c>
      <c r="C17" s="252">
        <v>13.016273</v>
      </c>
      <c r="D17" s="67"/>
      <c r="E17" s="31"/>
      <c r="F17" s="31"/>
      <c r="G17" s="32">
        <v>0</v>
      </c>
      <c r="H17" s="33"/>
      <c r="I17" s="68"/>
      <c r="J17" s="20">
        <f aca="true" t="shared" si="39" ref="J17">I18</f>
        <v>75</v>
      </c>
      <c r="K17" s="21"/>
      <c r="L17" s="214">
        <f>IF($F$18=0,0,$G$17/($F$18/1000*I18))</f>
        <v>0</v>
      </c>
      <c r="M17" s="200">
        <f>L17*I18</f>
        <v>0</v>
      </c>
      <c r="N17" s="68"/>
      <c r="O17" s="20">
        <f aca="true" t="shared" si="40" ref="O17">N18</f>
        <v>90</v>
      </c>
      <c r="P17" s="21"/>
      <c r="Q17" s="214">
        <f>IF($F$18=0,0,$G$17/($F$18/1000*N18))</f>
        <v>0</v>
      </c>
      <c r="R17" s="191">
        <f>Q17*N18</f>
        <v>0</v>
      </c>
      <c r="S17" s="174"/>
      <c r="T17" s="175">
        <f aca="true" t="shared" si="41" ref="T17">S18</f>
        <v>95</v>
      </c>
      <c r="U17" s="176"/>
      <c r="V17" s="218">
        <f>IF($F$18=0,0,$G$17/($F$18/1000*S18))</f>
        <v>0</v>
      </c>
      <c r="W17" s="174"/>
      <c r="X17" s="175">
        <f aca="true" t="shared" si="42" ref="X17">W18</f>
        <v>100</v>
      </c>
      <c r="Y17" s="176"/>
      <c r="Z17" s="223">
        <f>IF($F$18=0,0,$G$17/($F$18/1000*W18))</f>
        <v>0</v>
      </c>
      <c r="AA17" s="144"/>
      <c r="AB17" s="145">
        <f aca="true" t="shared" si="43" ref="AB17">AA18</f>
        <v>110</v>
      </c>
      <c r="AC17" s="146"/>
      <c r="AD17" s="195">
        <f>IF($F$18=0,0,$G$17/($F$18/1000*AA18))</f>
        <v>0</v>
      </c>
      <c r="AE17" s="228">
        <f>1000*G17/(AA18*AC18)</f>
        <v>0</v>
      </c>
      <c r="AF17" s="122"/>
      <c r="AG17" s="123">
        <f aca="true" t="shared" si="44" ref="AG17">AF18</f>
        <v>110</v>
      </c>
      <c r="AH17" s="124"/>
      <c r="AI17" s="234">
        <f>IF($F$18=0,0,$G$17/($F$18/1000*AF18))</f>
        <v>0</v>
      </c>
      <c r="AJ17" s="125"/>
      <c r="AK17" s="123">
        <f aca="true" t="shared" si="45" ref="AK17">AJ18</f>
        <v>115</v>
      </c>
      <c r="AL17" s="124"/>
      <c r="AM17" s="239">
        <f>IF($F$18=0,0,$G$17/($F$18/1000*AJ18))</f>
        <v>0</v>
      </c>
      <c r="AO17" s="87">
        <f t="shared" si="0"/>
        <v>75</v>
      </c>
      <c r="AP17" s="86">
        <v>115</v>
      </c>
      <c r="AQ17" s="85">
        <f t="shared" si="1"/>
        <v>90</v>
      </c>
      <c r="AR17" s="93">
        <f t="shared" si="5"/>
        <v>15</v>
      </c>
      <c r="AS17" s="84"/>
      <c r="AT17" s="87">
        <f t="shared" si="2"/>
        <v>95</v>
      </c>
      <c r="AU17" s="86">
        <v>115</v>
      </c>
      <c r="AV17" s="85">
        <f t="shared" si="3"/>
        <v>100</v>
      </c>
      <c r="AW17" s="93">
        <f t="shared" si="6"/>
        <v>5</v>
      </c>
      <c r="AX17" s="84"/>
      <c r="AY17" s="95">
        <v>115</v>
      </c>
      <c r="AZ17" s="85">
        <f t="shared" si="4"/>
        <v>110</v>
      </c>
      <c r="BA17" s="93">
        <f t="shared" si="7"/>
        <v>15</v>
      </c>
      <c r="BB17" s="19"/>
      <c r="BC17" s="87">
        <f t="shared" si="8"/>
        <v>110</v>
      </c>
      <c r="BD17" s="86">
        <v>115</v>
      </c>
      <c r="BE17" s="85">
        <f t="shared" si="9"/>
        <v>115</v>
      </c>
      <c r="BF17" s="93">
        <f t="shared" si="10"/>
        <v>5</v>
      </c>
    </row>
    <row r="18" spans="1:58" s="2" customFormat="1" ht="15" customHeight="1">
      <c r="A18" s="247"/>
      <c r="B18" s="250"/>
      <c r="C18" s="253"/>
      <c r="D18" s="69">
        <v>3250</v>
      </c>
      <c r="E18" s="34">
        <v>63.351</v>
      </c>
      <c r="F18" s="34">
        <v>0</v>
      </c>
      <c r="G18" s="35"/>
      <c r="H18" s="36"/>
      <c r="I18" s="70">
        <v>75</v>
      </c>
      <c r="J18" s="20">
        <f aca="true" t="shared" si="46" ref="J18">I18</f>
        <v>75</v>
      </c>
      <c r="K18" s="22">
        <f>CEILING(11.8*I18*I18/$D$18-$F$18,1)</f>
        <v>21</v>
      </c>
      <c r="L18" s="215"/>
      <c r="M18" s="201"/>
      <c r="N18" s="70">
        <v>90</v>
      </c>
      <c r="O18" s="20">
        <f aca="true" t="shared" si="47" ref="O18">N18</f>
        <v>90</v>
      </c>
      <c r="P18" s="22">
        <f>CEILING(11.8*N18*N18/$D$18-$F$18,1)</f>
        <v>30</v>
      </c>
      <c r="Q18" s="215"/>
      <c r="R18" s="82"/>
      <c r="S18" s="177">
        <v>95</v>
      </c>
      <c r="T18" s="175">
        <f aca="true" t="shared" si="48" ref="T18">S18</f>
        <v>95</v>
      </c>
      <c r="U18" s="178">
        <f>CEILING(11.8*S18*S18/$D$18-$F$18,1)</f>
        <v>33</v>
      </c>
      <c r="V18" s="219"/>
      <c r="W18" s="177">
        <v>100</v>
      </c>
      <c r="X18" s="175">
        <f aca="true" t="shared" si="49" ref="X18">W18</f>
        <v>100</v>
      </c>
      <c r="Y18" s="178">
        <f>CEILING(11.8*W18*W18/$D$18-$F$18,1)</f>
        <v>37</v>
      </c>
      <c r="Z18" s="224"/>
      <c r="AA18" s="147">
        <v>110</v>
      </c>
      <c r="AB18" s="145">
        <f aca="true" t="shared" si="50" ref="AB18">AA18</f>
        <v>110</v>
      </c>
      <c r="AC18" s="148">
        <f>CEILING(11.8*AA18*AA18/$D$18-$F$18,1)</f>
        <v>44</v>
      </c>
      <c r="AD18" s="149"/>
      <c r="AE18" s="229"/>
      <c r="AF18" s="126">
        <v>110</v>
      </c>
      <c r="AG18" s="123">
        <f aca="true" t="shared" si="51" ref="AG18">AF18</f>
        <v>110</v>
      </c>
      <c r="AH18" s="127">
        <f>CEILING(11.8*AF18*AF18/$D$18-$F$18,1)</f>
        <v>44</v>
      </c>
      <c r="AI18" s="235"/>
      <c r="AJ18" s="128">
        <v>115</v>
      </c>
      <c r="AK18" s="123">
        <f aca="true" t="shared" si="52" ref="AK18">AJ18</f>
        <v>115</v>
      </c>
      <c r="AL18" s="127">
        <f>CEILING(11.8*AJ18*AJ18/$D$18-$F$18,1)</f>
        <v>49</v>
      </c>
      <c r="AM18" s="240"/>
      <c r="AO18" s="87">
        <f t="shared" si="0"/>
        <v>75</v>
      </c>
      <c r="AP18" s="86">
        <v>115</v>
      </c>
      <c r="AQ18" s="85">
        <f t="shared" si="1"/>
        <v>90</v>
      </c>
      <c r="AR18" s="93">
        <f t="shared" si="5"/>
        <v>15</v>
      </c>
      <c r="AS18" s="84"/>
      <c r="AT18" s="87">
        <f t="shared" si="2"/>
        <v>95</v>
      </c>
      <c r="AU18" s="86">
        <v>115</v>
      </c>
      <c r="AV18" s="85">
        <f t="shared" si="3"/>
        <v>100</v>
      </c>
      <c r="AW18" s="93">
        <f t="shared" si="6"/>
        <v>5</v>
      </c>
      <c r="AX18" s="84"/>
      <c r="AY18" s="95">
        <v>115</v>
      </c>
      <c r="AZ18" s="85">
        <f t="shared" si="4"/>
        <v>110</v>
      </c>
      <c r="BA18" s="93">
        <f t="shared" si="7"/>
        <v>15</v>
      </c>
      <c r="BB18" s="19"/>
      <c r="BC18" s="87">
        <f t="shared" si="8"/>
        <v>110</v>
      </c>
      <c r="BD18" s="86">
        <v>115</v>
      </c>
      <c r="BE18" s="85">
        <f t="shared" si="9"/>
        <v>115</v>
      </c>
      <c r="BF18" s="93">
        <f t="shared" si="10"/>
        <v>5</v>
      </c>
    </row>
    <row r="19" spans="1:58" s="2" customFormat="1" ht="15" customHeight="1" thickBot="1">
      <c r="A19" s="248"/>
      <c r="B19" s="251"/>
      <c r="C19" s="254"/>
      <c r="D19" s="37"/>
      <c r="E19" s="38"/>
      <c r="F19" s="38"/>
      <c r="G19" s="39">
        <v>0</v>
      </c>
      <c r="H19" s="40" t="s">
        <v>41</v>
      </c>
      <c r="I19" s="71"/>
      <c r="J19" s="23">
        <f aca="true" t="shared" si="53" ref="J19">I18</f>
        <v>75</v>
      </c>
      <c r="K19" s="24"/>
      <c r="L19" s="214">
        <f>IF($F$18=0,0,$G$19/($F$18/1000*I18))</f>
        <v>0</v>
      </c>
      <c r="M19" s="200">
        <f>L19*I18</f>
        <v>0</v>
      </c>
      <c r="N19" s="71"/>
      <c r="O19" s="23">
        <f aca="true" t="shared" si="54" ref="O19">N18</f>
        <v>90</v>
      </c>
      <c r="P19" s="24"/>
      <c r="Q19" s="214">
        <f>IF($F$18=0,0,$G$19/($F$18/1000*N18))</f>
        <v>0</v>
      </c>
      <c r="R19" s="191">
        <f>Q19*N18</f>
        <v>0</v>
      </c>
      <c r="S19" s="179"/>
      <c r="T19" s="180">
        <f aca="true" t="shared" si="55" ref="T19">S18</f>
        <v>95</v>
      </c>
      <c r="U19" s="181"/>
      <c r="V19" s="218">
        <f>IF($F$18=0,0,$G$19/($F$18/1000*S18))</f>
        <v>0</v>
      </c>
      <c r="W19" s="179"/>
      <c r="X19" s="180">
        <f aca="true" t="shared" si="56" ref="X19">W18</f>
        <v>100</v>
      </c>
      <c r="Y19" s="181"/>
      <c r="Z19" s="223">
        <f>IF($F$18=0,0,$G$19/($F$18/1000*W18))</f>
        <v>0</v>
      </c>
      <c r="AA19" s="150"/>
      <c r="AB19" s="151">
        <f aca="true" t="shared" si="57" ref="AB19">AA18</f>
        <v>110</v>
      </c>
      <c r="AC19" s="152"/>
      <c r="AD19" s="195">
        <f>IF($F$18=0,0,$G$19/($F$18/1000*AA18))</f>
        <v>0</v>
      </c>
      <c r="AE19" s="230">
        <f>1000*G19/(AA18*AC18)</f>
        <v>0</v>
      </c>
      <c r="AF19" s="129"/>
      <c r="AG19" s="130">
        <f aca="true" t="shared" si="58" ref="AG19">AF18</f>
        <v>110</v>
      </c>
      <c r="AH19" s="131"/>
      <c r="AI19" s="234">
        <f>IF($F$18=0,0,$G$19/($F$18/1000*AF18))</f>
        <v>0</v>
      </c>
      <c r="AJ19" s="132"/>
      <c r="AK19" s="130">
        <f aca="true" t="shared" si="59" ref="AK19">AJ18</f>
        <v>115</v>
      </c>
      <c r="AL19" s="131"/>
      <c r="AM19" s="239">
        <f>IF($F$18=0,0,$G$19/($F$18/1000*AJ18))</f>
        <v>0</v>
      </c>
      <c r="AO19" s="87">
        <f t="shared" si="0"/>
        <v>75</v>
      </c>
      <c r="AP19" s="86">
        <v>115</v>
      </c>
      <c r="AQ19" s="85">
        <f t="shared" si="1"/>
        <v>90</v>
      </c>
      <c r="AR19" s="93">
        <f t="shared" si="5"/>
        <v>15</v>
      </c>
      <c r="AS19" s="84"/>
      <c r="AT19" s="87">
        <f t="shared" si="2"/>
        <v>95</v>
      </c>
      <c r="AU19" s="86">
        <v>115</v>
      </c>
      <c r="AV19" s="85">
        <f t="shared" si="3"/>
        <v>100</v>
      </c>
      <c r="AW19" s="93">
        <f t="shared" si="6"/>
        <v>5</v>
      </c>
      <c r="AX19" s="84"/>
      <c r="AY19" s="95">
        <v>115</v>
      </c>
      <c r="AZ19" s="85">
        <f t="shared" si="4"/>
        <v>110</v>
      </c>
      <c r="BA19" s="93">
        <f t="shared" si="7"/>
        <v>15</v>
      </c>
      <c r="BB19" s="19"/>
      <c r="BC19" s="87">
        <f t="shared" si="8"/>
        <v>110</v>
      </c>
      <c r="BD19" s="86">
        <v>115</v>
      </c>
      <c r="BE19" s="85">
        <f t="shared" si="9"/>
        <v>115</v>
      </c>
      <c r="BF19" s="93">
        <f t="shared" si="10"/>
        <v>5</v>
      </c>
    </row>
    <row r="20" spans="1:58" s="2" customFormat="1" ht="15" customHeight="1" thickBot="1">
      <c r="A20" s="7" t="s">
        <v>20</v>
      </c>
      <c r="B20" s="244">
        <f>(B21-C17)*1000</f>
        <v>740.2479999999994</v>
      </c>
      <c r="C20" s="245"/>
      <c r="D20" s="72"/>
      <c r="E20" s="42"/>
      <c r="F20" s="42"/>
      <c r="G20" s="42"/>
      <c r="H20" s="43"/>
      <c r="I20" s="29"/>
      <c r="J20" s="25">
        <f aca="true" t="shared" si="60" ref="J20">IF(J19&gt;J22,J19,J22)</f>
        <v>75</v>
      </c>
      <c r="K20" s="25"/>
      <c r="L20" s="216"/>
      <c r="M20" s="202"/>
      <c r="N20" s="29"/>
      <c r="O20" s="25">
        <f aca="true" t="shared" si="61" ref="O20">IF(O19&gt;O22,O19,O22)</f>
        <v>90</v>
      </c>
      <c r="P20" s="25"/>
      <c r="Q20" s="216"/>
      <c r="R20" s="79"/>
      <c r="S20" s="182"/>
      <c r="T20" s="183">
        <f aca="true" t="shared" si="62" ref="T20">IF(T19&gt;T22,T19,T22)</f>
        <v>95</v>
      </c>
      <c r="U20" s="183"/>
      <c r="V20" s="220"/>
      <c r="W20" s="182"/>
      <c r="X20" s="183">
        <f aca="true" t="shared" si="63" ref="X20">IF(X19&gt;X22,X19,X22)</f>
        <v>100</v>
      </c>
      <c r="Y20" s="183"/>
      <c r="Z20" s="225"/>
      <c r="AA20" s="153"/>
      <c r="AB20" s="154">
        <f aca="true" t="shared" si="64" ref="AB20">IF(AB19&gt;AB22,AB19,AB22)</f>
        <v>110</v>
      </c>
      <c r="AC20" s="154"/>
      <c r="AD20" s="154"/>
      <c r="AE20" s="231"/>
      <c r="AF20" s="133"/>
      <c r="AG20" s="133">
        <f aca="true" t="shared" si="65" ref="AG20">IF(AG19&gt;AG22,AG19,AG22)</f>
        <v>110</v>
      </c>
      <c r="AH20" s="133"/>
      <c r="AI20" s="236"/>
      <c r="AJ20" s="134"/>
      <c r="AK20" s="133">
        <f aca="true" t="shared" si="66" ref="AK20">IF(AK19&gt;AK22,AK19,AK22)</f>
        <v>115</v>
      </c>
      <c r="AL20" s="133"/>
      <c r="AM20" s="241"/>
      <c r="AO20" s="87">
        <f t="shared" si="0"/>
        <v>75</v>
      </c>
      <c r="AP20" s="86">
        <v>115</v>
      </c>
      <c r="AQ20" s="85">
        <f t="shared" si="1"/>
        <v>90</v>
      </c>
      <c r="AR20" s="93">
        <f t="shared" si="5"/>
        <v>15</v>
      </c>
      <c r="AS20" s="84"/>
      <c r="AT20" s="87">
        <f t="shared" si="2"/>
        <v>95</v>
      </c>
      <c r="AU20" s="86">
        <v>115</v>
      </c>
      <c r="AV20" s="85">
        <f t="shared" si="3"/>
        <v>100</v>
      </c>
      <c r="AW20" s="93">
        <f t="shared" si="6"/>
        <v>5</v>
      </c>
      <c r="AX20" s="84"/>
      <c r="AY20" s="95">
        <v>115</v>
      </c>
      <c r="AZ20" s="85">
        <f t="shared" si="4"/>
        <v>110</v>
      </c>
      <c r="BA20" s="93">
        <f t="shared" si="7"/>
        <v>15</v>
      </c>
      <c r="BB20" s="19"/>
      <c r="BC20" s="87">
        <f t="shared" si="8"/>
        <v>110</v>
      </c>
      <c r="BD20" s="86">
        <v>115</v>
      </c>
      <c r="BE20" s="85">
        <f t="shared" si="9"/>
        <v>115</v>
      </c>
      <c r="BF20" s="93">
        <f t="shared" si="10"/>
        <v>5</v>
      </c>
    </row>
    <row r="21" spans="1:58" s="2" customFormat="1" ht="15" customHeight="1">
      <c r="A21" s="246">
        <v>5</v>
      </c>
      <c r="B21" s="249">
        <v>13.756521</v>
      </c>
      <c r="C21" s="252">
        <f>B21+E22/1000</f>
        <v>13.866978999999999</v>
      </c>
      <c r="D21" s="67"/>
      <c r="E21" s="31"/>
      <c r="F21" s="31"/>
      <c r="G21" s="32">
        <v>107</v>
      </c>
      <c r="H21" s="33"/>
      <c r="I21" s="68"/>
      <c r="J21" s="20">
        <f aca="true" t="shared" si="67" ref="J21">I22</f>
        <v>70</v>
      </c>
      <c r="K21" s="21"/>
      <c r="L21" s="214">
        <f>IF($F$22=0,0,$G$21/($F$22/1000*I22))</f>
        <v>11.407249466950958</v>
      </c>
      <c r="M21" s="200">
        <f>L21*I22</f>
        <v>798.5074626865671</v>
      </c>
      <c r="N21" s="68"/>
      <c r="O21" s="20">
        <f aca="true" t="shared" si="68" ref="O21">N22</f>
        <v>80</v>
      </c>
      <c r="P21" s="21"/>
      <c r="Q21" s="214">
        <f>IF($F$22=0,0,$G$21/($F$22/1000*N22))</f>
        <v>9.981343283582088</v>
      </c>
      <c r="R21" s="191">
        <f>Q21*N22</f>
        <v>798.5074626865671</v>
      </c>
      <c r="S21" s="174"/>
      <c r="T21" s="175">
        <f aca="true" t="shared" si="69" ref="T21">S22</f>
        <v>85</v>
      </c>
      <c r="U21" s="176"/>
      <c r="V21" s="218">
        <f>IF($F$22=0,0,$G$21/($F$22/1000*S22))</f>
        <v>9.394205443371378</v>
      </c>
      <c r="W21" s="174"/>
      <c r="X21" s="175">
        <f aca="true" t="shared" si="70" ref="X21">W22</f>
        <v>85</v>
      </c>
      <c r="Y21" s="176"/>
      <c r="Z21" s="223">
        <f>IF($F$22=0,0,$G$21/($F$22/1000*W22))</f>
        <v>9.394205443371378</v>
      </c>
      <c r="AA21" s="144"/>
      <c r="AB21" s="145">
        <f aca="true" t="shared" si="71" ref="AB21">AA22</f>
        <v>85</v>
      </c>
      <c r="AC21" s="146"/>
      <c r="AD21" s="195">
        <f>IF($F$22=0,0,$G$21/($F$22/1000*AA22))</f>
        <v>9.394205443371378</v>
      </c>
      <c r="AE21" s="228">
        <f>1000*G21/(AA22*AC22)</f>
        <v>10.318225650916105</v>
      </c>
      <c r="AF21" s="122"/>
      <c r="AG21" s="123">
        <f aca="true" t="shared" si="72" ref="AG21">AF22</f>
        <v>90</v>
      </c>
      <c r="AH21" s="124"/>
      <c r="AI21" s="234">
        <f>IF($F$22=0,0,$G$21/($F$22/1000*AF22))</f>
        <v>8.872305140961856</v>
      </c>
      <c r="AJ21" s="125"/>
      <c r="AK21" s="123">
        <f aca="true" t="shared" si="73" ref="AK21">AJ22</f>
        <v>105</v>
      </c>
      <c r="AL21" s="124"/>
      <c r="AM21" s="239">
        <f>IF($F$22=0,0,$G$21/($F$22/1000*AJ22))</f>
        <v>7.604832977967306</v>
      </c>
      <c r="AO21" s="87">
        <f t="shared" si="0"/>
        <v>70</v>
      </c>
      <c r="AP21" s="86">
        <v>80</v>
      </c>
      <c r="AQ21" s="85">
        <f t="shared" si="1"/>
        <v>80</v>
      </c>
      <c r="AR21" s="93">
        <f t="shared" si="5"/>
        <v>10</v>
      </c>
      <c r="AS21" s="84"/>
      <c r="AT21" s="87">
        <f t="shared" si="2"/>
        <v>85</v>
      </c>
      <c r="AU21" s="86">
        <v>85</v>
      </c>
      <c r="AV21" s="85">
        <f t="shared" si="3"/>
        <v>85</v>
      </c>
      <c r="AW21" s="93">
        <f t="shared" si="6"/>
        <v>0</v>
      </c>
      <c r="AX21" s="84"/>
      <c r="AY21" s="95">
        <v>85</v>
      </c>
      <c r="AZ21" s="85">
        <f t="shared" si="4"/>
        <v>85</v>
      </c>
      <c r="BA21" s="93">
        <f t="shared" si="7"/>
        <v>0</v>
      </c>
      <c r="BB21" s="19"/>
      <c r="BC21" s="87">
        <f t="shared" si="8"/>
        <v>90</v>
      </c>
      <c r="BD21" s="86">
        <v>105</v>
      </c>
      <c r="BE21" s="85">
        <f t="shared" si="9"/>
        <v>105</v>
      </c>
      <c r="BF21" s="93">
        <f t="shared" si="10"/>
        <v>15</v>
      </c>
    </row>
    <row r="22" spans="1:58" s="2" customFormat="1" ht="15" customHeight="1">
      <c r="A22" s="247"/>
      <c r="B22" s="250"/>
      <c r="C22" s="253"/>
      <c r="D22" s="69">
        <v>334</v>
      </c>
      <c r="E22" s="34">
        <v>110.458</v>
      </c>
      <c r="F22" s="34">
        <v>134</v>
      </c>
      <c r="G22" s="35"/>
      <c r="H22" s="36" t="s">
        <v>43</v>
      </c>
      <c r="I22" s="70">
        <v>70</v>
      </c>
      <c r="J22" s="20">
        <f aca="true" t="shared" si="74" ref="J22">I22</f>
        <v>70</v>
      </c>
      <c r="K22" s="22">
        <f>CEILING(11.8*I22*I22/$D$22-$F$22,1)</f>
        <v>40</v>
      </c>
      <c r="L22" s="215"/>
      <c r="M22" s="201"/>
      <c r="N22" s="70">
        <v>80</v>
      </c>
      <c r="O22" s="20">
        <f aca="true" t="shared" si="75" ref="O22">N22</f>
        <v>80</v>
      </c>
      <c r="P22" s="22">
        <f>CEILING(11.8*N22*N22/$D$22-$F$22,1)</f>
        <v>93</v>
      </c>
      <c r="Q22" s="215"/>
      <c r="R22" s="82"/>
      <c r="S22" s="177">
        <v>85</v>
      </c>
      <c r="T22" s="175">
        <f aca="true" t="shared" si="76" ref="T22">S22</f>
        <v>85</v>
      </c>
      <c r="U22" s="178">
        <f>CEILING(11.8*S22*S22/$D$22-$F$22,1)</f>
        <v>122</v>
      </c>
      <c r="V22" s="219"/>
      <c r="W22" s="177">
        <v>85</v>
      </c>
      <c r="X22" s="175">
        <f aca="true" t="shared" si="77" ref="X22">W22</f>
        <v>85</v>
      </c>
      <c r="Y22" s="178">
        <f>CEILING(11.8*W22*W22/$D$22-$F$22,1)</f>
        <v>122</v>
      </c>
      <c r="Z22" s="224"/>
      <c r="AA22" s="147">
        <v>85</v>
      </c>
      <c r="AB22" s="145">
        <f aca="true" t="shared" si="78" ref="AB22">AA22</f>
        <v>85</v>
      </c>
      <c r="AC22" s="148">
        <f>CEILING(11.8*AA22*AA22/$D$22-$F$22,1)</f>
        <v>122</v>
      </c>
      <c r="AD22" s="149"/>
      <c r="AE22" s="229"/>
      <c r="AF22" s="126">
        <v>90</v>
      </c>
      <c r="AG22" s="123">
        <f aca="true" t="shared" si="79" ref="AG22">AF22</f>
        <v>90</v>
      </c>
      <c r="AH22" s="127">
        <f>CEILING(11.8*AF22*AF22/$D$22-$F$22,1)</f>
        <v>153</v>
      </c>
      <c r="AI22" s="235"/>
      <c r="AJ22" s="128">
        <v>105</v>
      </c>
      <c r="AK22" s="123">
        <f aca="true" t="shared" si="80" ref="AK22">AJ22</f>
        <v>105</v>
      </c>
      <c r="AL22" s="127">
        <f>CEILING(11.8*AJ22*AJ22/$D$22-$F$22,1)</f>
        <v>256</v>
      </c>
      <c r="AM22" s="240"/>
      <c r="AO22" s="87">
        <f t="shared" si="0"/>
        <v>70</v>
      </c>
      <c r="AP22" s="86">
        <v>80</v>
      </c>
      <c r="AQ22" s="85">
        <f t="shared" si="1"/>
        <v>80</v>
      </c>
      <c r="AR22" s="93">
        <f t="shared" si="5"/>
        <v>10</v>
      </c>
      <c r="AS22" s="84"/>
      <c r="AT22" s="87">
        <f t="shared" si="2"/>
        <v>85</v>
      </c>
      <c r="AU22" s="86">
        <v>85</v>
      </c>
      <c r="AV22" s="85">
        <f t="shared" si="3"/>
        <v>85</v>
      </c>
      <c r="AW22" s="93">
        <f t="shared" si="6"/>
        <v>0</v>
      </c>
      <c r="AX22" s="84"/>
      <c r="AY22" s="95">
        <v>85</v>
      </c>
      <c r="AZ22" s="85">
        <f t="shared" si="4"/>
        <v>85</v>
      </c>
      <c r="BA22" s="93">
        <f t="shared" si="7"/>
        <v>0</v>
      </c>
      <c r="BB22" s="19"/>
      <c r="BC22" s="87">
        <f t="shared" si="8"/>
        <v>90</v>
      </c>
      <c r="BD22" s="86">
        <v>105</v>
      </c>
      <c r="BE22" s="85">
        <f t="shared" si="9"/>
        <v>105</v>
      </c>
      <c r="BF22" s="93">
        <f t="shared" si="10"/>
        <v>15</v>
      </c>
    </row>
    <row r="23" spans="1:58" s="2" customFormat="1" ht="15" customHeight="1" thickBot="1">
      <c r="A23" s="248"/>
      <c r="B23" s="251"/>
      <c r="C23" s="254"/>
      <c r="D23" s="37"/>
      <c r="E23" s="38"/>
      <c r="F23" s="38"/>
      <c r="G23" s="39">
        <v>116.275</v>
      </c>
      <c r="H23" s="40"/>
      <c r="I23" s="71"/>
      <c r="J23" s="23">
        <f aca="true" t="shared" si="81" ref="J23">I22</f>
        <v>70</v>
      </c>
      <c r="K23" s="24"/>
      <c r="L23" s="214">
        <f>IF($F$22=0,0,$G$23/($F$22/1000*I22))</f>
        <v>12.396055437100213</v>
      </c>
      <c r="M23" s="200">
        <f>L23*I22</f>
        <v>867.7238805970148</v>
      </c>
      <c r="N23" s="71"/>
      <c r="O23" s="23">
        <f aca="true" t="shared" si="82" ref="O23">N22</f>
        <v>80</v>
      </c>
      <c r="P23" s="24"/>
      <c r="Q23" s="214">
        <f>IF($F$22=0,0,$G$23/($F$22/1000*N22))</f>
        <v>10.846548507462687</v>
      </c>
      <c r="R23" s="191">
        <f>Q23*N22</f>
        <v>867.723880597015</v>
      </c>
      <c r="S23" s="179"/>
      <c r="T23" s="180">
        <f aca="true" t="shared" si="83" ref="T23">S22</f>
        <v>85</v>
      </c>
      <c r="U23" s="181"/>
      <c r="V23" s="218">
        <f>IF($F$22=0,0,$G$23/($F$22/1000*S22))</f>
        <v>10.208516242317822</v>
      </c>
      <c r="W23" s="179"/>
      <c r="X23" s="180">
        <f aca="true" t="shared" si="84" ref="X23">W22</f>
        <v>85</v>
      </c>
      <c r="Y23" s="181"/>
      <c r="Z23" s="223">
        <f>IF($F$22=0,0,$G$23/($F$22/1000*W22))</f>
        <v>10.208516242317822</v>
      </c>
      <c r="AA23" s="150"/>
      <c r="AB23" s="151">
        <f aca="true" t="shared" si="85" ref="AB23">AA22</f>
        <v>85</v>
      </c>
      <c r="AC23" s="152"/>
      <c r="AD23" s="195">
        <f>IF($F$22=0,0,$G$23/($F$22/1000*AA22))</f>
        <v>10.208516242317822</v>
      </c>
      <c r="AE23" s="230">
        <f>1000*G23/(AA22*AC22)</f>
        <v>11.212632594021215</v>
      </c>
      <c r="AF23" s="129"/>
      <c r="AG23" s="130">
        <f aca="true" t="shared" si="86" ref="AG23">AF22</f>
        <v>90</v>
      </c>
      <c r="AH23" s="131"/>
      <c r="AI23" s="234">
        <f>IF($F$22=0,0,$G$23/($F$22/1000*AF22))</f>
        <v>9.641376451077944</v>
      </c>
      <c r="AJ23" s="132"/>
      <c r="AK23" s="130">
        <f aca="true" t="shared" si="87" ref="AK23">AJ22</f>
        <v>105</v>
      </c>
      <c r="AL23" s="131"/>
      <c r="AM23" s="239">
        <f>IF($F$22=0,0,$G$23/($F$22/1000*AJ22))</f>
        <v>8.264036958066809</v>
      </c>
      <c r="AO23" s="87">
        <f t="shared" si="0"/>
        <v>70</v>
      </c>
      <c r="AP23" s="86">
        <v>80</v>
      </c>
      <c r="AQ23" s="85">
        <f t="shared" si="1"/>
        <v>80</v>
      </c>
      <c r="AR23" s="93">
        <f t="shared" si="5"/>
        <v>10</v>
      </c>
      <c r="AS23" s="84"/>
      <c r="AT23" s="87">
        <f t="shared" si="2"/>
        <v>85</v>
      </c>
      <c r="AU23" s="86">
        <v>85</v>
      </c>
      <c r="AV23" s="85">
        <f t="shared" si="3"/>
        <v>85</v>
      </c>
      <c r="AW23" s="93">
        <f t="shared" si="6"/>
        <v>0</v>
      </c>
      <c r="AX23" s="84"/>
      <c r="AY23" s="95">
        <v>85</v>
      </c>
      <c r="AZ23" s="85">
        <f t="shared" si="4"/>
        <v>85</v>
      </c>
      <c r="BA23" s="93">
        <f t="shared" si="7"/>
        <v>0</v>
      </c>
      <c r="BB23" s="19"/>
      <c r="BC23" s="87">
        <f t="shared" si="8"/>
        <v>90</v>
      </c>
      <c r="BD23" s="86">
        <v>105</v>
      </c>
      <c r="BE23" s="85">
        <f t="shared" si="9"/>
        <v>105</v>
      </c>
      <c r="BF23" s="93">
        <f t="shared" si="10"/>
        <v>15</v>
      </c>
    </row>
    <row r="24" spans="1:58" s="2" customFormat="1" ht="15" customHeight="1" thickBot="1">
      <c r="A24" s="106" t="s">
        <v>21</v>
      </c>
      <c r="B24" s="107"/>
      <c r="C24" s="108"/>
      <c r="D24" s="100"/>
      <c r="E24" s="101"/>
      <c r="F24" s="101"/>
      <c r="G24" s="101"/>
      <c r="H24" s="102"/>
      <c r="I24" s="103"/>
      <c r="J24" s="25">
        <f aca="true" t="shared" si="88" ref="J24">IF(J23&gt;J26,J23,J26)</f>
        <v>70</v>
      </c>
      <c r="K24" s="104"/>
      <c r="L24" s="217"/>
      <c r="M24" s="203"/>
      <c r="N24" s="103"/>
      <c r="O24" s="25">
        <f aca="true" t="shared" si="89" ref="O24">IF(O23&gt;O26,O23,O26)</f>
        <v>80</v>
      </c>
      <c r="P24" s="104"/>
      <c r="Q24" s="217"/>
      <c r="R24" s="105"/>
      <c r="S24" s="184"/>
      <c r="T24" s="183">
        <f aca="true" t="shared" si="90" ref="T24">IF(T23&gt;T26,T23,T26)</f>
        <v>85</v>
      </c>
      <c r="U24" s="185"/>
      <c r="V24" s="221"/>
      <c r="W24" s="184"/>
      <c r="X24" s="183">
        <f aca="true" t="shared" si="91" ref="X24">IF(X23&gt;X26,X23,X26)</f>
        <v>85</v>
      </c>
      <c r="Y24" s="185"/>
      <c r="Z24" s="226"/>
      <c r="AA24" s="155"/>
      <c r="AB24" s="154">
        <f aca="true" t="shared" si="92" ref="AB24">IF(AB23&gt;AB26,AB23,AB26)</f>
        <v>85</v>
      </c>
      <c r="AC24" s="156"/>
      <c r="AD24" s="156"/>
      <c r="AE24" s="232"/>
      <c r="AF24" s="135"/>
      <c r="AG24" s="133">
        <f aca="true" t="shared" si="93" ref="AG24">IF(AG23&gt;AG26,AG23,AG26)</f>
        <v>90</v>
      </c>
      <c r="AH24" s="135"/>
      <c r="AI24" s="237"/>
      <c r="AJ24" s="136"/>
      <c r="AK24" s="133">
        <f aca="true" t="shared" si="94" ref="AK24">IF(AK23&gt;AK26,AK23,AK26)</f>
        <v>105</v>
      </c>
      <c r="AL24" s="135"/>
      <c r="AM24" s="242"/>
      <c r="AO24" s="87">
        <f t="shared" si="0"/>
        <v>70</v>
      </c>
      <c r="AP24" s="86">
        <v>80</v>
      </c>
      <c r="AQ24" s="85">
        <f t="shared" si="1"/>
        <v>80</v>
      </c>
      <c r="AR24" s="93">
        <f t="shared" si="5"/>
        <v>10</v>
      </c>
      <c r="AS24" s="84"/>
      <c r="AT24" s="87">
        <f t="shared" si="2"/>
        <v>85</v>
      </c>
      <c r="AU24" s="86">
        <v>85</v>
      </c>
      <c r="AV24" s="85">
        <f t="shared" si="3"/>
        <v>85</v>
      </c>
      <c r="AW24" s="93">
        <f t="shared" si="6"/>
        <v>0</v>
      </c>
      <c r="AX24" s="84"/>
      <c r="AY24" s="95">
        <v>85</v>
      </c>
      <c r="AZ24" s="85">
        <f t="shared" si="4"/>
        <v>85</v>
      </c>
      <c r="BA24" s="93">
        <f t="shared" si="7"/>
        <v>0</v>
      </c>
      <c r="BB24" s="19"/>
      <c r="BC24" s="87">
        <f t="shared" si="8"/>
        <v>90</v>
      </c>
      <c r="BD24" s="86">
        <v>105</v>
      </c>
      <c r="BE24" s="85">
        <f t="shared" si="9"/>
        <v>105</v>
      </c>
      <c r="BF24" s="93">
        <f t="shared" si="10"/>
        <v>15</v>
      </c>
    </row>
    <row r="25" spans="1:58" s="2" customFormat="1" ht="15" customHeight="1">
      <c r="A25" s="246">
        <v>6</v>
      </c>
      <c r="B25" s="249">
        <f>C21</f>
        <v>13.866978999999999</v>
      </c>
      <c r="C25" s="252">
        <f>B25+E26/1000</f>
        <v>14.09945</v>
      </c>
      <c r="D25" s="67"/>
      <c r="E25" s="31"/>
      <c r="F25" s="31"/>
      <c r="G25" s="32">
        <v>114.54</v>
      </c>
      <c r="H25" s="33"/>
      <c r="I25" s="68"/>
      <c r="J25" s="20">
        <f>I26</f>
        <v>70</v>
      </c>
      <c r="K25" s="21"/>
      <c r="L25" s="214">
        <f>IF($F$26=0,0,$G$25/($F$26/1000*I26))</f>
        <v>12.396103896103897</v>
      </c>
      <c r="M25" s="200">
        <f>L25*I26</f>
        <v>867.7272727272727</v>
      </c>
      <c r="N25" s="68"/>
      <c r="O25" s="20">
        <f>N26</f>
        <v>80</v>
      </c>
      <c r="P25" s="21"/>
      <c r="Q25" s="214">
        <f>IF($F$26=0,0,$G$25/($F$26/1000*N26))</f>
        <v>10.84659090909091</v>
      </c>
      <c r="R25" s="191">
        <f>Q25*N26</f>
        <v>867.7272727272727</v>
      </c>
      <c r="S25" s="174"/>
      <c r="T25" s="175">
        <f>S26</f>
        <v>85</v>
      </c>
      <c r="U25" s="176"/>
      <c r="V25" s="218">
        <f>IF($F$26=0,0,$G$25/($F$26/1000*S26))</f>
        <v>10.20855614973262</v>
      </c>
      <c r="W25" s="174"/>
      <c r="X25" s="175">
        <f>W26</f>
        <v>85</v>
      </c>
      <c r="Y25" s="176"/>
      <c r="Z25" s="223">
        <f>IF($F$26=0,0,$G$25/($F$26/1000*W26))</f>
        <v>10.20855614973262</v>
      </c>
      <c r="AA25" s="144"/>
      <c r="AB25" s="145">
        <f>AA26</f>
        <v>85</v>
      </c>
      <c r="AC25" s="146"/>
      <c r="AD25" s="195">
        <f>IF($F$26=0,0,$G$25/($F$26/1000*AA26))</f>
        <v>10.20855614973262</v>
      </c>
      <c r="AE25" s="228">
        <f>1000*G25/(AA26*AC26)</f>
        <v>11.32377656945131</v>
      </c>
      <c r="AF25" s="122"/>
      <c r="AG25" s="123">
        <f>AF26</f>
        <v>90</v>
      </c>
      <c r="AH25" s="124"/>
      <c r="AI25" s="234">
        <f>IF($F$26=0,0,$G$25/($F$26/1000*AF26))</f>
        <v>9.641414141414142</v>
      </c>
      <c r="AJ25" s="125"/>
      <c r="AK25" s="123">
        <f>AJ26</f>
        <v>105</v>
      </c>
      <c r="AL25" s="124"/>
      <c r="AM25" s="239">
        <f>IF($F$26=0,0,$G$25/($F$26/1000*AJ26))</f>
        <v>8.264069264069263</v>
      </c>
      <c r="AO25" s="87">
        <f t="shared" si="0"/>
        <v>70</v>
      </c>
      <c r="AP25" s="86">
        <v>80</v>
      </c>
      <c r="AQ25" s="85">
        <f t="shared" si="1"/>
        <v>80</v>
      </c>
      <c r="AR25" s="93">
        <f t="shared" si="5"/>
        <v>10</v>
      </c>
      <c r="AS25" s="84"/>
      <c r="AT25" s="87">
        <f t="shared" si="2"/>
        <v>85</v>
      </c>
      <c r="AU25" s="86">
        <v>85</v>
      </c>
      <c r="AV25" s="85">
        <f t="shared" si="3"/>
        <v>85</v>
      </c>
      <c r="AW25" s="93">
        <f t="shared" si="6"/>
        <v>0</v>
      </c>
      <c r="AX25" s="84"/>
      <c r="AY25" s="95">
        <v>85</v>
      </c>
      <c r="AZ25" s="85">
        <f t="shared" si="4"/>
        <v>85</v>
      </c>
      <c r="BA25" s="93">
        <f t="shared" si="7"/>
        <v>0</v>
      </c>
      <c r="BB25" s="19"/>
      <c r="BC25" s="87">
        <f t="shared" si="8"/>
        <v>90</v>
      </c>
      <c r="BD25" s="86">
        <v>105</v>
      </c>
      <c r="BE25" s="85">
        <f t="shared" si="9"/>
        <v>105</v>
      </c>
      <c r="BF25" s="93">
        <f t="shared" si="10"/>
        <v>15</v>
      </c>
    </row>
    <row r="26" spans="1:58" s="2" customFormat="1" ht="15" customHeight="1">
      <c r="A26" s="247"/>
      <c r="B26" s="250"/>
      <c r="C26" s="253"/>
      <c r="D26" s="69">
        <v>341</v>
      </c>
      <c r="E26" s="34">
        <v>232.471</v>
      </c>
      <c r="F26" s="34">
        <v>132</v>
      </c>
      <c r="G26" s="35"/>
      <c r="H26" s="36" t="s">
        <v>19</v>
      </c>
      <c r="I26" s="70">
        <v>70</v>
      </c>
      <c r="J26" s="20">
        <f aca="true" t="shared" si="95" ref="J26">I26</f>
        <v>70</v>
      </c>
      <c r="K26" s="22">
        <f>CEILING(11.8*I26*I26/$D$26-$F$26,1)</f>
        <v>38</v>
      </c>
      <c r="L26" s="215"/>
      <c r="M26" s="201"/>
      <c r="N26" s="70">
        <v>80</v>
      </c>
      <c r="O26" s="20">
        <f aca="true" t="shared" si="96" ref="O26">N26</f>
        <v>80</v>
      </c>
      <c r="P26" s="22">
        <f>CEILING(11.8*N26*N26/$D$26-$F$26,1)</f>
        <v>90</v>
      </c>
      <c r="Q26" s="215"/>
      <c r="R26" s="82"/>
      <c r="S26" s="177">
        <v>85</v>
      </c>
      <c r="T26" s="175">
        <f aca="true" t="shared" si="97" ref="T26">S26</f>
        <v>85</v>
      </c>
      <c r="U26" s="178">
        <f>CEILING(11.8*S26*S26/$D$26-$F$26,1)</f>
        <v>119</v>
      </c>
      <c r="V26" s="219"/>
      <c r="W26" s="177">
        <v>85</v>
      </c>
      <c r="X26" s="175">
        <f aca="true" t="shared" si="98" ref="X26">W26</f>
        <v>85</v>
      </c>
      <c r="Y26" s="178">
        <f>CEILING(11.8*W26*W26/$D$26-$F$26,1)</f>
        <v>119</v>
      </c>
      <c r="Z26" s="224"/>
      <c r="AA26" s="147">
        <v>85</v>
      </c>
      <c r="AB26" s="145">
        <f aca="true" t="shared" si="99" ref="AB26">AA26</f>
        <v>85</v>
      </c>
      <c r="AC26" s="148">
        <f>CEILING(11.8*AA26*AA26/$D$26-$F$26,1)</f>
        <v>119</v>
      </c>
      <c r="AD26" s="149"/>
      <c r="AE26" s="229"/>
      <c r="AF26" s="126">
        <v>90</v>
      </c>
      <c r="AG26" s="123">
        <f aca="true" t="shared" si="100" ref="AG26">AF26</f>
        <v>90</v>
      </c>
      <c r="AH26" s="127">
        <f>CEILING(11.8*AF26*AF26/$D$26-$F$26,1)</f>
        <v>149</v>
      </c>
      <c r="AI26" s="235"/>
      <c r="AJ26" s="128">
        <v>105</v>
      </c>
      <c r="AK26" s="123">
        <f aca="true" t="shared" si="101" ref="AK26">AJ26</f>
        <v>105</v>
      </c>
      <c r="AL26" s="127">
        <f>CEILING(11.8*AJ26*AJ26/$D$26-$F$26,1)</f>
        <v>250</v>
      </c>
      <c r="AM26" s="240"/>
      <c r="AO26" s="87">
        <f t="shared" si="0"/>
        <v>70</v>
      </c>
      <c r="AP26" s="86">
        <v>80</v>
      </c>
      <c r="AQ26" s="85">
        <f t="shared" si="1"/>
        <v>80</v>
      </c>
      <c r="AR26" s="93">
        <f t="shared" si="5"/>
        <v>10</v>
      </c>
      <c r="AS26" s="84"/>
      <c r="AT26" s="87">
        <f t="shared" si="2"/>
        <v>85</v>
      </c>
      <c r="AU26" s="86">
        <v>85</v>
      </c>
      <c r="AV26" s="85">
        <f t="shared" si="3"/>
        <v>85</v>
      </c>
      <c r="AW26" s="93">
        <f t="shared" si="6"/>
        <v>0</v>
      </c>
      <c r="AX26" s="84"/>
      <c r="AY26" s="95">
        <v>85</v>
      </c>
      <c r="AZ26" s="85">
        <f t="shared" si="4"/>
        <v>85</v>
      </c>
      <c r="BA26" s="93">
        <f t="shared" si="7"/>
        <v>0</v>
      </c>
      <c r="BB26" s="19"/>
      <c r="BC26" s="87">
        <f t="shared" si="8"/>
        <v>90</v>
      </c>
      <c r="BD26" s="86">
        <v>105</v>
      </c>
      <c r="BE26" s="85">
        <f t="shared" si="9"/>
        <v>105</v>
      </c>
      <c r="BF26" s="93">
        <f t="shared" si="10"/>
        <v>15</v>
      </c>
    </row>
    <row r="27" spans="1:58" s="2" customFormat="1" ht="15" customHeight="1" thickBot="1">
      <c r="A27" s="248"/>
      <c r="B27" s="251"/>
      <c r="C27" s="254"/>
      <c r="D27" s="37"/>
      <c r="E27" s="38"/>
      <c r="F27" s="38"/>
      <c r="G27" s="39">
        <v>111</v>
      </c>
      <c r="H27" s="40"/>
      <c r="I27" s="71"/>
      <c r="J27" s="23">
        <f aca="true" t="shared" si="102" ref="J27">I26</f>
        <v>70</v>
      </c>
      <c r="K27" s="24"/>
      <c r="L27" s="214">
        <f>IF($F$26=0,0,$G$27/($F$26/1000*I26))</f>
        <v>12.012987012987013</v>
      </c>
      <c r="M27" s="200">
        <f>L27*I26</f>
        <v>840.9090909090909</v>
      </c>
      <c r="N27" s="71"/>
      <c r="O27" s="23">
        <f aca="true" t="shared" si="103" ref="O27">N26</f>
        <v>80</v>
      </c>
      <c r="P27" s="24"/>
      <c r="Q27" s="214">
        <f>IF($F$26=0,0,$G$27/($F$26/1000*N26))</f>
        <v>10.511363636363637</v>
      </c>
      <c r="R27" s="191">
        <f>Q27*N26</f>
        <v>840.909090909091</v>
      </c>
      <c r="S27" s="179"/>
      <c r="T27" s="180">
        <f aca="true" t="shared" si="104" ref="T27">S26</f>
        <v>85</v>
      </c>
      <c r="U27" s="181"/>
      <c r="V27" s="218">
        <f>IF($F$26=0,0,$G$27/($F$26/1000*S26))</f>
        <v>9.893048128342246</v>
      </c>
      <c r="W27" s="179"/>
      <c r="X27" s="180">
        <f aca="true" t="shared" si="105" ref="X27">W26</f>
        <v>85</v>
      </c>
      <c r="Y27" s="181"/>
      <c r="Z27" s="223">
        <f>IF($F$26=0,0,$G$27/($F$26/1000*W26))</f>
        <v>9.893048128342246</v>
      </c>
      <c r="AA27" s="150"/>
      <c r="AB27" s="151">
        <f aca="true" t="shared" si="106" ref="AB27">AA26</f>
        <v>85</v>
      </c>
      <c r="AC27" s="152"/>
      <c r="AD27" s="195">
        <f>IF($F$26=0,0,$G$27/($F$26/1000*AA26))</f>
        <v>9.893048128342246</v>
      </c>
      <c r="AE27" s="230">
        <f>1000*G27/(AA26*AC26)</f>
        <v>10.97380128521997</v>
      </c>
      <c r="AF27" s="129"/>
      <c r="AG27" s="130">
        <f aca="true" t="shared" si="107" ref="AG27">AF26</f>
        <v>90</v>
      </c>
      <c r="AH27" s="131"/>
      <c r="AI27" s="234">
        <f>IF($F$26=0,0,$G$27/($F$26/1000*AF26))</f>
        <v>9.343434343434343</v>
      </c>
      <c r="AJ27" s="132"/>
      <c r="AK27" s="130">
        <f aca="true" t="shared" si="108" ref="AK27">AJ26</f>
        <v>105</v>
      </c>
      <c r="AL27" s="131"/>
      <c r="AM27" s="239">
        <f>IF($F$26=0,0,$G$27/($F$26/1000*AJ26))</f>
        <v>8.008658008658008</v>
      </c>
      <c r="AO27" s="87">
        <f t="shared" si="0"/>
        <v>70</v>
      </c>
      <c r="AP27" s="86">
        <v>80</v>
      </c>
      <c r="AQ27" s="85">
        <f t="shared" si="1"/>
        <v>80</v>
      </c>
      <c r="AR27" s="93">
        <f t="shared" si="5"/>
        <v>10</v>
      </c>
      <c r="AS27" s="84"/>
      <c r="AT27" s="87">
        <f t="shared" si="2"/>
        <v>85</v>
      </c>
      <c r="AU27" s="86">
        <v>85</v>
      </c>
      <c r="AV27" s="85">
        <f t="shared" si="3"/>
        <v>85</v>
      </c>
      <c r="AW27" s="93">
        <f t="shared" si="6"/>
        <v>0</v>
      </c>
      <c r="AX27" s="84"/>
      <c r="AY27" s="95">
        <v>85</v>
      </c>
      <c r="AZ27" s="85">
        <f t="shared" si="4"/>
        <v>85</v>
      </c>
      <c r="BA27" s="93">
        <f t="shared" si="7"/>
        <v>0</v>
      </c>
      <c r="BB27" s="19"/>
      <c r="BC27" s="87">
        <f t="shared" si="8"/>
        <v>90</v>
      </c>
      <c r="BD27" s="86">
        <v>105</v>
      </c>
      <c r="BE27" s="85">
        <f t="shared" si="9"/>
        <v>105</v>
      </c>
      <c r="BF27" s="93">
        <f t="shared" si="10"/>
        <v>15</v>
      </c>
    </row>
    <row r="28" spans="1:58" s="2" customFormat="1" ht="15" customHeight="1" thickBot="1">
      <c r="A28" s="7" t="s">
        <v>20</v>
      </c>
      <c r="B28" s="244">
        <f>(B29-C25)*1000</f>
        <v>551.8040000000007</v>
      </c>
      <c r="C28" s="245"/>
      <c r="D28" s="72"/>
      <c r="E28" s="42"/>
      <c r="F28" s="42"/>
      <c r="G28" s="42"/>
      <c r="H28" s="43"/>
      <c r="I28" s="29"/>
      <c r="J28" s="25">
        <f aca="true" t="shared" si="109" ref="J28">IF(J27&gt;J30,J27,J30)</f>
        <v>75</v>
      </c>
      <c r="K28" s="25"/>
      <c r="L28" s="216"/>
      <c r="M28" s="202"/>
      <c r="N28" s="29"/>
      <c r="O28" s="25">
        <f aca="true" t="shared" si="110" ref="O28">IF(O27&gt;O30,O27,O30)</f>
        <v>80</v>
      </c>
      <c r="P28" s="25"/>
      <c r="Q28" s="216"/>
      <c r="R28" s="79"/>
      <c r="S28" s="182"/>
      <c r="T28" s="183">
        <f aca="true" t="shared" si="111" ref="T28">IF(T27&gt;T30,T27,T30)</f>
        <v>85</v>
      </c>
      <c r="U28" s="183"/>
      <c r="V28" s="220"/>
      <c r="W28" s="182"/>
      <c r="X28" s="183">
        <f aca="true" t="shared" si="112" ref="X28">IF(X27&gt;X30,X27,X30)</f>
        <v>85</v>
      </c>
      <c r="Y28" s="183"/>
      <c r="Z28" s="225"/>
      <c r="AA28" s="153"/>
      <c r="AB28" s="154">
        <f aca="true" t="shared" si="113" ref="AB28">IF(AB27&gt;AB30,AB27,AB30)</f>
        <v>90</v>
      </c>
      <c r="AC28" s="154"/>
      <c r="AD28" s="154"/>
      <c r="AE28" s="231"/>
      <c r="AF28" s="133"/>
      <c r="AG28" s="133">
        <f aca="true" t="shared" si="114" ref="AG28">IF(AG27&gt;AG30,AG27,AG30)</f>
        <v>90</v>
      </c>
      <c r="AH28" s="133"/>
      <c r="AI28" s="236"/>
      <c r="AJ28" s="134"/>
      <c r="AK28" s="133">
        <f aca="true" t="shared" si="115" ref="AK28">IF(AK27&gt;AK30,AK27,AK30)</f>
        <v>110</v>
      </c>
      <c r="AL28" s="133"/>
      <c r="AM28" s="241"/>
      <c r="AO28" s="87">
        <f t="shared" si="0"/>
        <v>75</v>
      </c>
      <c r="AP28" s="86">
        <v>80</v>
      </c>
      <c r="AQ28" s="85">
        <f t="shared" si="1"/>
        <v>80</v>
      </c>
      <c r="AR28" s="93">
        <f t="shared" si="5"/>
        <v>5</v>
      </c>
      <c r="AS28" s="84"/>
      <c r="AT28" s="87">
        <f t="shared" si="2"/>
        <v>85</v>
      </c>
      <c r="AU28" s="86">
        <v>85</v>
      </c>
      <c r="AV28" s="85">
        <f t="shared" si="3"/>
        <v>85</v>
      </c>
      <c r="AW28" s="93">
        <f t="shared" si="6"/>
        <v>0</v>
      </c>
      <c r="AX28" s="84"/>
      <c r="AY28" s="95">
        <v>90</v>
      </c>
      <c r="AZ28" s="85">
        <f t="shared" si="4"/>
        <v>90</v>
      </c>
      <c r="BA28" s="93">
        <f t="shared" si="7"/>
        <v>5</v>
      </c>
      <c r="BB28" s="19"/>
      <c r="BC28" s="87">
        <f t="shared" si="8"/>
        <v>90</v>
      </c>
      <c r="BD28" s="86">
        <v>110</v>
      </c>
      <c r="BE28" s="85">
        <f t="shared" si="9"/>
        <v>110</v>
      </c>
      <c r="BF28" s="93">
        <f t="shared" si="10"/>
        <v>20</v>
      </c>
    </row>
    <row r="29" spans="1:58" s="2" customFormat="1" ht="15" customHeight="1">
      <c r="A29" s="257">
        <v>7</v>
      </c>
      <c r="B29" s="249">
        <v>14.651254</v>
      </c>
      <c r="C29" s="252">
        <f>B29+(E30+E31+E32)/1000</f>
        <v>15.300248</v>
      </c>
      <c r="D29" s="67"/>
      <c r="E29" s="31"/>
      <c r="F29" s="31"/>
      <c r="G29" s="32">
        <v>86</v>
      </c>
      <c r="H29" s="33"/>
      <c r="I29" s="68"/>
      <c r="J29" s="20">
        <f aca="true" t="shared" si="116" ref="J29">I30</f>
        <v>75</v>
      </c>
      <c r="K29" s="21"/>
      <c r="L29" s="214">
        <f>IF($F$30=0,0,$G$29/($F$30/1000*I30))</f>
        <v>9.971014492753623</v>
      </c>
      <c r="M29" s="204">
        <f>L29*I30</f>
        <v>747.8260869565217</v>
      </c>
      <c r="N29" s="68"/>
      <c r="O29" s="20">
        <f aca="true" t="shared" si="117" ref="O29">N30</f>
        <v>80</v>
      </c>
      <c r="P29" s="21"/>
      <c r="Q29" s="214">
        <f>IF($F$30=0,0,$G$29/($F$30/1000*N30))</f>
        <v>9.347826086956522</v>
      </c>
      <c r="R29" s="192">
        <f>Q29*N30</f>
        <v>747.8260869565217</v>
      </c>
      <c r="S29" s="174"/>
      <c r="T29" s="175">
        <f aca="true" t="shared" si="118" ref="T29">S30</f>
        <v>85</v>
      </c>
      <c r="U29" s="176"/>
      <c r="V29" s="218">
        <f>IF($F$30=0,0,$G$29/($F$30/1000*S30))</f>
        <v>8.797953964194374</v>
      </c>
      <c r="W29" s="174"/>
      <c r="X29" s="175">
        <f aca="true" t="shared" si="119" ref="X29">W30</f>
        <v>85</v>
      </c>
      <c r="Y29" s="176"/>
      <c r="Z29" s="223">
        <f>IF($F$30=0,0,$G$29/($F$30/1000*W30))</f>
        <v>8.797953964194374</v>
      </c>
      <c r="AA29" s="144"/>
      <c r="AB29" s="145">
        <f aca="true" t="shared" si="120" ref="AB29">AA30</f>
        <v>90</v>
      </c>
      <c r="AC29" s="146"/>
      <c r="AD29" s="196">
        <f>IF($F$30=0,0,$G$29/($F$30/1000*AA30))</f>
        <v>8.309178743961352</v>
      </c>
      <c r="AE29" s="228">
        <f>1000*G29/(AA30*AC30)</f>
        <v>12.40981240981241</v>
      </c>
      <c r="AF29" s="122"/>
      <c r="AG29" s="123">
        <f aca="true" t="shared" si="121" ref="AG29">AF30</f>
        <v>90</v>
      </c>
      <c r="AH29" s="124"/>
      <c r="AI29" s="234">
        <f>IF($F$30=0,0,$G$29/($F$30/1000*AF30))</f>
        <v>8.309178743961352</v>
      </c>
      <c r="AJ29" s="125"/>
      <c r="AK29" s="123">
        <f aca="true" t="shared" si="122" ref="AK29">AJ30</f>
        <v>110</v>
      </c>
      <c r="AL29" s="124"/>
      <c r="AM29" s="239">
        <f>IF($F$30=0,0,$G$29/($F$30/1000*AJ30))</f>
        <v>6.798418972332016</v>
      </c>
      <c r="AO29" s="87">
        <f t="shared" si="0"/>
        <v>75</v>
      </c>
      <c r="AP29" s="86">
        <v>80</v>
      </c>
      <c r="AQ29" s="85">
        <f t="shared" si="1"/>
        <v>80</v>
      </c>
      <c r="AR29" s="93">
        <f t="shared" si="5"/>
        <v>5</v>
      </c>
      <c r="AS29" s="84"/>
      <c r="AT29" s="87">
        <f t="shared" si="2"/>
        <v>85</v>
      </c>
      <c r="AU29" s="86">
        <v>85</v>
      </c>
      <c r="AV29" s="85">
        <f t="shared" si="3"/>
        <v>85</v>
      </c>
      <c r="AW29" s="93">
        <f t="shared" si="6"/>
        <v>0</v>
      </c>
      <c r="AX29" s="84"/>
      <c r="AY29" s="95">
        <v>90</v>
      </c>
      <c r="AZ29" s="85">
        <f t="shared" si="4"/>
        <v>90</v>
      </c>
      <c r="BA29" s="93">
        <f t="shared" si="7"/>
        <v>5</v>
      </c>
      <c r="BB29" s="19"/>
      <c r="BC29" s="87">
        <f t="shared" si="8"/>
        <v>90</v>
      </c>
      <c r="BD29" s="86">
        <v>110</v>
      </c>
      <c r="BE29" s="85">
        <f t="shared" si="9"/>
        <v>110</v>
      </c>
      <c r="BF29" s="93">
        <f t="shared" si="10"/>
        <v>20</v>
      </c>
    </row>
    <row r="30" spans="1:58" s="2" customFormat="1" ht="15" customHeight="1">
      <c r="A30" s="258"/>
      <c r="B30" s="250"/>
      <c r="C30" s="253"/>
      <c r="D30" s="69">
        <v>500</v>
      </c>
      <c r="E30" s="34">
        <v>179.256</v>
      </c>
      <c r="F30" s="34">
        <v>115</v>
      </c>
      <c r="G30" s="35"/>
      <c r="H30" s="36" t="s">
        <v>41</v>
      </c>
      <c r="I30" s="70">
        <v>75</v>
      </c>
      <c r="J30" s="20">
        <f aca="true" t="shared" si="123" ref="J30">I30</f>
        <v>75</v>
      </c>
      <c r="K30" s="22">
        <f>CEILING(11.8*I30*I30/$D$30-$F$30,1)</f>
        <v>18</v>
      </c>
      <c r="L30" s="215"/>
      <c r="M30" s="201"/>
      <c r="N30" s="70">
        <v>80</v>
      </c>
      <c r="O30" s="20">
        <f aca="true" t="shared" si="124" ref="O30">N30</f>
        <v>80</v>
      </c>
      <c r="P30" s="22">
        <f>CEILING(11.8*N30*N30/$D$30-$F$30,1)</f>
        <v>37</v>
      </c>
      <c r="Q30" s="215"/>
      <c r="R30" s="82"/>
      <c r="S30" s="177">
        <v>85</v>
      </c>
      <c r="T30" s="175">
        <f aca="true" t="shared" si="125" ref="T30">S30</f>
        <v>85</v>
      </c>
      <c r="U30" s="178">
        <f>CEILING(11.8*S30*S30/$D$30-$F$30,1)</f>
        <v>56</v>
      </c>
      <c r="V30" s="219"/>
      <c r="W30" s="177">
        <v>85</v>
      </c>
      <c r="X30" s="175">
        <f aca="true" t="shared" si="126" ref="X30">W30</f>
        <v>85</v>
      </c>
      <c r="Y30" s="178">
        <f>CEILING(11.8*W30*W30/$D$30-$F$30,1)</f>
        <v>56</v>
      </c>
      <c r="Z30" s="224"/>
      <c r="AA30" s="147">
        <v>90</v>
      </c>
      <c r="AB30" s="145">
        <f aca="true" t="shared" si="127" ref="AB30">AA30</f>
        <v>90</v>
      </c>
      <c r="AC30" s="148">
        <f>CEILING(11.8*AA30*AA30/$D$30-$F$30,1)</f>
        <v>77</v>
      </c>
      <c r="AD30" s="157"/>
      <c r="AE30" s="229"/>
      <c r="AF30" s="126">
        <v>90</v>
      </c>
      <c r="AG30" s="123">
        <f aca="true" t="shared" si="128" ref="AG30">AF30</f>
        <v>90</v>
      </c>
      <c r="AH30" s="127">
        <f>CEILING(11.8*AF30*AF30/$D$30-$F$30,1)</f>
        <v>77</v>
      </c>
      <c r="AI30" s="235"/>
      <c r="AJ30" s="128">
        <v>110</v>
      </c>
      <c r="AK30" s="123">
        <f aca="true" t="shared" si="129" ref="AK30">AJ30</f>
        <v>110</v>
      </c>
      <c r="AL30" s="127">
        <f>CEILING(11.8*AJ30*AJ30/$D$30-$F$30,1)</f>
        <v>171</v>
      </c>
      <c r="AM30" s="240"/>
      <c r="AO30" s="87">
        <f t="shared" si="0"/>
        <v>75</v>
      </c>
      <c r="AP30" s="86">
        <v>80</v>
      </c>
      <c r="AQ30" s="85">
        <f t="shared" si="1"/>
        <v>80</v>
      </c>
      <c r="AR30" s="93">
        <f t="shared" si="5"/>
        <v>5</v>
      </c>
      <c r="AS30" s="84"/>
      <c r="AT30" s="87">
        <f t="shared" si="2"/>
        <v>85</v>
      </c>
      <c r="AU30" s="86">
        <v>85</v>
      </c>
      <c r="AV30" s="85">
        <f t="shared" si="3"/>
        <v>85</v>
      </c>
      <c r="AW30" s="93">
        <f t="shared" si="6"/>
        <v>0</v>
      </c>
      <c r="AX30" s="84"/>
      <c r="AY30" s="95">
        <v>90</v>
      </c>
      <c r="AZ30" s="85">
        <f t="shared" si="4"/>
        <v>90</v>
      </c>
      <c r="BA30" s="93">
        <f t="shared" si="7"/>
        <v>5</v>
      </c>
      <c r="BB30" s="19"/>
      <c r="BC30" s="87">
        <f t="shared" si="8"/>
        <v>90</v>
      </c>
      <c r="BD30" s="86">
        <v>110</v>
      </c>
      <c r="BE30" s="85">
        <f t="shared" si="9"/>
        <v>110</v>
      </c>
      <c r="BF30" s="93">
        <f t="shared" si="10"/>
        <v>20</v>
      </c>
    </row>
    <row r="31" spans="1:58" s="2" customFormat="1" ht="15" customHeight="1">
      <c r="A31" s="259"/>
      <c r="B31" s="250"/>
      <c r="C31" s="253"/>
      <c r="D31" s="73">
        <v>402</v>
      </c>
      <c r="E31" s="39">
        <v>408.313</v>
      </c>
      <c r="F31" s="39">
        <v>115</v>
      </c>
      <c r="G31" s="38"/>
      <c r="H31" s="40"/>
      <c r="I31" s="74">
        <v>75</v>
      </c>
      <c r="J31" s="23">
        <v>75</v>
      </c>
      <c r="K31" s="22">
        <f>CEILING(11.8*I31*I31/$D$31-$F$31,1)</f>
        <v>51</v>
      </c>
      <c r="L31" s="215"/>
      <c r="M31" s="205"/>
      <c r="N31" s="74">
        <v>80</v>
      </c>
      <c r="O31" s="23">
        <f>N31</f>
        <v>80</v>
      </c>
      <c r="P31" s="22">
        <f>CEILING(11.8*N31*N31/$D$31-$F$31,1)</f>
        <v>73</v>
      </c>
      <c r="Q31" s="215"/>
      <c r="R31" s="83"/>
      <c r="S31" s="186">
        <v>85</v>
      </c>
      <c r="T31" s="180">
        <f>S31</f>
        <v>85</v>
      </c>
      <c r="U31" s="178">
        <f>CEILING(11.8*S31*S31/$D$31-$F$31,1)</f>
        <v>98</v>
      </c>
      <c r="V31" s="219"/>
      <c r="W31" s="186">
        <v>85</v>
      </c>
      <c r="X31" s="180">
        <f>W31</f>
        <v>85</v>
      </c>
      <c r="Y31" s="178">
        <f>CEILING(11.8*W31*W31/$D$31-$F$31,1)</f>
        <v>98</v>
      </c>
      <c r="Z31" s="224"/>
      <c r="AA31" s="158">
        <v>90</v>
      </c>
      <c r="AB31" s="151">
        <f>AA31</f>
        <v>90</v>
      </c>
      <c r="AC31" s="148">
        <f>CEILING(11.8*AA31*AA31/$D$31-$F$31,1)</f>
        <v>123</v>
      </c>
      <c r="AD31" s="157"/>
      <c r="AE31" s="229"/>
      <c r="AF31" s="137">
        <v>90</v>
      </c>
      <c r="AG31" s="130">
        <f>AF31</f>
        <v>90</v>
      </c>
      <c r="AH31" s="127">
        <f>CEILING(11.8*AF31*AF31/$D$31-$F$31,1)</f>
        <v>123</v>
      </c>
      <c r="AI31" s="235"/>
      <c r="AJ31" s="138">
        <v>110</v>
      </c>
      <c r="AK31" s="130">
        <f>AJ31</f>
        <v>110</v>
      </c>
      <c r="AL31" s="127">
        <f>CEILING(11.8*AJ31*AJ31/$D$31-$F$31,1)</f>
        <v>241</v>
      </c>
      <c r="AM31" s="240"/>
      <c r="AO31" s="87">
        <f t="shared" si="0"/>
        <v>75</v>
      </c>
      <c r="AP31" s="86">
        <v>80</v>
      </c>
      <c r="AQ31" s="85">
        <f t="shared" si="1"/>
        <v>80</v>
      </c>
      <c r="AR31" s="93">
        <f t="shared" si="5"/>
        <v>5</v>
      </c>
      <c r="AS31" s="84"/>
      <c r="AT31" s="87">
        <f t="shared" si="2"/>
        <v>85</v>
      </c>
      <c r="AU31" s="86">
        <v>85</v>
      </c>
      <c r="AV31" s="85">
        <f t="shared" si="3"/>
        <v>85</v>
      </c>
      <c r="AW31" s="93">
        <f t="shared" si="6"/>
        <v>0</v>
      </c>
      <c r="AX31" s="84"/>
      <c r="AY31" s="95">
        <v>90</v>
      </c>
      <c r="AZ31" s="85">
        <f t="shared" si="4"/>
        <v>90</v>
      </c>
      <c r="BA31" s="93">
        <f t="shared" si="7"/>
        <v>5</v>
      </c>
      <c r="BB31" s="19"/>
      <c r="BC31" s="87">
        <f t="shared" si="8"/>
        <v>90</v>
      </c>
      <c r="BD31" s="86">
        <v>110</v>
      </c>
      <c r="BE31" s="85">
        <f t="shared" si="9"/>
        <v>110</v>
      </c>
      <c r="BF31" s="93">
        <f t="shared" si="10"/>
        <v>20</v>
      </c>
    </row>
    <row r="32" spans="1:58" s="2" customFormat="1" ht="15" customHeight="1">
      <c r="A32" s="259"/>
      <c r="B32" s="250"/>
      <c r="C32" s="253"/>
      <c r="D32" s="69">
        <v>390</v>
      </c>
      <c r="E32" s="34">
        <v>61.425</v>
      </c>
      <c r="F32" s="34">
        <v>115</v>
      </c>
      <c r="G32" s="35"/>
      <c r="H32" s="36"/>
      <c r="I32" s="70">
        <v>75</v>
      </c>
      <c r="J32" s="20">
        <f aca="true" t="shared" si="130" ref="J32">I32</f>
        <v>75</v>
      </c>
      <c r="K32" s="22">
        <f>CEILING(11.8*I32*I32/$D$32-$F$32,1)</f>
        <v>56</v>
      </c>
      <c r="L32" s="215"/>
      <c r="M32" s="201"/>
      <c r="N32" s="70">
        <v>80</v>
      </c>
      <c r="O32" s="20">
        <f aca="true" t="shared" si="131" ref="O32">N32</f>
        <v>80</v>
      </c>
      <c r="P32" s="22">
        <f>CEILING(11.8*N32*N32/$D$32-$F$32,1)</f>
        <v>79</v>
      </c>
      <c r="Q32" s="215"/>
      <c r="R32" s="82"/>
      <c r="S32" s="177">
        <v>85</v>
      </c>
      <c r="T32" s="175">
        <f aca="true" t="shared" si="132" ref="T32">S32</f>
        <v>85</v>
      </c>
      <c r="U32" s="178">
        <f>CEILING(11.8*S32*S32/$D$32-$F$32,1)</f>
        <v>104</v>
      </c>
      <c r="V32" s="219"/>
      <c r="W32" s="177">
        <v>85</v>
      </c>
      <c r="X32" s="175">
        <f aca="true" t="shared" si="133" ref="X32">W32</f>
        <v>85</v>
      </c>
      <c r="Y32" s="178">
        <f>CEILING(11.8*W32*W32/$D$32-$F$32,1)</f>
        <v>104</v>
      </c>
      <c r="Z32" s="224"/>
      <c r="AA32" s="147">
        <v>90</v>
      </c>
      <c r="AB32" s="145">
        <f aca="true" t="shared" si="134" ref="AB32">AA32</f>
        <v>90</v>
      </c>
      <c r="AC32" s="148">
        <f>CEILING(11.8*AA32*AA32/$D$32-$F$32,1)</f>
        <v>131</v>
      </c>
      <c r="AD32" s="157"/>
      <c r="AE32" s="229"/>
      <c r="AF32" s="126">
        <v>90</v>
      </c>
      <c r="AG32" s="123">
        <f aca="true" t="shared" si="135" ref="AG32">AF32</f>
        <v>90</v>
      </c>
      <c r="AH32" s="127">
        <f>CEILING(11.8*AF32*AF32/$D$32-$F$32,1)</f>
        <v>131</v>
      </c>
      <c r="AI32" s="235"/>
      <c r="AJ32" s="128">
        <v>110</v>
      </c>
      <c r="AK32" s="123">
        <f aca="true" t="shared" si="136" ref="AK32">AJ32</f>
        <v>110</v>
      </c>
      <c r="AL32" s="127">
        <f>CEILING(11.8*AJ32*AJ32/$D$32-$F$32,1)</f>
        <v>252</v>
      </c>
      <c r="AM32" s="240"/>
      <c r="AO32" s="87">
        <f t="shared" si="0"/>
        <v>75</v>
      </c>
      <c r="AP32" s="86">
        <v>80</v>
      </c>
      <c r="AQ32" s="85">
        <f t="shared" si="1"/>
        <v>80</v>
      </c>
      <c r="AR32" s="93">
        <f t="shared" si="5"/>
        <v>5</v>
      </c>
      <c r="AS32" s="84"/>
      <c r="AT32" s="87">
        <f t="shared" si="2"/>
        <v>85</v>
      </c>
      <c r="AU32" s="86">
        <v>85</v>
      </c>
      <c r="AV32" s="85">
        <f t="shared" si="3"/>
        <v>85</v>
      </c>
      <c r="AW32" s="93">
        <f t="shared" si="6"/>
        <v>0</v>
      </c>
      <c r="AX32" s="84"/>
      <c r="AY32" s="95">
        <v>90</v>
      </c>
      <c r="AZ32" s="85">
        <f t="shared" si="4"/>
        <v>90</v>
      </c>
      <c r="BA32" s="93">
        <f t="shared" si="7"/>
        <v>5</v>
      </c>
      <c r="BB32" s="19"/>
      <c r="BC32" s="87">
        <f t="shared" si="8"/>
        <v>90</v>
      </c>
      <c r="BD32" s="86">
        <v>110</v>
      </c>
      <c r="BE32" s="85">
        <f t="shared" si="9"/>
        <v>110</v>
      </c>
      <c r="BF32" s="93">
        <f t="shared" si="10"/>
        <v>20</v>
      </c>
    </row>
    <row r="33" spans="1:58" s="2" customFormat="1" ht="15" customHeight="1" thickBot="1">
      <c r="A33" s="259"/>
      <c r="B33" s="251"/>
      <c r="C33" s="254"/>
      <c r="D33" s="37"/>
      <c r="E33" s="38"/>
      <c r="F33" s="38"/>
      <c r="G33" s="39">
        <v>86</v>
      </c>
      <c r="H33" s="40"/>
      <c r="I33" s="71"/>
      <c r="J33" s="23">
        <f aca="true" t="shared" si="137" ref="J33">I32</f>
        <v>75</v>
      </c>
      <c r="K33" s="24"/>
      <c r="L33" s="214">
        <f>IF($F$32=0,0,$G$33/($F$32/1000*I32))</f>
        <v>9.971014492753623</v>
      </c>
      <c r="M33" s="206">
        <f>L33*I32</f>
        <v>747.8260869565217</v>
      </c>
      <c r="N33" s="71"/>
      <c r="O33" s="23">
        <f aca="true" t="shared" si="138" ref="O33">N32</f>
        <v>80</v>
      </c>
      <c r="P33" s="24"/>
      <c r="Q33" s="214">
        <f>IF($F$32=0,0,$G$33/($F$32/1000*N32))</f>
        <v>9.347826086956522</v>
      </c>
      <c r="R33" s="193">
        <f>Q33*N32</f>
        <v>747.8260869565217</v>
      </c>
      <c r="S33" s="179"/>
      <c r="T33" s="180">
        <f aca="true" t="shared" si="139" ref="T33">S32</f>
        <v>85</v>
      </c>
      <c r="U33" s="181"/>
      <c r="V33" s="218">
        <f>IF($F$32=0,0,$G$33/($F$32/1000*S32))</f>
        <v>8.797953964194374</v>
      </c>
      <c r="W33" s="179"/>
      <c r="X33" s="180">
        <f aca="true" t="shared" si="140" ref="X33">W32</f>
        <v>85</v>
      </c>
      <c r="Y33" s="181"/>
      <c r="Z33" s="223">
        <f>IF($F$32=0,0,$G$33/($F$32/1000*W32))</f>
        <v>8.797953964194374</v>
      </c>
      <c r="AA33" s="150"/>
      <c r="AB33" s="151">
        <f aca="true" t="shared" si="141" ref="AB33">AA32</f>
        <v>90</v>
      </c>
      <c r="AC33" s="152"/>
      <c r="AD33" s="196">
        <f>IF($F$32=0,0,$G$33/($F$32/1000*AA32))</f>
        <v>8.309178743961352</v>
      </c>
      <c r="AE33" s="230">
        <f>1000*G33/(AA32*AC32)</f>
        <v>7.29431721798134</v>
      </c>
      <c r="AF33" s="129"/>
      <c r="AG33" s="130">
        <f aca="true" t="shared" si="142" ref="AG33">AF32</f>
        <v>90</v>
      </c>
      <c r="AH33" s="131"/>
      <c r="AI33" s="234">
        <f>IF($F$32=0,0,$G$33/($F$32/1000*AF32))</f>
        <v>8.309178743961352</v>
      </c>
      <c r="AJ33" s="132"/>
      <c r="AK33" s="130">
        <f aca="true" t="shared" si="143" ref="AK33">AJ32</f>
        <v>110</v>
      </c>
      <c r="AL33" s="131"/>
      <c r="AM33" s="239">
        <f>IF($F$32=0,0,$G$33/($F$32/1000*AJ32))</f>
        <v>6.798418972332016</v>
      </c>
      <c r="AO33" s="87">
        <f t="shared" si="0"/>
        <v>75</v>
      </c>
      <c r="AP33" s="86">
        <v>80</v>
      </c>
      <c r="AQ33" s="85">
        <f t="shared" si="1"/>
        <v>80</v>
      </c>
      <c r="AR33" s="93">
        <f t="shared" si="5"/>
        <v>5</v>
      </c>
      <c r="AS33" s="84"/>
      <c r="AT33" s="87">
        <f t="shared" si="2"/>
        <v>85</v>
      </c>
      <c r="AU33" s="86">
        <v>85</v>
      </c>
      <c r="AV33" s="85">
        <f t="shared" si="3"/>
        <v>85</v>
      </c>
      <c r="AW33" s="93">
        <f t="shared" si="6"/>
        <v>0</v>
      </c>
      <c r="AX33" s="84"/>
      <c r="AY33" s="95">
        <v>90</v>
      </c>
      <c r="AZ33" s="85">
        <f t="shared" si="4"/>
        <v>90</v>
      </c>
      <c r="BA33" s="93">
        <f t="shared" si="7"/>
        <v>5</v>
      </c>
      <c r="BB33" s="19"/>
      <c r="BC33" s="87">
        <f t="shared" si="8"/>
        <v>90</v>
      </c>
      <c r="BD33" s="86">
        <v>110</v>
      </c>
      <c r="BE33" s="85">
        <f t="shared" si="9"/>
        <v>110</v>
      </c>
      <c r="BF33" s="93">
        <f t="shared" si="10"/>
        <v>20</v>
      </c>
    </row>
    <row r="34" spans="1:58" s="2" customFormat="1" ht="15" customHeight="1" thickBot="1">
      <c r="A34" s="7" t="s">
        <v>20</v>
      </c>
      <c r="B34" s="244">
        <f>(B35-C29)*1000</f>
        <v>555.987</v>
      </c>
      <c r="C34" s="245"/>
      <c r="D34" s="72" t="s">
        <v>22</v>
      </c>
      <c r="E34" s="42"/>
      <c r="F34" s="42"/>
      <c r="G34" s="42"/>
      <c r="H34" s="43"/>
      <c r="I34" s="29"/>
      <c r="J34" s="25">
        <f aca="true" t="shared" si="144" ref="J34">IF(J33&gt;J36,J33,J36)</f>
        <v>75</v>
      </c>
      <c r="K34" s="25"/>
      <c r="L34" s="216"/>
      <c r="M34" s="202"/>
      <c r="N34" s="29"/>
      <c r="O34" s="25">
        <f aca="true" t="shared" si="145" ref="O34">IF(O33&gt;O36,O33,O36)</f>
        <v>80</v>
      </c>
      <c r="P34" s="25"/>
      <c r="Q34" s="216"/>
      <c r="R34" s="79"/>
      <c r="S34" s="182"/>
      <c r="T34" s="183">
        <f aca="true" t="shared" si="146" ref="T34">IF(T33&gt;T36,T33,T36)</f>
        <v>85</v>
      </c>
      <c r="U34" s="183"/>
      <c r="V34" s="220"/>
      <c r="W34" s="182"/>
      <c r="X34" s="183">
        <f aca="true" t="shared" si="147" ref="X34">IF(X33&gt;X36,X33,X36)</f>
        <v>85</v>
      </c>
      <c r="Y34" s="183"/>
      <c r="Z34" s="225"/>
      <c r="AA34" s="153"/>
      <c r="AB34" s="154">
        <f aca="true" t="shared" si="148" ref="AB34">IF(AB33&gt;AB36,AB33,AB36)</f>
        <v>90</v>
      </c>
      <c r="AC34" s="154"/>
      <c r="AD34" s="154"/>
      <c r="AE34" s="231"/>
      <c r="AF34" s="133"/>
      <c r="AG34" s="133">
        <f aca="true" t="shared" si="149" ref="AG34">IF(AG33&gt;AG36,AG33,AG36)</f>
        <v>90</v>
      </c>
      <c r="AH34" s="133"/>
      <c r="AI34" s="236"/>
      <c r="AJ34" s="134"/>
      <c r="AK34" s="133">
        <f aca="true" t="shared" si="150" ref="AK34">IF(AK33&gt;AK36,AK33,AK36)</f>
        <v>110</v>
      </c>
      <c r="AL34" s="133"/>
      <c r="AM34" s="241"/>
      <c r="AO34" s="87">
        <f t="shared" si="0"/>
        <v>75</v>
      </c>
      <c r="AP34" s="86">
        <v>80</v>
      </c>
      <c r="AQ34" s="85">
        <f t="shared" si="1"/>
        <v>80</v>
      </c>
      <c r="AR34" s="93">
        <f t="shared" si="5"/>
        <v>5</v>
      </c>
      <c r="AS34" s="84"/>
      <c r="AT34" s="87">
        <f t="shared" si="2"/>
        <v>85</v>
      </c>
      <c r="AU34" s="86">
        <v>85</v>
      </c>
      <c r="AV34" s="85">
        <f t="shared" si="3"/>
        <v>85</v>
      </c>
      <c r="AW34" s="93">
        <f t="shared" si="6"/>
        <v>0</v>
      </c>
      <c r="AX34" s="84"/>
      <c r="AY34" s="95">
        <v>90</v>
      </c>
      <c r="AZ34" s="85">
        <f t="shared" si="4"/>
        <v>90</v>
      </c>
      <c r="BA34" s="93">
        <f t="shared" si="7"/>
        <v>5</v>
      </c>
      <c r="BB34" s="19"/>
      <c r="BC34" s="87">
        <f t="shared" si="8"/>
        <v>90</v>
      </c>
      <c r="BD34" s="86">
        <v>110</v>
      </c>
      <c r="BE34" s="85">
        <f t="shared" si="9"/>
        <v>110</v>
      </c>
      <c r="BF34" s="93">
        <f t="shared" si="10"/>
        <v>20</v>
      </c>
    </row>
    <row r="35" spans="1:58" s="2" customFormat="1" ht="15" customHeight="1">
      <c r="A35" s="246">
        <v>8</v>
      </c>
      <c r="B35" s="249">
        <v>15.856235</v>
      </c>
      <c r="C35" s="252">
        <f>B35+E36/1000</f>
        <v>16.049796999999998</v>
      </c>
      <c r="D35" s="67"/>
      <c r="E35" s="31"/>
      <c r="F35" s="31"/>
      <c r="G35" s="32">
        <v>95</v>
      </c>
      <c r="H35" s="33" t="s">
        <v>42</v>
      </c>
      <c r="I35" s="68"/>
      <c r="J35" s="20">
        <f aca="true" t="shared" si="151" ref="J35">I36</f>
        <v>70</v>
      </c>
      <c r="K35" s="21"/>
      <c r="L35" s="214">
        <f>IF($F$36=0,0,$G$35/($F$36/1000*I36))</f>
        <v>17.857142857142858</v>
      </c>
      <c r="M35" s="200">
        <f>L35*I36</f>
        <v>1250</v>
      </c>
      <c r="N35" s="68"/>
      <c r="O35" s="20">
        <f aca="true" t="shared" si="152" ref="O35">N36</f>
        <v>75</v>
      </c>
      <c r="P35" s="21"/>
      <c r="Q35" s="214">
        <f>IF($F$36=0,0,$G$35/($F$36/1000*N36))</f>
        <v>16.666666666666668</v>
      </c>
      <c r="R35" s="191">
        <f>Q35*N36</f>
        <v>1250</v>
      </c>
      <c r="S35" s="174"/>
      <c r="T35" s="175">
        <f aca="true" t="shared" si="153" ref="T35">S36</f>
        <v>75</v>
      </c>
      <c r="U35" s="176"/>
      <c r="V35" s="218">
        <f>IF($F$36=0,0,$G$35/($F$36/1000*S36))</f>
        <v>16.666666666666668</v>
      </c>
      <c r="W35" s="174"/>
      <c r="X35" s="175">
        <f aca="true" t="shared" si="154" ref="X35">W36</f>
        <v>80</v>
      </c>
      <c r="Y35" s="176"/>
      <c r="Z35" s="223">
        <f>IF($F$36=0,0,$G$35/($F$36/1000*W36))</f>
        <v>15.625</v>
      </c>
      <c r="AA35" s="144"/>
      <c r="AB35" s="145">
        <f aca="true" t="shared" si="155" ref="AB35">AA36</f>
        <v>85</v>
      </c>
      <c r="AC35" s="146"/>
      <c r="AD35" s="195">
        <f>IF($F$36=0,0,$G$35/($F$36/1000*AA36))</f>
        <v>14.705882352941176</v>
      </c>
      <c r="AE35" s="228">
        <f>1000*G35/(AA36*AC36)</f>
        <v>8.340649692712907</v>
      </c>
      <c r="AF35" s="122"/>
      <c r="AG35" s="123">
        <f aca="true" t="shared" si="156" ref="AG35">AF36</f>
        <v>90</v>
      </c>
      <c r="AH35" s="124"/>
      <c r="AI35" s="234">
        <f>IF($F$36=0,0,$G$35/($F$36/1000*AF36))</f>
        <v>13.88888888888889</v>
      </c>
      <c r="AJ35" s="125"/>
      <c r="AK35" s="123">
        <f aca="true" t="shared" si="157" ref="AK35">AJ36</f>
        <v>105</v>
      </c>
      <c r="AL35" s="124"/>
      <c r="AM35" s="239">
        <f>IF($F$36=0,0,$G$35/($F$36/1000*AJ36))</f>
        <v>11.904761904761905</v>
      </c>
      <c r="AO35" s="87">
        <f t="shared" si="0"/>
        <v>70</v>
      </c>
      <c r="AP35" s="86">
        <v>75</v>
      </c>
      <c r="AQ35" s="85">
        <f t="shared" si="1"/>
        <v>75</v>
      </c>
      <c r="AR35" s="93">
        <f t="shared" si="5"/>
        <v>5</v>
      </c>
      <c r="AS35" s="84"/>
      <c r="AT35" s="87">
        <f t="shared" si="2"/>
        <v>75</v>
      </c>
      <c r="AU35" s="86">
        <v>80</v>
      </c>
      <c r="AV35" s="85">
        <f t="shared" si="3"/>
        <v>80</v>
      </c>
      <c r="AW35" s="93">
        <f t="shared" si="6"/>
        <v>5</v>
      </c>
      <c r="AX35" s="84"/>
      <c r="AY35" s="95">
        <v>85</v>
      </c>
      <c r="AZ35" s="85">
        <f t="shared" si="4"/>
        <v>85</v>
      </c>
      <c r="BA35" s="93">
        <f t="shared" si="7"/>
        <v>10</v>
      </c>
      <c r="BB35" s="19"/>
      <c r="BC35" s="87">
        <f t="shared" si="8"/>
        <v>90</v>
      </c>
      <c r="BD35" s="86">
        <v>105</v>
      </c>
      <c r="BE35" s="85">
        <f t="shared" si="9"/>
        <v>105</v>
      </c>
      <c r="BF35" s="93">
        <f t="shared" si="10"/>
        <v>15</v>
      </c>
    </row>
    <row r="36" spans="1:58" s="2" customFormat="1" ht="15" customHeight="1">
      <c r="A36" s="247"/>
      <c r="B36" s="250"/>
      <c r="C36" s="253"/>
      <c r="D36" s="69">
        <v>407</v>
      </c>
      <c r="E36" s="34">
        <v>193.562</v>
      </c>
      <c r="F36" s="34">
        <v>76</v>
      </c>
      <c r="G36" s="35"/>
      <c r="H36" s="36"/>
      <c r="I36" s="70">
        <v>70</v>
      </c>
      <c r="J36" s="20">
        <f aca="true" t="shared" si="158" ref="J36">I36</f>
        <v>70</v>
      </c>
      <c r="K36" s="22">
        <f>CEILING(11.8*I36*I36/$D$36-$F$36,1)</f>
        <v>67</v>
      </c>
      <c r="L36" s="215"/>
      <c r="M36" s="201"/>
      <c r="N36" s="70">
        <v>75</v>
      </c>
      <c r="O36" s="20">
        <f aca="true" t="shared" si="159" ref="O36">N36</f>
        <v>75</v>
      </c>
      <c r="P36" s="22">
        <f>CEILING(11.8*N36*N36/$D$36-$F$36,1)</f>
        <v>88</v>
      </c>
      <c r="Q36" s="215"/>
      <c r="R36" s="82"/>
      <c r="S36" s="177">
        <v>75</v>
      </c>
      <c r="T36" s="175">
        <f aca="true" t="shared" si="160" ref="T36">S36</f>
        <v>75</v>
      </c>
      <c r="U36" s="178">
        <f>CEILING(11.8*S36*S36/$D$36-$F$36,1)</f>
        <v>88</v>
      </c>
      <c r="V36" s="219"/>
      <c r="W36" s="177">
        <v>80</v>
      </c>
      <c r="X36" s="175">
        <f aca="true" t="shared" si="161" ref="X36">W36</f>
        <v>80</v>
      </c>
      <c r="Y36" s="178">
        <f>CEILING(11.8*W36*W36/$D$36-$F$36,1)</f>
        <v>110</v>
      </c>
      <c r="Z36" s="224"/>
      <c r="AA36" s="147">
        <v>85</v>
      </c>
      <c r="AB36" s="145">
        <f aca="true" t="shared" si="162" ref="AB36">AA36</f>
        <v>85</v>
      </c>
      <c r="AC36" s="148">
        <f>CEILING(11.8*AA36*AA36/$D$36-$F$36,1)</f>
        <v>134</v>
      </c>
      <c r="AD36" s="149"/>
      <c r="AE36" s="229"/>
      <c r="AF36" s="126">
        <v>90</v>
      </c>
      <c r="AG36" s="123">
        <f aca="true" t="shared" si="163" ref="AG36">AF36</f>
        <v>90</v>
      </c>
      <c r="AH36" s="127">
        <f>CEILING(11.8*AF36*AF36/$D$36-$F$36,1)</f>
        <v>159</v>
      </c>
      <c r="AI36" s="235"/>
      <c r="AJ36" s="128">
        <v>105</v>
      </c>
      <c r="AK36" s="123">
        <f aca="true" t="shared" si="164" ref="AK36">AJ36</f>
        <v>105</v>
      </c>
      <c r="AL36" s="127">
        <f>CEILING(11.8*AJ36*AJ36/$D$36-$F$36,1)</f>
        <v>244</v>
      </c>
      <c r="AM36" s="240"/>
      <c r="AO36" s="87">
        <f t="shared" si="0"/>
        <v>70</v>
      </c>
      <c r="AP36" s="86">
        <v>75</v>
      </c>
      <c r="AQ36" s="85">
        <f t="shared" si="1"/>
        <v>75</v>
      </c>
      <c r="AR36" s="93">
        <f t="shared" si="5"/>
        <v>5</v>
      </c>
      <c r="AS36" s="84"/>
      <c r="AT36" s="87">
        <f t="shared" si="2"/>
        <v>75</v>
      </c>
      <c r="AU36" s="86">
        <v>80</v>
      </c>
      <c r="AV36" s="85">
        <f t="shared" si="3"/>
        <v>80</v>
      </c>
      <c r="AW36" s="93">
        <f t="shared" si="6"/>
        <v>5</v>
      </c>
      <c r="AX36" s="84"/>
      <c r="AY36" s="95">
        <v>85</v>
      </c>
      <c r="AZ36" s="85">
        <f t="shared" si="4"/>
        <v>85</v>
      </c>
      <c r="BA36" s="93">
        <f t="shared" si="7"/>
        <v>10</v>
      </c>
      <c r="BB36" s="19"/>
      <c r="BC36" s="87">
        <f t="shared" si="8"/>
        <v>90</v>
      </c>
      <c r="BD36" s="86">
        <v>105</v>
      </c>
      <c r="BE36" s="85">
        <f t="shared" si="9"/>
        <v>105</v>
      </c>
      <c r="BF36" s="93">
        <f t="shared" si="10"/>
        <v>15</v>
      </c>
    </row>
    <row r="37" spans="1:58" s="2" customFormat="1" ht="15" customHeight="1" thickBot="1">
      <c r="A37" s="248"/>
      <c r="B37" s="251"/>
      <c r="C37" s="254"/>
      <c r="D37" s="37"/>
      <c r="E37" s="38"/>
      <c r="F37" s="38"/>
      <c r="G37" s="39">
        <v>95</v>
      </c>
      <c r="H37" s="40"/>
      <c r="I37" s="75"/>
      <c r="J37" s="27">
        <f aca="true" t="shared" si="165" ref="J37">I36</f>
        <v>70</v>
      </c>
      <c r="K37" s="30"/>
      <c r="L37" s="213">
        <f>IF($F$36=0,0,$G$37/($F$36/1000*I36))</f>
        <v>17.857142857142858</v>
      </c>
      <c r="M37" s="207">
        <f>L37*I36</f>
        <v>1250</v>
      </c>
      <c r="N37" s="75"/>
      <c r="O37" s="27">
        <f aca="true" t="shared" si="166" ref="O37">N36</f>
        <v>75</v>
      </c>
      <c r="P37" s="30"/>
      <c r="Q37" s="213">
        <f>IF($F$36=0,0,$G$37/($F$36/1000*N36))</f>
        <v>16.666666666666668</v>
      </c>
      <c r="R37" s="194">
        <f>Q37*N36</f>
        <v>1250</v>
      </c>
      <c r="S37" s="187"/>
      <c r="T37" s="188">
        <f aca="true" t="shared" si="167" ref="T37">S36</f>
        <v>75</v>
      </c>
      <c r="U37" s="189"/>
      <c r="V37" s="222">
        <f>IF($F$36=0,0,$G$37/($F$36/1000*S36))</f>
        <v>16.666666666666668</v>
      </c>
      <c r="W37" s="187"/>
      <c r="X37" s="188">
        <f aca="true" t="shared" si="168" ref="X37">W36</f>
        <v>80</v>
      </c>
      <c r="Y37" s="189"/>
      <c r="Z37" s="227">
        <f>IF($F$36=0,0,$G$37/($F$36/1000*W36))</f>
        <v>15.625</v>
      </c>
      <c r="AA37" s="159"/>
      <c r="AB37" s="160">
        <f aca="true" t="shared" si="169" ref="AB37">AA36</f>
        <v>85</v>
      </c>
      <c r="AC37" s="161"/>
      <c r="AD37" s="197">
        <f>IF($F$36=0,0,$G$37/($F$36/1000*AA36))</f>
        <v>14.705882352941176</v>
      </c>
      <c r="AE37" s="233">
        <f>1000*G37/(AA36*AC36)</f>
        <v>8.340649692712907</v>
      </c>
      <c r="AF37" s="139"/>
      <c r="AG37" s="140">
        <f aca="true" t="shared" si="170" ref="AG37">AF36</f>
        <v>90</v>
      </c>
      <c r="AH37" s="141"/>
      <c r="AI37" s="238">
        <f>IF($F$36=0,0,$G$37/($F$36/1000*AF36))</f>
        <v>13.88888888888889</v>
      </c>
      <c r="AJ37" s="142"/>
      <c r="AK37" s="140">
        <f aca="true" t="shared" si="171" ref="AK37">AJ36</f>
        <v>105</v>
      </c>
      <c r="AL37" s="141"/>
      <c r="AM37" s="243">
        <f>IF($F$36=0,0,$G$37/($F$36/1000*AJ36))</f>
        <v>11.904761904761905</v>
      </c>
      <c r="AO37" s="87">
        <f t="shared" si="0"/>
        <v>70</v>
      </c>
      <c r="AP37" s="86">
        <v>75</v>
      </c>
      <c r="AQ37" s="85">
        <f t="shared" si="1"/>
        <v>75</v>
      </c>
      <c r="AR37" s="93">
        <f t="shared" si="5"/>
        <v>5</v>
      </c>
      <c r="AS37" s="84"/>
      <c r="AT37" s="87">
        <f t="shared" si="2"/>
        <v>75</v>
      </c>
      <c r="AU37" s="86">
        <v>80</v>
      </c>
      <c r="AV37" s="85">
        <f t="shared" si="3"/>
        <v>80</v>
      </c>
      <c r="AW37" s="93">
        <f t="shared" si="6"/>
        <v>5</v>
      </c>
      <c r="AX37" s="84"/>
      <c r="AY37" s="95">
        <v>85</v>
      </c>
      <c r="AZ37" s="85">
        <f t="shared" si="4"/>
        <v>85</v>
      </c>
      <c r="BA37" s="93">
        <f t="shared" si="7"/>
        <v>10</v>
      </c>
      <c r="BB37" s="19"/>
      <c r="BC37" s="87">
        <f t="shared" si="8"/>
        <v>90</v>
      </c>
      <c r="BD37" s="86">
        <v>105</v>
      </c>
      <c r="BE37" s="85">
        <f t="shared" si="9"/>
        <v>105</v>
      </c>
      <c r="BF37" s="93">
        <f t="shared" si="10"/>
        <v>15</v>
      </c>
    </row>
    <row r="38" spans="1:58" s="2" customFormat="1" ht="15" customHeight="1" thickBot="1">
      <c r="A38" s="8" t="s">
        <v>20</v>
      </c>
      <c r="B38" s="255">
        <f>625.156</f>
        <v>625.156</v>
      </c>
      <c r="C38" s="256"/>
      <c r="D38" s="76"/>
      <c r="E38" s="44"/>
      <c r="F38" s="44"/>
      <c r="G38" s="44"/>
      <c r="H38" s="45"/>
      <c r="I38" s="26"/>
      <c r="J38" s="26">
        <f>I36</f>
        <v>70</v>
      </c>
      <c r="K38" s="26"/>
      <c r="L38" s="26"/>
      <c r="M38" s="208"/>
      <c r="N38" s="26"/>
      <c r="O38" s="26">
        <f>N36</f>
        <v>75</v>
      </c>
      <c r="P38" s="26"/>
      <c r="Q38" s="26"/>
      <c r="R38" s="26"/>
      <c r="S38" s="190"/>
      <c r="T38" s="190">
        <f>S36</f>
        <v>75</v>
      </c>
      <c r="U38" s="190"/>
      <c r="V38" s="190"/>
      <c r="W38" s="190"/>
      <c r="X38" s="190">
        <f>IF(X37&gt;S40,X37,S40)</f>
        <v>80</v>
      </c>
      <c r="Y38" s="190"/>
      <c r="Z38" s="190"/>
      <c r="AA38" s="162"/>
      <c r="AB38" s="162">
        <f>AA36</f>
        <v>85</v>
      </c>
      <c r="AC38" s="162"/>
      <c r="AD38" s="162"/>
      <c r="AE38" s="28"/>
      <c r="AF38" s="143"/>
      <c r="AG38" s="143">
        <f>AF36</f>
        <v>90</v>
      </c>
      <c r="AH38" s="143"/>
      <c r="AI38" s="143"/>
      <c r="AJ38" s="143"/>
      <c r="AK38" s="143">
        <f>AJ36</f>
        <v>105</v>
      </c>
      <c r="AL38" s="143"/>
      <c r="AM38" s="143"/>
      <c r="AO38" s="89">
        <f t="shared" si="0"/>
        <v>70</v>
      </c>
      <c r="AP38" s="90">
        <v>75</v>
      </c>
      <c r="AQ38" s="91">
        <f t="shared" si="1"/>
        <v>75</v>
      </c>
      <c r="AR38" s="94">
        <f t="shared" si="5"/>
        <v>5</v>
      </c>
      <c r="AS38" s="98"/>
      <c r="AT38" s="89">
        <f t="shared" si="2"/>
        <v>75</v>
      </c>
      <c r="AU38" s="90">
        <v>80</v>
      </c>
      <c r="AV38" s="91">
        <f t="shared" si="3"/>
        <v>80</v>
      </c>
      <c r="AW38" s="94">
        <f t="shared" si="6"/>
        <v>5</v>
      </c>
      <c r="AX38" s="98"/>
      <c r="AY38" s="96">
        <v>85</v>
      </c>
      <c r="AZ38" s="91">
        <f t="shared" si="4"/>
        <v>85</v>
      </c>
      <c r="BA38" s="94">
        <f t="shared" si="7"/>
        <v>10</v>
      </c>
      <c r="BB38" s="99"/>
      <c r="BC38" s="89">
        <f t="shared" si="8"/>
        <v>90</v>
      </c>
      <c r="BD38" s="90">
        <v>105</v>
      </c>
      <c r="BE38" s="91">
        <f t="shared" si="9"/>
        <v>105</v>
      </c>
      <c r="BF38" s="94">
        <f t="shared" si="10"/>
        <v>15</v>
      </c>
    </row>
    <row r="39" spans="1:28" s="19" customFormat="1" ht="15" customHeight="1">
      <c r="A39" s="9"/>
      <c r="B39" s="10"/>
      <c r="C39" s="10"/>
      <c r="D39" s="1"/>
      <c r="E39" s="9"/>
      <c r="F39" s="9"/>
      <c r="G39" s="9"/>
      <c r="H39" s="13"/>
      <c r="J39" s="14"/>
      <c r="K39" s="15"/>
      <c r="L39" s="15"/>
      <c r="M39" s="209"/>
      <c r="S39" s="17"/>
      <c r="T39" s="12"/>
      <c r="U39" s="16"/>
      <c r="V39" s="9"/>
      <c r="W39" s="17"/>
      <c r="X39" s="16"/>
      <c r="Y39" s="9"/>
      <c r="Z39" s="15"/>
      <c r="AA39" s="11"/>
      <c r="AB39" s="18"/>
    </row>
    <row r="41" ht="12.75">
      <c r="AE41" s="2"/>
    </row>
    <row r="42" ht="12.75">
      <c r="AE42" s="2"/>
    </row>
    <row r="43" ht="12.75">
      <c r="AE43" s="2"/>
    </row>
  </sheetData>
  <mergeCells count="50">
    <mergeCell ref="BC3:BF3"/>
    <mergeCell ref="AO1:BF2"/>
    <mergeCell ref="AO3:AR3"/>
    <mergeCell ref="AT3:AW3"/>
    <mergeCell ref="AY3:BA3"/>
    <mergeCell ref="A1:C2"/>
    <mergeCell ref="I2:M2"/>
    <mergeCell ref="D1:G2"/>
    <mergeCell ref="S1:Z1"/>
    <mergeCell ref="AF1:AM1"/>
    <mergeCell ref="I1:R1"/>
    <mergeCell ref="N2:R2"/>
    <mergeCell ref="AA1:AE1"/>
    <mergeCell ref="S2:V2"/>
    <mergeCell ref="W2:Z2"/>
    <mergeCell ref="AA2:AE2"/>
    <mergeCell ref="AF2:AI2"/>
    <mergeCell ref="AJ2:AM2"/>
    <mergeCell ref="A13:A15"/>
    <mergeCell ref="B13:B15"/>
    <mergeCell ref="C13:C15"/>
    <mergeCell ref="A3:A4"/>
    <mergeCell ref="B8:C8"/>
    <mergeCell ref="A9:A11"/>
    <mergeCell ref="B9:B11"/>
    <mergeCell ref="C9:C11"/>
    <mergeCell ref="B12:C12"/>
    <mergeCell ref="A5:A7"/>
    <mergeCell ref="B5:B7"/>
    <mergeCell ref="C5:C7"/>
    <mergeCell ref="A29:A33"/>
    <mergeCell ref="B29:B33"/>
    <mergeCell ref="C29:C33"/>
    <mergeCell ref="B16:C16"/>
    <mergeCell ref="A17:A19"/>
    <mergeCell ref="B17:B19"/>
    <mergeCell ref="C17:C19"/>
    <mergeCell ref="B20:C20"/>
    <mergeCell ref="A21:A23"/>
    <mergeCell ref="B21:B23"/>
    <mergeCell ref="C21:C23"/>
    <mergeCell ref="A25:A27"/>
    <mergeCell ref="B25:B27"/>
    <mergeCell ref="C25:C27"/>
    <mergeCell ref="B28:C28"/>
    <mergeCell ref="B34:C34"/>
    <mergeCell ref="A35:A37"/>
    <mergeCell ref="B35:B37"/>
    <mergeCell ref="C35:C37"/>
    <mergeCell ref="B38:C38"/>
  </mergeCells>
  <conditionalFormatting sqref="AE5 AE7 AE9 AE13 AE11 AE15 AE17 AE19">
    <cfRule type="cellIs" priority="186" dxfId="10" operator="between">
      <formula>0.000001</formula>
      <formula>4</formula>
    </cfRule>
  </conditionalFormatting>
  <conditionalFormatting sqref="M7 M5 M11 M15 M19 M9 M13 M17">
    <cfRule type="cellIs" priority="184" dxfId="10" operator="between">
      <formula>1</formula>
      <formula>499.9999</formula>
    </cfRule>
  </conditionalFormatting>
  <conditionalFormatting sqref="J3:J19">
    <cfRule type="colorScale" priority="18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5:K19 K28:K38">
    <cfRule type="cellIs" priority="178" dxfId="1" operator="greaterThan">
      <formula>100</formula>
    </cfRule>
    <cfRule type="cellIs" priority="179" dxfId="0" operator="between">
      <formula>96</formula>
      <formula>100</formula>
    </cfRule>
  </conditionalFormatting>
  <conditionalFormatting sqref="Z39">
    <cfRule type="cellIs" priority="174" dxfId="10" operator="greaterThan">
      <formula>150</formula>
    </cfRule>
    <cfRule type="cellIs" priority="175" dxfId="0" operator="between">
      <formula>146</formula>
      <formula>150</formula>
    </cfRule>
  </conditionalFormatting>
  <conditionalFormatting sqref="AB3:AB4 X3:X4 J3:J19 O3:O4">
    <cfRule type="colorScale" priority="17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3 M27 M21 M25">
    <cfRule type="cellIs" priority="171" dxfId="10" operator="between">
      <formula>1</formula>
      <formula>499.9999</formula>
    </cfRule>
  </conditionalFormatting>
  <conditionalFormatting sqref="J20:J27">
    <cfRule type="colorScale" priority="16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25 AE27">
    <cfRule type="cellIs" priority="168" dxfId="10" operator="between">
      <formula>0.000001</formula>
      <formula>4</formula>
    </cfRule>
  </conditionalFormatting>
  <conditionalFormatting sqref="AE21 AE23">
    <cfRule type="cellIs" priority="165" dxfId="10" operator="between">
      <formula>0.000001</formula>
      <formula>4</formula>
    </cfRule>
  </conditionalFormatting>
  <conditionalFormatting sqref="K20:K27">
    <cfRule type="cellIs" priority="163" dxfId="1" operator="greaterThan">
      <formula>100</formula>
    </cfRule>
    <cfRule type="cellIs" priority="164" dxfId="0" operator="between">
      <formula>96</formula>
      <formula>100</formula>
    </cfRule>
  </conditionalFormatting>
  <conditionalFormatting sqref="J20:J27">
    <cfRule type="colorScale" priority="15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33">
    <cfRule type="cellIs" priority="152" dxfId="10" operator="between">
      <formula>0.000001</formula>
      <formula>4</formula>
    </cfRule>
  </conditionalFormatting>
  <conditionalFormatting sqref="AE35 AE37 AB39">
    <cfRule type="cellIs" priority="151" dxfId="10" operator="between">
      <formula>0.000001</formula>
      <formula>4</formula>
    </cfRule>
  </conditionalFormatting>
  <conditionalFormatting sqref="M37 M35">
    <cfRule type="cellIs" priority="156" dxfId="10" operator="between">
      <formula>1</formula>
      <formula>499.9999</formula>
    </cfRule>
  </conditionalFormatting>
  <conditionalFormatting sqref="V39 Y39">
    <cfRule type="colorScale" priority="15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8:J38">
    <cfRule type="colorScale" priority="15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29">
    <cfRule type="cellIs" priority="153" dxfId="10" operator="between">
      <formula>0.000001</formula>
      <formula>4</formula>
    </cfRule>
  </conditionalFormatting>
  <conditionalFormatting sqref="Y39">
    <cfRule type="colorScale" priority="15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39">
    <cfRule type="colorScale" priority="14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8:J38 Y39 V39">
    <cfRule type="colorScale" priority="1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3:AB4 X3:X4 J3:J38 Y39 V39 O3:O4">
    <cfRule type="colorScale" priority="14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3:T4">
    <cfRule type="colorScale" priority="1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38">
    <cfRule type="cellIs" priority="136" dxfId="1" operator="greaterThan">
      <formula>100</formula>
    </cfRule>
    <cfRule type="cellIs" priority="137" dxfId="0" operator="between">
      <formula>96</formula>
      <formula>100</formula>
    </cfRule>
  </conditionalFormatting>
  <conditionalFormatting sqref="T3:T4">
    <cfRule type="colorScale" priority="1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3:T4">
    <cfRule type="colorScale" priority="13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38">
    <cfRule type="colorScale" priority="1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38">
    <cfRule type="colorScale" priority="12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3:T4 T38">
    <cfRule type="colorScale" priority="1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:AK4">
    <cfRule type="colorScale" priority="1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:AK4">
    <cfRule type="colorScale" priority="1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:AG4">
    <cfRule type="colorScale" priority="1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:AG4">
    <cfRule type="colorScale" priority="10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:AG4">
    <cfRule type="colorScale" priority="10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:AG4">
    <cfRule type="colorScale" priority="9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 R5 R11 R15 R19 R9 R13 R17">
    <cfRule type="cellIs" priority="98" dxfId="10" operator="between">
      <formula>1</formula>
      <formula>499.9999</formula>
    </cfRule>
  </conditionalFormatting>
  <conditionalFormatting sqref="O5:O19">
    <cfRule type="colorScale" priority="9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5:P19 P28:P38">
    <cfRule type="cellIs" priority="95" dxfId="1" operator="greaterThan">
      <formula>100</formula>
    </cfRule>
    <cfRule type="cellIs" priority="96" dxfId="0" operator="between">
      <formula>96</formula>
      <formula>100</formula>
    </cfRule>
  </conditionalFormatting>
  <conditionalFormatting sqref="O5:O19">
    <cfRule type="colorScale" priority="9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3 R27 R21 R25">
    <cfRule type="cellIs" priority="93" dxfId="10" operator="between">
      <formula>1</formula>
      <formula>499.9999</formula>
    </cfRule>
  </conditionalFormatting>
  <conditionalFormatting sqref="O20:O27">
    <cfRule type="colorScale" priority="9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20:P27">
    <cfRule type="cellIs" priority="90" dxfId="1" operator="greaterThan">
      <formula>100</formula>
    </cfRule>
    <cfRule type="cellIs" priority="91" dxfId="0" operator="between">
      <formula>96</formula>
      <formula>100</formula>
    </cfRule>
  </conditionalFormatting>
  <conditionalFormatting sqref="O20:O27">
    <cfRule type="colorScale" priority="8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37 R35">
    <cfRule type="cellIs" priority="88" dxfId="10" operator="between">
      <formula>1</formula>
      <formula>499.9999</formula>
    </cfRule>
  </conditionalFormatting>
  <conditionalFormatting sqref="O28:O38">
    <cfRule type="colorScale" priority="8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28:O38">
    <cfRule type="colorScale" priority="8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5:O38">
    <cfRule type="colorScale" priority="8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5:T19">
    <cfRule type="colorScale" priority="8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5 U37">
    <cfRule type="cellIs" priority="82" dxfId="1" operator="greaterThan">
      <formula>100</formula>
    </cfRule>
    <cfRule type="cellIs" priority="83" dxfId="0" operator="between">
      <formula>96</formula>
      <formula>100</formula>
    </cfRule>
  </conditionalFormatting>
  <conditionalFormatting sqref="T5:T19">
    <cfRule type="colorScale" priority="8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0:T27">
    <cfRule type="colorScale" priority="8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0:T27">
    <cfRule type="colorScale" priority="7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8:T37">
    <cfRule type="colorScale" priority="7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8:T37">
    <cfRule type="colorScale" priority="7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5:T37">
    <cfRule type="colorScale" priority="7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38">
    <cfRule type="cellIs" priority="72" dxfId="1" operator="greaterThan">
      <formula>100</formula>
    </cfRule>
    <cfRule type="cellIs" priority="73" dxfId="0" operator="between">
      <formula>96</formula>
      <formula>100</formula>
    </cfRule>
  </conditionalFormatting>
  <conditionalFormatting sqref="X38">
    <cfRule type="colorScale" priority="7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8">
    <cfRule type="colorScale" priority="7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8">
    <cfRule type="colorScale" priority="6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5:X19">
    <cfRule type="colorScale" priority="6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5 Y37">
    <cfRule type="cellIs" priority="66" dxfId="1" operator="greaterThan">
      <formula>100</formula>
    </cfRule>
    <cfRule type="cellIs" priority="67" dxfId="0" operator="between">
      <formula>96</formula>
      <formula>100</formula>
    </cfRule>
  </conditionalFormatting>
  <conditionalFormatting sqref="X5:X19">
    <cfRule type="colorScale" priority="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20:X27">
    <cfRule type="colorScale" priority="6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20:X27">
    <cfRule type="colorScale" priority="6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28:X37">
    <cfRule type="colorScale" priority="6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28:X37">
    <cfRule type="colorScale" priority="5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5:X37">
    <cfRule type="colorScale" priority="5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8">
    <cfRule type="cellIs" priority="56" dxfId="1" operator="greaterThan">
      <formula>100</formula>
    </cfRule>
    <cfRule type="cellIs" priority="57" dxfId="0" operator="between">
      <formula>96</formula>
      <formula>100</formula>
    </cfRule>
  </conditionalFormatting>
  <conditionalFormatting sqref="AB38">
    <cfRule type="colorScale" priority="5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38">
    <cfRule type="colorScale" priority="5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38">
    <cfRule type="colorScale" priority="5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5:AB19">
    <cfRule type="colorScale" priority="5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5 AC37">
    <cfRule type="cellIs" priority="50" dxfId="1" operator="greaterThan">
      <formula>100</formula>
    </cfRule>
    <cfRule type="cellIs" priority="51" dxfId="0" operator="between">
      <formula>96</formula>
      <formula>100</formula>
    </cfRule>
  </conditionalFormatting>
  <conditionalFormatting sqref="AB5:AB19">
    <cfRule type="colorScale" priority="4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20:AB27">
    <cfRule type="colorScale" priority="4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20:AB27">
    <cfRule type="colorScale" priority="4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28:AB37">
    <cfRule type="colorScale" priority="4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28:AB37">
    <cfRule type="colorScale" priority="4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5:AB37">
    <cfRule type="colorScale" priority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8">
    <cfRule type="colorScale" priority="3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8">
    <cfRule type="colorScale" priority="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38">
    <cfRule type="colorScale" priority="3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5:AG19">
    <cfRule type="colorScale" priority="3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5:AG19">
    <cfRule type="colorScale" priority="3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20:AG27">
    <cfRule type="colorScale" priority="3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20:AG27">
    <cfRule type="colorScale" priority="2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28:AG37">
    <cfRule type="colorScale" priority="2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28:AG37">
    <cfRule type="colorScale" priority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G5:AG37">
    <cfRule type="colorScale" priority="2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8">
    <cfRule type="colorScale" priority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8">
    <cfRule type="colorScale" priority="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8">
    <cfRule type="colorScale" priority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:AK19">
    <cfRule type="colorScale" priority="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:AK19">
    <cfRule type="colorScale" priority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20:AK27">
    <cfRule type="colorScale" priority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20:AK27">
    <cfRule type="colorScale" priority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28:AK37">
    <cfRule type="colorScale" priority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28:AK37">
    <cfRule type="colorScale" priority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:AK37">
    <cfRule type="colorScale" priority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:AK38 AG5:AG38 AB5:AB38 X5:X39 T5:T38 O5:O38 J5:J38">
    <cfRule type="colorScale" priority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5:AR38">
    <cfRule type="colorScale" priority="8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 val="0"/>
        <cfvo type="num" val="0"/>
        <cfvo type="max"/>
        <color rgb="FFF8696B"/>
        <color theme="0"/>
        <color rgb="FF63BE7B"/>
      </colorScale>
    </cfRule>
  </conditionalFormatting>
  <conditionalFormatting sqref="AW5:AW38">
    <cfRule type="colorScale" priority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A5:BA38"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F5:BF38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5:AW38 AR5:AR38 BA5:BA38 BF5:BF38">
    <cfRule type="colorScale" priority="3">
      <colorScale>
        <cfvo type="min" val="0"/>
        <cfvo type="num" val="0"/>
        <cfvo type="max"/>
        <color theme="5"/>
        <color theme="0"/>
        <color rgb="FF63BE7B"/>
      </colorScale>
    </cfRule>
  </conditionalFormatting>
  <conditionalFormatting sqref="AR5:AR38 AW5:AW38 BA5:BA38 BF5:BF38">
    <cfRule type="colorScale" priority="2">
      <colorScale>
        <cfvo type="min" val="0"/>
        <cfvo type="percentile" val="50"/>
        <cfvo type="max"/>
        <color theme="5"/>
        <color theme="7" tint="0.7999799847602844"/>
        <color theme="9"/>
      </colorScale>
    </cfRule>
    <cfRule type="colorScale" priority="1">
      <colorScale>
        <cfvo type="min" val="0"/>
        <cfvo type="num" val="0"/>
        <cfvo type="max"/>
        <color theme="5"/>
        <color theme="7" tint="0.7999799847602844"/>
        <color theme="9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Chudějová Ludmila, Bc.</dc:creator>
  <cp:keywords/>
  <dc:description/>
  <cp:lastModifiedBy>Bednář Josef, Ing.</cp:lastModifiedBy>
  <dcterms:created xsi:type="dcterms:W3CDTF">2022-01-26T07:26:11Z</dcterms:created>
  <dcterms:modified xsi:type="dcterms:W3CDTF">2022-06-14T14:53:20Z</dcterms:modified>
  <cp:category/>
  <cp:version/>
  <cp:contentType/>
  <cp:contentStatus/>
</cp:coreProperties>
</file>