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1" sheetId="3" r:id="rId3"/>
    <sheet name="SO02" sheetId="4" r:id="rId4"/>
    <sheet name="SO 98-98" sheetId="5" r:id="rId5"/>
  </sheets>
  <definedNames/>
  <calcPr/>
  <webPublishing/>
</workbook>
</file>

<file path=xl/sharedStrings.xml><?xml version="1.0" encoding="utf-8"?>
<sst xmlns="http://schemas.openxmlformats.org/spreadsheetml/2006/main" count="2225" uniqueCount="476">
  <si>
    <t>Aspe</t>
  </si>
  <si>
    <t>Rekapitulace ceny</t>
  </si>
  <si>
    <t>S632000470-zm01</t>
  </si>
  <si>
    <t>Zvýšení bezpečnosti na přejezdu P419 v km 3,454 na trati Pňovany - Bezdružice</t>
  </si>
  <si>
    <t>ZŘ</t>
  </si>
  <si>
    <t>20230922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</si>
  <si>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</si>
  <si>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</si>
  <si>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</si>
  <si>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</si>
  <si>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</si>
  <si>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</si>
  <si>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</si>
  <si>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</si>
  <si>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</si>
  <si>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</si>
  <si>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01</t>
  </si>
  <si>
    <t>PZS v km 3,454 (P419)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</si>
  <si>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</si>
  <si>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</si>
  <si>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</si>
  <si>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</si>
  <si>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</si>
  <si>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</si>
  <si>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</si>
  <si>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</si>
  <si>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</si>
  <si>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</si>
  <si>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</si>
  <si>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</si>
  <si>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</si>
  <si>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</si>
  <si>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</si>
  <si>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</si>
  <si>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</si>
  <si>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</si>
  <si>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</si>
  <si>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</si>
  <si>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</si>
  <si>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</si>
  <si>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</si>
  <si>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</si>
  <si>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</si>
  <si>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</si>
  <si>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</si>
  <si>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</si>
  <si>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</si>
  <si>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</si>
  <si>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</si>
  <si>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</si>
  <si>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</si>
  <si>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</si>
  <si>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</si>
  <si>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</si>
  <si>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</si>
  <si>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</si>
  <si>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</si>
  <si>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</si>
  <si>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</si>
  <si>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</si>
  <si>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</si>
  <si>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</si>
  <si>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</si>
  <si>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</si>
  <si>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</si>
  <si>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</si>
  <si>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</si>
  <si>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</si>
  <si>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</si>
  <si>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</si>
  <si>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</si>
  <si>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V/259AH - DODÁVKA</t>
  </si>
  <si>
    <t>R-položka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</si>
  <si>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</si>
  <si>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</si>
  <si>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</si>
  <si>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</si>
  <si>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</si>
  <si>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</si>
  <si>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</si>
  <si>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</si>
  <si>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</si>
  <si>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</si>
  <si>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</si>
  <si>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75D161</t>
  </si>
  <si>
    <t>RELÉOVÝ DOMEK (DO 18 M2) PREFABRIKOVANÝ, IZOLOVANÝ, S KLIMATIZACÍ A VNITŘNÍ KABELIZACÍ - DODÁVKA</t>
  </si>
  <si>
    <t>75IEC1</t>
  </si>
  <si>
    <t>VENKOVNÍ TELEFONNÍ OBJEKT NA SLOUPKU</t>
  </si>
  <si>
    <t>10</t>
  </si>
  <si>
    <t>75D167</t>
  </si>
  <si>
    <t>RELÉOVÝ DOMEK (DO 18 M2) PREFABRIKOVANÝ - MONTÁŽ</t>
  </si>
  <si>
    <t>75IECX</t>
  </si>
  <si>
    <t>VENKOVNÍ TELEFONNÍ OBJEKT - MONTÁŽ</t>
  </si>
  <si>
    <t>11</t>
  </si>
  <si>
    <t>R3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</si>
  <si>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</si>
  <si>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</si>
  <si>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</si>
  <si>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12</t>
  </si>
  <si>
    <t>R4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</si>
  <si>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</si>
  <si>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</si>
  <si>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13</t>
  </si>
  <si>
    <t>R5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</si>
  <si>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</si>
  <si>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</si>
  <si>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14</t>
  </si>
  <si>
    <t>R6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</si>
  <si>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</si>
  <si>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</si>
  <si>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15</t>
  </si>
  <si>
    <t>Diagnostika vnitřních stavů PZZ s možností dálkového rozboru dat - dodávka, montáž</t>
  </si>
  <si>
    <t>Dodávka i montáž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</si>
  <si>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R7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</si>
  <si>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</si>
  <si>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</si>
  <si>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16</t>
  </si>
  <si>
    <t>75D217</t>
  </si>
  <si>
    <t>VÝSTRAŽNÍK SE ZÁVOROU, 1 SKŘÍŇ - MONTÁŽ</t>
  </si>
  <si>
    <t>R9</t>
  </si>
  <si>
    <t>VÝSTRAŽNÍK SE ZÁVOROU, 2 SKŘÍNĚ - DODÁVKA</t>
  </si>
  <si>
    <t>Položka obsahuje dodávka výstražníku se závorou 2 skříně podle jeho typu a potřebného pomocného materiálu a dopravy do staveništního skladu, včetně DZ A32a</t>
  </si>
  <si>
    <t>17</t>
  </si>
  <si>
    <t>75D237</t>
  </si>
  <si>
    <t>VÝSTRAŽNÍK SE ZÁVOROU, 2 SKŘÍNĚ - MONTÁŽ</t>
  </si>
  <si>
    <t>R8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</si>
  <si>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</si>
  <si>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</si>
  <si>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SNÍMAČ POČÍTAČE NÁPRAV - DODÁVKA</t>
  </si>
  <si>
    <t>Položka obsahuje kompletní dodávka snímače počítače náprav, potřebného pomocného materiálu a dopravy do staveništního skladu.</t>
  </si>
  <si>
    <t>18</t>
  </si>
  <si>
    <t>75D221</t>
  </si>
  <si>
    <t>VÝSTRAŽNÍK BEZ ZÁVORY, 1 SKŘÍŇ - DODÁVKA</t>
  </si>
  <si>
    <t>19</t>
  </si>
  <si>
    <t>75D227</t>
  </si>
  <si>
    <t>VÝSTRAŽNÍK BEZ ZÁVORY, 1 SKŘÍŇ - MONTÁŽ</t>
  </si>
  <si>
    <t>20</t>
  </si>
  <si>
    <t>75D261</t>
  </si>
  <si>
    <t>PŘEJEZDNÍK - DODÁVKA</t>
  </si>
  <si>
    <t>21</t>
  </si>
  <si>
    <t>75D267</t>
  </si>
  <si>
    <t>PŘEJEZDNÍK - MONTÁŽ</t>
  </si>
  <si>
    <t>22</t>
  </si>
  <si>
    <t>75C721</t>
  </si>
  <si>
    <t>VZDÁLENOSTNÍ UPOZORNOVADLO, NEPROMĚNNÉ NÁVĚSTIDLO SE ZÁKLADEM - DODÁVKA</t>
  </si>
  <si>
    <t>23</t>
  </si>
  <si>
    <t>75C727</t>
  </si>
  <si>
    <t>VZDÁLENOSTNÍ UPOZORNOVADLO, NEPROMĚNNÉ NÁVĚSTIDLO SE ZÁKLADEM - MONTÁŽ</t>
  </si>
  <si>
    <t>24</t>
  </si>
  <si>
    <t>75C917</t>
  </si>
  <si>
    <t>SNÍMAČ POČÍTAČE NÁPRAV - MONTÁŽ</t>
  </si>
  <si>
    <t>25</t>
  </si>
  <si>
    <t>R10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</si>
  <si>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</si>
  <si>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</si>
  <si>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26</t>
  </si>
  <si>
    <t>R11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</si>
  <si>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</si>
  <si>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</si>
  <si>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</si>
  <si>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R12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</si>
  <si>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</si>
  <si>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</si>
  <si>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28</t>
  </si>
  <si>
    <t>R13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</si>
  <si>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</si>
  <si>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</si>
  <si>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29</t>
  </si>
  <si>
    <t>75E117</t>
  </si>
  <si>
    <t>DOZOR PRACOVNÍKŮ PROVOZOVATELE PŘI PRÁCI NA ŽIVÉM ZAŘÍZENÍ</t>
  </si>
  <si>
    <t>HOD</t>
  </si>
  <si>
    <t>30</t>
  </si>
  <si>
    <t>75E197</t>
  </si>
  <si>
    <t>PŘÍPRAVA A CELKOVÉ ZKOUŠKY PŘEJEZDOVÉHO ZABEZPEČOVACÍHO ZAŘÍZENÍ PRO JEDNU KOLEJ</t>
  </si>
  <si>
    <t>31</t>
  </si>
  <si>
    <t>75E127</t>
  </si>
  <si>
    <t>CELKOVÁ PROHLÍDKA ZAŘÍZENÍ A VYHOTOVENÍ REVIZNÍ ZPRÁVY</t>
  </si>
  <si>
    <t>32</t>
  </si>
  <si>
    <t>75E1B7</t>
  </si>
  <si>
    <t>REGULACE A ZKOUŠENÍ ZABEZPEČOVACÍHO ZAŘÍZENÍ</t>
  </si>
  <si>
    <t>33</t>
  </si>
  <si>
    <t>74F323</t>
  </si>
  <si>
    <t>PROTOKOL UTZ</t>
  </si>
  <si>
    <t>34</t>
  </si>
  <si>
    <t>R14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</si>
  <si>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</si>
  <si>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</si>
  <si>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35</t>
  </si>
  <si>
    <t>02943</t>
  </si>
  <si>
    <t>OSTATNÍ POŽADAVKY - VYPRACOVÁNÍ RDS</t>
  </si>
  <si>
    <t>KPL</t>
  </si>
  <si>
    <t>Kabelizace</t>
  </si>
  <si>
    <t>36</t>
  </si>
  <si>
    <t>75A131</t>
  </si>
  <si>
    <t>KABEL METALICKÝ DVOUPLÁŠŤOVÝ DO 12 PÁRŮ - DODÁVKA</t>
  </si>
  <si>
    <t>KMPÁR</t>
  </si>
  <si>
    <t>37</t>
  </si>
  <si>
    <t>75A217</t>
  </si>
  <si>
    <t>ZATAŽENÍ A SPOJKOVÁNÍ KABELŮ DO 12 PÁRŮ - MONTÁŽ</t>
  </si>
  <si>
    <t>38</t>
  </si>
  <si>
    <t>742H12</t>
  </si>
  <si>
    <t>KABEL NN ČTYŘ- A PĚTIŽÍLOVÝ CU S PLASTOVOU IZOLACÍ OD 4 DO 16 MM2</t>
  </si>
  <si>
    <t>75A141</t>
  </si>
  <si>
    <t>KABEL METALICKÝ DVOUPLÁŠŤOVÝ PŘES 12 PÁRŮ - DODÁVKA</t>
  </si>
  <si>
    <t>39</t>
  </si>
  <si>
    <t>75A227</t>
  </si>
  <si>
    <t>ZATAŽENÍ A SPOJKOVÁNÍ KABELŮ PŘES 12 PÁRŮ - MONTÁŽ</t>
  </si>
  <si>
    <t>40</t>
  </si>
  <si>
    <t>742L12</t>
  </si>
  <si>
    <t>UKONČENÍ DVOU AŽ PĚTIŽÍLOVÉHO KABELU V ROZVADĚČI NEBO NA PŘÍSTROJI OD 4 DO 16 MM2</t>
  </si>
  <si>
    <t>41</t>
  </si>
  <si>
    <t>75I221</t>
  </si>
  <si>
    <t>KABEL ZEMNÍ DVOUPLÁŠŤOVÝ BEZ PANCÍŘE PRŮMĚRU ŽÍLY 0,8 MM DO 5XN</t>
  </si>
  <si>
    <t>KMČTYŘKA</t>
  </si>
  <si>
    <t>75I222</t>
  </si>
  <si>
    <t>KABEL ZEMNÍ DVOUPLÁŠŤOVÝ BEZ PANCÍŘE PRŮMĚRU ŽÍLY 0,8 MM DO 25XN</t>
  </si>
  <si>
    <t>42</t>
  </si>
  <si>
    <t>75I22X</t>
  </si>
  <si>
    <t>KABEL ZEMNÍ DVOUPLÁŠŤOVÝ BEZ PANCÍŘE PRŮMĚRU ŽÍLY 0,8 MM - MONTÁŽ</t>
  </si>
  <si>
    <t>43</t>
  </si>
  <si>
    <t>75II11</t>
  </si>
  <si>
    <t>SPOJKA PRO CELOPLASTOVÉ KABELY BEZ PANCÍŘE DO 100 ŽIL</t>
  </si>
  <si>
    <t>44</t>
  </si>
  <si>
    <t>75II1X</t>
  </si>
  <si>
    <t>SPOJKA PRO CELOPLASTOVÉ KABELY BEZ PANCÍŘE - MONTÁŽ</t>
  </si>
  <si>
    <t>45</t>
  </si>
  <si>
    <t>701005</t>
  </si>
  <si>
    <t>VYHLEDÁVACÍ MARKER ZEMNÍ S MOŽNOSTÍ ZÁPISU</t>
  </si>
  <si>
    <t>46</t>
  </si>
  <si>
    <t>75IG61</t>
  </si>
  <si>
    <t>VEDENÍ UZEMŇOVACÍ V ZEMI Z FEZN DRÁTU DO 120 MM2</t>
  </si>
  <si>
    <t>47</t>
  </si>
  <si>
    <t>75IG6X</t>
  </si>
  <si>
    <t>VEDENÍ UZEMŇOVACÍ V ZEMI Z FEZN DRÁTU DO 120 MM2 - MONTÁŽ</t>
  </si>
  <si>
    <t>48</t>
  </si>
  <si>
    <t>75IG11</t>
  </si>
  <si>
    <t>TYČ UZEMŇOVACÍ</t>
  </si>
  <si>
    <t>49</t>
  </si>
  <si>
    <t>75IG1X</t>
  </si>
  <si>
    <t>TYČ UZEMŇOVACÍ - MONTÁŽ</t>
  </si>
  <si>
    <t>50</t>
  </si>
  <si>
    <t>75IE41</t>
  </si>
  <si>
    <t>SLOUPKOVÝ ROZVADĚČ DO 100 PÁRŮ</t>
  </si>
  <si>
    <t>R17</t>
  </si>
  <si>
    <t>MĚŘENÍ ZÁVĚREČNÉ DÁLKOVÝCH KABELŮ V JEDNOM SMĚRU V PLNÉM ROZSAHU BEZ PROVOZU</t>
  </si>
  <si>
    <t>ČTYŘKA</t>
  </si>
  <si>
    <t>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</t>
  </si>
  <si>
    <t>51</t>
  </si>
  <si>
    <t>75IE4X</t>
  </si>
  <si>
    <t>SLOUPKOVÝ ROZVADĚČ DO 100 PÁRŮ - MONTÁŽ</t>
  </si>
  <si>
    <t>Trubky HDPE</t>
  </si>
  <si>
    <t>52</t>
  </si>
  <si>
    <t>75I911</t>
  </si>
  <si>
    <t>OPTOTRUBKA HDPE PRŮMĚRU DO 40 MM</t>
  </si>
  <si>
    <t>53</t>
  </si>
  <si>
    <t>75I91X</t>
  </si>
  <si>
    <t>OPTOTRUBKA HDPE - MONTÁŽ</t>
  </si>
  <si>
    <t>54</t>
  </si>
  <si>
    <t>75I962</t>
  </si>
  <si>
    <t>OPTOTRUBKA - KALIBRACE</t>
  </si>
  <si>
    <t>75IA11</t>
  </si>
  <si>
    <t>OPTOTRUBKOVÁ SPOJKA PRŮMĚRU DO 40 MM</t>
  </si>
  <si>
    <t>55</t>
  </si>
  <si>
    <t>75I961</t>
  </si>
  <si>
    <t>OPTOTRUBKA - HERMETIZACE ÚSEKU DO 2000 M</t>
  </si>
  <si>
    <t>ÚSEK</t>
  </si>
  <si>
    <t>56</t>
  </si>
  <si>
    <t>75IA1X</t>
  </si>
  <si>
    <t>OPTOTRUBKOVÁ SPOJKA - MONTÁŽ</t>
  </si>
  <si>
    <t>57</t>
  </si>
  <si>
    <t>Zemní práce</t>
  </si>
  <si>
    <t>58</t>
  </si>
  <si>
    <t>R19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</si>
  <si>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</si>
  <si>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</si>
  <si>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</si>
  <si>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59</t>
  </si>
  <si>
    <t>709210</t>
  </si>
  <si>
    <t>KŘIŽOVATKA KABELOVÝCH VEDENÍ SE STÁVAJÍCÍ INŽENÝRSKOU SÍTÍ (KABELEM, POTRUBÍM APOD.)</t>
  </si>
  <si>
    <t>60</t>
  </si>
  <si>
    <t>02730</t>
  </si>
  <si>
    <t>POMOC PRÁCE ZŘÍZ NEBO ZAJIŠŤ OCHRANU INŽENÝRSKÝCH SÍTÍ</t>
  </si>
  <si>
    <t>61</t>
  </si>
  <si>
    <t>R21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</si>
  <si>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</si>
  <si>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</si>
  <si>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</si>
  <si>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62</t>
  </si>
  <si>
    <t>R22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</si>
  <si>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</si>
  <si>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</si>
  <si>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63</t>
  </si>
  <si>
    <t>17411</t>
  </si>
  <si>
    <t>ZÁSYP JAM A RÝH ZEMINOU SE ZHUTNĚNÍM</t>
  </si>
  <si>
    <t>64</t>
  </si>
  <si>
    <t>702312</t>
  </si>
  <si>
    <t>ZAKRYTÍ KABELŮ VÝSTRAŽNOU FÓLIÍ ŠÍŘKY PŘES 20 DO 40 CM</t>
  </si>
  <si>
    <t>65</t>
  </si>
  <si>
    <t>14173</t>
  </si>
  <si>
    <t>PROTLAČOVÁNÍ POTRUBÍ Z PLAST HMOT DN DO 200MM</t>
  </si>
  <si>
    <t>66</t>
  </si>
  <si>
    <t>22695A</t>
  </si>
  <si>
    <t>VÝDŘEVA ZÁPOROVÉHO PAŽENÍ DOČASNÁ (PLOCHA)</t>
  </si>
  <si>
    <t>M2</t>
  </si>
  <si>
    <t>R25</t>
  </si>
  <si>
    <t>ULOŽENÍ KABELŮ DO KABELOVÉHO ŽLABU</t>
  </si>
  <si>
    <t>Položka zahrnuje komplet práce spojené s uložením kabelů a trubek HDPE do kabelového žlabu.</t>
  </si>
  <si>
    <t>67</t>
  </si>
  <si>
    <t>702112</t>
  </si>
  <si>
    <t>KABELOVÝ ŽLAB ZEMNÍ VČETNĚ KRYTU SVĚTLÉ ŠÍŘKY PŘES 120 DO 250 MM</t>
  </si>
  <si>
    <t>R27</t>
  </si>
  <si>
    <t>PLASTOVÁ ZEMNÍ KOMORA PRO ULOŽENÍ REZERVY</t>
  </si>
  <si>
    <t>Položka zahrnuje materiál dle názvu položky</t>
  </si>
  <si>
    <t>68</t>
  </si>
  <si>
    <t>75ID1X</t>
  </si>
  <si>
    <t>PLASTOVÁ ZEMNÍ KOMORA PRO ULOŽENÍ REZERVY - MONTÁŽ</t>
  </si>
  <si>
    <t>69</t>
  </si>
  <si>
    <t>18210</t>
  </si>
  <si>
    <t>ÚPRAVA POVRCHŮ SROVNÁNÍM ÚZEMÍ</t>
  </si>
  <si>
    <t>70</t>
  </si>
  <si>
    <t>111204</t>
  </si>
  <si>
    <t>ODSTRANĚNÍ KŘOVIN S ODVOZEM DO 5KM</t>
  </si>
  <si>
    <t>465922</t>
  </si>
  <si>
    <t>DLAŽBY Z BETONOVÝCH DLAŽDIC NA MC</t>
  </si>
  <si>
    <t>OSTATNÍ POŽADAVKY - ZEMĚMĚŘIČSKÁ MĚŘENÍ</t>
  </si>
  <si>
    <t>Zahrnuje veškeré náklady spojené s požadovanými pracemi ( dle názvu položky)</t>
  </si>
  <si>
    <t>Demontáže</t>
  </si>
  <si>
    <t>71</t>
  </si>
  <si>
    <t>R30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</si>
  <si>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</si>
  <si>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</si>
  <si>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D.2.1.8</t>
  </si>
  <si>
    <t>Pozemní komunikace</t>
  </si>
  <si>
    <t xml:space="preserve">  SO 01</t>
  </si>
  <si>
    <t>Přeložka účelové komunikace</t>
  </si>
  <si>
    <t>SO 01</t>
  </si>
  <si>
    <t>18242</t>
  </si>
  <si>
    <t>ZALOŽENÍ TRÁVNÍKU HYDROOSEVEM NA ORNICI</t>
  </si>
  <si>
    <t>1: Osetí svahů kolem nové komunikace travníkem   
2: 420=420,000 [B]   
3: Provedení zatravněné vrstvy účelové komunikace tloušťky 50 mm   
4: 380=380,000 [A]   
5: Celkem: B+A=800,000 [C]</t>
  </si>
  <si>
    <t>18110</t>
  </si>
  <si>
    <t>ÚPRAVA PLÁNĚ SE ZHUTNĚNÍM V HORNINĚ TŘ. I</t>
  </si>
  <si>
    <t>1: Plocha zemní pláně včetně pláně pod zemním tělesem (násep)   
2: 800=800,000 [A]</t>
  </si>
  <si>
    <t>015111</t>
  </si>
  <si>
    <t>POPLATKY ZA LIKVIDACI ODPADŮ NEKONTAMINOVANÝCH - 17 05 04 VYTĚŽENÉ ZEMINY A HORNINY - I. TŘÍDA TĚŽITELNOSTI</t>
  </si>
  <si>
    <t>T</t>
  </si>
  <si>
    <t>1: Skládka Stříbro   
2: Objemová hmotnost 2 t/m3   
3: 2*23,91=47,820 [A]</t>
  </si>
  <si>
    <t>12373A</t>
  </si>
  <si>
    <t>ODKOP PRO SPOD STAVBU SILNIC A ŽELEZNIC TŘ. I - BEZ DOPRAVY</t>
  </si>
  <si>
    <t>1: Odkop materiálu dle VV z vykresu Civilu   
2: 23,91=23,910 [A]</t>
  </si>
  <si>
    <t>R17160</t>
  </si>
  <si>
    <t>DODÁVKA A ULOŽENÍ SYPANINY DO NÁSYPŮ Z HORNIN KAMENITÝCH SE ZHUTNĚNÍM</t>
  </si>
  <si>
    <t>1: Zřízení náspu tělesa účelové komunikace ze štěrkodrti třídy B - frakce 0/63   
2: Hutnění vrstev tloušťky maximálně 0,25 m   
3: 645,79=645,790 [A]</t>
  </si>
  <si>
    <t>položka zahrnuje:   
- kompletní provedení zemní konstrukce vč. výběru, dodání a dopravy vhodného materiálu na místo určení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pod.)"</t>
  </si>
  <si>
    <t>17120</t>
  </si>
  <si>
    <t>ULOŽENÍ SYPANINY DO NÁSYPŮ A NA SKLÁDKY BEZ ZHUTNĚNÍ</t>
  </si>
  <si>
    <t>1: Uložení ornice na terém pro osetí zelení   
2: 420*0,15=63,000 [A]</t>
  </si>
  <si>
    <t>12110A</t>
  </si>
  <si>
    <t>SEJMUTÍ ORNICE NEBO LESNÍ PŮDY - BEZ DOPRAVY</t>
  </si>
  <si>
    <t>1: Sejmutí ornice v tloušťce 0,3 m   
2: Plocha ornice 800 m2   
3: 800*0,3=240,000 [A]</t>
  </si>
  <si>
    <t>12110B</t>
  </si>
  <si>
    <t>SEJMUTÍ ORNICE NEBO LESNÍ PŮDY - DOPRAVA</t>
  </si>
  <si>
    <t>M3KM</t>
  </si>
  <si>
    <t>1: Dovoz do vzdálenosti 20 km   
2: Objem 174,6 m3   
3: 20*174,6=3 492,000 [A]</t>
  </si>
  <si>
    <t>12373B</t>
  </si>
  <si>
    <t>ODKOP PRO SPOD STAVBU SILNIC A ŽELEZNIC TŘ. I - DOPRAVA</t>
  </si>
  <si>
    <t>1: Odvoz materiálu na skládku ve Stříbře - 13 km   
2: Objemová hmotnost 2t/m3   
3: Objem - 23,91 m3   
4: 13*23,91=310,830 [A]</t>
  </si>
  <si>
    <t>184A1</t>
  </si>
  <si>
    <t>VYSAZOVÁNÍ KEŘŮ LISTNATÝCH S BALEM VČETNĚ VÝKOPU JAMKY</t>
  </si>
  <si>
    <t>3=3,000 [A]</t>
  </si>
  <si>
    <t>Komunikace</t>
  </si>
  <si>
    <t>56330</t>
  </si>
  <si>
    <t>VOZOVKOVÉ VRSTVY ZE ŠTĚRKODRTI</t>
  </si>
  <si>
    <t>1: Konstrukční vrstva účelové komunikace   
2: 378*0,200=75.600 [A]</t>
  </si>
  <si>
    <t>Ostatní konstrukce a práce</t>
  </si>
  <si>
    <t>91228</t>
  </si>
  <si>
    <t>SMĚROVÉ SLOUPKY Z PLAST HMOT VČETNĚ ODRAZNÉHO PÁSKU</t>
  </si>
  <si>
    <t>1: Směrový sloupek kulatý Z11g - 2x   
2 2</t>
  </si>
  <si>
    <t>914181</t>
  </si>
  <si>
    <t>DOPR ZNAČ ZÁKL VEL HLINÍK FÓLIE TŘ 3 - DOD A MONT</t>
  </si>
  <si>
    <t>1: Dopravní značení P4 - 1 ks   
2: 1=1,000 [A]</t>
  </si>
  <si>
    <t>D.2.3.6</t>
  </si>
  <si>
    <t>Rozvodny vn, nn, osvětlení a dálkové ovládání odpojovačů</t>
  </si>
  <si>
    <t xml:space="preserve">  SO02</t>
  </si>
  <si>
    <t>Přípojka nn pro PZZ v km 3,454 (P419)</t>
  </si>
  <si>
    <t>SO02</t>
  </si>
  <si>
    <t>Přípojka nn pro PZZ</t>
  </si>
  <si>
    <t>742H11</t>
  </si>
  <si>
    <t>KABEL NN ČTYŘ- A PĚTIŽÍLOVÝ CU S PLASTOVOU IZOLACÍ DO 2,5 MM2</t>
  </si>
  <si>
    <t>742H13</t>
  </si>
  <si>
    <t>KABEL NN ČTYŘ- A PĚTIŽÍLOVÝ CU S PLASTOVOU IZOLACÍ OD 25 DO 50 MM2</t>
  </si>
  <si>
    <t>742H23</t>
  </si>
  <si>
    <t>KABEL NN ČTYŘ- A PĚTIŽÍLOVÝ AL S PLASTOVOU IZOLACÍ OD 25 DO 50 MM2</t>
  </si>
  <si>
    <t>742L11</t>
  </si>
  <si>
    <t>UKONČENÍ DVOU AŽ PĚTIŽÍLOVÉHO KABELU V ROZVADĚČI NEBO NA PŘÍSTROJI DO 2,5 MM2</t>
  </si>
  <si>
    <t>742L13</t>
  </si>
  <si>
    <t>UKONČENÍ DVOU AŽ PĚTIŽÍLOVÉHO KABELU V ROZVADĚČI NEBO NA PŘÍSTROJI OD 25 DO 50 MM2</t>
  </si>
  <si>
    <t>702212</t>
  </si>
  <si>
    <t>KABELOVÁ CHRÁNIČKA ZEMNÍ DN PŘES 100 DO 200 MM</t>
  </si>
  <si>
    <t>743F21</t>
  </si>
  <si>
    <t>SKŘÍŇ ELEKTROMĚROVÁ V KOMPAKTNÍM PILÍŘI PRO PŘÍMÉ MĚŘENÍ DO 80 A JEDNOSAZBOVÉ VČETNĚ VÝSTROJE</t>
  </si>
  <si>
    <t>744O14</t>
  </si>
  <si>
    <t>ELEKTROMĚR</t>
  </si>
  <si>
    <t>743D11</t>
  </si>
  <si>
    <t>SKŘÍŇ PŘÍPOJKOVÁ POJISTKOVÁ KOMPAKTNÍ PILÍŘOVÁ DO 63 A, DO 50 MM2, S 1-2 SADAMI JISTÍCÍCH PRVKŮ</t>
  </si>
  <si>
    <t>744I01</t>
  </si>
  <si>
    <t>POJISTKOVÁ VLOŽKA DO 160 A</t>
  </si>
  <si>
    <t>743611</t>
  </si>
  <si>
    <t>ROZVADĚČ PRO DRÁŽNÍ OSVĚTLENÍ SILOVÝ NAPÁJECÍ S PLC ŘÍDÍCÍM SYSTÉMEM DO 6 KUSŮ TŘÍFÁZOVÝCH VĚTVÍ</t>
  </si>
  <si>
    <t>PŘEJEZDOVÁ SKŘÍŇ VENKOVNÍ PRÁZDNÁ PLASTOVÁ V KOMPAKTNÍM PILÍŘI, MIN. IP 44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</si>
  <si>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</si>
  <si>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741C01</t>
  </si>
  <si>
    <t>EKVIPOTENCIÁLNÍ PŘÍPOJNICE</t>
  </si>
  <si>
    <t>741413</t>
  </si>
  <si>
    <t>ZÁSUVKA/PŘÍVODKA PRŮMYSLOVÁ, KRYTÍ IP 44 400 V, DO 63 A</t>
  </si>
  <si>
    <t>744C01</t>
  </si>
  <si>
    <t>POMOCNÝ SPÍNAČ K MODULÁRNÍMU PŘÍSTROJI DO 125 A</t>
  </si>
  <si>
    <t>744J41</t>
  </si>
  <si>
    <t>SILOVÝ KOMPLETNÍ PŘEPÍNAČ 1-0-1 TŘÍ-ČTYŘPÓLOVÝ DO 32 A</t>
  </si>
  <si>
    <t>744C02</t>
  </si>
  <si>
    <t>NAPĚŤOVÁ SPOUŠŤ K MODULÁRNÍMU PŘÍSTROJI DO 125 A</t>
  </si>
  <si>
    <t>744633</t>
  </si>
  <si>
    <t>JISTIČ TŘÍPÓLOVÝ (10 KA) OD 13 DO 20 A</t>
  </si>
  <si>
    <t>744634</t>
  </si>
  <si>
    <t>JISTIČ TŘÍPÓLOVÝ (10 KA) OD 25 DO 40 A</t>
  </si>
  <si>
    <t>744B31</t>
  </si>
  <si>
    <t>PÁČKOVÝ VYPÍNAČ TŘÍPÓLOVÝ (10 KA) DO 32 A</t>
  </si>
  <si>
    <t>744Q22</t>
  </si>
  <si>
    <t>SVODIČ PŘEPĚTÍ TYP 1+2 (TŘÍDA B+C) 3-4 PÓLOVÝ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</si>
  <si>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</si>
  <si>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</si>
  <si>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</si>
  <si>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</si>
  <si>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</si>
  <si>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</si>
  <si>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</si>
  <si>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</si>
  <si>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</si>
  <si>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</si>
  <si>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702311</t>
  </si>
  <si>
    <t>ZAKRYTÍ KABELŮ VÝSTRAŽNOU FÓLIÍ ŠÍŘKY DO 20 CM</t>
  </si>
  <si>
    <t>015120</t>
  </si>
  <si>
    <t>POPLATKY ZA LIKVIDACI ODPADŮ NEKONTAMINOVANÝCH - 17 01 02 STAVEBNÍ A DEMOLIČNÍ SUŤ (CIHLY)</t>
  </si>
  <si>
    <t>747702</t>
  </si>
  <si>
    <t>ÚPRAVA ZAPOJENÍ STÁVAJÍCÍCH KABELOVÝCH SKŘÍNÍ/ROZVADĚČŮ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</si>
  <si>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</si>
  <si>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</si>
  <si>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</si>
  <si>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</si>
  <si>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</si>
  <si>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</si>
  <si>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</si>
  <si>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</si>
  <si>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</si>
  <si>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</si>
  <si>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</si>
  <si>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</si>
  <si>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</si>
  <si>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</si>
  <si>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</si>
  <si>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</si>
  <si>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</si>
  <si>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</si>
  <si>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</si>
  <si>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</si>
  <si>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</si>
  <si>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</si>
  <si>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</si>
  <si>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</si>
  <si>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</si>
  <si>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</si>
  <si>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</si>
  <si>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</si>
  <si>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</si>
  <si>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</si>
  <si>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po dobu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</si>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</sst>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7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</f>
      </c>
    </row>
    <row r="7" spans="2:3" ht="12.75" customHeight="1">
      <c r="B7" s="8" t="s">
        <v>7</v>
      </c>
      <c s="10">
        <f>0+E10+E12+E14+E16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331</v>
      </c>
      <c s="12" t="s">
        <v>332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333</v>
      </c>
      <c s="12" t="s">
        <v>334</v>
      </c>
      <c s="14">
        <f>'SO 01'!K8+'SO 01'!M8</f>
      </c>
      <c s="14">
        <f>C13*0.21</f>
      </c>
      <c s="14">
        <f>C13+D13</f>
      </c>
      <c s="13">
        <f>'SO 01'!T7</f>
      </c>
    </row>
    <row r="14" spans="1:6" ht="12.75">
      <c r="A14" s="11" t="s">
        <v>380</v>
      </c>
      <c s="12" t="s">
        <v>381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382</v>
      </c>
      <c s="12" t="s">
        <v>383</v>
      </c>
      <c s="14">
        <f>SO02!K8+SO02!M8</f>
      </c>
      <c s="14">
        <f>C15*0.21</f>
      </c>
      <c s="14">
        <f>C15+D15</f>
      </c>
      <c s="13">
        <f>SO02!T7</f>
      </c>
    </row>
    <row r="16" spans="1:6" ht="12.75">
      <c r="A16" s="11" t="s">
        <v>444</v>
      </c>
      <c s="12" t="s">
        <v>445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446</v>
      </c>
      <c s="12" t="s">
        <v>445</v>
      </c>
      <c s="14">
        <f>'SO 98-98'!K8+'SO 98-98'!M8</f>
      </c>
      <c s="14">
        <f>C17*0.21</f>
      </c>
      <c s="14">
        <f>C17+D17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5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COUNTIFS(L8:L350,"=0",A8:A350,"P")+COUNTIFS(L8:L350,"",A8:A350,"P")+SUM(Q8:Q350)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0+J9+J174+J251+J280+J349</f>
      </c>
      <c s="29">
        <f>0+K9+K174+K251+K280+K349</f>
      </c>
      <c s="29">
        <f>0+L9+L174+L251+L280+L349</f>
      </c>
      <c s="29">
        <f>0+M9+M174+M251+M280+M349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</f>
      </c>
      <c s="32">
        <f>0+M10+M14+M18+M22+M26+M30+M34+M38+M42+M46+M50+M54+M58+M62+M66+M70+M74+M78+M82+M86+M90+M94+M98+M102+M106+M110+M114+M118+M122+M126+M130+M134+M138+M142+M146+M150+M154+M158+M162+M166+M170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83</v>
      </c>
      <c s="34" t="s">
        <v>86</v>
      </c>
      <c s="35" t="s">
        <v>51</v>
      </c>
      <c s="6" t="s">
        <v>87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88</v>
      </c>
      <c s="34" t="s">
        <v>91</v>
      </c>
      <c s="35" t="s">
        <v>51</v>
      </c>
      <c s="6" t="s">
        <v>92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93</v>
      </c>
      <c s="34" t="s">
        <v>94</v>
      </c>
      <c s="35" t="s">
        <v>51</v>
      </c>
      <c s="6" t="s">
        <v>95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96</v>
      </c>
    </row>
    <row r="61" spans="1:5" ht="51">
      <c r="A61" t="s">
        <v>59</v>
      </c>
      <c r="E61" s="39" t="s">
        <v>97</v>
      </c>
    </row>
    <row r="62" spans="1:16" ht="12.75">
      <c r="A62" t="s">
        <v>49</v>
      </c>
      <c s="34" t="s">
        <v>98</v>
      </c>
      <c s="34" t="s">
        <v>99</v>
      </c>
      <c s="35" t="s">
        <v>51</v>
      </c>
      <c s="6" t="s">
        <v>100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96</v>
      </c>
    </row>
    <row r="65" spans="1:5" ht="63.75">
      <c r="A65" t="s">
        <v>59</v>
      </c>
      <c r="E65" s="39" t="s">
        <v>101</v>
      </c>
    </row>
    <row r="66" spans="1:16" ht="12.75">
      <c r="A66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96</v>
      </c>
    </row>
    <row r="69" spans="1:5" ht="51">
      <c r="A69" t="s">
        <v>59</v>
      </c>
      <c r="E69" s="39" t="s">
        <v>105</v>
      </c>
    </row>
    <row r="70" spans="1:16" ht="12.75">
      <c r="A70" t="s">
        <v>49</v>
      </c>
      <c s="34" t="s">
        <v>106</v>
      </c>
      <c s="34" t="s">
        <v>107</v>
      </c>
      <c s="35" t="s">
        <v>51</v>
      </c>
      <c s="6" t="s">
        <v>108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96</v>
      </c>
    </row>
    <row r="73" spans="1:5" ht="38.25">
      <c r="A73" t="s">
        <v>59</v>
      </c>
      <c r="E73" s="39" t="s">
        <v>109</v>
      </c>
    </row>
    <row r="74" spans="1:16" ht="12.75">
      <c r="A74" t="s">
        <v>49</v>
      </c>
      <c s="34" t="s">
        <v>110</v>
      </c>
      <c s="34" t="s">
        <v>103</v>
      </c>
      <c s="35" t="s">
        <v>47</v>
      </c>
      <c s="6" t="s">
        <v>111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96</v>
      </c>
    </row>
    <row r="77" spans="1:5" ht="51">
      <c r="A77" t="s">
        <v>59</v>
      </c>
      <c r="E77" s="39" t="s">
        <v>112</v>
      </c>
    </row>
    <row r="78" spans="1:16" ht="12.75">
      <c r="A78" t="s">
        <v>49</v>
      </c>
      <c s="34" t="s">
        <v>110</v>
      </c>
      <c s="34" t="s">
        <v>113</v>
      </c>
      <c s="35" t="s">
        <v>51</v>
      </c>
      <c s="6" t="s">
        <v>114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72</v>
      </c>
      <c>
        <f>(M78*21)/100</f>
      </c>
      <c t="s">
        <v>27</v>
      </c>
    </row>
    <row r="79" spans="1:5" ht="12.75">
      <c r="A79" s="35" t="s">
        <v>55</v>
      </c>
      <c r="E79" s="39" t="s">
        <v>9</v>
      </c>
    </row>
    <row r="80" spans="1:5" ht="12.75">
      <c r="A80" s="35" t="s">
        <v>57</v>
      </c>
      <c r="E80" s="40" t="s">
        <v>96</v>
      </c>
    </row>
    <row r="81" spans="1:5" ht="25.5">
      <c r="A81" t="s">
        <v>59</v>
      </c>
      <c r="E81" s="39" t="s">
        <v>115</v>
      </c>
    </row>
    <row r="82" spans="1:16" ht="12.75">
      <c r="A82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116</v>
      </c>
      <c s="34" t="s">
        <v>119</v>
      </c>
      <c s="35" t="s">
        <v>51</v>
      </c>
      <c s="6" t="s">
        <v>120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25.5">
      <c r="A89" t="s">
        <v>59</v>
      </c>
      <c r="E89" s="39" t="s">
        <v>121</v>
      </c>
    </row>
    <row r="90" spans="1:16" ht="12.75">
      <c r="A90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122</v>
      </c>
      <c s="34" t="s">
        <v>125</v>
      </c>
      <c s="35" t="s">
        <v>51</v>
      </c>
      <c s="6" t="s">
        <v>126</v>
      </c>
      <c s="36" t="s">
        <v>65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72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51">
      <c r="A97" t="s">
        <v>59</v>
      </c>
      <c r="E97" s="39" t="s">
        <v>127</v>
      </c>
    </row>
    <row r="98" spans="1:16" ht="12.75">
      <c r="A98" t="s">
        <v>49</v>
      </c>
      <c s="34" t="s">
        <v>122</v>
      </c>
      <c s="34" t="s">
        <v>119</v>
      </c>
      <c s="35" t="s">
        <v>47</v>
      </c>
      <c s="6" t="s">
        <v>128</v>
      </c>
      <c s="36" t="s">
        <v>65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72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25.5">
      <c r="A101" t="s">
        <v>59</v>
      </c>
      <c r="E101" s="39" t="s">
        <v>129</v>
      </c>
    </row>
    <row r="102" spans="1:16" ht="12.75">
      <c r="A102" t="s">
        <v>49</v>
      </c>
      <c s="34" t="s">
        <v>130</v>
      </c>
      <c s="34" t="s">
        <v>131</v>
      </c>
      <c s="35" t="s">
        <v>51</v>
      </c>
      <c s="6" t="s">
        <v>132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65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65</v>
      </c>
      <c s="37">
        <v>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25.5">
      <c r="A118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25.5">
      <c r="A122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65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65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65</v>
      </c>
      <c s="37">
        <v>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96</v>
      </c>
    </row>
    <row r="133" spans="1:5" ht="51">
      <c r="A133" t="s">
        <v>59</v>
      </c>
      <c r="E133" s="39" t="s">
        <v>154</v>
      </c>
    </row>
    <row r="134" spans="1:16" ht="12.75">
      <c r="A134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65</v>
      </c>
      <c s="37">
        <v>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96</v>
      </c>
    </row>
    <row r="137" spans="1:5" ht="51">
      <c r="A137" t="s">
        <v>59</v>
      </c>
      <c r="E137" s="39" t="s">
        <v>158</v>
      </c>
    </row>
    <row r="138" spans="1:16" ht="12.75">
      <c r="A138" t="s">
        <v>49</v>
      </c>
      <c s="34" t="s">
        <v>159</v>
      </c>
      <c s="34" t="s">
        <v>160</v>
      </c>
      <c s="35" t="s">
        <v>51</v>
      </c>
      <c s="6" t="s">
        <v>161</v>
      </c>
      <c s="36" t="s">
        <v>65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12.75">
      <c r="A139" s="35" t="s">
        <v>55</v>
      </c>
      <c r="E139" s="39" t="s">
        <v>9</v>
      </c>
    </row>
    <row r="140" spans="1:5" ht="12.75">
      <c r="A140" s="35" t="s">
        <v>57</v>
      </c>
      <c r="E140" s="40" t="s">
        <v>96</v>
      </c>
    </row>
    <row r="141" spans="1:5" ht="51">
      <c r="A141" t="s">
        <v>59</v>
      </c>
      <c r="E141" s="39" t="s">
        <v>162</v>
      </c>
    </row>
    <row r="142" spans="1:16" ht="12.75">
      <c r="A142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65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72</v>
      </c>
      <c>
        <f>(M142*21)/100</f>
      </c>
      <c t="s">
        <v>27</v>
      </c>
    </row>
    <row r="143" spans="1:5" ht="12.75">
      <c r="A143" s="35" t="s">
        <v>55</v>
      </c>
      <c r="E143" s="39" t="s">
        <v>9</v>
      </c>
    </row>
    <row r="144" spans="1:5" ht="12.75">
      <c r="A144" s="35" t="s">
        <v>57</v>
      </c>
      <c r="E144" s="40" t="s">
        <v>96</v>
      </c>
    </row>
    <row r="145" spans="1:5" ht="63.75">
      <c r="A145" t="s">
        <v>59</v>
      </c>
      <c r="E145" s="39" t="s">
        <v>166</v>
      </c>
    </row>
    <row r="146" spans="1:16" ht="12.75">
      <c r="A146" t="s">
        <v>49</v>
      </c>
      <c s="34" t="s">
        <v>167</v>
      </c>
      <c s="34" t="s">
        <v>168</v>
      </c>
      <c s="35" t="s">
        <v>51</v>
      </c>
      <c s="6" t="s">
        <v>169</v>
      </c>
      <c s="36" t="s">
        <v>170</v>
      </c>
      <c s="37">
        <v>24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25.5">
      <c r="A150" t="s">
        <v>49</v>
      </c>
      <c s="34" t="s">
        <v>171</v>
      </c>
      <c s="34" t="s">
        <v>172</v>
      </c>
      <c s="35" t="s">
        <v>51</v>
      </c>
      <c s="6" t="s">
        <v>173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170</v>
      </c>
      <c s="37">
        <v>24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170</v>
      </c>
      <c s="37">
        <v>24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65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65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72</v>
      </c>
      <c>
        <f>(M166*21)/100</f>
      </c>
      <c t="s">
        <v>27</v>
      </c>
    </row>
    <row r="167" spans="1:5" ht="12.75">
      <c r="A167" s="35" t="s">
        <v>55</v>
      </c>
      <c r="E167" s="39" t="s">
        <v>9</v>
      </c>
    </row>
    <row r="168" spans="1:5" ht="12.75">
      <c r="A168" s="35" t="s">
        <v>57</v>
      </c>
      <c r="E168" s="40" t="s">
        <v>96</v>
      </c>
    </row>
    <row r="169" spans="1:5" ht="51">
      <c r="A169" t="s">
        <v>59</v>
      </c>
      <c r="E169" s="39" t="s">
        <v>186</v>
      </c>
    </row>
    <row r="170" spans="1:16" ht="12.75">
      <c r="A170" t="s">
        <v>49</v>
      </c>
      <c s="34" t="s">
        <v>187</v>
      </c>
      <c s="34" t="s">
        <v>188</v>
      </c>
      <c s="35" t="s">
        <v>51</v>
      </c>
      <c s="6" t="s">
        <v>189</v>
      </c>
      <c s="36" t="s">
        <v>190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9</v>
      </c>
    </row>
    <row r="172" spans="1:5" ht="12.75">
      <c r="A172" s="35" t="s">
        <v>57</v>
      </c>
      <c r="E172" s="40" t="s">
        <v>96</v>
      </c>
    </row>
    <row r="173" spans="1:5" ht="12.75">
      <c r="A173" t="s">
        <v>59</v>
      </c>
      <c r="E173" s="39" t="s">
        <v>60</v>
      </c>
    </row>
    <row r="174" spans="1:13" ht="12.75">
      <c r="A174" t="s">
        <v>46</v>
      </c>
      <c r="C174" s="31" t="s">
        <v>27</v>
      </c>
      <c r="E174" s="33" t="s">
        <v>191</v>
      </c>
      <c r="J174" s="32">
        <f>0</f>
      </c>
      <c s="32">
        <f>0</f>
      </c>
      <c s="32">
        <f>0+L175+L179+L183+L187+L191+L195+L199+L203+L207+L211+L215+L219+L223+L227+L231+L235+L239+L243+L247</f>
      </c>
      <c s="32">
        <f>0+M175+M179+M183+M187+M191+M195+M199+M203+M207+M211+M215+M219+M223+M227+M231+M235+M239+M243+M247</f>
      </c>
    </row>
    <row r="175" spans="1:16" ht="12.75">
      <c r="A175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195</v>
      </c>
      <c s="37">
        <v>14.43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195</v>
      </c>
      <c s="37">
        <v>14.43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53</v>
      </c>
      <c s="37">
        <v>130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199</v>
      </c>
      <c s="34" t="s">
        <v>202</v>
      </c>
      <c s="35" t="s">
        <v>51</v>
      </c>
      <c s="6" t="s">
        <v>203</v>
      </c>
      <c s="36" t="s">
        <v>195</v>
      </c>
      <c s="37">
        <v>31.4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204</v>
      </c>
      <c s="34" t="s">
        <v>205</v>
      </c>
      <c s="35" t="s">
        <v>51</v>
      </c>
      <c s="6" t="s">
        <v>206</v>
      </c>
      <c s="36" t="s">
        <v>195</v>
      </c>
      <c s="37">
        <v>31.4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25.5">
      <c r="A195" t="s">
        <v>49</v>
      </c>
      <c s="34" t="s">
        <v>207</v>
      </c>
      <c s="34" t="s">
        <v>208</v>
      </c>
      <c s="35" t="s">
        <v>51</v>
      </c>
      <c s="6" t="s">
        <v>209</v>
      </c>
      <c s="36" t="s">
        <v>65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213</v>
      </c>
      <c s="37">
        <v>0.11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12.75">
      <c r="A203" t="s">
        <v>49</v>
      </c>
      <c s="34" t="s">
        <v>210</v>
      </c>
      <c s="34" t="s">
        <v>214</v>
      </c>
      <c s="35" t="s">
        <v>51</v>
      </c>
      <c s="6" t="s">
        <v>215</v>
      </c>
      <c s="36" t="s">
        <v>213</v>
      </c>
      <c s="37">
        <v>18.9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25.5">
      <c r="A207" t="s">
        <v>49</v>
      </c>
      <c s="34" t="s">
        <v>216</v>
      </c>
      <c s="34" t="s">
        <v>217</v>
      </c>
      <c s="35" t="s">
        <v>51</v>
      </c>
      <c s="6" t="s">
        <v>218</v>
      </c>
      <c s="36" t="s">
        <v>53</v>
      </c>
      <c s="37">
        <v>1925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219</v>
      </c>
      <c s="34" t="s">
        <v>220</v>
      </c>
      <c s="35" t="s">
        <v>51</v>
      </c>
      <c s="6" t="s">
        <v>221</v>
      </c>
      <c s="36" t="s">
        <v>65</v>
      </c>
      <c s="37">
        <v>20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65</v>
      </c>
      <c s="37">
        <v>20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65</v>
      </c>
      <c s="37">
        <v>20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228</v>
      </c>
      <c s="34" t="s">
        <v>229</v>
      </c>
      <c s="35" t="s">
        <v>51</v>
      </c>
      <c s="6" t="s">
        <v>230</v>
      </c>
      <c s="36" t="s">
        <v>53</v>
      </c>
      <c s="37">
        <v>100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60</v>
      </c>
    </row>
    <row r="227" spans="1:16" ht="12.75">
      <c r="A227" t="s">
        <v>49</v>
      </c>
      <c s="34" t="s">
        <v>231</v>
      </c>
      <c s="34" t="s">
        <v>232</v>
      </c>
      <c s="35" t="s">
        <v>51</v>
      </c>
      <c s="6" t="s">
        <v>233</v>
      </c>
      <c s="36" t="s">
        <v>53</v>
      </c>
      <c s="37">
        <v>100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6" ht="12.75">
      <c r="A231" t="s">
        <v>49</v>
      </c>
      <c s="34" t="s">
        <v>234</v>
      </c>
      <c s="34" t="s">
        <v>235</v>
      </c>
      <c s="35" t="s">
        <v>51</v>
      </c>
      <c s="6" t="s">
        <v>236</v>
      </c>
      <c s="36" t="s">
        <v>65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12.75">
      <c r="A234" t="s">
        <v>59</v>
      </c>
      <c r="E234" s="39" t="s">
        <v>60</v>
      </c>
    </row>
    <row r="235" spans="1:16" ht="12.75">
      <c r="A235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65</v>
      </c>
      <c s="37">
        <v>8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56</v>
      </c>
    </row>
    <row r="237" spans="1:5" ht="12.75">
      <c r="A237" s="35" t="s">
        <v>57</v>
      </c>
      <c r="E237" s="40" t="s">
        <v>58</v>
      </c>
    </row>
    <row r="238" spans="1:5" ht="12.75">
      <c r="A238" t="s">
        <v>59</v>
      </c>
      <c r="E238" s="39" t="s">
        <v>60</v>
      </c>
    </row>
    <row r="239" spans="1:16" ht="12.75">
      <c r="A239" t="s">
        <v>49</v>
      </c>
      <c s="34" t="s">
        <v>240</v>
      </c>
      <c s="34" t="s">
        <v>241</v>
      </c>
      <c s="35" t="s">
        <v>51</v>
      </c>
      <c s="6" t="s">
        <v>242</v>
      </c>
      <c s="36" t="s">
        <v>65</v>
      </c>
      <c s="37">
        <v>3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56</v>
      </c>
    </row>
    <row r="241" spans="1:5" ht="12.75">
      <c r="A241" s="35" t="s">
        <v>57</v>
      </c>
      <c r="E241" s="40" t="s">
        <v>58</v>
      </c>
    </row>
    <row r="242" spans="1:5" ht="12.75">
      <c r="A242" t="s">
        <v>59</v>
      </c>
      <c r="E242" s="39" t="s">
        <v>60</v>
      </c>
    </row>
    <row r="243" spans="1:16" ht="25.5">
      <c r="A243" t="s">
        <v>49</v>
      </c>
      <c s="34" t="s">
        <v>240</v>
      </c>
      <c s="34" t="s">
        <v>243</v>
      </c>
      <c s="35" t="s">
        <v>51</v>
      </c>
      <c s="6" t="s">
        <v>244</v>
      </c>
      <c s="36" t="s">
        <v>245</v>
      </c>
      <c s="37">
        <v>10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72</v>
      </c>
      <c>
        <f>(M243*21)/100</f>
      </c>
      <c t="s">
        <v>27</v>
      </c>
    </row>
    <row r="244" spans="1:5" ht="12.75">
      <c r="A244" s="35" t="s">
        <v>55</v>
      </c>
      <c r="E244" s="39" t="s">
        <v>56</v>
      </c>
    </row>
    <row r="245" spans="1:5" ht="12.75">
      <c r="A245" s="35" t="s">
        <v>57</v>
      </c>
      <c r="E245" s="40" t="s">
        <v>58</v>
      </c>
    </row>
    <row r="246" spans="1:5" ht="76.5">
      <c r="A246" t="s">
        <v>59</v>
      </c>
      <c r="E246" s="39" t="s">
        <v>246</v>
      </c>
    </row>
    <row r="247" spans="1:16" ht="12.75">
      <c r="A247" t="s">
        <v>49</v>
      </c>
      <c s="34" t="s">
        <v>247</v>
      </c>
      <c s="34" t="s">
        <v>248</v>
      </c>
      <c s="35" t="s">
        <v>51</v>
      </c>
      <c s="6" t="s">
        <v>249</v>
      </c>
      <c s="36" t="s">
        <v>65</v>
      </c>
      <c s="37">
        <v>3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56</v>
      </c>
    </row>
    <row r="249" spans="1:5" ht="12.75">
      <c r="A249" s="35" t="s">
        <v>57</v>
      </c>
      <c r="E249" s="40" t="s">
        <v>58</v>
      </c>
    </row>
    <row r="250" spans="1:5" ht="12.75">
      <c r="A250" t="s">
        <v>59</v>
      </c>
      <c r="E250" s="39" t="s">
        <v>60</v>
      </c>
    </row>
    <row r="251" spans="1:13" ht="12.75">
      <c r="A251" t="s">
        <v>46</v>
      </c>
      <c r="C251" s="31" t="s">
        <v>26</v>
      </c>
      <c r="E251" s="33" t="s">
        <v>250</v>
      </c>
      <c r="J251" s="32">
        <f>0</f>
      </c>
      <c s="32">
        <f>0</f>
      </c>
      <c s="32">
        <f>0+L252+L256+L260+L264+L268+L272+L276</f>
      </c>
      <c s="32">
        <f>0+M252+M256+M260+M264+M268+M272+M276</f>
      </c>
    </row>
    <row r="252" spans="1:16" ht="12.75">
      <c r="A252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53</v>
      </c>
      <c s="37">
        <v>5690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254</v>
      </c>
      <c s="34" t="s">
        <v>255</v>
      </c>
      <c s="35" t="s">
        <v>51</v>
      </c>
      <c s="6" t="s">
        <v>256</v>
      </c>
      <c s="36" t="s">
        <v>53</v>
      </c>
      <c s="37">
        <v>5690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257</v>
      </c>
      <c s="34" t="s">
        <v>258</v>
      </c>
      <c s="35" t="s">
        <v>51</v>
      </c>
      <c s="6" t="s">
        <v>259</v>
      </c>
      <c s="36" t="s">
        <v>53</v>
      </c>
      <c s="37">
        <v>5690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257</v>
      </c>
      <c s="34" t="s">
        <v>260</v>
      </c>
      <c s="35" t="s">
        <v>51</v>
      </c>
      <c s="6" t="s">
        <v>261</v>
      </c>
      <c s="36" t="s">
        <v>65</v>
      </c>
      <c s="37">
        <v>30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265</v>
      </c>
      <c s="37">
        <v>4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58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65</v>
      </c>
      <c s="37">
        <v>30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58</v>
      </c>
    </row>
    <row r="275" spans="1:5" ht="12.75">
      <c r="A275" t="s">
        <v>59</v>
      </c>
      <c r="E275" s="39" t="s">
        <v>60</v>
      </c>
    </row>
    <row r="276" spans="1:16" ht="12.75">
      <c r="A276" t="s">
        <v>49</v>
      </c>
      <c s="34" t="s">
        <v>269</v>
      </c>
      <c s="34" t="s">
        <v>226</v>
      </c>
      <c s="35" t="s">
        <v>51</v>
      </c>
      <c s="6" t="s">
        <v>227</v>
      </c>
      <c s="36" t="s">
        <v>65</v>
      </c>
      <c s="37">
        <v>30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56</v>
      </c>
    </row>
    <row r="278" spans="1:5" ht="12.75">
      <c r="A278" s="35" t="s">
        <v>57</v>
      </c>
      <c r="E278" s="40" t="s">
        <v>58</v>
      </c>
    </row>
    <row r="279" spans="1:5" ht="12.75">
      <c r="A279" t="s">
        <v>59</v>
      </c>
      <c r="E279" s="39" t="s">
        <v>60</v>
      </c>
    </row>
    <row r="280" spans="1:13" ht="12.75">
      <c r="A280" t="s">
        <v>46</v>
      </c>
      <c r="C280" s="31" t="s">
        <v>66</v>
      </c>
      <c r="E280" s="33" t="s">
        <v>270</v>
      </c>
      <c r="J280" s="32">
        <f>0</f>
      </c>
      <c s="32">
        <f>0</f>
      </c>
      <c s="32">
        <f>0+L281+L285+L289+L293+L297+L301+L305+L309+L313+L317+L321+L325+L329+L333+L337+L341+L345</f>
      </c>
      <c s="32">
        <f>0+M281+M285+M289+M293+M297+M301+M305+M309+M313+M317+M321+M325+M329+M333+M337+M341+M345</f>
      </c>
    </row>
    <row r="281" spans="1:16" ht="12.75">
      <c r="A281" t="s">
        <v>49</v>
      </c>
      <c s="34" t="s">
        <v>271</v>
      </c>
      <c s="34" t="s">
        <v>272</v>
      </c>
      <c s="35" t="s">
        <v>51</v>
      </c>
      <c s="6" t="s">
        <v>273</v>
      </c>
      <c s="36" t="s">
        <v>274</v>
      </c>
      <c s="37">
        <v>2.05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72</v>
      </c>
      <c>
        <f>(M281*21)/100</f>
      </c>
      <c t="s">
        <v>27</v>
      </c>
    </row>
    <row r="282" spans="1:5" ht="12.75">
      <c r="A282" s="35" t="s">
        <v>55</v>
      </c>
      <c r="E282" s="39" t="s">
        <v>56</v>
      </c>
    </row>
    <row r="283" spans="1:5" ht="12.75">
      <c r="A283" s="35" t="s">
        <v>57</v>
      </c>
      <c r="E283" s="40" t="s">
        <v>58</v>
      </c>
    </row>
    <row r="284" spans="1:5" ht="63.75">
      <c r="A284" t="s">
        <v>59</v>
      </c>
      <c r="E284" s="39" t="s">
        <v>275</v>
      </c>
    </row>
    <row r="285" spans="1:16" ht="25.5">
      <c r="A285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65</v>
      </c>
      <c s="37">
        <v>5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54</v>
      </c>
      <c>
        <f>(M285*21)/100</f>
      </c>
      <c t="s">
        <v>27</v>
      </c>
    </row>
    <row r="286" spans="1:5" ht="12.75">
      <c r="A286" s="35" t="s">
        <v>55</v>
      </c>
      <c r="E286" s="39" t="s">
        <v>56</v>
      </c>
    </row>
    <row r="287" spans="1:5" ht="12.75">
      <c r="A287" s="35" t="s">
        <v>57</v>
      </c>
      <c r="E287" s="40" t="s">
        <v>58</v>
      </c>
    </row>
    <row r="288" spans="1:5" ht="12.75">
      <c r="A288" t="s">
        <v>59</v>
      </c>
      <c r="E288" s="39" t="s">
        <v>60</v>
      </c>
    </row>
    <row r="289" spans="1:16" ht="12.75">
      <c r="A289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190</v>
      </c>
      <c s="37">
        <v>1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54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12.75">
      <c r="A292" t="s">
        <v>59</v>
      </c>
      <c r="E292" s="39" t="s">
        <v>60</v>
      </c>
    </row>
    <row r="293" spans="1:16" ht="12.75">
      <c r="A293" t="s">
        <v>49</v>
      </c>
      <c s="34" t="s">
        <v>282</v>
      </c>
      <c s="34" t="s">
        <v>283</v>
      </c>
      <c s="35" t="s">
        <v>51</v>
      </c>
      <c s="6" t="s">
        <v>284</v>
      </c>
      <c s="36" t="s">
        <v>285</v>
      </c>
      <c s="37">
        <v>40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72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293.25">
      <c r="A296" t="s">
        <v>59</v>
      </c>
      <c r="E296" s="39" t="s">
        <v>286</v>
      </c>
    </row>
    <row r="297" spans="1:16" ht="12.75">
      <c r="A297" t="s">
        <v>49</v>
      </c>
      <c s="34" t="s">
        <v>287</v>
      </c>
      <c s="34" t="s">
        <v>288</v>
      </c>
      <c s="35" t="s">
        <v>51</v>
      </c>
      <c s="6" t="s">
        <v>289</v>
      </c>
      <c s="36" t="s">
        <v>285</v>
      </c>
      <c s="37">
        <v>645.75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72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318.75">
      <c r="A300" t="s">
        <v>59</v>
      </c>
      <c r="E300" s="39" t="s">
        <v>290</v>
      </c>
    </row>
    <row r="301" spans="1:16" ht="12.75">
      <c r="A301" t="s">
        <v>49</v>
      </c>
      <c s="34" t="s">
        <v>291</v>
      </c>
      <c s="34" t="s">
        <v>292</v>
      </c>
      <c s="35" t="s">
        <v>51</v>
      </c>
      <c s="6" t="s">
        <v>293</v>
      </c>
      <c s="36" t="s">
        <v>285</v>
      </c>
      <c s="37">
        <v>685.75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54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12.75">
      <c r="A304" t="s">
        <v>59</v>
      </c>
      <c r="E304" s="39" t="s">
        <v>60</v>
      </c>
    </row>
    <row r="305" spans="1:16" ht="12.75">
      <c r="A305" t="s">
        <v>49</v>
      </c>
      <c s="34" t="s">
        <v>294</v>
      </c>
      <c s="34" t="s">
        <v>295</v>
      </c>
      <c s="35" t="s">
        <v>51</v>
      </c>
      <c s="6" t="s">
        <v>296</v>
      </c>
      <c s="36" t="s">
        <v>53</v>
      </c>
      <c s="37">
        <v>2050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54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12.75">
      <c r="A308" t="s">
        <v>59</v>
      </c>
      <c r="E308" s="39" t="s">
        <v>60</v>
      </c>
    </row>
    <row r="309" spans="1:16" ht="12.75">
      <c r="A309" t="s">
        <v>49</v>
      </c>
      <c s="34" t="s">
        <v>297</v>
      </c>
      <c s="34" t="s">
        <v>298</v>
      </c>
      <c s="35" t="s">
        <v>51</v>
      </c>
      <c s="6" t="s">
        <v>299</v>
      </c>
      <c s="36" t="s">
        <v>53</v>
      </c>
      <c s="37">
        <v>73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</v>
      </c>
    </row>
    <row r="312" spans="1:5" ht="12.75">
      <c r="A312" t="s">
        <v>59</v>
      </c>
      <c r="E312" s="39" t="s">
        <v>60</v>
      </c>
    </row>
    <row r="313" spans="1:16" ht="12.75">
      <c r="A313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303</v>
      </c>
      <c s="37">
        <v>12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300</v>
      </c>
      <c s="34" t="s">
        <v>304</v>
      </c>
      <c s="35" t="s">
        <v>51</v>
      </c>
      <c s="6" t="s">
        <v>305</v>
      </c>
      <c s="36" t="s">
        <v>53</v>
      </c>
      <c s="37">
        <v>800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72</v>
      </c>
      <c>
        <f>(M317*21)/100</f>
      </c>
      <c t="s">
        <v>27</v>
      </c>
    </row>
    <row r="318" spans="1:5" ht="12.75">
      <c r="A318" s="35" t="s">
        <v>55</v>
      </c>
      <c r="E318" s="39" t="s">
        <v>9</v>
      </c>
    </row>
    <row r="319" spans="1:5" ht="12.75">
      <c r="A319" s="35" t="s">
        <v>57</v>
      </c>
      <c r="E319" s="40" t="s">
        <v>96</v>
      </c>
    </row>
    <row r="320" spans="1:5" ht="25.5">
      <c r="A320" t="s">
        <v>59</v>
      </c>
      <c r="E320" s="39" t="s">
        <v>306</v>
      </c>
    </row>
    <row r="321" spans="1:16" ht="12.75">
      <c r="A321" t="s">
        <v>49</v>
      </c>
      <c s="34" t="s">
        <v>307</v>
      </c>
      <c s="34" t="s">
        <v>308</v>
      </c>
      <c s="35" t="s">
        <v>51</v>
      </c>
      <c s="6" t="s">
        <v>309</v>
      </c>
      <c s="36" t="s">
        <v>53</v>
      </c>
      <c s="37">
        <v>800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307</v>
      </c>
      <c s="34" t="s">
        <v>310</v>
      </c>
      <c s="35" t="s">
        <v>51</v>
      </c>
      <c s="6" t="s">
        <v>311</v>
      </c>
      <c s="36" t="s">
        <v>65</v>
      </c>
      <c s="37">
        <v>1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72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312</v>
      </c>
    </row>
    <row r="329" spans="1:16" ht="12.75">
      <c r="A329" t="s">
        <v>49</v>
      </c>
      <c s="34" t="s">
        <v>313</v>
      </c>
      <c s="34" t="s">
        <v>314</v>
      </c>
      <c s="35" t="s">
        <v>51</v>
      </c>
      <c s="6" t="s">
        <v>315</v>
      </c>
      <c s="36" t="s">
        <v>65</v>
      </c>
      <c s="37">
        <v>1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54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12.75">
      <c r="A332" t="s">
        <v>59</v>
      </c>
      <c r="E332" s="39" t="s">
        <v>60</v>
      </c>
    </row>
    <row r="333" spans="1:16" ht="12.75">
      <c r="A333" t="s">
        <v>49</v>
      </c>
      <c s="34" t="s">
        <v>316</v>
      </c>
      <c s="34" t="s">
        <v>317</v>
      </c>
      <c s="35" t="s">
        <v>51</v>
      </c>
      <c s="6" t="s">
        <v>318</v>
      </c>
      <c s="36" t="s">
        <v>285</v>
      </c>
      <c s="37">
        <v>307.5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56</v>
      </c>
    </row>
    <row r="335" spans="1:5" ht="12.75">
      <c r="A335" s="35" t="s">
        <v>57</v>
      </c>
      <c r="E335" s="40" t="s">
        <v>58</v>
      </c>
    </row>
    <row r="336" spans="1:5" ht="12.75">
      <c r="A336" t="s">
        <v>59</v>
      </c>
      <c r="E336" s="39" t="s">
        <v>60</v>
      </c>
    </row>
    <row r="337" spans="1:16" ht="12.75">
      <c r="A337" t="s">
        <v>49</v>
      </c>
      <c s="34" t="s">
        <v>319</v>
      </c>
      <c s="34" t="s">
        <v>320</v>
      </c>
      <c s="35" t="s">
        <v>51</v>
      </c>
      <c s="6" t="s">
        <v>321</v>
      </c>
      <c s="36" t="s">
        <v>303</v>
      </c>
      <c s="37">
        <v>700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54</v>
      </c>
      <c>
        <f>(M337*21)/100</f>
      </c>
      <c t="s">
        <v>27</v>
      </c>
    </row>
    <row r="338" spans="1:5" ht="12.75">
      <c r="A338" s="35" t="s">
        <v>55</v>
      </c>
      <c r="E338" s="39" t="s">
        <v>56</v>
      </c>
    </row>
    <row r="339" spans="1:5" ht="12.75">
      <c r="A339" s="35" t="s">
        <v>57</v>
      </c>
      <c r="E339" s="40" t="s">
        <v>58</v>
      </c>
    </row>
    <row r="340" spans="1:5" ht="12.75">
      <c r="A340" t="s">
        <v>59</v>
      </c>
      <c r="E340" s="39" t="s">
        <v>60</v>
      </c>
    </row>
    <row r="341" spans="1:16" ht="12.75">
      <c r="A341" t="s">
        <v>49</v>
      </c>
      <c s="34" t="s">
        <v>319</v>
      </c>
      <c s="34" t="s">
        <v>322</v>
      </c>
      <c s="35" t="s">
        <v>51</v>
      </c>
      <c s="6" t="s">
        <v>323</v>
      </c>
      <c s="36" t="s">
        <v>303</v>
      </c>
      <c s="37">
        <v>49.4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54</v>
      </c>
      <c>
        <f>(M341*21)/100</f>
      </c>
      <c t="s">
        <v>27</v>
      </c>
    </row>
    <row r="342" spans="1:5" ht="12.75">
      <c r="A342" s="35" t="s">
        <v>55</v>
      </c>
      <c r="E342" s="39" t="s">
        <v>56</v>
      </c>
    </row>
    <row r="343" spans="1:5" ht="12.75">
      <c r="A343" s="35" t="s">
        <v>57</v>
      </c>
      <c r="E343" s="40" t="s">
        <v>58</v>
      </c>
    </row>
    <row r="344" spans="1:5" ht="12.75">
      <c r="A344" t="s">
        <v>59</v>
      </c>
      <c r="E344" s="39" t="s">
        <v>60</v>
      </c>
    </row>
    <row r="345" spans="1:16" ht="12.75">
      <c r="A345" t="s">
        <v>49</v>
      </c>
      <c s="34" t="s">
        <v>319</v>
      </c>
      <c s="34" t="s">
        <v>310</v>
      </c>
      <c s="35" t="s">
        <v>47</v>
      </c>
      <c s="6" t="s">
        <v>324</v>
      </c>
      <c s="36" t="s">
        <v>190</v>
      </c>
      <c s="37">
        <v>1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72</v>
      </c>
      <c>
        <f>(M345*21)/100</f>
      </c>
      <c t="s">
        <v>27</v>
      </c>
    </row>
    <row r="346" spans="1:5" ht="12.75">
      <c r="A346" s="35" t="s">
        <v>55</v>
      </c>
      <c r="E346" s="39" t="s">
        <v>56</v>
      </c>
    </row>
    <row r="347" spans="1:5" ht="12.75">
      <c r="A347" s="35" t="s">
        <v>57</v>
      </c>
      <c r="E347" s="40" t="s">
        <v>58</v>
      </c>
    </row>
    <row r="348" spans="1:5" ht="12.75">
      <c r="A348" t="s">
        <v>59</v>
      </c>
      <c r="E348" s="39" t="s">
        <v>325</v>
      </c>
    </row>
    <row r="349" spans="1:13" ht="12.75">
      <c r="A349" t="s">
        <v>46</v>
      </c>
      <c r="C349" s="31" t="s">
        <v>69</v>
      </c>
      <c r="E349" s="33" t="s">
        <v>326</v>
      </c>
      <c r="J349" s="32">
        <f>0</f>
      </c>
      <c s="32">
        <f>0</f>
      </c>
      <c s="32">
        <f>0+L350</f>
      </c>
      <c s="32">
        <f>0+M350</f>
      </c>
    </row>
    <row r="350" spans="1:16" ht="12.75">
      <c r="A350" t="s">
        <v>49</v>
      </c>
      <c s="34" t="s">
        <v>327</v>
      </c>
      <c s="34" t="s">
        <v>328</v>
      </c>
      <c s="35" t="s">
        <v>51</v>
      </c>
      <c s="6" t="s">
        <v>329</v>
      </c>
      <c s="36" t="s">
        <v>65</v>
      </c>
      <c s="37">
        <v>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72</v>
      </c>
      <c>
        <f>(M350*21)/100</f>
      </c>
      <c t="s">
        <v>27</v>
      </c>
    </row>
    <row r="351" spans="1:5" ht="12.75">
      <c r="A351" s="35" t="s">
        <v>55</v>
      </c>
      <c r="E351" s="39" t="s">
        <v>56</v>
      </c>
    </row>
    <row r="352" spans="1:5" ht="12.75">
      <c r="A352" s="35" t="s">
        <v>57</v>
      </c>
      <c r="E352" s="40" t="s">
        <v>58</v>
      </c>
    </row>
    <row r="353" spans="1:5" ht="51">
      <c r="A353" t="s">
        <v>59</v>
      </c>
      <c r="E353" s="39" t="s">
        <v>330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331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331</v>
      </c>
      <c r="E4" s="26" t="s">
        <v>332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COUNTIFS(L8:L60,"=0",A8:A60,"P")+COUNTIFS(L8:L60,"",A8:A60,"P")+SUM(Q8:Q60)</f>
      </c>
    </row>
    <row r="8" spans="1:13" ht="12.75">
      <c r="A8" t="s">
        <v>44</v>
      </c>
      <c r="C8" s="28" t="s">
        <v>335</v>
      </c>
      <c r="E8" s="30" t="s">
        <v>334</v>
      </c>
      <c r="J8" s="29">
        <f>0+J9+J50+J55</f>
      </c>
      <c s="29">
        <f>0+K9+K50+K55</f>
      </c>
      <c s="29">
        <f>0+L9+L50+L55</f>
      </c>
      <c s="29">
        <f>0+M9+M50+M55</f>
      </c>
    </row>
    <row r="9" spans="1:13" ht="12.75">
      <c r="A9" t="s">
        <v>46</v>
      </c>
      <c r="C9" s="31" t="s">
        <v>47</v>
      </c>
      <c r="E9" s="33" t="s">
        <v>270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77</v>
      </c>
      <c s="34" t="s">
        <v>336</v>
      </c>
      <c s="35" t="s">
        <v>51</v>
      </c>
      <c s="6" t="s">
        <v>337</v>
      </c>
      <c s="36" t="s">
        <v>303</v>
      </c>
      <c s="37">
        <v>800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63.75">
      <c r="A12" s="35" t="s">
        <v>57</v>
      </c>
      <c r="E12" s="40" t="s">
        <v>338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80</v>
      </c>
      <c s="34" t="s">
        <v>339</v>
      </c>
      <c s="35" t="s">
        <v>51</v>
      </c>
      <c s="6" t="s">
        <v>340</v>
      </c>
      <c s="36" t="s">
        <v>303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25.5">
      <c r="A16" s="35" t="s">
        <v>57</v>
      </c>
      <c r="E16" s="40" t="s">
        <v>341</v>
      </c>
    </row>
    <row r="17" spans="1:5" ht="12.75">
      <c r="A17" t="s">
        <v>59</v>
      </c>
      <c r="E17" s="39" t="s">
        <v>60</v>
      </c>
    </row>
    <row r="18" spans="1:16" ht="25.5">
      <c r="A18" t="s">
        <v>49</v>
      </c>
      <c s="34" t="s">
        <v>116</v>
      </c>
      <c s="34" t="s">
        <v>342</v>
      </c>
      <c s="35" t="s">
        <v>51</v>
      </c>
      <c s="6" t="s">
        <v>343</v>
      </c>
      <c s="36" t="s">
        <v>344</v>
      </c>
      <c s="37">
        <v>47.82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38.25">
      <c r="A20" s="35" t="s">
        <v>57</v>
      </c>
      <c r="E20" s="40" t="s">
        <v>345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130</v>
      </c>
      <c s="34" t="s">
        <v>346</v>
      </c>
      <c s="35" t="s">
        <v>51</v>
      </c>
      <c s="6" t="s">
        <v>347</v>
      </c>
      <c s="36" t="s">
        <v>285</v>
      </c>
      <c s="37">
        <v>23.91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25.5">
      <c r="A24" s="35" t="s">
        <v>57</v>
      </c>
      <c r="E24" s="40" t="s">
        <v>348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133</v>
      </c>
      <c s="34" t="s">
        <v>349</v>
      </c>
      <c s="35" t="s">
        <v>51</v>
      </c>
      <c s="6" t="s">
        <v>350</v>
      </c>
      <c s="36" t="s">
        <v>285</v>
      </c>
      <c s="37">
        <v>645.79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38.25">
      <c r="A28" s="35" t="s">
        <v>57</v>
      </c>
      <c r="E28" s="40" t="s">
        <v>351</v>
      </c>
    </row>
    <row r="29" spans="1:5" ht="280.5">
      <c r="A29" t="s">
        <v>59</v>
      </c>
      <c r="E29" s="39" t="s">
        <v>352</v>
      </c>
    </row>
    <row r="30" spans="1:16" ht="12.75">
      <c r="A30" t="s">
        <v>49</v>
      </c>
      <c s="34" t="s">
        <v>136</v>
      </c>
      <c s="34" t="s">
        <v>353</v>
      </c>
      <c s="35" t="s">
        <v>51</v>
      </c>
      <c s="6" t="s">
        <v>354</v>
      </c>
      <c s="36" t="s">
        <v>285</v>
      </c>
      <c s="37">
        <v>63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25.5">
      <c r="A32" s="35" t="s">
        <v>57</v>
      </c>
      <c r="E32" s="40" t="s">
        <v>355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142</v>
      </c>
      <c s="34" t="s">
        <v>356</v>
      </c>
      <c s="35" t="s">
        <v>51</v>
      </c>
      <c s="6" t="s">
        <v>357</v>
      </c>
      <c s="36" t="s">
        <v>285</v>
      </c>
      <c s="37">
        <v>240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38.25">
      <c r="A36" s="35" t="s">
        <v>57</v>
      </c>
      <c r="E36" s="40" t="s">
        <v>358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145</v>
      </c>
      <c s="34" t="s">
        <v>359</v>
      </c>
      <c s="35" t="s">
        <v>51</v>
      </c>
      <c s="6" t="s">
        <v>360</v>
      </c>
      <c s="36" t="s">
        <v>361</v>
      </c>
      <c s="37">
        <v>3492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38.25">
      <c r="A40" s="35" t="s">
        <v>57</v>
      </c>
      <c r="E40" s="40" t="s">
        <v>362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148</v>
      </c>
      <c s="34" t="s">
        <v>363</v>
      </c>
      <c s="35" t="s">
        <v>51</v>
      </c>
      <c s="6" t="s">
        <v>364</v>
      </c>
      <c s="36" t="s">
        <v>361</v>
      </c>
      <c s="37">
        <v>310.83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51">
      <c r="A44" s="35" t="s">
        <v>57</v>
      </c>
      <c r="E44" s="40" t="s">
        <v>365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151</v>
      </c>
      <c s="34" t="s">
        <v>366</v>
      </c>
      <c s="35" t="s">
        <v>51</v>
      </c>
      <c s="6" t="s">
        <v>367</v>
      </c>
      <c s="36" t="s">
        <v>65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368</v>
      </c>
    </row>
    <row r="49" spans="1:5" ht="12.75">
      <c r="A49" t="s">
        <v>59</v>
      </c>
      <c r="E49" s="39" t="s">
        <v>60</v>
      </c>
    </row>
    <row r="50" spans="1:13" ht="12.75">
      <c r="A50" t="s">
        <v>46</v>
      </c>
      <c r="C50" s="31" t="s">
        <v>69</v>
      </c>
      <c r="E50" s="33" t="s">
        <v>369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139</v>
      </c>
      <c s="34" t="s">
        <v>370</v>
      </c>
      <c s="35" t="s">
        <v>51</v>
      </c>
      <c s="6" t="s">
        <v>371</v>
      </c>
      <c s="36" t="s">
        <v>285</v>
      </c>
      <c s="37">
        <v>75.6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25.5">
      <c r="A53" s="35" t="s">
        <v>57</v>
      </c>
      <c r="E53" s="40" t="s">
        <v>372</v>
      </c>
    </row>
    <row r="54" spans="1:5" ht="12.75">
      <c r="A54" t="s">
        <v>59</v>
      </c>
      <c r="E54" s="39" t="s">
        <v>60</v>
      </c>
    </row>
    <row r="55" spans="1:13" ht="12.75">
      <c r="A55" t="s">
        <v>46</v>
      </c>
      <c r="C55" s="31" t="s">
        <v>83</v>
      </c>
      <c r="E55" s="33" t="s">
        <v>373</v>
      </c>
      <c r="J55" s="32">
        <f>0</f>
      </c>
      <c s="32">
        <f>0</f>
      </c>
      <c s="32">
        <f>0+L56+L60</f>
      </c>
      <c s="32">
        <f>0+M56+M60</f>
      </c>
    </row>
    <row r="56" spans="1:16" ht="12.75">
      <c r="A56" t="s">
        <v>49</v>
      </c>
      <c s="34" t="s">
        <v>83</v>
      </c>
      <c s="34" t="s">
        <v>374</v>
      </c>
      <c s="35" t="s">
        <v>51</v>
      </c>
      <c s="6" t="s">
        <v>375</v>
      </c>
      <c s="36" t="s">
        <v>65</v>
      </c>
      <c s="37">
        <v>4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25.5">
      <c r="A58" s="35" t="s">
        <v>57</v>
      </c>
      <c r="E58" s="40" t="s">
        <v>376</v>
      </c>
    </row>
    <row r="59" spans="1:5" ht="12.75">
      <c r="A59" t="s">
        <v>59</v>
      </c>
      <c r="E59" s="39" t="s">
        <v>60</v>
      </c>
    </row>
    <row r="60" spans="1:16" ht="12.75">
      <c r="A60" t="s">
        <v>49</v>
      </c>
      <c s="34" t="s">
        <v>88</v>
      </c>
      <c s="34" t="s">
        <v>377</v>
      </c>
      <c s="35" t="s">
        <v>51</v>
      </c>
      <c s="6" t="s">
        <v>378</v>
      </c>
      <c s="36" t="s">
        <v>65</v>
      </c>
      <c s="37">
        <v>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25.5">
      <c r="A62" s="35" t="s">
        <v>57</v>
      </c>
      <c r="E62" s="40" t="s">
        <v>379</v>
      </c>
    </row>
    <row r="63" spans="1:5" ht="12.75">
      <c r="A63" t="s">
        <v>59</v>
      </c>
      <c r="E63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380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380</v>
      </c>
      <c r="E4" s="26" t="s">
        <v>381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COUNTIFS(L8:L162,"=0",A8:A162,"P")+COUNTIFS(L8:L162,"",A8:A162,"P")+SUM(Q8:Q162)</f>
      </c>
    </row>
    <row r="8" spans="1:13" ht="12.75">
      <c r="A8" t="s">
        <v>44</v>
      </c>
      <c r="C8" s="28" t="s">
        <v>384</v>
      </c>
      <c r="E8" s="30" t="s">
        <v>383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385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</f>
      </c>
      <c s="32">
        <f>0+M10+M14+M18+M22+M26+M30+M34+M38+M42+M46+M50+M54+M58+M62+M66+M70+M74+M78+M82+M86+M90+M94+M98+M102+M106+M110+M114+M118+M122+M126+M130+M134+M138+M142+M146+M150+M154+M158+M162</f>
      </c>
    </row>
    <row r="10" spans="1:16" ht="12.75">
      <c r="A10" t="s">
        <v>49</v>
      </c>
      <c s="34" t="s">
        <v>47</v>
      </c>
      <c s="34" t="s">
        <v>386</v>
      </c>
      <c s="35" t="s">
        <v>51</v>
      </c>
      <c s="6" t="s">
        <v>387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96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200</v>
      </c>
      <c s="35" t="s">
        <v>51</v>
      </c>
      <c s="6" t="s">
        <v>201</v>
      </c>
      <c s="36" t="s">
        <v>53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388</v>
      </c>
      <c s="35" t="s">
        <v>51</v>
      </c>
      <c s="6" t="s">
        <v>389</v>
      </c>
      <c s="36" t="s">
        <v>53</v>
      </c>
      <c s="37">
        <v>125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390</v>
      </c>
      <c s="35" t="s">
        <v>51</v>
      </c>
      <c s="6" t="s">
        <v>391</v>
      </c>
      <c s="36" t="s">
        <v>53</v>
      </c>
      <c s="37">
        <v>900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392</v>
      </c>
      <c s="35" t="s">
        <v>51</v>
      </c>
      <c s="6" t="s">
        <v>393</v>
      </c>
      <c s="36" t="s">
        <v>65</v>
      </c>
      <c s="37">
        <v>12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208</v>
      </c>
      <c s="35" t="s">
        <v>51</v>
      </c>
      <c s="6" t="s">
        <v>209</v>
      </c>
      <c s="36" t="s">
        <v>65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394</v>
      </c>
      <c s="35" t="s">
        <v>51</v>
      </c>
      <c s="6" t="s">
        <v>395</v>
      </c>
      <c s="36" t="s">
        <v>65</v>
      </c>
      <c s="37">
        <v>8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80</v>
      </c>
      <c s="34" t="s">
        <v>396</v>
      </c>
      <c s="35" t="s">
        <v>51</v>
      </c>
      <c s="6" t="s">
        <v>397</v>
      </c>
      <c s="36" t="s">
        <v>53</v>
      </c>
      <c s="37">
        <v>1100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83</v>
      </c>
      <c s="34" t="s">
        <v>229</v>
      </c>
      <c s="35" t="s">
        <v>51</v>
      </c>
      <c s="6" t="s">
        <v>230</v>
      </c>
      <c s="36" t="s">
        <v>53</v>
      </c>
      <c s="37">
        <v>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88</v>
      </c>
      <c s="34" t="s">
        <v>232</v>
      </c>
      <c s="35" t="s">
        <v>51</v>
      </c>
      <c s="6" t="s">
        <v>233</v>
      </c>
      <c s="36" t="s">
        <v>53</v>
      </c>
      <c s="37">
        <v>60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25.5">
      <c r="A50" t="s">
        <v>49</v>
      </c>
      <c s="34" t="s">
        <v>93</v>
      </c>
      <c s="34" t="s">
        <v>398</v>
      </c>
      <c s="35" t="s">
        <v>51</v>
      </c>
      <c s="6" t="s">
        <v>399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98</v>
      </c>
      <c s="34" t="s">
        <v>400</v>
      </c>
      <c s="35" t="s">
        <v>51</v>
      </c>
      <c s="6" t="s">
        <v>401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25.5">
      <c r="A58" t="s">
        <v>49</v>
      </c>
      <c s="34" t="s">
        <v>102</v>
      </c>
      <c s="34" t="s">
        <v>402</v>
      </c>
      <c s="35" t="s">
        <v>51</v>
      </c>
      <c s="6" t="s">
        <v>403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12.75">
      <c r="A62" t="s">
        <v>49</v>
      </c>
      <c s="34" t="s">
        <v>106</v>
      </c>
      <c s="34" t="s">
        <v>404</v>
      </c>
      <c s="35" t="s">
        <v>51</v>
      </c>
      <c s="6" t="s">
        <v>405</v>
      </c>
      <c s="36" t="s">
        <v>65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.75">
      <c r="A65" t="s">
        <v>59</v>
      </c>
      <c r="E65" s="39" t="s">
        <v>60</v>
      </c>
    </row>
    <row r="66" spans="1:16" ht="25.5">
      <c r="A66" t="s">
        <v>49</v>
      </c>
      <c s="34" t="s">
        <v>110</v>
      </c>
      <c s="34" t="s">
        <v>406</v>
      </c>
      <c s="35" t="s">
        <v>51</v>
      </c>
      <c s="6" t="s">
        <v>407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25.5">
      <c r="A70" t="s">
        <v>49</v>
      </c>
      <c s="34" t="s">
        <v>116</v>
      </c>
      <c s="34" t="s">
        <v>70</v>
      </c>
      <c s="35" t="s">
        <v>51</v>
      </c>
      <c s="6" t="s">
        <v>408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7.5">
      <c r="A73" t="s">
        <v>59</v>
      </c>
      <c r="E73" s="39" t="s">
        <v>409</v>
      </c>
    </row>
    <row r="74" spans="1:16" ht="12.75">
      <c r="A74" t="s">
        <v>49</v>
      </c>
      <c s="34" t="s">
        <v>122</v>
      </c>
      <c s="34" t="s">
        <v>410</v>
      </c>
      <c s="35" t="s">
        <v>51</v>
      </c>
      <c s="6" t="s">
        <v>411</v>
      </c>
      <c s="36" t="s">
        <v>65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130</v>
      </c>
      <c s="34" t="s">
        <v>412</v>
      </c>
      <c s="35" t="s">
        <v>51</v>
      </c>
      <c s="6" t="s">
        <v>413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130</v>
      </c>
      <c s="34" t="s">
        <v>414</v>
      </c>
      <c s="35" t="s">
        <v>51</v>
      </c>
      <c s="6" t="s">
        <v>415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133</v>
      </c>
      <c s="34" t="s">
        <v>416</v>
      </c>
      <c s="35" t="s">
        <v>51</v>
      </c>
      <c s="6" t="s">
        <v>417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136</v>
      </c>
      <c s="34" t="s">
        <v>418</v>
      </c>
      <c s="35" t="s">
        <v>51</v>
      </c>
      <c s="6" t="s">
        <v>419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139</v>
      </c>
      <c s="34" t="s">
        <v>420</v>
      </c>
      <c s="35" t="s">
        <v>51</v>
      </c>
      <c s="6" t="s">
        <v>421</v>
      </c>
      <c s="36" t="s">
        <v>65</v>
      </c>
      <c s="37">
        <v>3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142</v>
      </c>
      <c s="34" t="s">
        <v>422</v>
      </c>
      <c s="35" t="s">
        <v>51</v>
      </c>
      <c s="6" t="s">
        <v>423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145</v>
      </c>
      <c s="34" t="s">
        <v>424</v>
      </c>
      <c s="35" t="s">
        <v>51</v>
      </c>
      <c s="6" t="s">
        <v>425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12.75">
      <c r="A106" t="s">
        <v>49</v>
      </c>
      <c s="34" t="s">
        <v>148</v>
      </c>
      <c s="34" t="s">
        <v>426</v>
      </c>
      <c s="35" t="s">
        <v>51</v>
      </c>
      <c s="6" t="s">
        <v>427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25.5">
      <c r="A110" t="s">
        <v>49</v>
      </c>
      <c s="34" t="s">
        <v>151</v>
      </c>
      <c s="34" t="s">
        <v>428</v>
      </c>
      <c s="35" t="s">
        <v>51</v>
      </c>
      <c s="6" t="s">
        <v>429</v>
      </c>
      <c s="36" t="s">
        <v>65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25.5">
      <c r="A114" t="s">
        <v>49</v>
      </c>
      <c s="34" t="s">
        <v>155</v>
      </c>
      <c s="34" t="s">
        <v>430</v>
      </c>
      <c s="35" t="s">
        <v>51</v>
      </c>
      <c s="6" t="s">
        <v>431</v>
      </c>
      <c s="36" t="s">
        <v>65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159</v>
      </c>
      <c s="34" t="s">
        <v>432</v>
      </c>
      <c s="35" t="s">
        <v>51</v>
      </c>
      <c s="6" t="s">
        <v>433</v>
      </c>
      <c s="36" t="s">
        <v>170</v>
      </c>
      <c s="37">
        <v>32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163</v>
      </c>
      <c s="34" t="s">
        <v>434</v>
      </c>
      <c s="35" t="s">
        <v>51</v>
      </c>
      <c s="6" t="s">
        <v>435</v>
      </c>
      <c s="36" t="s">
        <v>285</v>
      </c>
      <c s="37">
        <v>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167</v>
      </c>
      <c s="34" t="s">
        <v>436</v>
      </c>
      <c s="35" t="s">
        <v>51</v>
      </c>
      <c s="6" t="s">
        <v>437</v>
      </c>
      <c s="36" t="s">
        <v>285</v>
      </c>
      <c s="37">
        <v>368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171</v>
      </c>
      <c s="34" t="s">
        <v>292</v>
      </c>
      <c s="35" t="s">
        <v>51</v>
      </c>
      <c s="6" t="s">
        <v>293</v>
      </c>
      <c s="36" t="s">
        <v>285</v>
      </c>
      <c s="37">
        <v>374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174</v>
      </c>
      <c s="34" t="s">
        <v>298</v>
      </c>
      <c s="35" t="s">
        <v>51</v>
      </c>
      <c s="6" t="s">
        <v>299</v>
      </c>
      <c s="36" t="s">
        <v>53</v>
      </c>
      <c s="37">
        <v>14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177</v>
      </c>
      <c s="34" t="s">
        <v>317</v>
      </c>
      <c s="35" t="s">
        <v>51</v>
      </c>
      <c s="6" t="s">
        <v>318</v>
      </c>
      <c s="36" t="s">
        <v>285</v>
      </c>
      <c s="37">
        <v>58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180</v>
      </c>
      <c s="34" t="s">
        <v>220</v>
      </c>
      <c s="35" t="s">
        <v>51</v>
      </c>
      <c s="6" t="s">
        <v>221</v>
      </c>
      <c s="36" t="s">
        <v>65</v>
      </c>
      <c s="37">
        <v>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183</v>
      </c>
      <c s="34" t="s">
        <v>223</v>
      </c>
      <c s="35" t="s">
        <v>51</v>
      </c>
      <c s="6" t="s">
        <v>224</v>
      </c>
      <c s="36" t="s">
        <v>65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187</v>
      </c>
      <c s="34" t="s">
        <v>438</v>
      </c>
      <c s="35" t="s">
        <v>51</v>
      </c>
      <c s="6" t="s">
        <v>439</v>
      </c>
      <c s="36" t="s">
        <v>53</v>
      </c>
      <c s="37">
        <v>1100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25.5">
      <c r="A154" t="s">
        <v>49</v>
      </c>
      <c s="34" t="s">
        <v>192</v>
      </c>
      <c s="34" t="s">
        <v>440</v>
      </c>
      <c s="35" t="s">
        <v>51</v>
      </c>
      <c s="6" t="s">
        <v>441</v>
      </c>
      <c s="36" t="s">
        <v>344</v>
      </c>
      <c s="37">
        <v>0.48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196</v>
      </c>
      <c s="34" t="s">
        <v>188</v>
      </c>
      <c s="35" t="s">
        <v>51</v>
      </c>
      <c s="6" t="s">
        <v>189</v>
      </c>
      <c s="36" t="s">
        <v>190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199</v>
      </c>
      <c s="34" t="s">
        <v>442</v>
      </c>
      <c s="35" t="s">
        <v>51</v>
      </c>
      <c s="6" t="s">
        <v>443</v>
      </c>
      <c s="36" t="s">
        <v>170</v>
      </c>
      <c s="37">
        <v>32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444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444</v>
      </c>
      <c r="E4" s="26" t="s">
        <v>445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447</v>
      </c>
      <c r="E8" s="30" t="s">
        <v>445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448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449</v>
      </c>
      <c s="35" t="s">
        <v>51</v>
      </c>
      <c s="6" t="s">
        <v>450</v>
      </c>
      <c s="36" t="s">
        <v>190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451</v>
      </c>
    </row>
    <row r="12" spans="1:5" ht="12.75">
      <c r="A12" s="35" t="s">
        <v>57</v>
      </c>
      <c r="E12" s="40" t="s">
        <v>452</v>
      </c>
    </row>
    <row r="13" spans="1:5" ht="89.25">
      <c r="A13" t="s">
        <v>59</v>
      </c>
      <c r="E13" s="39" t="s">
        <v>453</v>
      </c>
    </row>
    <row r="14" spans="1:16" ht="12.75">
      <c r="A14" t="s">
        <v>49</v>
      </c>
      <c s="34" t="s">
        <v>27</v>
      </c>
      <c s="34" t="s">
        <v>454</v>
      </c>
      <c s="35" t="s">
        <v>51</v>
      </c>
      <c s="6" t="s">
        <v>455</v>
      </c>
      <c s="36" t="s">
        <v>190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456</v>
      </c>
    </row>
    <row r="16" spans="1:5" ht="12.75">
      <c r="A16" s="35" t="s">
        <v>57</v>
      </c>
      <c r="E16" s="40" t="s">
        <v>452</v>
      </c>
    </row>
    <row r="17" spans="1:5" ht="102">
      <c r="A17" t="s">
        <v>59</v>
      </c>
      <c r="E17" s="39" t="s">
        <v>457</v>
      </c>
    </row>
    <row r="18" spans="1:16" ht="12.75">
      <c r="A18" t="s">
        <v>49</v>
      </c>
      <c s="34" t="s">
        <v>26</v>
      </c>
      <c s="34" t="s">
        <v>458</v>
      </c>
      <c s="35" t="s">
        <v>51</v>
      </c>
      <c s="6" t="s">
        <v>459</v>
      </c>
      <c s="36" t="s">
        <v>190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460</v>
      </c>
    </row>
    <row r="20" spans="1:5" ht="12.75">
      <c r="A20" s="35" t="s">
        <v>57</v>
      </c>
      <c r="E20" s="40" t="s">
        <v>452</v>
      </c>
    </row>
    <row r="21" spans="1:5" ht="38.25">
      <c r="A21" t="s">
        <v>59</v>
      </c>
      <c r="E21" s="39" t="s">
        <v>461</v>
      </c>
    </row>
    <row r="22" spans="1:13" ht="12.75">
      <c r="A22" t="s">
        <v>46</v>
      </c>
      <c r="C22" s="31" t="s">
        <v>27</v>
      </c>
      <c r="E22" s="33" t="s">
        <v>462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463</v>
      </c>
      <c s="35" t="s">
        <v>51</v>
      </c>
      <c s="6" t="s">
        <v>464</v>
      </c>
      <c s="36" t="s">
        <v>190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55</v>
      </c>
      <c r="E24" s="39" t="s">
        <v>465</v>
      </c>
    </row>
    <row r="25" spans="1:5" ht="12.75">
      <c r="A25" s="35" t="s">
        <v>57</v>
      </c>
      <c r="E25" s="40" t="s">
        <v>452</v>
      </c>
    </row>
    <row r="26" spans="1:5" ht="89.25">
      <c r="A26" t="s">
        <v>59</v>
      </c>
      <c r="E26" s="39" t="s">
        <v>466</v>
      </c>
    </row>
    <row r="27" spans="1:16" ht="12.75">
      <c r="A27" t="s">
        <v>49</v>
      </c>
      <c s="34" t="s">
        <v>69</v>
      </c>
      <c s="34" t="s">
        <v>467</v>
      </c>
      <c s="35" t="s">
        <v>51</v>
      </c>
      <c s="6" t="s">
        <v>468</v>
      </c>
      <c s="36" t="s">
        <v>190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55</v>
      </c>
      <c r="E28" s="39" t="s">
        <v>469</v>
      </c>
    </row>
    <row r="29" spans="1:5" ht="12.75">
      <c r="A29" s="35" t="s">
        <v>57</v>
      </c>
      <c r="E29" s="40" t="s">
        <v>452</v>
      </c>
    </row>
    <row r="30" spans="1:5" ht="76.5">
      <c r="A30" t="s">
        <v>59</v>
      </c>
      <c r="E30" s="39" t="s">
        <v>470</v>
      </c>
    </row>
    <row r="31" spans="1:16" ht="12.75">
      <c r="A31" t="s">
        <v>49</v>
      </c>
      <c s="34" t="s">
        <v>74</v>
      </c>
      <c s="34" t="s">
        <v>471</v>
      </c>
      <c s="35" t="s">
        <v>51</v>
      </c>
      <c s="6" t="s">
        <v>472</v>
      </c>
      <c s="36" t="s">
        <v>65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55</v>
      </c>
      <c r="E32" s="39" t="s">
        <v>473</v>
      </c>
    </row>
    <row r="33" spans="1:5" ht="12.75">
      <c r="A33" s="35" t="s">
        <v>57</v>
      </c>
      <c r="E33" s="40" t="s">
        <v>474</v>
      </c>
    </row>
    <row r="34" spans="1:5" ht="25.5">
      <c r="A34" t="s">
        <v>59</v>
      </c>
      <c r="E34" s="39" t="s">
        <v>475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