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1-32-01" sheetId="2" r:id="rId2"/>
    <sheet name="SO 01-32-02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<sst xmlns="http://schemas.openxmlformats.org/spreadsheetml/2006/main" count="1539" uniqueCount="366">
  <si>
    <t>Aspe</t>
  </si>
  <si>
    <t>Rekapitulace ceny</t>
  </si>
  <si>
    <t>S632000229</t>
  </si>
  <si>
    <t>Zřízení vodovodní přípojky pro areál SŽ Hrdějovice, České Budějovice</t>
  </si>
  <si>
    <t>ZŘ</t>
  </si>
  <si>
    <t>20230504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</si>
  <si>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</si>
  <si>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</si>
  <si>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</si>
  <si>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</si>
  <si>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</si>
  <si>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</si>
  <si>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</si>
  <si>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</si>
  <si>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D.2.1.6</t>
  </si>
  <si>
    <t>Potrubní vedení</t>
  </si>
  <si>
    <t xml:space="preserve">  SO 01-32-01</t>
  </si>
  <si>
    <t>Vodovodní přípojka areálu SŽ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</si>
  <si>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</si>
  <si>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</si>
  <si>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</si>
  <si>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</si>
  <si>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</si>
  <si>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</si>
  <si>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</si>
  <si>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</si>
  <si>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</si>
  <si>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</si>
  <si>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</si>
  <si>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</si>
  <si>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</si>
  <si>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</si>
  <si>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</si>
  <si>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</si>
  <si>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</si>
  <si>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</si>
  <si>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</si>
  <si>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</si>
  <si>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</si>
  <si>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</si>
  <si>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</si>
  <si>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</si>
  <si>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</si>
  <si>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</si>
  <si>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</si>
  <si>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01-32-01</t>
  </si>
  <si>
    <t>SD</t>
  </si>
  <si>
    <t>0</t>
  </si>
  <si>
    <t>Všeobecné konstrukce a práce</t>
  </si>
  <si>
    <t>P</t>
  </si>
  <si>
    <t>1</t>
  </si>
  <si>
    <t>R015111</t>
  </si>
  <si>
    <t/>
  </si>
  <si>
    <t>POPLATKY ZA LIKVIDACI ODPADŮ NEKONTAMINOVANÝCH - 17 05 04 VYTĚŽENÉ ZEMINY A HORNINY - I. TŘÍDA TĚŽITELNOSTI VČETNĚ DOPRAVY</t>
  </si>
  <si>
    <t>T</t>
  </si>
  <si>
    <t>R-položka</t>
  </si>
  <si>
    <t>PP</t>
  </si>
  <si>
    <t>VV</t>
  </si>
  <si>
    <t>131,172*1,9=249,227 [A]   dle pol. 13273</t>
  </si>
  <si>
    <t>TS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</si>
  <si>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</si>
  <si>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4</t>
  </si>
  <si>
    <t>R015140</t>
  </si>
  <si>
    <t>POPLATKY ZA LIKVIDACI ODPADŮ NEKONTAMINOVANÝCH - 17 01 01 BETON Z DEMOLIC OBJEKTŮ, ZÁKLADŮ TV VČETNĚ DOPRAVY</t>
  </si>
  <si>
    <t>10,0*2,5=25,000 [A]   dle pol. 96616</t>
  </si>
  <si>
    <t>8</t>
  </si>
  <si>
    <t>R015130</t>
  </si>
  <si>
    <t>POPLATKY ZA LIKVIDACI ODPADŮ NEKONTAMINOVANÝCH - 17 03 02 VYBOURANÝ ASFALTOVÝ BETON BEZ DEHTU VČETNĚ DOPRAVY</t>
  </si>
  <si>
    <t>3,15*2,2=6,930 [A]   dle pol. 11343</t>
  </si>
  <si>
    <t>24</t>
  </si>
  <si>
    <t>R015160</t>
  </si>
  <si>
    <t>POPLATKY ZA LIKVIDACŮ ODPADŮ NEKONTAMINOVANÝCH - 02 01 03 SMÝCENÉ STROMY A KEŘE VČETNĚ DOPRAVY</t>
  </si>
  <si>
    <t>(1,5+2,0)m3*0,65t/m3=2,275 [A]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</si>
  <si>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541/2020 Sb., o nakládání s odpady, v platném znění.</t>
  </si>
  <si>
    <t>Zemní práce</t>
  </si>
  <si>
    <t>13273</t>
  </si>
  <si>
    <t>HLOUBENÍ RÝH ŠÍŘ DO 2M PAŽ I NEPAŽ TŘ. I</t>
  </si>
  <si>
    <t>M3</t>
  </si>
  <si>
    <t>2022_OTSKP</t>
  </si>
  <si>
    <t>434,0*1,1*1,6=763,840 [A]</t>
  </si>
  <si>
    <t>Technická specifikace položky odpovídá příslušné cenové soustavě.</t>
  </si>
  <si>
    <t>17120</t>
  </si>
  <si>
    <t>ULOŽENÍ SYPANINY DO NÁSYPŮ A NA SKLÁDKY BEZ ZHUTNĚNÍ</t>
  </si>
  <si>
    <t>763,84=763,840 [A]   dle pol. 13273   
216,54=216,540 [B]   dle pol.13173   
-724,32=- 724,320 [C] dle pol.17411   
Celkem: A+B+C=256,060 [D]</t>
  </si>
  <si>
    <t>9</t>
  </si>
  <si>
    <t>12110</t>
  </si>
  <si>
    <t>SEJMUTÍ ORNICE NEBO LESNÍ PŮDY</t>
  </si>
  <si>
    <t>pracovní pás v šířce 3 m (d110): 189,0*3,0*0,3=170,100 [A]   
pracovní pás v šířce 3 m (d63): 19,5*3,0*0,3=17,550 [B]   
pracovní plocha - vodoměrná šachta VŠ1: 0,3m*38,76m2=11,628 [C]   
pracovní plocha - vodoměrná šachta VŠ2: 0,3m*33,06m2=9,918 [D]   
pracovní plocha - startovací jáma: 2*0,3m*28,0m2=16,800 [E]   
pracovní plocha - cílová jáma: 2*0,3m*9,0m2=5,400 [F]   
Celkem: A+B+C+D+E+F=231,396 [G]</t>
  </si>
  <si>
    <t>10</t>
  </si>
  <si>
    <t>18230</t>
  </si>
  <si>
    <t>ROZPROSTŘENÍ ORNICE V ROVINĚ</t>
  </si>
  <si>
    <t>11</t>
  </si>
  <si>
    <t>13173</t>
  </si>
  <si>
    <t>HLOUBENÍ JAM ZAPAŽ I NEPAŽ TŘ. I</t>
  </si>
  <si>
    <t>startovací jáma protlaku (331-A): 2,5*18,0m2=45,000 [A]   
startovací jáma protlaku (331-B): 2,8*18,0m2=50,400 [B]   
cílová jáma protlaku (331-A): 2,8*4,0m2=11,200 [C]   
cílová jáma protlaku (331-B): 3,3*4,0m2=13,200 [D]   
vodoměrná šachta VŠ1: 53,01=53,010 [E]   
vodoměrná šachta VŠ2: 43,73=43,730 [F]   
Celkem: A+B+C+D+E+F=216,540 [G]</t>
  </si>
  <si>
    <t>12</t>
  </si>
  <si>
    <t>R14173</t>
  </si>
  <si>
    <t>PROTLAČOVÁNÍ POTRUBÍ Z PLAST HMOT DN DO 250MM</t>
  </si>
  <si>
    <t>M</t>
  </si>
  <si>
    <t>protlak PE-HD chráničky DN250 331-A: 23,3=23,300 [A]   
protlak PE-HD chráničky DN250 331-B: 28,8=28,800 [B]   
Celkem: A+B=52,100 [C]</t>
  </si>
  <si>
    <t>položka zahrnuje dodávku protlačovaného potrubí a veškeré pomocné práce (startovací zařízení, startovací a cílová jáma, opěrné a vodící bloky a pod.)</t>
  </si>
  <si>
    <t>13</t>
  </si>
  <si>
    <t>17411</t>
  </si>
  <si>
    <t>ZÁSYP JAM A RÝH ZEMINOU SE ZHUTNĚNÍM</t>
  </si>
  <si>
    <t>rýha potrubí - profil D110,D63: 434,0*1,1*1,1=525,140 [A]   
startovací jáma protlaku (331-A): 2,5*18,0m2=45,000 [B]   
startovací jáma protlaku (331-B): 2,8*18,0m2=50,400 [C]   
cílová jáma protlaku (331-A): 2,8*4,0m2=11,200 [D]   
cílová jáma protlaku (331-B): 3,3*4,0m2=13,200 [E]   
vodoměrná šachta VŠ1: 42,45=42,450 [F]   
vodoměrná šachta VŠ2: 36,93=36,930 [G]   
Celkem: A+B+C+D+E+F+G=724,320 [H]</t>
  </si>
  <si>
    <t>14</t>
  </si>
  <si>
    <t>17581</t>
  </si>
  <si>
    <t>OBSYP POTRUBÍ A OBJEKTŮ Z NAKUPOVANÝCH MATERIÁLŮ</t>
  </si>
  <si>
    <t>rýha potrubí - profil D110,D63: 434,0*0,45m2=195,300 [A]</t>
  </si>
  <si>
    <t>34</t>
  </si>
  <si>
    <t>11511</t>
  </si>
  <si>
    <t>ČERPÁNÍ VODY DO 500 L/MIN</t>
  </si>
  <si>
    <t>HOD</t>
  </si>
  <si>
    <t>odhad cca. 50 m za den (12 hodin), cca 486 m   
10*12=120,000 [A]</t>
  </si>
  <si>
    <t>35</t>
  </si>
  <si>
    <t>18242</t>
  </si>
  <si>
    <t>ZALOŽENÍ TRÁVNÍKU HYDROOSEVEM NA ORNICI</t>
  </si>
  <si>
    <t>M2</t>
  </si>
  <si>
    <t>Zahrnuje dodání předepsané travní směsi, hydroosev na podornici, zalévání, první pokosení, to vše bez ohledu na sklon terénu.   
předpoklad 30% plochy ohumusování</t>
  </si>
  <si>
    <t>231,4/0,3*0,3=231,400 [A]</t>
  </si>
  <si>
    <t>36</t>
  </si>
  <si>
    <t>18247</t>
  </si>
  <si>
    <t>OŠETŘOVÁNÍ TRÁVNÍKU</t>
  </si>
  <si>
    <t>3*231,4=694,200 [A]</t>
  </si>
  <si>
    <t>37</t>
  </si>
  <si>
    <t>18351</t>
  </si>
  <si>
    <t>CHEMICKÉ ODPLEVELENÍ</t>
  </si>
  <si>
    <t>1,5*231,4=347,100 [A]</t>
  </si>
  <si>
    <t>50</t>
  </si>
  <si>
    <t>11343</t>
  </si>
  <si>
    <t>ODSTRAN KRYTU ZPEVNĚNÝCH PLOCH S ASFALT POJIVEM VČET PODKLADU</t>
  </si>
  <si>
    <t>zpevněná komunikace pracovní pás v šířce 3 m (d110)</t>
  </si>
  <si>
    <t>3,5*3,0*0,3=3,150 [A]</t>
  </si>
  <si>
    <t>51</t>
  </si>
  <si>
    <t>11332</t>
  </si>
  <si>
    <t>ODSTRANĚNÍ PODKLADŮ ZPEVNĚNÝCH PLOCH Z KAMENIVA NESTMELENÉHO</t>
  </si>
  <si>
    <t>nezpevněná polní cesta, pracovní pás v šířce 3 m (d110)   
bude zpětně použito</t>
  </si>
  <si>
    <t>222,0*3,0*0,3=199,800 [A]</t>
  </si>
  <si>
    <t>52</t>
  </si>
  <si>
    <t>17110</t>
  </si>
  <si>
    <t>ULOŽENÍ SYPANINY DO NÁSYPŮ SE ZHUTNĚNÍM</t>
  </si>
  <si>
    <t>nezpevněná polní cesta, pracovní pás v šířce 3 m (d110)</t>
  </si>
  <si>
    <t>56</t>
  </si>
  <si>
    <t>11202</t>
  </si>
  <si>
    <t>KÁCENÍ STROMŮ D KMENE DO 0,9M S ODSTRANĚNÍM PAŘEZŮ</t>
  </si>
  <si>
    <t>KUS</t>
  </si>
  <si>
    <t>Základy</t>
  </si>
  <si>
    <t>R22699</t>
  </si>
  <si>
    <t>PAŽENÍ A ROZEPŘENÍ STĚN RÝH - PŘÍLOŽNÉ - HL.DO 2 M</t>
  </si>
  <si>
    <t>vč. odstranění</t>
  </si>
  <si>
    <t>startovací jáma protlaku (331-A): 2,5*18,0m=45,000 [A]   
startovací jáma protlaku (331-B): 2,8*18,0m=50,400 [B]   
cílová jáma protlaku (331-A): 2,8*4,0m=11,200 [C]   
cílová jáma protlaku (331-B): 3,3*4,0m=13,200 [D]   
Celkem: A+B+C+D=119,800 [E]</t>
  </si>
  <si>
    <t>položka zahrnuje osazení pažin bez ohledu na druh, jejich opotřebení a jejich odstranění</t>
  </si>
  <si>
    <t>Vodorovné konstrukce</t>
  </si>
  <si>
    <t>15</t>
  </si>
  <si>
    <t>451112</t>
  </si>
  <si>
    <t>PODKL A VÝPLŇ VRSTVY Z DÍLCŮ BETON DO C12/15</t>
  </si>
  <si>
    <t>pod vodoměrnou šachtou VŠ1, C12/15, tl.150mm: 0,15*6,72=1,008 [A]    
pod vodoměrnou šachtou VŠ2, C12/15, tl.150mm: 0,15*4,62=0,693 [B]   
Celkem: A+B=1,701 [C]</t>
  </si>
  <si>
    <t>16</t>
  </si>
  <si>
    <t>45152</t>
  </si>
  <si>
    <t>PODKLADNÍ A VÝPLŇOVÉ VRSTVY Z KAMENIVA DRCENÉHO</t>
  </si>
  <si>
    <t>rýha potrubí - profil d110, d63: 434,0*1,1*0,1=47,740 [A]   
podklad pod VŠ1: 0,12*9,0=1,080 [B]   
podklad pod VŠ2: 0,12*6,5=0,780 [C]   
Celkem: A+B+C=49,600 [D]</t>
  </si>
  <si>
    <t>17</t>
  </si>
  <si>
    <t>dno startovací jámy: 2*3,0*6*0,15=5,400 [A]   
dno cílové jámy: 2*2,0*2*0,15=1,200 [B]   
Celkem: A+B=6,600 [C]</t>
  </si>
  <si>
    <t>5</t>
  </si>
  <si>
    <t>Komunikace</t>
  </si>
  <si>
    <t>56314</t>
  </si>
  <si>
    <t>VOZOVKOVÉ VRSTVY Z MECHANICKY ZPEVNĚNÉHO KAMENIVA TL. DO 200MM</t>
  </si>
  <si>
    <t>3,5*3,0=10,500 [A]</t>
  </si>
  <si>
    <t>56334</t>
  </si>
  <si>
    <t>VOZOVKOVÉ VRSTVY ZE ŠTĚRKODRTI TL. DO 200MM</t>
  </si>
  <si>
    <t>min. 150 mm</t>
  </si>
  <si>
    <t>572123</t>
  </si>
  <si>
    <t>INFILTRAČNÍ POSTŘIK Z EMULZE DO 1,0KG/M2</t>
  </si>
  <si>
    <t>572213</t>
  </si>
  <si>
    <t>SPOJOVACÍ POSTŘIK Z EMULZE DO 0,5KG/M2</t>
  </si>
  <si>
    <t>2*3,5*3,0=21,000 [A]</t>
  </si>
  <si>
    <t>574C66</t>
  </si>
  <si>
    <t>ASFALTOVÝ BETON PRO LOŽNÍ VRSTVY ACL 16+, 16S TL. 70MM</t>
  </si>
  <si>
    <t>574E88</t>
  </si>
  <si>
    <t>ASFALTOVÝ BETON PRO PODKLADNÍ VRSTVY ACP 22+, 22S TL. 90MM</t>
  </si>
  <si>
    <t>18</t>
  </si>
  <si>
    <t>574I54</t>
  </si>
  <si>
    <t>ASFALTOVÝ KOBEREC MASTIXOVÝ SMA 11+, 11S TL. 40MM</t>
  </si>
  <si>
    <t>19</t>
  </si>
  <si>
    <t>58910</t>
  </si>
  <si>
    <t>VÝPLŇ SPAR ASFALTEM</t>
  </si>
  <si>
    <t>asfaltová zálivka za horka</t>
  </si>
  <si>
    <t>2*3,5+2*3,0=13,000 [A]</t>
  </si>
  <si>
    <t>54</t>
  </si>
  <si>
    <t>582611</t>
  </si>
  <si>
    <t>KRYTY Z BETON DLAŽDIC SE ZÁMKEM ŠEDÝCH TL 60MM DO LOŽE Z KAM</t>
  </si>
  <si>
    <t>okolo poklopu šachty</t>
  </si>
  <si>
    <t>7</t>
  </si>
  <si>
    <t>Přidružená stavební výroba</t>
  </si>
  <si>
    <t>22</t>
  </si>
  <si>
    <t>R742999</t>
  </si>
  <si>
    <t>SONDA NA POTRUBÍ</t>
  </si>
  <si>
    <t>KPL</t>
  </si>
  <si>
    <t>provedení kopaných sond za účelem ověření hloubek vodovodu</t>
  </si>
  <si>
    <t>49</t>
  </si>
  <si>
    <t>72226</t>
  </si>
  <si>
    <t>VODOMĚRY</t>
  </si>
  <si>
    <t>vodoměrná sestava DN80  (sdružený vodoměr)   
na potrubí D110, kompletní sestava</t>
  </si>
  <si>
    <t>Potrubí</t>
  </si>
  <si>
    <t>87326</t>
  </si>
  <si>
    <t>POTRUBÍ Z TRUB PLASTOVÝCH TLAKOVÝCH SVAŘOVANÝCH DN DO 80MM</t>
  </si>
  <si>
    <t>potrubí plast PE d63</t>
  </si>
  <si>
    <t>87333</t>
  </si>
  <si>
    <t>POTRUBÍ Z TRUB PLASTOVÝCH TLAKOVÝCH SVAŘOVANÝCH DN DO 150MM</t>
  </si>
  <si>
    <t>potrubí plast PE d110</t>
  </si>
  <si>
    <t>20</t>
  </si>
  <si>
    <t>891426</t>
  </si>
  <si>
    <t>HYDRANTY PODZEMNÍ DN 80MM</t>
  </si>
  <si>
    <t>Vzdušník (podzemní hydrant): 1=1,000 [A]   
Kalník (podzemní hydrant): 2=2,000 [B]   
Celkem: A+B=3,000 [C]</t>
  </si>
  <si>
    <t>21</t>
  </si>
  <si>
    <t>893383</t>
  </si>
  <si>
    <t>ŠACHTY ARMATURNÍ ZE ŽELBET VČET VÝTUŽE PŮDORYS PLOCHY DO 3,5M2</t>
  </si>
  <si>
    <t>Vodoměrná šachta VŠ-1 - vnitřní rozměry 1,4x2,5x2,1; ŽB konstrukce, tl. stěn a dna 0,15 m, + vystrojení</t>
  </si>
  <si>
    <t>893382</t>
  </si>
  <si>
    <t>ŠACHTY ARMATURNÍ ZE ŽELBET VČET VÝTUŽE PŮDORYS PLOCHY DO 2,5M2</t>
  </si>
  <si>
    <t>Vodoměrná šachta VŠ-1 - vnitřní rozměry 1,4x1,5x2,1; ŽB konstrukce, tl. stěn a dna 0,15 m, + vystrojení</t>
  </si>
  <si>
    <t>23</t>
  </si>
  <si>
    <t>87826</t>
  </si>
  <si>
    <t>NASUNUTÍ PLAST TRUB DN DO 80MM DO CHRÁNIČKY</t>
  </si>
  <si>
    <t>D63 do chráničky DN250 (kluzné obijímky 21ks, těsnící manžety na koncích 2ks)</t>
  </si>
  <si>
    <t>87833</t>
  </si>
  <si>
    <t>NASUNUTÍ PLAST TRUB DN DO 150MM DO CHRÁNIČKY</t>
  </si>
  <si>
    <t>D110 do chráničky DN250 (kluzné obijímky 18ks, těsnící manžety na koncích 2ks): 17,5=17,500 [A]   
D110 do stávající chráničky DN200 (kluzné obijímky 15ks, těsnící manžety na koncích 2ks): 15,0=15,000 [B]   
Celkem: A+B=32,500 [C]</t>
  </si>
  <si>
    <t>25</t>
  </si>
  <si>
    <t>899611</t>
  </si>
  <si>
    <t>TLAKOVÉ ZKOUŠKY POTRUBÍ DN DO 80MM</t>
  </si>
  <si>
    <t>26</t>
  </si>
  <si>
    <t>899631</t>
  </si>
  <si>
    <t>TLAKOVÉ ZKOUŠKY POTRUBÍ DN DO 150MM</t>
  </si>
  <si>
    <t>27</t>
  </si>
  <si>
    <t>89971</t>
  </si>
  <si>
    <t>PROPLACH A DEZINFEKCE VODOVODNÍHO POTRUBÍ DN DO 80MM</t>
  </si>
  <si>
    <t>28</t>
  </si>
  <si>
    <t>89973</t>
  </si>
  <si>
    <t>PROPLACH A DEZINFEKCE VODOVODNÍHO POTRUBÍ DN DO 150MM</t>
  </si>
  <si>
    <t>29</t>
  </si>
  <si>
    <t>89916</t>
  </si>
  <si>
    <t>BETONOVÉ DOPLŇKY TRUB VEDENÍ</t>
  </si>
  <si>
    <t>Beton. blok - 0,5x0,5x0,3 m</t>
  </si>
  <si>
    <t>5*0,5*0,5*0,3=0,375 [A]</t>
  </si>
  <si>
    <t>31</t>
  </si>
  <si>
    <t>89914</t>
  </si>
  <si>
    <t>ŠACHTOVÉ BETONOVÉ SKRUŽE SAMOSTATNÉ</t>
  </si>
  <si>
    <t>ochrana armatury/sloupku ve volném terénu</t>
  </si>
  <si>
    <t>38</t>
  </si>
  <si>
    <t>899309</t>
  </si>
  <si>
    <t>DOPLŇKY NA POTRUBÍ - VÝSTRAŽNÁ FÓLIE</t>
  </si>
  <si>
    <t>39</t>
  </si>
  <si>
    <t>899308</t>
  </si>
  <si>
    <t>DOPLŇKY NA POTRUBÍ - SIGNALIZAČ VODIČ</t>
  </si>
  <si>
    <t>VYHLEDÁVACÍ VODIČ-TL. 6mm</t>
  </si>
  <si>
    <t>40</t>
  </si>
  <si>
    <t>89946</t>
  </si>
  <si>
    <t>VÝŘEZ, VÝSEK, ÚTES NA POTRUBÍ DN DO 400MM</t>
  </si>
  <si>
    <t>47</t>
  </si>
  <si>
    <t>899901</t>
  </si>
  <si>
    <t>PŘEPOJENÍ PŘÍPOJEK</t>
  </si>
  <si>
    <t>nutné provizorní propoje dle potřeby - zachování provozu stávajícího potrubí</t>
  </si>
  <si>
    <t>Ostatní konstrukce a práce</t>
  </si>
  <si>
    <t>32</t>
  </si>
  <si>
    <t>93658</t>
  </si>
  <si>
    <t>OCHRANNÉ TYČOVÉ ZNAKY - ORIENTAČNÍ SLOUPKY</t>
  </si>
  <si>
    <t>označení armatury, modrobílá barva</t>
  </si>
  <si>
    <t>33</t>
  </si>
  <si>
    <t>96616</t>
  </si>
  <si>
    <t>BOURÁNÍ KONSTRUKCÍ ZE ŽELEZOBETONU</t>
  </si>
  <si>
    <t>stávající vodoměrná šachta 1: 7=7,000 [A]   
stávající vodoměrná šachta 2: 3=3,000 [B]   
Celkem: A+B=10,000 [C]</t>
  </si>
  <si>
    <t>48</t>
  </si>
  <si>
    <t>96912</t>
  </si>
  <si>
    <t>VYBOURÁNÍ POTRUBÍ DN DO 100MM VODOVODNÍCH</t>
  </si>
  <si>
    <t>odpojení, zaslepení stávající přípojky d90</t>
  </si>
  <si>
    <t>53</t>
  </si>
  <si>
    <t>919112</t>
  </si>
  <si>
    <t>ŘEZÁNÍ ASFALTOVÉHO KRYTU VOZOVEK TL DO 100MM</t>
  </si>
  <si>
    <t>55</t>
  </si>
  <si>
    <t>917223</t>
  </si>
  <si>
    <t>SILNIČNÍ A CHODNÍKOVÉ OBRUBY Z BETONOVÝCH OBRUBNÍKŮ ŠÍŘ 100MM</t>
  </si>
  <si>
    <t xml:space="preserve">  SO 01-32-02</t>
  </si>
  <si>
    <t>Armaturní šachta s regulací tlaku</t>
  </si>
  <si>
    <t>SO 01-32-02</t>
  </si>
  <si>
    <t>902</t>
  </si>
  <si>
    <t>Evidenční položka. Neoceňovat v objektu SO/PS, položka se oceňuje pouze v objektu SO 90-90.</t>
  </si>
  <si>
    <t>17,33*1,9=32,927 [A]   dle pol. 13273</t>
  </si>
  <si>
    <t>01441</t>
  </si>
  <si>
    <t>POPLATKY ZA NÁHRADNÍ ZÁSOBOVÁNÍ VODOU</t>
  </si>
  <si>
    <t>Náklady spojené s odstávkou vodovodu - asistence správce</t>
  </si>
  <si>
    <t>R015680</t>
  </si>
  <si>
    <t>910</t>
  </si>
  <si>
    <t>POPLATKY ZA LIKVIDACŮ ODPADŮ NEBEZPEČNÝCH - 17 06 05* STAVEBNÍ MATERIÁLY OBSAHUJÍCÍ AZBEST</t>
  </si>
  <si>
    <t>50/1000=0,050 [A] dle pol. 969133</t>
  </si>
  <si>
    <t>82,0=82,000 [A]   dle pol. 13273   
-64,67=-64,670 [C] dle pol.17411   
Celkem: A+C=17,330 [D]</t>
  </si>
  <si>
    <t>pracovní plocha - armaturní šachta: 8,0*10,0*0,3=24,000 [A]</t>
  </si>
  <si>
    <t>pracovní plocha - armaturní šachta: 8,0*10,0=80,000 [A]</t>
  </si>
  <si>
    <t>armaturní šachta: 82,0=82,000 [A]</t>
  </si>
  <si>
    <t>armaturní šachta: 64,67=64,670 [A]</t>
  </si>
  <si>
    <t>nové potrubí navazující na šachtu a původní potrubí: 3,0*0,587m2=1,761 [A]</t>
  </si>
  <si>
    <t>předpoklad čerpání 4h/denně - 5 dní</t>
  </si>
  <si>
    <t>4*5=20,000 [A]</t>
  </si>
  <si>
    <t>Zahrnuje dodání předepsané travní směsi, hydroosev na podornici, zalévání, první pokosení, to vše bez ohledu na sklon terénu.</t>
  </si>
  <si>
    <t>3*80,0=240,000 [A]</t>
  </si>
  <si>
    <t>1,5*80,0=120,000 [A]</t>
  </si>
  <si>
    <t>armaturní šachta: 13,0*2,4=31,200 [A]</t>
  </si>
  <si>
    <t>pod armaturní šachtu, C12/15, tl.150mm: 0,15*9,053=1,358 [A]</t>
  </si>
  <si>
    <t>podklad pod armaturní šachtu: 0,12*13,073=1,569 [A]   
pod nové potrubí navazující na šachtu a původní potrubí: 3,0*1,1*0,1=0,330 [B]   
Celkem: A+B=1,899 [C]</t>
  </si>
  <si>
    <t>85133</t>
  </si>
  <si>
    <t>POTRUBÍ Z TRUB LITINOVÝCH TLAKOVÝCH HRDLOVÝCH DN DO 150MM</t>
  </si>
  <si>
    <t>potrubí litina DN150</t>
  </si>
  <si>
    <t>893385</t>
  </si>
  <si>
    <t>ŠACHTY ARMATURNÍ ZE ŽELBET VČET VÝTUŽE PŮDORYS PLOCHY DO 5,5M2</t>
  </si>
  <si>
    <t>Armaturní šachta - vnitřní rozměry 1,75x2,75x1,8; ŽB konstrukce, tl. stěn a dna 0,25 m, + vystrojení</t>
  </si>
  <si>
    <t>1*0,5*0,5*0,3=0,075 [A]</t>
  </si>
  <si>
    <t>přepojení na stávající potrubí</t>
  </si>
  <si>
    <t>R891233</t>
  </si>
  <si>
    <t>VENTILY DN DO 150MM</t>
  </si>
  <si>
    <t>redukční ventil (DN150) – kompletní sestava včetně uzávěrů, filtru, odvzdušnění a příslušenství (dle PD - viz. výkres šachty a textová část)</t>
  </si>
  <si>
    <t>- Položka zahrnuje kompletní montáž dle technologického předpisu, dodávku armatury, veškerou mimostaveništní a vnitrostaveništní dopravu.</t>
  </si>
  <si>
    <t>891333</t>
  </si>
  <si>
    <t>MONTÁŽNÍ VLOŽKY DN DO 150MM</t>
  </si>
  <si>
    <t>montážní vložka DN150</t>
  </si>
  <si>
    <t>R891339</t>
  </si>
  <si>
    <t>MULTITOLERANČNÍ SPOJKA DN DO 150MM</t>
  </si>
  <si>
    <t>multitoleranční spojka</t>
  </si>
  <si>
    <t>969133</t>
  </si>
  <si>
    <t>VYBOURÁNÍ POTRUBÍ DN DO 150MM VODOVODNÍCH</t>
  </si>
  <si>
    <t>odstranění stávajícího potrubí eternit DN150, vč. odvozu a uložení na skládku (cca 50 kg)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</si>
  <si>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</si>
  <si>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</si>
  <si>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</si>
  <si>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</si>
  <si>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</si>
  <si>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</si>
  <si>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</si>
  <si>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</si>
  <si>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</si>
  <si>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</si>
  <si>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</si>
  <si>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</si>
  <si>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</si>
  <si>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</si>
  <si>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</si>
  <si>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</si>
  <si>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</si>
  <si>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</si>
  <si>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</si>
  <si>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</si>
  <si>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</si>
  <si>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</si>
  <si>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</si>
  <si>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</si>
  <si>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</si>
  <si>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</si>
  <si>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</si>
  <si>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6</t>
  </si>
  <si>
    <t>VSEOB006</t>
  </si>
  <si>
    <t>Exkurze</t>
  </si>
  <si>
    <t>Exkurze dle zákona o zadávání veřejných zakázek</t>
  </si>
  <si>
    <t>Předpoklad 1 exkurze po dobu stavby.</t>
  </si>
  <si>
    <t>Položka zahrnuje veškeré činnosti nezbytné pro zajištění exkurze. Veškerá požadavky na rozsah exkurzí je dán smlouvou o dílo.</t>
  </si>
  <si>
    <t>VSEOB007</t>
  </si>
  <si>
    <t>Nájmy hrazené investorem</t>
  </si>
  <si>
    <t>popis položky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</si>
</sst>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</f>
      </c>
    </row>
    <row r="7" spans="2:3" ht="12.75" customHeight="1">
      <c r="B7" s="8" t="s">
        <v>7</v>
      </c>
      <c s="10">
        <f>0+E10+E13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01-32-01'!K8+'SO 01-32-01'!M8</f>
      </c>
      <c s="14">
        <f>C11*0.21</f>
      </c>
      <c s="14">
        <f>C11+D11</f>
      </c>
      <c s="13">
        <f>'SO 01-32-01'!T7</f>
      </c>
    </row>
    <row r="12" spans="1:6" ht="12.75">
      <c r="A12" s="11" t="s">
        <v>282</v>
      </c>
      <c s="12" t="s">
        <v>283</v>
      </c>
      <c s="14">
        <f>'SO 01-32-02'!K8+'SO 01-32-02'!M8</f>
      </c>
      <c s="14">
        <f>C12*0.21</f>
      </c>
      <c s="14">
        <f>C12+D12</f>
      </c>
      <c s="13">
        <f>'SO 01-32-02'!T7</f>
      </c>
    </row>
    <row r="13" spans="1:6" ht="12.75">
      <c r="A13" s="11" t="s">
        <v>330</v>
      </c>
      <c s="12" t="s">
        <v>331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332</v>
      </c>
      <c s="12" t="s">
        <v>333</v>
      </c>
      <c s="14">
        <f>'SO 98-98'!K8+'SO 98-98'!M8</f>
      </c>
      <c s="14">
        <f>C14*0.21</f>
      </c>
      <c s="14">
        <f>C14+D14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COUNTIFS(L8:L241,"=0",A8:A241,"P")+COUNTIFS(L8:L241,"",A8:A241,"P")+SUM(Q8:Q241)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0+J9+J26+J91+J96+J109+J146+J155+J224</f>
      </c>
      <c s="29">
        <f>0+K9+K26+K91+K96+K109+K146+K155+K224</f>
      </c>
      <c s="29">
        <f>0+L9+L26+L91+L96+L109+L146+L155+L224</f>
      </c>
      <c s="29">
        <f>0+M9+M26+M91+M96+M109+M146+M155+M224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249.227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25.5">
      <c r="A14" t="s">
        <v>49</v>
      </c>
      <c s="34" t="s">
        <v>61</v>
      </c>
      <c s="34" t="s">
        <v>62</v>
      </c>
      <c s="35" t="s">
        <v>52</v>
      </c>
      <c s="6" t="s">
        <v>63</v>
      </c>
      <c s="36" t="s">
        <v>54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64</v>
      </c>
    </row>
    <row r="17" spans="1:5" ht="165.75">
      <c r="A17" t="s">
        <v>59</v>
      </c>
      <c r="E17" s="39" t="s">
        <v>60</v>
      </c>
    </row>
    <row r="18" spans="1:16" ht="25.5">
      <c r="A18" t="s">
        <v>49</v>
      </c>
      <c s="34" t="s">
        <v>65</v>
      </c>
      <c s="34" t="s">
        <v>66</v>
      </c>
      <c s="35" t="s">
        <v>52</v>
      </c>
      <c s="6" t="s">
        <v>67</v>
      </c>
      <c s="36" t="s">
        <v>54</v>
      </c>
      <c s="37">
        <v>6.93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68</v>
      </c>
    </row>
    <row r="21" spans="1:5" ht="165.75">
      <c r="A21" t="s">
        <v>59</v>
      </c>
      <c r="E21" s="39" t="s">
        <v>60</v>
      </c>
    </row>
    <row r="22" spans="1:16" ht="25.5">
      <c r="A22" t="s">
        <v>49</v>
      </c>
      <c s="34" t="s">
        <v>69</v>
      </c>
      <c s="34" t="s">
        <v>70</v>
      </c>
      <c s="35" t="s">
        <v>52</v>
      </c>
      <c s="6" t="s">
        <v>71</v>
      </c>
      <c s="36" t="s">
        <v>54</v>
      </c>
      <c s="37">
        <v>2.275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72</v>
      </c>
    </row>
    <row r="25" spans="1:5" ht="140.25">
      <c r="A25" t="s">
        <v>59</v>
      </c>
      <c r="E25" s="39" t="s">
        <v>73</v>
      </c>
    </row>
    <row r="26" spans="1:13" ht="12.75">
      <c r="A26" t="s">
        <v>46</v>
      </c>
      <c r="C26" s="31" t="s">
        <v>50</v>
      </c>
      <c r="E26" s="33" t="s">
        <v>74</v>
      </c>
      <c r="J26" s="32">
        <f>0</f>
      </c>
      <c s="32">
        <f>0</f>
      </c>
      <c s="32">
        <f>0+L27+L31+L35+L39+L43+L47+L51+L55+L59+L63+L67+L71+L75+L79+L83+L87</f>
      </c>
      <c s="32">
        <f>0+M27+M31+M35+M39+M43+M47+M51+M55+M59+M63+M67+M71+M75+M79+M83+M87</f>
      </c>
    </row>
    <row r="27" spans="1:16" ht="12.75">
      <c r="A27" t="s">
        <v>49</v>
      </c>
      <c s="34" t="s">
        <v>50</v>
      </c>
      <c s="34" t="s">
        <v>75</v>
      </c>
      <c s="35" t="s">
        <v>52</v>
      </c>
      <c s="6" t="s">
        <v>76</v>
      </c>
      <c s="36" t="s">
        <v>77</v>
      </c>
      <c s="37">
        <v>763.84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79</v>
      </c>
    </row>
    <row r="30" spans="1:5" ht="12.75">
      <c r="A30" t="s">
        <v>59</v>
      </c>
      <c r="E30" s="39" t="s">
        <v>80</v>
      </c>
    </row>
    <row r="31" spans="1:16" ht="12.75">
      <c r="A31" t="s">
        <v>49</v>
      </c>
      <c s="34" t="s">
        <v>27</v>
      </c>
      <c s="34" t="s">
        <v>81</v>
      </c>
      <c s="35" t="s">
        <v>52</v>
      </c>
      <c s="6" t="s">
        <v>82</v>
      </c>
      <c s="36" t="s">
        <v>77</v>
      </c>
      <c s="37">
        <v>256.06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51">
      <c r="A33" s="35" t="s">
        <v>57</v>
      </c>
      <c r="E33" s="40" t="s">
        <v>83</v>
      </c>
    </row>
    <row r="34" spans="1:5" ht="12.75">
      <c r="A34" t="s">
        <v>59</v>
      </c>
      <c r="E34" s="39" t="s">
        <v>80</v>
      </c>
    </row>
    <row r="35" spans="1:16" ht="12.75">
      <c r="A35" t="s">
        <v>49</v>
      </c>
      <c s="34" t="s">
        <v>84</v>
      </c>
      <c s="34" t="s">
        <v>85</v>
      </c>
      <c s="35" t="s">
        <v>52</v>
      </c>
      <c s="6" t="s">
        <v>86</v>
      </c>
      <c s="36" t="s">
        <v>77</v>
      </c>
      <c s="37">
        <v>231.396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78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89.25">
      <c r="A37" s="35" t="s">
        <v>57</v>
      </c>
      <c r="E37" s="40" t="s">
        <v>87</v>
      </c>
    </row>
    <row r="38" spans="1:5" ht="12.75">
      <c r="A38" t="s">
        <v>59</v>
      </c>
      <c r="E38" s="39" t="s">
        <v>80</v>
      </c>
    </row>
    <row r="39" spans="1:16" ht="12.75">
      <c r="A39" t="s">
        <v>49</v>
      </c>
      <c s="34" t="s">
        <v>88</v>
      </c>
      <c s="34" t="s">
        <v>89</v>
      </c>
      <c s="35" t="s">
        <v>52</v>
      </c>
      <c s="6" t="s">
        <v>90</v>
      </c>
      <c s="36" t="s">
        <v>77</v>
      </c>
      <c s="37">
        <v>231.396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78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89.25">
      <c r="A41" s="35" t="s">
        <v>57</v>
      </c>
      <c r="E41" s="40" t="s">
        <v>87</v>
      </c>
    </row>
    <row r="42" spans="1:5" ht="12.75">
      <c r="A42" t="s">
        <v>59</v>
      </c>
      <c r="E42" s="39" t="s">
        <v>80</v>
      </c>
    </row>
    <row r="43" spans="1:16" ht="12.75">
      <c r="A43" t="s">
        <v>49</v>
      </c>
      <c s="34" t="s">
        <v>91</v>
      </c>
      <c s="34" t="s">
        <v>92</v>
      </c>
      <c s="35" t="s">
        <v>52</v>
      </c>
      <c s="6" t="s">
        <v>93</v>
      </c>
      <c s="36" t="s">
        <v>77</v>
      </c>
      <c s="37">
        <v>216.54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78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89.25">
      <c r="A45" s="35" t="s">
        <v>57</v>
      </c>
      <c r="E45" s="40" t="s">
        <v>94</v>
      </c>
    </row>
    <row r="46" spans="1:5" ht="12.75">
      <c r="A46" t="s">
        <v>59</v>
      </c>
      <c r="E46" s="39" t="s">
        <v>80</v>
      </c>
    </row>
    <row r="47" spans="1:16" ht="12.75">
      <c r="A47" t="s">
        <v>49</v>
      </c>
      <c s="34" t="s">
        <v>95</v>
      </c>
      <c s="34" t="s">
        <v>96</v>
      </c>
      <c s="35" t="s">
        <v>52</v>
      </c>
      <c s="6" t="s">
        <v>97</v>
      </c>
      <c s="36" t="s">
        <v>98</v>
      </c>
      <c s="37">
        <v>52.1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38.25">
      <c r="A49" s="35" t="s">
        <v>57</v>
      </c>
      <c r="E49" s="40" t="s">
        <v>99</v>
      </c>
    </row>
    <row r="50" spans="1:5" ht="25.5">
      <c r="A50" t="s">
        <v>59</v>
      </c>
      <c r="E50" s="39" t="s">
        <v>100</v>
      </c>
    </row>
    <row r="51" spans="1:16" ht="12.75">
      <c r="A51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77</v>
      </c>
      <c s="37">
        <v>724.32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78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02">
      <c r="A53" s="35" t="s">
        <v>57</v>
      </c>
      <c r="E53" s="40" t="s">
        <v>104</v>
      </c>
    </row>
    <row r="54" spans="1:5" ht="12.75">
      <c r="A54" t="s">
        <v>59</v>
      </c>
      <c r="E54" s="39" t="s">
        <v>80</v>
      </c>
    </row>
    <row r="55" spans="1:16" ht="12.75">
      <c r="A55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77</v>
      </c>
      <c s="37">
        <v>195.3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78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108</v>
      </c>
    </row>
    <row r="58" spans="1:5" ht="12.75">
      <c r="A58" t="s">
        <v>59</v>
      </c>
      <c r="E58" s="39" t="s">
        <v>80</v>
      </c>
    </row>
    <row r="59" spans="1:16" ht="12.75">
      <c r="A59" t="s">
        <v>49</v>
      </c>
      <c s="34" t="s">
        <v>109</v>
      </c>
      <c s="34" t="s">
        <v>110</v>
      </c>
      <c s="35" t="s">
        <v>52</v>
      </c>
      <c s="6" t="s">
        <v>111</v>
      </c>
      <c s="36" t="s">
        <v>112</v>
      </c>
      <c s="37">
        <v>120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78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25.5">
      <c r="A61" s="35" t="s">
        <v>57</v>
      </c>
      <c r="E61" s="40" t="s">
        <v>113</v>
      </c>
    </row>
    <row r="62" spans="1:5" ht="12.75">
      <c r="A62" t="s">
        <v>59</v>
      </c>
      <c r="E62" s="39" t="s">
        <v>80</v>
      </c>
    </row>
    <row r="63" spans="1:16" ht="12.75">
      <c r="A63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117</v>
      </c>
      <c s="37">
        <v>231.4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78</v>
      </c>
      <c>
        <f>(M63*21)/100</f>
      </c>
      <c t="s">
        <v>27</v>
      </c>
    </row>
    <row r="64" spans="1:5" ht="38.25">
      <c r="A64" s="35" t="s">
        <v>56</v>
      </c>
      <c r="E64" s="39" t="s">
        <v>118</v>
      </c>
    </row>
    <row r="65" spans="1:5" ht="12.75">
      <c r="A65" s="35" t="s">
        <v>57</v>
      </c>
      <c r="E65" s="40" t="s">
        <v>119</v>
      </c>
    </row>
    <row r="66" spans="1:5" ht="12.75">
      <c r="A66" t="s">
        <v>59</v>
      </c>
      <c r="E66" s="39" t="s">
        <v>80</v>
      </c>
    </row>
    <row r="67" spans="1:16" ht="12.75">
      <c r="A67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117</v>
      </c>
      <c s="37">
        <v>694.2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78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123</v>
      </c>
    </row>
    <row r="70" spans="1:5" ht="12.75">
      <c r="A70" t="s">
        <v>59</v>
      </c>
      <c r="E70" s="39" t="s">
        <v>80</v>
      </c>
    </row>
    <row r="71" spans="1:16" ht="12.75">
      <c r="A71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117</v>
      </c>
      <c s="37">
        <v>347.1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78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127</v>
      </c>
    </row>
    <row r="74" spans="1:5" ht="12.75">
      <c r="A74" t="s">
        <v>59</v>
      </c>
      <c r="E74" s="39" t="s">
        <v>80</v>
      </c>
    </row>
    <row r="75" spans="1:16" ht="12.75">
      <c r="A75" t="s">
        <v>49</v>
      </c>
      <c s="34" t="s">
        <v>128</v>
      </c>
      <c s="34" t="s">
        <v>129</v>
      </c>
      <c s="35" t="s">
        <v>52</v>
      </c>
      <c s="6" t="s">
        <v>130</v>
      </c>
      <c s="36" t="s">
        <v>77</v>
      </c>
      <c s="37">
        <v>3.15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78</v>
      </c>
      <c>
        <f>(M75*21)/100</f>
      </c>
      <c t="s">
        <v>27</v>
      </c>
    </row>
    <row r="76" spans="1:5" ht="12.75">
      <c r="A76" s="35" t="s">
        <v>56</v>
      </c>
      <c r="E76" s="39" t="s">
        <v>131</v>
      </c>
    </row>
    <row r="77" spans="1:5" ht="12.75">
      <c r="A77" s="35" t="s">
        <v>57</v>
      </c>
      <c r="E77" s="40" t="s">
        <v>132</v>
      </c>
    </row>
    <row r="78" spans="1:5" ht="12.75">
      <c r="A78" t="s">
        <v>59</v>
      </c>
      <c r="E78" s="39" t="s">
        <v>80</v>
      </c>
    </row>
    <row r="79" spans="1:16" ht="25.5">
      <c r="A79" t="s">
        <v>49</v>
      </c>
      <c s="34" t="s">
        <v>133</v>
      </c>
      <c s="34" t="s">
        <v>134</v>
      </c>
      <c s="35" t="s">
        <v>52</v>
      </c>
      <c s="6" t="s">
        <v>135</v>
      </c>
      <c s="36" t="s">
        <v>77</v>
      </c>
      <c s="37">
        <v>199.8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78</v>
      </c>
      <c>
        <f>(M79*21)/100</f>
      </c>
      <c t="s">
        <v>27</v>
      </c>
    </row>
    <row r="80" spans="1:5" ht="25.5">
      <c r="A80" s="35" t="s">
        <v>56</v>
      </c>
      <c r="E80" s="39" t="s">
        <v>136</v>
      </c>
    </row>
    <row r="81" spans="1:5" ht="12.75">
      <c r="A81" s="35" t="s">
        <v>57</v>
      </c>
      <c r="E81" s="40" t="s">
        <v>137</v>
      </c>
    </row>
    <row r="82" spans="1:5" ht="12.75">
      <c r="A82" t="s">
        <v>59</v>
      </c>
      <c r="E82" s="39" t="s">
        <v>80</v>
      </c>
    </row>
    <row r="83" spans="1:16" ht="12.75">
      <c r="A83" t="s">
        <v>49</v>
      </c>
      <c s="34" t="s">
        <v>138</v>
      </c>
      <c s="34" t="s">
        <v>139</v>
      </c>
      <c s="35" t="s">
        <v>52</v>
      </c>
      <c s="6" t="s">
        <v>140</v>
      </c>
      <c s="36" t="s">
        <v>77</v>
      </c>
      <c s="37">
        <v>199.8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78</v>
      </c>
      <c>
        <f>(M83*21)/100</f>
      </c>
      <c t="s">
        <v>27</v>
      </c>
    </row>
    <row r="84" spans="1:5" ht="12.75">
      <c r="A84" s="35" t="s">
        <v>56</v>
      </c>
      <c r="E84" s="39" t="s">
        <v>141</v>
      </c>
    </row>
    <row r="85" spans="1:5" ht="12.75">
      <c r="A85" s="35" t="s">
        <v>57</v>
      </c>
      <c r="E85" s="40" t="s">
        <v>137</v>
      </c>
    </row>
    <row r="86" spans="1:5" ht="12.75">
      <c r="A86" t="s">
        <v>59</v>
      </c>
      <c r="E86" s="39" t="s">
        <v>80</v>
      </c>
    </row>
    <row r="87" spans="1:16" ht="12.75">
      <c r="A87" t="s">
        <v>49</v>
      </c>
      <c s="34" t="s">
        <v>142</v>
      </c>
      <c s="34" t="s">
        <v>143</v>
      </c>
      <c s="35" t="s">
        <v>52</v>
      </c>
      <c s="6" t="s">
        <v>144</v>
      </c>
      <c s="36" t="s">
        <v>145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78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59</v>
      </c>
      <c r="E90" s="39" t="s">
        <v>80</v>
      </c>
    </row>
    <row r="91" spans="1:13" ht="12.75">
      <c r="A91" t="s">
        <v>46</v>
      </c>
      <c r="C91" s="31" t="s">
        <v>27</v>
      </c>
      <c r="E91" s="33" t="s">
        <v>146</v>
      </c>
      <c r="J91" s="32">
        <f>0</f>
      </c>
      <c s="32">
        <f>0</f>
      </c>
      <c s="32">
        <f>0+L92</f>
      </c>
      <c s="32">
        <f>0+M92</f>
      </c>
    </row>
    <row r="92" spans="1:16" ht="12.75">
      <c r="A92" t="s">
        <v>49</v>
      </c>
      <c s="34" t="s">
        <v>26</v>
      </c>
      <c s="34" t="s">
        <v>147</v>
      </c>
      <c s="35" t="s">
        <v>52</v>
      </c>
      <c s="6" t="s">
        <v>148</v>
      </c>
      <c s="36" t="s">
        <v>117</v>
      </c>
      <c s="37">
        <v>119.8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149</v>
      </c>
    </row>
    <row r="94" spans="1:5" ht="63.75">
      <c r="A94" s="35" t="s">
        <v>57</v>
      </c>
      <c r="E94" s="40" t="s">
        <v>150</v>
      </c>
    </row>
    <row r="95" spans="1:5" ht="25.5">
      <c r="A95" t="s">
        <v>59</v>
      </c>
      <c r="E95" s="39" t="s">
        <v>151</v>
      </c>
    </row>
    <row r="96" spans="1:13" ht="12.75">
      <c r="A96" t="s">
        <v>46</v>
      </c>
      <c r="C96" s="31" t="s">
        <v>61</v>
      </c>
      <c r="E96" s="33" t="s">
        <v>152</v>
      </c>
      <c r="J96" s="32">
        <f>0</f>
      </c>
      <c s="32">
        <f>0</f>
      </c>
      <c s="32">
        <f>0+L97+L101+L105</f>
      </c>
      <c s="32">
        <f>0+M97+M101+M105</f>
      </c>
    </row>
    <row r="97" spans="1:16" ht="12.75">
      <c r="A97" t="s">
        <v>49</v>
      </c>
      <c s="34" t="s">
        <v>153</v>
      </c>
      <c s="34" t="s">
        <v>154</v>
      </c>
      <c s="35" t="s">
        <v>52</v>
      </c>
      <c s="6" t="s">
        <v>155</v>
      </c>
      <c s="36" t="s">
        <v>77</v>
      </c>
      <c s="37">
        <v>1.701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78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38.25">
      <c r="A99" s="35" t="s">
        <v>57</v>
      </c>
      <c r="E99" s="40" t="s">
        <v>156</v>
      </c>
    </row>
    <row r="100" spans="1:5" ht="12.75">
      <c r="A100" t="s">
        <v>59</v>
      </c>
      <c r="E100" s="39" t="s">
        <v>80</v>
      </c>
    </row>
    <row r="101" spans="1:16" ht="12.75">
      <c r="A101" t="s">
        <v>49</v>
      </c>
      <c s="34" t="s">
        <v>157</v>
      </c>
      <c s="34" t="s">
        <v>158</v>
      </c>
      <c s="35" t="s">
        <v>50</v>
      </c>
      <c s="6" t="s">
        <v>159</v>
      </c>
      <c s="36" t="s">
        <v>77</v>
      </c>
      <c s="37">
        <v>49.6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78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51">
      <c r="A103" s="35" t="s">
        <v>57</v>
      </c>
      <c r="E103" s="40" t="s">
        <v>160</v>
      </c>
    </row>
    <row r="104" spans="1:5" ht="12.75">
      <c r="A104" t="s">
        <v>59</v>
      </c>
      <c r="E104" s="39" t="s">
        <v>80</v>
      </c>
    </row>
    <row r="105" spans="1:16" ht="12.75">
      <c r="A105" t="s">
        <v>49</v>
      </c>
      <c s="34" t="s">
        <v>161</v>
      </c>
      <c s="34" t="s">
        <v>158</v>
      </c>
      <c s="35" t="s">
        <v>27</v>
      </c>
      <c s="6" t="s">
        <v>159</v>
      </c>
      <c s="36" t="s">
        <v>77</v>
      </c>
      <c s="37">
        <v>6.6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78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38.25">
      <c r="A107" s="35" t="s">
        <v>57</v>
      </c>
      <c r="E107" s="40" t="s">
        <v>162</v>
      </c>
    </row>
    <row r="108" spans="1:5" ht="12.75">
      <c r="A108" t="s">
        <v>59</v>
      </c>
      <c r="E108" s="39" t="s">
        <v>80</v>
      </c>
    </row>
    <row r="109" spans="1:13" ht="12.75">
      <c r="A109" t="s">
        <v>46</v>
      </c>
      <c r="C109" s="31" t="s">
        <v>163</v>
      </c>
      <c r="E109" s="33" t="s">
        <v>164</v>
      </c>
      <c r="J109" s="32">
        <f>0</f>
      </c>
      <c s="32">
        <f>0</f>
      </c>
      <c s="32">
        <f>0+L110+L114+L118+L122+L126+L130+L134+L138+L142</f>
      </c>
      <c s="32">
        <f>0+M110+M114+M118+M122+M126+M130+M134+M138+M142</f>
      </c>
    </row>
    <row r="110" spans="1:16" ht="25.5">
      <c r="A110" t="s">
        <v>49</v>
      </c>
      <c s="34" t="s">
        <v>95</v>
      </c>
      <c s="34" t="s">
        <v>165</v>
      </c>
      <c s="35" t="s">
        <v>52</v>
      </c>
      <c s="6" t="s">
        <v>166</v>
      </c>
      <c s="36" t="s">
        <v>117</v>
      </c>
      <c s="37">
        <v>10.5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78</v>
      </c>
      <c>
        <f>(M110*21)/100</f>
      </c>
      <c t="s">
        <v>27</v>
      </c>
    </row>
    <row r="111" spans="1:5" ht="12.75">
      <c r="A111" s="35" t="s">
        <v>56</v>
      </c>
      <c r="E111" s="39" t="s">
        <v>131</v>
      </c>
    </row>
    <row r="112" spans="1:5" ht="12.75">
      <c r="A112" s="35" t="s">
        <v>57</v>
      </c>
      <c r="E112" s="40" t="s">
        <v>167</v>
      </c>
    </row>
    <row r="113" spans="1:5" ht="12.75">
      <c r="A113" t="s">
        <v>59</v>
      </c>
      <c r="E113" s="39" t="s">
        <v>80</v>
      </c>
    </row>
    <row r="114" spans="1:16" ht="12.75">
      <c r="A114" t="s">
        <v>49</v>
      </c>
      <c s="34" t="s">
        <v>101</v>
      </c>
      <c s="34" t="s">
        <v>168</v>
      </c>
      <c s="35" t="s">
        <v>52</v>
      </c>
      <c s="6" t="s">
        <v>169</v>
      </c>
      <c s="36" t="s">
        <v>117</v>
      </c>
      <c s="37">
        <v>10.5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78</v>
      </c>
      <c>
        <f>(M114*21)/100</f>
      </c>
      <c t="s">
        <v>27</v>
      </c>
    </row>
    <row r="115" spans="1:5" ht="12.75">
      <c r="A115" s="35" t="s">
        <v>56</v>
      </c>
      <c r="E115" s="39" t="s">
        <v>170</v>
      </c>
    </row>
    <row r="116" spans="1:5" ht="12.75">
      <c r="A116" s="35" t="s">
        <v>57</v>
      </c>
      <c r="E116" s="40" t="s">
        <v>167</v>
      </c>
    </row>
    <row r="117" spans="1:5" ht="12.75">
      <c r="A117" t="s">
        <v>59</v>
      </c>
      <c r="E117" s="39" t="s">
        <v>80</v>
      </c>
    </row>
    <row r="118" spans="1:16" ht="12.75">
      <c r="A118" t="s">
        <v>49</v>
      </c>
      <c s="34" t="s">
        <v>105</v>
      </c>
      <c s="34" t="s">
        <v>171</v>
      </c>
      <c s="35" t="s">
        <v>52</v>
      </c>
      <c s="6" t="s">
        <v>172</v>
      </c>
      <c s="36" t="s">
        <v>117</v>
      </c>
      <c s="37">
        <v>10.5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78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167</v>
      </c>
    </row>
    <row r="121" spans="1:5" ht="12.75">
      <c r="A121" t="s">
        <v>59</v>
      </c>
      <c r="E121" s="39" t="s">
        <v>80</v>
      </c>
    </row>
    <row r="122" spans="1:16" ht="12.75">
      <c r="A122" t="s">
        <v>49</v>
      </c>
      <c s="34" t="s">
        <v>153</v>
      </c>
      <c s="34" t="s">
        <v>173</v>
      </c>
      <c s="35" t="s">
        <v>52</v>
      </c>
      <c s="6" t="s">
        <v>174</v>
      </c>
      <c s="36" t="s">
        <v>117</v>
      </c>
      <c s="37">
        <v>21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78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175</v>
      </c>
    </row>
    <row r="125" spans="1:5" ht="12.75">
      <c r="A125" t="s">
        <v>59</v>
      </c>
      <c r="E125" s="39" t="s">
        <v>80</v>
      </c>
    </row>
    <row r="126" spans="1:16" ht="12.75">
      <c r="A126" t="s">
        <v>49</v>
      </c>
      <c s="34" t="s">
        <v>157</v>
      </c>
      <c s="34" t="s">
        <v>176</v>
      </c>
      <c s="35" t="s">
        <v>52</v>
      </c>
      <c s="6" t="s">
        <v>177</v>
      </c>
      <c s="36" t="s">
        <v>117</v>
      </c>
      <c s="37">
        <v>21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78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175</v>
      </c>
    </row>
    <row r="129" spans="1:5" ht="12.75">
      <c r="A129" t="s">
        <v>59</v>
      </c>
      <c r="E129" s="39" t="s">
        <v>80</v>
      </c>
    </row>
    <row r="130" spans="1:16" ht="12.75">
      <c r="A130" t="s">
        <v>49</v>
      </c>
      <c s="34" t="s">
        <v>161</v>
      </c>
      <c s="34" t="s">
        <v>178</v>
      </c>
      <c s="35" t="s">
        <v>52</v>
      </c>
      <c s="6" t="s">
        <v>179</v>
      </c>
      <c s="36" t="s">
        <v>117</v>
      </c>
      <c s="37">
        <v>21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78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175</v>
      </c>
    </row>
    <row r="133" spans="1:5" ht="12.75">
      <c r="A133" t="s">
        <v>59</v>
      </c>
      <c r="E133" s="39" t="s">
        <v>80</v>
      </c>
    </row>
    <row r="134" spans="1:16" ht="12.75">
      <c r="A134" t="s">
        <v>49</v>
      </c>
      <c s="34" t="s">
        <v>180</v>
      </c>
      <c s="34" t="s">
        <v>181</v>
      </c>
      <c s="35" t="s">
        <v>52</v>
      </c>
      <c s="6" t="s">
        <v>182</v>
      </c>
      <c s="36" t="s">
        <v>117</v>
      </c>
      <c s="37">
        <v>21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78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175</v>
      </c>
    </row>
    <row r="137" spans="1:5" ht="12.75">
      <c r="A137" t="s">
        <v>59</v>
      </c>
      <c r="E137" s="39" t="s">
        <v>80</v>
      </c>
    </row>
    <row r="138" spans="1:16" ht="12.75">
      <c r="A138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98</v>
      </c>
      <c s="37">
        <v>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78</v>
      </c>
      <c>
        <f>(M138*21)/100</f>
      </c>
      <c t="s">
        <v>27</v>
      </c>
    </row>
    <row r="139" spans="1:5" ht="12.75">
      <c r="A139" s="35" t="s">
        <v>56</v>
      </c>
      <c r="E139" s="39" t="s">
        <v>186</v>
      </c>
    </row>
    <row r="140" spans="1:5" ht="12.75">
      <c r="A140" s="35" t="s">
        <v>57</v>
      </c>
      <c r="E140" s="40" t="s">
        <v>187</v>
      </c>
    </row>
    <row r="141" spans="1:5" ht="12.75">
      <c r="A141" t="s">
        <v>59</v>
      </c>
      <c r="E141" s="39" t="s">
        <v>80</v>
      </c>
    </row>
    <row r="142" spans="1:16" ht="12.75">
      <c r="A142" t="s">
        <v>49</v>
      </c>
      <c s="34" t="s">
        <v>188</v>
      </c>
      <c s="34" t="s">
        <v>189</v>
      </c>
      <c s="35" t="s">
        <v>52</v>
      </c>
      <c s="6" t="s">
        <v>190</v>
      </c>
      <c s="36" t="s">
        <v>117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78</v>
      </c>
      <c>
        <f>(M142*21)/100</f>
      </c>
      <c t="s">
        <v>27</v>
      </c>
    </row>
    <row r="143" spans="1:5" ht="12.75">
      <c r="A143" s="35" t="s">
        <v>56</v>
      </c>
      <c r="E143" s="39" t="s">
        <v>191</v>
      </c>
    </row>
    <row r="144" spans="1:5" ht="12.75">
      <c r="A144" s="35" t="s">
        <v>57</v>
      </c>
      <c r="E144" s="40" t="s">
        <v>52</v>
      </c>
    </row>
    <row r="145" spans="1:5" ht="12.75">
      <c r="A145" t="s">
        <v>59</v>
      </c>
      <c r="E145" s="39" t="s">
        <v>80</v>
      </c>
    </row>
    <row r="146" spans="1:13" ht="12.75">
      <c r="A146" t="s">
        <v>46</v>
      </c>
      <c r="C146" s="31" t="s">
        <v>192</v>
      </c>
      <c r="E146" s="33" t="s">
        <v>193</v>
      </c>
      <c r="J146" s="32">
        <f>0</f>
      </c>
      <c s="32">
        <f>0</f>
      </c>
      <c s="32">
        <f>0+L147+L151</f>
      </c>
      <c s="32">
        <f>0+M147+M151</f>
      </c>
    </row>
    <row r="147" spans="1:16" ht="12.75">
      <c r="A147" t="s">
        <v>49</v>
      </c>
      <c s="34" t="s">
        <v>194</v>
      </c>
      <c s="34" t="s">
        <v>195</v>
      </c>
      <c s="35" t="s">
        <v>52</v>
      </c>
      <c s="6" t="s">
        <v>196</v>
      </c>
      <c s="36" t="s">
        <v>197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198</v>
      </c>
    </row>
    <row r="149" spans="1:5" ht="12.75">
      <c r="A149" s="35" t="s">
        <v>57</v>
      </c>
      <c r="E149" s="40" t="s">
        <v>52</v>
      </c>
    </row>
    <row r="150" spans="1:5" ht="12.75">
      <c r="A150" t="s">
        <v>59</v>
      </c>
      <c r="E150" s="39" t="s">
        <v>52</v>
      </c>
    </row>
    <row r="151" spans="1:16" ht="12.75">
      <c r="A151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145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78</v>
      </c>
      <c>
        <f>(M151*21)/100</f>
      </c>
      <c t="s">
        <v>27</v>
      </c>
    </row>
    <row r="152" spans="1:5" ht="25.5">
      <c r="A152" s="35" t="s">
        <v>56</v>
      </c>
      <c r="E152" s="39" t="s">
        <v>202</v>
      </c>
    </row>
    <row r="153" spans="1:5" ht="12.75">
      <c r="A153" s="35" t="s">
        <v>57</v>
      </c>
      <c r="E153" s="40" t="s">
        <v>52</v>
      </c>
    </row>
    <row r="154" spans="1:5" ht="12.75">
      <c r="A154" t="s">
        <v>59</v>
      </c>
      <c r="E154" s="39" t="s">
        <v>80</v>
      </c>
    </row>
    <row r="155" spans="1:13" ht="12.75">
      <c r="A155" t="s">
        <v>46</v>
      </c>
      <c r="C155" s="31" t="s">
        <v>65</v>
      </c>
      <c r="E155" s="33" t="s">
        <v>203</v>
      </c>
      <c r="J155" s="32">
        <f>0</f>
      </c>
      <c s="32">
        <f>0</f>
      </c>
      <c s="32">
        <f>0+L156+L160+L164+L168+L172+L176+L180+L184+L188+L192+L196+L200+L204+L208+L212+L216+L220</f>
      </c>
      <c s="32">
        <f>0+M156+M160+M164+M168+M172+M176+M180+M184+M188+M192+M196+M200+M204+M208+M212+M216+M220</f>
      </c>
    </row>
    <row r="156" spans="1:16" ht="12.75">
      <c r="A156" t="s">
        <v>49</v>
      </c>
      <c s="34" t="s">
        <v>180</v>
      </c>
      <c s="34" t="s">
        <v>204</v>
      </c>
      <c s="35" t="s">
        <v>52</v>
      </c>
      <c s="6" t="s">
        <v>205</v>
      </c>
      <c s="36" t="s">
        <v>98</v>
      </c>
      <c s="37">
        <v>39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78</v>
      </c>
      <c>
        <f>(M156*21)/100</f>
      </c>
      <c t="s">
        <v>27</v>
      </c>
    </row>
    <row r="157" spans="1:5" ht="12.75">
      <c r="A157" s="35" t="s">
        <v>56</v>
      </c>
      <c r="E157" s="39" t="s">
        <v>206</v>
      </c>
    </row>
    <row r="158" spans="1:5" ht="12.75">
      <c r="A158" s="35" t="s">
        <v>57</v>
      </c>
      <c r="E158" s="40" t="s">
        <v>52</v>
      </c>
    </row>
    <row r="159" spans="1:5" ht="12.75">
      <c r="A159" t="s">
        <v>59</v>
      </c>
      <c r="E159" s="39" t="s">
        <v>80</v>
      </c>
    </row>
    <row r="160" spans="1:16" ht="12.75">
      <c r="A160" t="s">
        <v>49</v>
      </c>
      <c s="34" t="s">
        <v>183</v>
      </c>
      <c s="34" t="s">
        <v>207</v>
      </c>
      <c s="35" t="s">
        <v>52</v>
      </c>
      <c s="6" t="s">
        <v>208</v>
      </c>
      <c s="36" t="s">
        <v>98</v>
      </c>
      <c s="37">
        <v>447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78</v>
      </c>
      <c>
        <f>(M160*21)/100</f>
      </c>
      <c t="s">
        <v>27</v>
      </c>
    </row>
    <row r="161" spans="1:5" ht="12.75">
      <c r="A161" s="35" t="s">
        <v>56</v>
      </c>
      <c r="E161" s="39" t="s">
        <v>209</v>
      </c>
    </row>
    <row r="162" spans="1:5" ht="12.75">
      <c r="A162" s="35" t="s">
        <v>57</v>
      </c>
      <c r="E162" s="40" t="s">
        <v>52</v>
      </c>
    </row>
    <row r="163" spans="1:5" ht="12.75">
      <c r="A163" t="s">
        <v>59</v>
      </c>
      <c r="E163" s="39" t="s">
        <v>80</v>
      </c>
    </row>
    <row r="164" spans="1:16" ht="12.75">
      <c r="A164" t="s">
        <v>49</v>
      </c>
      <c s="34" t="s">
        <v>210</v>
      </c>
      <c s="34" t="s">
        <v>211</v>
      </c>
      <c s="35" t="s">
        <v>52</v>
      </c>
      <c s="6" t="s">
        <v>212</v>
      </c>
      <c s="36" t="s">
        <v>145</v>
      </c>
      <c s="37">
        <v>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78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38.25">
      <c r="A166" s="35" t="s">
        <v>57</v>
      </c>
      <c r="E166" s="40" t="s">
        <v>213</v>
      </c>
    </row>
    <row r="167" spans="1:5" ht="12.75">
      <c r="A167" t="s">
        <v>59</v>
      </c>
      <c r="E167" s="39" t="s">
        <v>80</v>
      </c>
    </row>
    <row r="168" spans="1:16" ht="12.75">
      <c r="A168" t="s">
        <v>49</v>
      </c>
      <c s="34" t="s">
        <v>214</v>
      </c>
      <c s="34" t="s">
        <v>215</v>
      </c>
      <c s="35" t="s">
        <v>52</v>
      </c>
      <c s="6" t="s">
        <v>216</v>
      </c>
      <c s="36" t="s">
        <v>145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78</v>
      </c>
      <c>
        <f>(M168*21)/100</f>
      </c>
      <c t="s">
        <v>27</v>
      </c>
    </row>
    <row r="169" spans="1:5" ht="25.5">
      <c r="A169" s="35" t="s">
        <v>56</v>
      </c>
      <c r="E169" s="39" t="s">
        <v>217</v>
      </c>
    </row>
    <row r="170" spans="1:5" ht="12.75">
      <c r="A170" s="35" t="s">
        <v>57</v>
      </c>
      <c r="E170" s="40" t="s">
        <v>52</v>
      </c>
    </row>
    <row r="171" spans="1:5" ht="12.75">
      <c r="A171" t="s">
        <v>59</v>
      </c>
      <c r="E171" s="39" t="s">
        <v>80</v>
      </c>
    </row>
    <row r="172" spans="1:16" ht="12.75">
      <c r="A172" t="s">
        <v>49</v>
      </c>
      <c s="34" t="s">
        <v>194</v>
      </c>
      <c s="34" t="s">
        <v>218</v>
      </c>
      <c s="35" t="s">
        <v>52</v>
      </c>
      <c s="6" t="s">
        <v>219</v>
      </c>
      <c s="36" t="s">
        <v>145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78</v>
      </c>
      <c>
        <f>(M172*21)/100</f>
      </c>
      <c t="s">
        <v>27</v>
      </c>
    </row>
    <row r="173" spans="1:5" ht="25.5">
      <c r="A173" s="35" t="s">
        <v>56</v>
      </c>
      <c r="E173" s="39" t="s">
        <v>220</v>
      </c>
    </row>
    <row r="174" spans="1:5" ht="12.75">
      <c r="A174" s="35" t="s">
        <v>57</v>
      </c>
      <c r="E174" s="40" t="s">
        <v>52</v>
      </c>
    </row>
    <row r="175" spans="1:5" ht="12.75">
      <c r="A175" t="s">
        <v>59</v>
      </c>
      <c r="E175" s="39" t="s">
        <v>80</v>
      </c>
    </row>
    <row r="176" spans="1:16" ht="12.75">
      <c r="A176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98</v>
      </c>
      <c s="37">
        <v>20.7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78</v>
      </c>
      <c>
        <f>(M176*21)/100</f>
      </c>
      <c t="s">
        <v>27</v>
      </c>
    </row>
    <row r="177" spans="1:5" ht="12.75">
      <c r="A177" s="35" t="s">
        <v>56</v>
      </c>
      <c r="E177" s="39" t="s">
        <v>224</v>
      </c>
    </row>
    <row r="178" spans="1:5" ht="12.75">
      <c r="A178" s="35" t="s">
        <v>57</v>
      </c>
      <c r="E178" s="40" t="s">
        <v>52</v>
      </c>
    </row>
    <row r="179" spans="1:5" ht="12.75">
      <c r="A179" t="s">
        <v>59</v>
      </c>
      <c r="E179" s="39" t="s">
        <v>80</v>
      </c>
    </row>
    <row r="180" spans="1:16" ht="12.75">
      <c r="A180" t="s">
        <v>49</v>
      </c>
      <c s="34" t="s">
        <v>69</v>
      </c>
      <c s="34" t="s">
        <v>225</v>
      </c>
      <c s="35" t="s">
        <v>52</v>
      </c>
      <c s="6" t="s">
        <v>226</v>
      </c>
      <c s="36" t="s">
        <v>98</v>
      </c>
      <c s="37">
        <v>32.5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78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63.75">
      <c r="A182" s="35" t="s">
        <v>57</v>
      </c>
      <c r="E182" s="40" t="s">
        <v>227</v>
      </c>
    </row>
    <row r="183" spans="1:5" ht="12.75">
      <c r="A183" t="s">
        <v>59</v>
      </c>
      <c r="E183" s="39" t="s">
        <v>80</v>
      </c>
    </row>
    <row r="184" spans="1:16" ht="12.75">
      <c r="A184" t="s">
        <v>49</v>
      </c>
      <c s="34" t="s">
        <v>228</v>
      </c>
      <c s="34" t="s">
        <v>229</v>
      </c>
      <c s="35" t="s">
        <v>52</v>
      </c>
      <c s="6" t="s">
        <v>230</v>
      </c>
      <c s="36" t="s">
        <v>98</v>
      </c>
      <c s="37">
        <v>39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78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12.75">
      <c r="A186" s="35" t="s">
        <v>57</v>
      </c>
      <c r="E186" s="40" t="s">
        <v>52</v>
      </c>
    </row>
    <row r="187" spans="1:5" ht="12.75">
      <c r="A187" t="s">
        <v>59</v>
      </c>
      <c r="E187" s="39" t="s">
        <v>80</v>
      </c>
    </row>
    <row r="188" spans="1:16" ht="12.75">
      <c r="A188" t="s">
        <v>49</v>
      </c>
      <c s="34" t="s">
        <v>231</v>
      </c>
      <c s="34" t="s">
        <v>232</v>
      </c>
      <c s="35" t="s">
        <v>52</v>
      </c>
      <c s="6" t="s">
        <v>233</v>
      </c>
      <c s="36" t="s">
        <v>98</v>
      </c>
      <c s="37">
        <v>447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78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57</v>
      </c>
      <c r="E190" s="40" t="s">
        <v>52</v>
      </c>
    </row>
    <row r="191" spans="1:5" ht="12.75">
      <c r="A191" t="s">
        <v>59</v>
      </c>
      <c r="E191" s="39" t="s">
        <v>80</v>
      </c>
    </row>
    <row r="192" spans="1:16" ht="12.75">
      <c r="A192" t="s">
        <v>49</v>
      </c>
      <c s="34" t="s">
        <v>234</v>
      </c>
      <c s="34" t="s">
        <v>235</v>
      </c>
      <c s="35" t="s">
        <v>52</v>
      </c>
      <c s="6" t="s">
        <v>236</v>
      </c>
      <c s="36" t="s">
        <v>98</v>
      </c>
      <c s="37">
        <v>39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78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.75">
      <c r="A194" s="35" t="s">
        <v>57</v>
      </c>
      <c r="E194" s="40" t="s">
        <v>52</v>
      </c>
    </row>
    <row r="195" spans="1:5" ht="12.75">
      <c r="A195" t="s">
        <v>59</v>
      </c>
      <c r="E195" s="39" t="s">
        <v>80</v>
      </c>
    </row>
    <row r="196" spans="1:16" ht="12.75">
      <c r="A196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98</v>
      </c>
      <c s="37">
        <v>447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78</v>
      </c>
      <c>
        <f>(M196*21)/100</f>
      </c>
      <c t="s">
        <v>27</v>
      </c>
    </row>
    <row r="197" spans="1:5" ht="12.75">
      <c r="A197" s="35" t="s">
        <v>56</v>
      </c>
      <c r="E197" s="39" t="s">
        <v>52</v>
      </c>
    </row>
    <row r="198" spans="1:5" ht="12.75">
      <c r="A198" s="35" t="s">
        <v>57</v>
      </c>
      <c r="E198" s="40" t="s">
        <v>52</v>
      </c>
    </row>
    <row r="199" spans="1:5" ht="12.75">
      <c r="A199" t="s">
        <v>59</v>
      </c>
      <c r="E199" s="39" t="s">
        <v>80</v>
      </c>
    </row>
    <row r="200" spans="1:16" ht="12.75">
      <c r="A200" t="s">
        <v>49</v>
      </c>
      <c s="34" t="s">
        <v>240</v>
      </c>
      <c s="34" t="s">
        <v>241</v>
      </c>
      <c s="35" t="s">
        <v>52</v>
      </c>
      <c s="6" t="s">
        <v>242</v>
      </c>
      <c s="36" t="s">
        <v>77</v>
      </c>
      <c s="37">
        <v>0.375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78</v>
      </c>
      <c>
        <f>(M200*21)/100</f>
      </c>
      <c t="s">
        <v>27</v>
      </c>
    </row>
    <row r="201" spans="1:5" ht="12.75">
      <c r="A201" s="35" t="s">
        <v>56</v>
      </c>
      <c r="E201" s="39" t="s">
        <v>243</v>
      </c>
    </row>
    <row r="202" spans="1:5" ht="12.75">
      <c r="A202" s="35" t="s">
        <v>57</v>
      </c>
      <c r="E202" s="40" t="s">
        <v>244</v>
      </c>
    </row>
    <row r="203" spans="1:5" ht="12.75">
      <c r="A203" t="s">
        <v>59</v>
      </c>
      <c r="E203" s="39" t="s">
        <v>80</v>
      </c>
    </row>
    <row r="204" spans="1:16" ht="12.75">
      <c r="A204" t="s">
        <v>49</v>
      </c>
      <c s="34" t="s">
        <v>245</v>
      </c>
      <c s="34" t="s">
        <v>246</v>
      </c>
      <c s="35" t="s">
        <v>52</v>
      </c>
      <c s="6" t="s">
        <v>247</v>
      </c>
      <c s="36" t="s">
        <v>145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78</v>
      </c>
      <c>
        <f>(M204*21)/100</f>
      </c>
      <c t="s">
        <v>27</v>
      </c>
    </row>
    <row r="205" spans="1:5" ht="12.75">
      <c r="A205" s="35" t="s">
        <v>56</v>
      </c>
      <c r="E205" s="39" t="s">
        <v>248</v>
      </c>
    </row>
    <row r="206" spans="1:5" ht="12.75">
      <c r="A206" s="35" t="s">
        <v>57</v>
      </c>
      <c r="E206" s="40" t="s">
        <v>52</v>
      </c>
    </row>
    <row r="207" spans="1:5" ht="12.75">
      <c r="A207" t="s">
        <v>59</v>
      </c>
      <c r="E207" s="39" t="s">
        <v>80</v>
      </c>
    </row>
    <row r="208" spans="1:16" ht="12.75">
      <c r="A208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98</v>
      </c>
      <c s="37">
        <v>434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78</v>
      </c>
      <c>
        <f>(M208*21)/100</f>
      </c>
      <c t="s">
        <v>27</v>
      </c>
    </row>
    <row r="209" spans="1:5" ht="12.75">
      <c r="A209" s="35" t="s">
        <v>56</v>
      </c>
      <c r="E209" s="39" t="s">
        <v>52</v>
      </c>
    </row>
    <row r="210" spans="1:5" ht="12.75">
      <c r="A210" s="35" t="s">
        <v>57</v>
      </c>
      <c r="E210" s="40" t="s">
        <v>52</v>
      </c>
    </row>
    <row r="211" spans="1:5" ht="12.75">
      <c r="A211" t="s">
        <v>59</v>
      </c>
      <c r="E211" s="39" t="s">
        <v>80</v>
      </c>
    </row>
    <row r="212" spans="1:16" ht="12.75">
      <c r="A212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98</v>
      </c>
      <c s="37">
        <v>434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78</v>
      </c>
      <c>
        <f>(M212*21)/100</f>
      </c>
      <c t="s">
        <v>27</v>
      </c>
    </row>
    <row r="213" spans="1:5" ht="12.75">
      <c r="A213" s="35" t="s">
        <v>56</v>
      </c>
      <c r="E213" s="39" t="s">
        <v>255</v>
      </c>
    </row>
    <row r="214" spans="1:5" ht="12.75">
      <c r="A214" s="35" t="s">
        <v>57</v>
      </c>
      <c r="E214" s="40" t="s">
        <v>52</v>
      </c>
    </row>
    <row r="215" spans="1:5" ht="12.75">
      <c r="A215" t="s">
        <v>59</v>
      </c>
      <c r="E215" s="39" t="s">
        <v>80</v>
      </c>
    </row>
    <row r="216" spans="1:16" ht="12.75">
      <c r="A216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145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78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52</v>
      </c>
    </row>
    <row r="219" spans="1:5" ht="12.75">
      <c r="A219" t="s">
        <v>59</v>
      </c>
      <c r="E219" s="39" t="s">
        <v>80</v>
      </c>
    </row>
    <row r="220" spans="1:16" ht="12.75">
      <c r="A220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145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78</v>
      </c>
      <c>
        <f>(M220*21)/100</f>
      </c>
      <c t="s">
        <v>27</v>
      </c>
    </row>
    <row r="221" spans="1:5" ht="12.75">
      <c r="A221" s="35" t="s">
        <v>56</v>
      </c>
      <c r="E221" s="39" t="s">
        <v>262</v>
      </c>
    </row>
    <row r="222" spans="1:5" ht="12.75">
      <c r="A222" s="35" t="s">
        <v>57</v>
      </c>
      <c r="E222" s="40" t="s">
        <v>52</v>
      </c>
    </row>
    <row r="223" spans="1:5" ht="12.75">
      <c r="A223" t="s">
        <v>59</v>
      </c>
      <c r="E223" s="39" t="s">
        <v>80</v>
      </c>
    </row>
    <row r="224" spans="1:13" ht="12.75">
      <c r="A224" t="s">
        <v>46</v>
      </c>
      <c r="C224" s="31" t="s">
        <v>84</v>
      </c>
      <c r="E224" s="33" t="s">
        <v>263</v>
      </c>
      <c r="J224" s="32">
        <f>0</f>
      </c>
      <c s="32">
        <f>0</f>
      </c>
      <c s="32">
        <f>0+L225+L229+L233+L237+L241</f>
      </c>
      <c s="32">
        <f>0+M225+M229+M233+M237+M241</f>
      </c>
    </row>
    <row r="225" spans="1:16" ht="12.75">
      <c r="A225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145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78</v>
      </c>
      <c>
        <f>(M225*21)/100</f>
      </c>
      <c t="s">
        <v>27</v>
      </c>
    </row>
    <row r="226" spans="1:5" ht="12.75">
      <c r="A226" s="35" t="s">
        <v>56</v>
      </c>
      <c r="E226" s="39" t="s">
        <v>267</v>
      </c>
    </row>
    <row r="227" spans="1:5" ht="12.75">
      <c r="A227" s="35" t="s">
        <v>57</v>
      </c>
      <c r="E227" s="40" t="s">
        <v>52</v>
      </c>
    </row>
    <row r="228" spans="1:5" ht="12.75">
      <c r="A228" t="s">
        <v>59</v>
      </c>
      <c r="E228" s="39" t="s">
        <v>80</v>
      </c>
    </row>
    <row r="229" spans="1:16" ht="12.75">
      <c r="A229" t="s">
        <v>49</v>
      </c>
      <c s="34" t="s">
        <v>268</v>
      </c>
      <c s="34" t="s">
        <v>269</v>
      </c>
      <c s="35" t="s">
        <v>52</v>
      </c>
      <c s="6" t="s">
        <v>270</v>
      </c>
      <c s="36" t="s">
        <v>77</v>
      </c>
      <c s="37">
        <v>10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78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38.25">
      <c r="A231" s="35" t="s">
        <v>57</v>
      </c>
      <c r="E231" s="40" t="s">
        <v>271</v>
      </c>
    </row>
    <row r="232" spans="1:5" ht="12.75">
      <c r="A232" t="s">
        <v>59</v>
      </c>
      <c r="E232" s="39" t="s">
        <v>80</v>
      </c>
    </row>
    <row r="233" spans="1:16" ht="12.75">
      <c r="A233" t="s">
        <v>49</v>
      </c>
      <c s="34" t="s">
        <v>272</v>
      </c>
      <c s="34" t="s">
        <v>273</v>
      </c>
      <c s="35" t="s">
        <v>52</v>
      </c>
      <c s="6" t="s">
        <v>274</v>
      </c>
      <c s="36" t="s">
        <v>98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78</v>
      </c>
      <c>
        <f>(M233*21)/100</f>
      </c>
      <c t="s">
        <v>27</v>
      </c>
    </row>
    <row r="234" spans="1:5" ht="12.75">
      <c r="A234" s="35" t="s">
        <v>56</v>
      </c>
      <c r="E234" s="39" t="s">
        <v>275</v>
      </c>
    </row>
    <row r="235" spans="1:5" ht="12.75">
      <c r="A235" s="35" t="s">
        <v>57</v>
      </c>
      <c r="E235" s="40" t="s">
        <v>52</v>
      </c>
    </row>
    <row r="236" spans="1:5" ht="12.75">
      <c r="A236" t="s">
        <v>59</v>
      </c>
      <c r="E236" s="39" t="s">
        <v>80</v>
      </c>
    </row>
    <row r="237" spans="1:16" ht="12.75">
      <c r="A237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98</v>
      </c>
      <c s="37">
        <v>13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78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187</v>
      </c>
    </row>
    <row r="240" spans="1:5" ht="12.75">
      <c r="A240" t="s">
        <v>59</v>
      </c>
      <c r="E240" s="39" t="s">
        <v>80</v>
      </c>
    </row>
    <row r="241" spans="1:16" ht="12.75">
      <c r="A241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98</v>
      </c>
      <c s="37">
        <v>9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78</v>
      </c>
      <c>
        <f>(M241*21)/100</f>
      </c>
      <c t="s">
        <v>27</v>
      </c>
    </row>
    <row r="242" spans="1:5" ht="12.75">
      <c r="A242" s="35" t="s">
        <v>56</v>
      </c>
      <c r="E242" s="39" t="s">
        <v>191</v>
      </c>
    </row>
    <row r="243" spans="1:5" ht="12.75">
      <c r="A243" s="35" t="s">
        <v>57</v>
      </c>
      <c r="E243" s="40" t="s">
        <v>52</v>
      </c>
    </row>
    <row r="244" spans="1:5" ht="12.75">
      <c r="A244" t="s">
        <v>59</v>
      </c>
      <c r="E244" s="39" t="s">
        <v>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284</v>
      </c>
      <c r="E8" s="30" t="s">
        <v>283</v>
      </c>
      <c r="J8" s="29">
        <f>0+J9+J22+J63+J68+J77+J82+J135</f>
      </c>
      <c s="29">
        <f>0+K9+K22+K63+K68+K77+K82+K135</f>
      </c>
      <c s="29">
        <f>0+L9+L22+L63+L68+L77+L82+L135</f>
      </c>
      <c s="29">
        <f>0+M9+M22+M63+M68+M77+M82+M135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51</v>
      </c>
      <c s="35" t="s">
        <v>285</v>
      </c>
      <c s="6" t="s">
        <v>53</v>
      </c>
      <c s="36" t="s">
        <v>54</v>
      </c>
      <c s="37">
        <v>32.927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286</v>
      </c>
    </row>
    <row r="12" spans="1:5" ht="12.75">
      <c r="A12" s="35" t="s">
        <v>57</v>
      </c>
      <c r="E12" s="40" t="s">
        <v>287</v>
      </c>
    </row>
    <row r="13" spans="1:5" ht="165.75">
      <c r="A13" t="s">
        <v>59</v>
      </c>
      <c r="E13" s="39" t="s">
        <v>60</v>
      </c>
    </row>
    <row r="14" spans="1:16" ht="12.75">
      <c r="A14" t="s">
        <v>49</v>
      </c>
      <c s="34" t="s">
        <v>199</v>
      </c>
      <c s="34" t="s">
        <v>288</v>
      </c>
      <c s="35" t="s">
        <v>52</v>
      </c>
      <c s="6" t="s">
        <v>289</v>
      </c>
      <c s="36" t="s">
        <v>197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56</v>
      </c>
      <c r="E15" s="39" t="s">
        <v>290</v>
      </c>
    </row>
    <row r="16" spans="1:5" ht="12.75">
      <c r="A16" s="35" t="s">
        <v>57</v>
      </c>
      <c r="E16" s="40" t="s">
        <v>52</v>
      </c>
    </row>
    <row r="17" spans="1:5" ht="12.75">
      <c r="A17" t="s">
        <v>59</v>
      </c>
      <c r="E17" s="39" t="s">
        <v>80</v>
      </c>
    </row>
    <row r="18" spans="1:16" ht="25.5">
      <c r="A18" t="s">
        <v>49</v>
      </c>
      <c s="34" t="s">
        <v>128</v>
      </c>
      <c s="34" t="s">
        <v>291</v>
      </c>
      <c s="35" t="s">
        <v>292</v>
      </c>
      <c s="6" t="s">
        <v>293</v>
      </c>
      <c s="36" t="s">
        <v>54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286</v>
      </c>
    </row>
    <row r="20" spans="1:5" ht="12.75">
      <c r="A20" s="35" t="s">
        <v>57</v>
      </c>
      <c r="E20" s="40" t="s">
        <v>294</v>
      </c>
    </row>
    <row r="21" spans="1:5" ht="140.25">
      <c r="A21" t="s">
        <v>59</v>
      </c>
      <c r="E21" s="39" t="s">
        <v>73</v>
      </c>
    </row>
    <row r="22" spans="1:13" ht="12.75">
      <c r="A22" t="s">
        <v>46</v>
      </c>
      <c r="C22" s="31" t="s">
        <v>50</v>
      </c>
      <c r="E22" s="33" t="s">
        <v>74</v>
      </c>
      <c r="J22" s="32">
        <f>0</f>
      </c>
      <c s="32">
        <f>0</f>
      </c>
      <c s="32">
        <f>0+L23+L27+L31+L35+L39+L43+L47+L51+L55+L59</f>
      </c>
      <c s="32">
        <f>0+M23+M27+M31+M35+M39+M43+M47+M51+M55+M59</f>
      </c>
    </row>
    <row r="23" spans="1:16" ht="12.75">
      <c r="A23" t="s">
        <v>49</v>
      </c>
      <c s="34" t="s">
        <v>27</v>
      </c>
      <c s="34" t="s">
        <v>81</v>
      </c>
      <c s="35" t="s">
        <v>52</v>
      </c>
      <c s="6" t="s">
        <v>82</v>
      </c>
      <c s="36" t="s">
        <v>77</v>
      </c>
      <c s="37">
        <v>17.33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38.25">
      <c r="A25" s="35" t="s">
        <v>57</v>
      </c>
      <c r="E25" s="40" t="s">
        <v>295</v>
      </c>
    </row>
    <row r="26" spans="1:5" ht="12.75">
      <c r="A26" t="s">
        <v>59</v>
      </c>
      <c r="E26" s="39" t="s">
        <v>80</v>
      </c>
    </row>
    <row r="27" spans="1:16" ht="12.75">
      <c r="A27" t="s">
        <v>49</v>
      </c>
      <c s="34" t="s">
        <v>84</v>
      </c>
      <c s="34" t="s">
        <v>85</v>
      </c>
      <c s="35" t="s">
        <v>52</v>
      </c>
      <c s="6" t="s">
        <v>86</v>
      </c>
      <c s="36" t="s">
        <v>77</v>
      </c>
      <c s="37">
        <v>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296</v>
      </c>
    </row>
    <row r="30" spans="1:5" ht="12.75">
      <c r="A30" t="s">
        <v>59</v>
      </c>
      <c r="E30" s="39" t="s">
        <v>80</v>
      </c>
    </row>
    <row r="31" spans="1:16" ht="12.75">
      <c r="A31" t="s">
        <v>49</v>
      </c>
      <c s="34" t="s">
        <v>88</v>
      </c>
      <c s="34" t="s">
        <v>89</v>
      </c>
      <c s="35" t="s">
        <v>52</v>
      </c>
      <c s="6" t="s">
        <v>90</v>
      </c>
      <c s="36" t="s">
        <v>77</v>
      </c>
      <c s="37">
        <v>80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297</v>
      </c>
    </row>
    <row r="34" spans="1:5" ht="12.75">
      <c r="A34" t="s">
        <v>59</v>
      </c>
      <c r="E34" s="39" t="s">
        <v>80</v>
      </c>
    </row>
    <row r="35" spans="1:16" ht="12.75">
      <c r="A35" t="s">
        <v>49</v>
      </c>
      <c s="34" t="s">
        <v>91</v>
      </c>
      <c s="34" t="s">
        <v>92</v>
      </c>
      <c s="35" t="s">
        <v>52</v>
      </c>
      <c s="6" t="s">
        <v>93</v>
      </c>
      <c s="36" t="s">
        <v>77</v>
      </c>
      <c s="37">
        <v>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78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298</v>
      </c>
    </row>
    <row r="38" spans="1:5" ht="12.75">
      <c r="A38" t="s">
        <v>59</v>
      </c>
      <c r="E38" s="39" t="s">
        <v>80</v>
      </c>
    </row>
    <row r="39" spans="1:16" ht="12.75">
      <c r="A39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77</v>
      </c>
      <c s="37">
        <v>64.67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78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299</v>
      </c>
    </row>
    <row r="42" spans="1:5" ht="12.75">
      <c r="A42" t="s">
        <v>59</v>
      </c>
      <c r="E42" s="39" t="s">
        <v>80</v>
      </c>
    </row>
    <row r="43" spans="1:16" ht="12.75">
      <c r="A43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77</v>
      </c>
      <c s="37">
        <v>1.761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78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300</v>
      </c>
    </row>
    <row r="46" spans="1:5" ht="12.75">
      <c r="A46" t="s">
        <v>59</v>
      </c>
      <c r="E46" s="39" t="s">
        <v>80</v>
      </c>
    </row>
    <row r="47" spans="1:16" ht="12.75">
      <c r="A47" t="s">
        <v>49</v>
      </c>
      <c s="34" t="s">
        <v>109</v>
      </c>
      <c s="34" t="s">
        <v>110</v>
      </c>
      <c s="35" t="s">
        <v>52</v>
      </c>
      <c s="6" t="s">
        <v>111</v>
      </c>
      <c s="36" t="s">
        <v>112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78</v>
      </c>
      <c>
        <f>(M47*21)/100</f>
      </c>
      <c t="s">
        <v>27</v>
      </c>
    </row>
    <row r="48" spans="1:5" ht="12.75">
      <c r="A48" s="35" t="s">
        <v>56</v>
      </c>
      <c r="E48" s="39" t="s">
        <v>301</v>
      </c>
    </row>
    <row r="49" spans="1:5" ht="12.75">
      <c r="A49" s="35" t="s">
        <v>57</v>
      </c>
      <c r="E49" s="40" t="s">
        <v>302</v>
      </c>
    </row>
    <row r="50" spans="1:5" ht="12.75">
      <c r="A50" t="s">
        <v>59</v>
      </c>
      <c r="E50" s="39" t="s">
        <v>80</v>
      </c>
    </row>
    <row r="51" spans="1:16" ht="12.75">
      <c r="A51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117</v>
      </c>
      <c s="37">
        <v>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78</v>
      </c>
      <c>
        <f>(M51*21)/100</f>
      </c>
      <c t="s">
        <v>27</v>
      </c>
    </row>
    <row r="52" spans="1:5" ht="25.5">
      <c r="A52" s="35" t="s">
        <v>56</v>
      </c>
      <c r="E52" s="39" t="s">
        <v>303</v>
      </c>
    </row>
    <row r="53" spans="1:5" ht="12.75">
      <c r="A53" s="35" t="s">
        <v>57</v>
      </c>
      <c r="E53" s="40" t="s">
        <v>52</v>
      </c>
    </row>
    <row r="54" spans="1:5" ht="12.75">
      <c r="A54" t="s">
        <v>59</v>
      </c>
      <c r="E54" s="39" t="s">
        <v>80</v>
      </c>
    </row>
    <row r="55" spans="1:16" ht="12.75">
      <c r="A55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117</v>
      </c>
      <c s="37">
        <v>240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78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304</v>
      </c>
    </row>
    <row r="58" spans="1:5" ht="12.75">
      <c r="A58" t="s">
        <v>59</v>
      </c>
      <c r="E58" s="39" t="s">
        <v>80</v>
      </c>
    </row>
    <row r="59" spans="1:16" ht="12.75">
      <c r="A59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117</v>
      </c>
      <c s="37">
        <v>120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78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305</v>
      </c>
    </row>
    <row r="62" spans="1:5" ht="12.75">
      <c r="A62" t="s">
        <v>59</v>
      </c>
      <c r="E62" s="39" t="s">
        <v>80</v>
      </c>
    </row>
    <row r="63" spans="1:13" ht="12.75">
      <c r="A63" t="s">
        <v>46</v>
      </c>
      <c r="C63" s="31" t="s">
        <v>27</v>
      </c>
      <c r="E63" s="33" t="s">
        <v>146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49</v>
      </c>
      <c s="34" t="s">
        <v>26</v>
      </c>
      <c s="34" t="s">
        <v>147</v>
      </c>
      <c s="35" t="s">
        <v>52</v>
      </c>
      <c s="6" t="s">
        <v>148</v>
      </c>
      <c s="36" t="s">
        <v>117</v>
      </c>
      <c s="37">
        <v>31.2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149</v>
      </c>
    </row>
    <row r="66" spans="1:5" ht="12.75">
      <c r="A66" s="35" t="s">
        <v>57</v>
      </c>
      <c r="E66" s="40" t="s">
        <v>306</v>
      </c>
    </row>
    <row r="67" spans="1:5" ht="25.5">
      <c r="A67" t="s">
        <v>59</v>
      </c>
      <c r="E67" s="39" t="s">
        <v>151</v>
      </c>
    </row>
    <row r="68" spans="1:13" ht="12.75">
      <c r="A68" t="s">
        <v>46</v>
      </c>
      <c r="C68" s="31" t="s">
        <v>61</v>
      </c>
      <c r="E68" s="33" t="s">
        <v>152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49</v>
      </c>
      <c s="34" t="s">
        <v>153</v>
      </c>
      <c s="34" t="s">
        <v>154</v>
      </c>
      <c s="35" t="s">
        <v>52</v>
      </c>
      <c s="6" t="s">
        <v>155</v>
      </c>
      <c s="36" t="s">
        <v>77</v>
      </c>
      <c s="37">
        <v>1.358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78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307</v>
      </c>
    </row>
    <row r="72" spans="1:5" ht="12.75">
      <c r="A72" t="s">
        <v>59</v>
      </c>
      <c r="E72" s="39" t="s">
        <v>80</v>
      </c>
    </row>
    <row r="73" spans="1:16" ht="12.75">
      <c r="A73" t="s">
        <v>49</v>
      </c>
      <c s="34" t="s">
        <v>157</v>
      </c>
      <c s="34" t="s">
        <v>158</v>
      </c>
      <c s="35" t="s">
        <v>50</v>
      </c>
      <c s="6" t="s">
        <v>159</v>
      </c>
      <c s="36" t="s">
        <v>77</v>
      </c>
      <c s="37">
        <v>1.899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78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38.25">
      <c r="A75" s="35" t="s">
        <v>57</v>
      </c>
      <c r="E75" s="40" t="s">
        <v>308</v>
      </c>
    </row>
    <row r="76" spans="1:5" ht="12.75">
      <c r="A76" t="s">
        <v>59</v>
      </c>
      <c r="E76" s="39" t="s">
        <v>80</v>
      </c>
    </row>
    <row r="77" spans="1:13" ht="12.75">
      <c r="A77" t="s">
        <v>46</v>
      </c>
      <c r="C77" s="31" t="s">
        <v>192</v>
      </c>
      <c r="E77" s="33" t="s">
        <v>193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194</v>
      </c>
      <c s="34" t="s">
        <v>195</v>
      </c>
      <c s="35" t="s">
        <v>52</v>
      </c>
      <c s="6" t="s">
        <v>196</v>
      </c>
      <c s="36" t="s">
        <v>197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198</v>
      </c>
    </row>
    <row r="80" spans="1:5" ht="12.75">
      <c r="A80" s="35" t="s">
        <v>57</v>
      </c>
      <c r="E80" s="40" t="s">
        <v>52</v>
      </c>
    </row>
    <row r="81" spans="1:5" ht="12.75">
      <c r="A81" t="s">
        <v>59</v>
      </c>
      <c r="E81" s="39" t="s">
        <v>52</v>
      </c>
    </row>
    <row r="82" spans="1:13" ht="12.75">
      <c r="A82" t="s">
        <v>46</v>
      </c>
      <c r="C82" s="31" t="s">
        <v>65</v>
      </c>
      <c r="E82" s="33" t="s">
        <v>203</v>
      </c>
      <c r="J82" s="32">
        <f>0</f>
      </c>
      <c s="32">
        <f>0</f>
      </c>
      <c s="32">
        <f>0+L83+L87+L91+L95+L99+L103+L107+L111+L115+L119+L123+L127+L131</f>
      </c>
      <c s="32">
        <f>0+M83+M87+M91+M95+M99+M103+M107+M111+M115+M119+M123+M127+M131</f>
      </c>
    </row>
    <row r="83" spans="1:16" ht="12.75">
      <c r="A83" t="s">
        <v>49</v>
      </c>
      <c s="34" t="s">
        <v>180</v>
      </c>
      <c s="34" t="s">
        <v>309</v>
      </c>
      <c s="35" t="s">
        <v>52</v>
      </c>
      <c s="6" t="s">
        <v>310</v>
      </c>
      <c s="36" t="s">
        <v>98</v>
      </c>
      <c s="37">
        <v>5.5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78</v>
      </c>
      <c>
        <f>(M83*21)/100</f>
      </c>
      <c t="s">
        <v>27</v>
      </c>
    </row>
    <row r="84" spans="1:5" ht="12.75">
      <c r="A84" s="35" t="s">
        <v>56</v>
      </c>
      <c r="E84" s="39" t="s">
        <v>311</v>
      </c>
    </row>
    <row r="85" spans="1:5" ht="12.75">
      <c r="A85" s="35" t="s">
        <v>57</v>
      </c>
      <c r="E85" s="40" t="s">
        <v>52</v>
      </c>
    </row>
    <row r="86" spans="1:5" ht="12.75">
      <c r="A86" t="s">
        <v>59</v>
      </c>
      <c r="E86" s="39" t="s">
        <v>80</v>
      </c>
    </row>
    <row r="87" spans="1:16" ht="12.75">
      <c r="A87" t="s">
        <v>49</v>
      </c>
      <c s="34" t="s">
        <v>194</v>
      </c>
      <c s="34" t="s">
        <v>312</v>
      </c>
      <c s="35" t="s">
        <v>52</v>
      </c>
      <c s="6" t="s">
        <v>313</v>
      </c>
      <c s="36" t="s">
        <v>145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78</v>
      </c>
      <c>
        <f>(M87*21)/100</f>
      </c>
      <c t="s">
        <v>27</v>
      </c>
    </row>
    <row r="88" spans="1:5" ht="25.5">
      <c r="A88" s="35" t="s">
        <v>56</v>
      </c>
      <c r="E88" s="39" t="s">
        <v>314</v>
      </c>
    </row>
    <row r="89" spans="1:5" ht="12.75">
      <c r="A89" s="35" t="s">
        <v>57</v>
      </c>
      <c r="E89" s="40" t="s">
        <v>52</v>
      </c>
    </row>
    <row r="90" spans="1:5" ht="12.75">
      <c r="A90" t="s">
        <v>59</v>
      </c>
      <c r="E90" s="39" t="s">
        <v>80</v>
      </c>
    </row>
    <row r="91" spans="1:16" ht="12.75">
      <c r="A91" t="s">
        <v>49</v>
      </c>
      <c s="34" t="s">
        <v>231</v>
      </c>
      <c s="34" t="s">
        <v>232</v>
      </c>
      <c s="35" t="s">
        <v>52</v>
      </c>
      <c s="6" t="s">
        <v>233</v>
      </c>
      <c s="36" t="s">
        <v>98</v>
      </c>
      <c s="37">
        <v>5.5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78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12.75">
      <c r="A94" t="s">
        <v>59</v>
      </c>
      <c r="E94" s="39" t="s">
        <v>80</v>
      </c>
    </row>
    <row r="95" spans="1:16" ht="12.75">
      <c r="A95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98</v>
      </c>
      <c s="37">
        <v>5.5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78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52</v>
      </c>
    </row>
    <row r="98" spans="1:5" ht="12.75">
      <c r="A98" t="s">
        <v>59</v>
      </c>
      <c r="E98" s="39" t="s">
        <v>80</v>
      </c>
    </row>
    <row r="99" spans="1:16" ht="12.75">
      <c r="A99" t="s">
        <v>49</v>
      </c>
      <c s="34" t="s">
        <v>240</v>
      </c>
      <c s="34" t="s">
        <v>241</v>
      </c>
      <c s="35" t="s">
        <v>52</v>
      </c>
      <c s="6" t="s">
        <v>242</v>
      </c>
      <c s="36" t="s">
        <v>77</v>
      </c>
      <c s="37">
        <v>0.075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78</v>
      </c>
      <c>
        <f>(M99*21)/100</f>
      </c>
      <c t="s">
        <v>27</v>
      </c>
    </row>
    <row r="100" spans="1:5" ht="12.75">
      <c r="A100" s="35" t="s">
        <v>56</v>
      </c>
      <c r="E100" s="39" t="s">
        <v>243</v>
      </c>
    </row>
    <row r="101" spans="1:5" ht="12.75">
      <c r="A101" s="35" t="s">
        <v>57</v>
      </c>
      <c r="E101" s="40" t="s">
        <v>315</v>
      </c>
    </row>
    <row r="102" spans="1:5" ht="12.75">
      <c r="A102" t="s">
        <v>59</v>
      </c>
      <c r="E102" s="39" t="s">
        <v>80</v>
      </c>
    </row>
    <row r="103" spans="1:16" ht="12.75">
      <c r="A103" t="s">
        <v>49</v>
      </c>
      <c s="34" t="s">
        <v>245</v>
      </c>
      <c s="34" t="s">
        <v>246</v>
      </c>
      <c s="35" t="s">
        <v>52</v>
      </c>
      <c s="6" t="s">
        <v>247</v>
      </c>
      <c s="36" t="s">
        <v>145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78</v>
      </c>
      <c>
        <f>(M103*21)/100</f>
      </c>
      <c t="s">
        <v>27</v>
      </c>
    </row>
    <row r="104" spans="1:5" ht="12.75">
      <c r="A104" s="35" t="s">
        <v>56</v>
      </c>
      <c r="E104" s="39" t="s">
        <v>248</v>
      </c>
    </row>
    <row r="105" spans="1:5" ht="12.75">
      <c r="A105" s="35" t="s">
        <v>57</v>
      </c>
      <c r="E105" s="40" t="s">
        <v>52</v>
      </c>
    </row>
    <row r="106" spans="1:5" ht="12.75">
      <c r="A106" t="s">
        <v>59</v>
      </c>
      <c r="E106" s="39" t="s">
        <v>80</v>
      </c>
    </row>
    <row r="107" spans="1:16" ht="12.75">
      <c r="A107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98</v>
      </c>
      <c s="37">
        <v>2.2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78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52</v>
      </c>
    </row>
    <row r="110" spans="1:5" ht="12.75">
      <c r="A110" t="s">
        <v>59</v>
      </c>
      <c r="E110" s="39" t="s">
        <v>80</v>
      </c>
    </row>
    <row r="111" spans="1:16" ht="12.75">
      <c r="A111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98</v>
      </c>
      <c s="37">
        <v>2.2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78</v>
      </c>
      <c>
        <f>(M111*21)/100</f>
      </c>
      <c t="s">
        <v>27</v>
      </c>
    </row>
    <row r="112" spans="1:5" ht="12.75">
      <c r="A112" s="35" t="s">
        <v>56</v>
      </c>
      <c r="E112" s="39" t="s">
        <v>255</v>
      </c>
    </row>
    <row r="113" spans="1:5" ht="12.75">
      <c r="A113" s="35" t="s">
        <v>57</v>
      </c>
      <c r="E113" s="40" t="s">
        <v>52</v>
      </c>
    </row>
    <row r="114" spans="1:5" ht="12.75">
      <c r="A114" t="s">
        <v>59</v>
      </c>
      <c r="E114" s="39" t="s">
        <v>80</v>
      </c>
    </row>
    <row r="115" spans="1:16" ht="12.75">
      <c r="A115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145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78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57</v>
      </c>
      <c r="E117" s="40" t="s">
        <v>52</v>
      </c>
    </row>
    <row r="118" spans="1:5" ht="12.75">
      <c r="A118" t="s">
        <v>59</v>
      </c>
      <c r="E118" s="39" t="s">
        <v>80</v>
      </c>
    </row>
    <row r="119" spans="1:16" ht="12.75">
      <c r="A119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145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78</v>
      </c>
      <c>
        <f>(M119*21)/100</f>
      </c>
      <c t="s">
        <v>27</v>
      </c>
    </row>
    <row r="120" spans="1:5" ht="12.75">
      <c r="A120" s="35" t="s">
        <v>56</v>
      </c>
      <c r="E120" s="39" t="s">
        <v>316</v>
      </c>
    </row>
    <row r="121" spans="1:5" ht="12.75">
      <c r="A121" s="35" t="s">
        <v>57</v>
      </c>
      <c r="E121" s="40" t="s">
        <v>52</v>
      </c>
    </row>
    <row r="122" spans="1:5" ht="12.75">
      <c r="A122" t="s">
        <v>59</v>
      </c>
      <c r="E122" s="39" t="s">
        <v>80</v>
      </c>
    </row>
    <row r="123" spans="1:16" ht="12.75">
      <c r="A123" t="s">
        <v>49</v>
      </c>
      <c s="34" t="s">
        <v>133</v>
      </c>
      <c s="34" t="s">
        <v>317</v>
      </c>
      <c s="35" t="s">
        <v>52</v>
      </c>
      <c s="6" t="s">
        <v>318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25.5">
      <c r="A124" s="35" t="s">
        <v>56</v>
      </c>
      <c r="E124" s="39" t="s">
        <v>319</v>
      </c>
    </row>
    <row r="125" spans="1:5" ht="12.75">
      <c r="A125" s="35" t="s">
        <v>57</v>
      </c>
      <c r="E125" s="40" t="s">
        <v>52</v>
      </c>
    </row>
    <row r="126" spans="1:5" ht="25.5">
      <c r="A126" t="s">
        <v>59</v>
      </c>
      <c r="E126" s="39" t="s">
        <v>320</v>
      </c>
    </row>
    <row r="127" spans="1:16" ht="12.75">
      <c r="A127" t="s">
        <v>49</v>
      </c>
      <c s="34" t="s">
        <v>138</v>
      </c>
      <c s="34" t="s">
        <v>321</v>
      </c>
      <c s="35" t="s">
        <v>52</v>
      </c>
      <c s="6" t="s">
        <v>322</v>
      </c>
      <c s="36" t="s">
        <v>145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78</v>
      </c>
      <c>
        <f>(M127*21)/100</f>
      </c>
      <c t="s">
        <v>27</v>
      </c>
    </row>
    <row r="128" spans="1:5" ht="12.75">
      <c r="A128" s="35" t="s">
        <v>56</v>
      </c>
      <c r="E128" s="39" t="s">
        <v>323</v>
      </c>
    </row>
    <row r="129" spans="1:5" ht="12.75">
      <c r="A129" s="35" t="s">
        <v>57</v>
      </c>
      <c r="E129" s="40" t="s">
        <v>52</v>
      </c>
    </row>
    <row r="130" spans="1:5" ht="12.75">
      <c r="A130" t="s">
        <v>59</v>
      </c>
      <c r="E130" s="39" t="s">
        <v>80</v>
      </c>
    </row>
    <row r="131" spans="1:16" ht="12.75">
      <c r="A131" t="s">
        <v>49</v>
      </c>
      <c s="34" t="s">
        <v>138</v>
      </c>
      <c s="34" t="s">
        <v>324</v>
      </c>
      <c s="35" t="s">
        <v>52</v>
      </c>
      <c s="6" t="s">
        <v>325</v>
      </c>
      <c s="36" t="s">
        <v>145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326</v>
      </c>
    </row>
    <row r="133" spans="1:5" ht="12.75">
      <c r="A133" s="35" t="s">
        <v>57</v>
      </c>
      <c r="E133" s="40" t="s">
        <v>52</v>
      </c>
    </row>
    <row r="134" spans="1:5" ht="25.5">
      <c r="A134" t="s">
        <v>59</v>
      </c>
      <c r="E134" s="39" t="s">
        <v>320</v>
      </c>
    </row>
    <row r="135" spans="1:13" ht="12.75">
      <c r="A135" t="s">
        <v>46</v>
      </c>
      <c r="C135" s="31" t="s">
        <v>84</v>
      </c>
      <c r="E135" s="33" t="s">
        <v>263</v>
      </c>
      <c r="J135" s="32">
        <f>0</f>
      </c>
      <c s="32">
        <f>0</f>
      </c>
      <c s="32">
        <f>0+L136+L140</f>
      </c>
      <c s="32">
        <f>0+M136+M140</f>
      </c>
    </row>
    <row r="136" spans="1:16" ht="12.75">
      <c r="A136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145</v>
      </c>
      <c s="37">
        <v>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78</v>
      </c>
      <c>
        <f>(M136*21)/100</f>
      </c>
      <c t="s">
        <v>27</v>
      </c>
    </row>
    <row r="137" spans="1:5" ht="12.75">
      <c r="A137" s="35" t="s">
        <v>56</v>
      </c>
      <c r="E137" s="39" t="s">
        <v>267</v>
      </c>
    </row>
    <row r="138" spans="1:5" ht="12.75">
      <c r="A138" s="35" t="s">
        <v>57</v>
      </c>
      <c r="E138" s="40" t="s">
        <v>52</v>
      </c>
    </row>
    <row r="139" spans="1:5" ht="12.75">
      <c r="A139" t="s">
        <v>59</v>
      </c>
      <c r="E139" s="39" t="s">
        <v>80</v>
      </c>
    </row>
    <row r="140" spans="1:16" ht="12.75">
      <c r="A140" t="s">
        <v>49</v>
      </c>
      <c s="34" t="s">
        <v>272</v>
      </c>
      <c s="34" t="s">
        <v>327</v>
      </c>
      <c s="35" t="s">
        <v>52</v>
      </c>
      <c s="6" t="s">
        <v>328</v>
      </c>
      <c s="36" t="s">
        <v>98</v>
      </c>
      <c s="37">
        <v>5.5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78</v>
      </c>
      <c>
        <f>(M140*21)/100</f>
      </c>
      <c t="s">
        <v>27</v>
      </c>
    </row>
    <row r="141" spans="1:5" ht="25.5">
      <c r="A141" s="35" t="s">
        <v>56</v>
      </c>
      <c r="E141" s="39" t="s">
        <v>329</v>
      </c>
    </row>
    <row r="142" spans="1:5" ht="12.75">
      <c r="A142" s="35" t="s">
        <v>57</v>
      </c>
      <c r="E142" s="40" t="s">
        <v>52</v>
      </c>
    </row>
    <row r="143" spans="1:5" ht="12.75">
      <c r="A143" t="s">
        <v>59</v>
      </c>
      <c r="E143" s="39" t="s">
        <v>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330</v>
      </c>
      <c r="E4" s="26" t="s">
        <v>331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334</v>
      </c>
      <c r="E8" s="30" t="s">
        <v>333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335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336</v>
      </c>
      <c s="35" t="s">
        <v>52</v>
      </c>
      <c s="6" t="s">
        <v>337</v>
      </c>
      <c s="36" t="s">
        <v>197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338</v>
      </c>
    </row>
    <row r="12" spans="1:5" ht="12.75">
      <c r="A12" s="35" t="s">
        <v>57</v>
      </c>
      <c r="E12" s="40" t="s">
        <v>339</v>
      </c>
    </row>
    <row r="13" spans="1:5" ht="89.25">
      <c r="A13" t="s">
        <v>59</v>
      </c>
      <c r="E13" s="39" t="s">
        <v>340</v>
      </c>
    </row>
    <row r="14" spans="1:16" ht="12.75">
      <c r="A14" t="s">
        <v>49</v>
      </c>
      <c s="34" t="s">
        <v>27</v>
      </c>
      <c s="34" t="s">
        <v>341</v>
      </c>
      <c s="35" t="s">
        <v>52</v>
      </c>
      <c s="6" t="s">
        <v>342</v>
      </c>
      <c s="36" t="s">
        <v>197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343</v>
      </c>
    </row>
    <row r="16" spans="1:5" ht="12.75">
      <c r="A16" s="35" t="s">
        <v>57</v>
      </c>
      <c r="E16" s="40" t="s">
        <v>339</v>
      </c>
    </row>
    <row r="17" spans="1:5" ht="12.75">
      <c r="A17" t="s">
        <v>59</v>
      </c>
      <c r="E17" s="39" t="s">
        <v>343</v>
      </c>
    </row>
    <row r="18" spans="1:16" ht="12.75">
      <c r="A18" t="s">
        <v>49</v>
      </c>
      <c s="34" t="s">
        <v>26</v>
      </c>
      <c s="34" t="s">
        <v>344</v>
      </c>
      <c s="35" t="s">
        <v>52</v>
      </c>
      <c s="6" t="s">
        <v>345</v>
      </c>
      <c s="36" t="s">
        <v>197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346</v>
      </c>
    </row>
    <row r="20" spans="1:5" ht="12.75">
      <c r="A20" s="35" t="s">
        <v>57</v>
      </c>
      <c r="E20" s="40" t="s">
        <v>339</v>
      </c>
    </row>
    <row r="21" spans="1:5" ht="38.25">
      <c r="A21" t="s">
        <v>59</v>
      </c>
      <c r="E21" s="39" t="s">
        <v>347</v>
      </c>
    </row>
    <row r="22" spans="1:13" ht="12.75">
      <c r="A22" t="s">
        <v>46</v>
      </c>
      <c r="C22" s="31" t="s">
        <v>27</v>
      </c>
      <c r="E22" s="33" t="s">
        <v>348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61</v>
      </c>
      <c s="34" t="s">
        <v>349</v>
      </c>
      <c s="35" t="s">
        <v>52</v>
      </c>
      <c s="6" t="s">
        <v>350</v>
      </c>
      <c s="36" t="s">
        <v>197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351</v>
      </c>
    </row>
    <row r="25" spans="1:5" ht="12.75">
      <c r="A25" s="35" t="s">
        <v>57</v>
      </c>
      <c r="E25" s="40" t="s">
        <v>339</v>
      </c>
    </row>
    <row r="26" spans="1:5" ht="89.25">
      <c r="A26" t="s">
        <v>59</v>
      </c>
      <c r="E26" s="39" t="s">
        <v>352</v>
      </c>
    </row>
    <row r="27" spans="1:16" ht="12.75">
      <c r="A27" t="s">
        <v>49</v>
      </c>
      <c s="34" t="s">
        <v>163</v>
      </c>
      <c s="34" t="s">
        <v>353</v>
      </c>
      <c s="35" t="s">
        <v>52</v>
      </c>
      <c s="6" t="s">
        <v>354</v>
      </c>
      <c s="36" t="s">
        <v>197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355</v>
      </c>
    </row>
    <row r="29" spans="1:5" ht="12.75">
      <c r="A29" s="35" t="s">
        <v>57</v>
      </c>
      <c r="E29" s="40" t="s">
        <v>339</v>
      </c>
    </row>
    <row r="30" spans="1:5" ht="76.5">
      <c r="A30" t="s">
        <v>59</v>
      </c>
      <c r="E30" s="39" t="s">
        <v>356</v>
      </c>
    </row>
    <row r="31" spans="1:16" ht="12.75">
      <c r="A31" t="s">
        <v>49</v>
      </c>
      <c s="34" t="s">
        <v>357</v>
      </c>
      <c s="34" t="s">
        <v>358</v>
      </c>
      <c s="35" t="s">
        <v>52</v>
      </c>
      <c s="6" t="s">
        <v>359</v>
      </c>
      <c s="36" t="s">
        <v>197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360</v>
      </c>
    </row>
    <row r="33" spans="1:5" ht="12.75">
      <c r="A33" s="35" t="s">
        <v>57</v>
      </c>
      <c r="E33" s="40" t="s">
        <v>361</v>
      </c>
    </row>
    <row r="34" spans="1:5" ht="25.5">
      <c r="A34" t="s">
        <v>59</v>
      </c>
      <c r="E34" s="39" t="s">
        <v>362</v>
      </c>
    </row>
    <row r="35" spans="1:16" ht="12.75">
      <c r="A35" t="s">
        <v>49</v>
      </c>
      <c s="34" t="s">
        <v>192</v>
      </c>
      <c s="34" t="s">
        <v>363</v>
      </c>
      <c s="35" t="s">
        <v>52</v>
      </c>
      <c s="6" t="s">
        <v>364</v>
      </c>
      <c s="36" t="s">
        <v>197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365</v>
      </c>
    </row>
    <row r="37" spans="1:5" ht="12.75">
      <c r="A37" s="35" t="s">
        <v>57</v>
      </c>
      <c r="E37" s="40" t="s">
        <v>339</v>
      </c>
    </row>
    <row r="38" spans="1:5" ht="76.5">
      <c r="A38" t="s">
        <v>59</v>
      </c>
      <c r="E38" s="39" t="s">
        <v>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