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00-01" sheetId="2" r:id="rId2"/>
    <sheet name="SO 00-01.1" sheetId="3" r:id="rId3"/>
    <sheet name="SO 20-01" sheetId="4" r:id="rId4"/>
    <sheet name="SO 30-01" sheetId="5" r:id="rId5"/>
    <sheet name="SO 30-02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<sst xmlns="http://schemas.openxmlformats.org/spreadsheetml/2006/main" count="2640" uniqueCount="707">
  <si>
    <t>Aspe</t>
  </si>
  <si>
    <t>Rekapitulace ceny</t>
  </si>
  <si>
    <t>5213530089_Zm03</t>
  </si>
  <si>
    <t>Rekonstrukce mostu v km 53,910 na trati Podlešín - Slaný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</si>
  <si>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</si>
  <si>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</si>
  <si>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</si>
  <si>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</si>
  <si>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</si>
  <si>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</si>
  <si>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</si>
  <si>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</si>
  <si>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</si>
  <si>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</si>
  <si>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</si>
  <si>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 a spodek</t>
  </si>
  <si>
    <t xml:space="preserve">  SO 00-01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</si>
  <si>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</si>
  <si>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</si>
  <si>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</si>
  <si>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</si>
  <si>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</si>
  <si>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</si>
  <si>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</si>
  <si>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</si>
  <si>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</si>
  <si>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</si>
  <si>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</si>
  <si>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</si>
  <si>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</si>
  <si>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</si>
  <si>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</si>
  <si>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</si>
  <si>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</si>
  <si>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</si>
  <si>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</si>
  <si>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</si>
  <si>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</si>
  <si>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</si>
  <si>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</si>
  <si>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</si>
  <si>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</si>
  <si>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</si>
  <si>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</si>
  <si>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</si>
  <si>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00-01</t>
  </si>
  <si>
    <t>SD</t>
  </si>
  <si>
    <t>0</t>
  </si>
  <si>
    <t>Všeobecné konstrukce a práce</t>
  </si>
  <si>
    <t>P</t>
  </si>
  <si>
    <t>25</t>
  </si>
  <si>
    <t>R015112</t>
  </si>
  <si>
    <t>907</t>
  </si>
  <si>
    <t>POPLATKY ZA LIKVIDACŮ ODPADŮ NEKONTAMINOVANÝCH - 17 05 04 VYTĚŽENÉ ZEMINY A HORNINY - II. TŘÍDA TĚŽITELNOSTI VČETNĚ DOPRAVY</t>
  </si>
  <si>
    <t>T</t>
  </si>
  <si>
    <t>R-položka</t>
  </si>
  <si>
    <t>PP</t>
  </si>
  <si>
    <t>POPLATKY ZA LIKVIDACŮ ODPADŮ NEKONTAMINOVANÝCH - 17 05 04  VYTĚŽENÉ ZEMINY A HORNINY -  II. TŘÍDA TĚŽITELNOSTI</t>
  </si>
  <si>
    <t>VV</t>
  </si>
  <si>
    <t>(243,292+107,350)*2=701.284 [A]</t>
  </si>
  <si>
    <t>TS</t>
  </si>
  <si>
    <t>1. Položka obsahuje:  
-veškeré poplatky provozovateli skládky, recyklační linky nebo jiného zařízení na zpracování nebo likvidaci odpadů související s převzetím, uložením, zpracováním nebo likvidací odpadu,  
-náklady spojené s dopravou odpadu z místa stavby na místo převzetí provozovatelem skládky, recyklační linky nebo jiného zařízení na zpracování nebo likvidaci odpadů,  
-náklady spojené s vyložením a manipulací s materiálem v místě skládky.  
2. Položka neobsahuje:  
-náklady spojené s naložením a manipulací s materiálem. **)  
3. Způsob měření:   
-[měrná jednotka – nejčastěji Tuna] určující množství odpadu vytříděného v souladu se zákonem č. 541/2020 Sb., o odpadech, v platném znění</t>
  </si>
  <si>
    <t>26</t>
  </si>
  <si>
    <t>R015660</t>
  </si>
  <si>
    <t>906</t>
  </si>
  <si>
    <t>POPLATKY ZA LIKVIDACŮ ODPADŮ NEBEZPEČNÝCH - 17 02 04* ŽELEZNIČNÍ PRAŽCE DŘEVĚNÉ - MOSTNICE VČETNĚ DOPRAVY</t>
  </si>
  <si>
    <t>POPLATKY ZA LIKVIDACŮ ODPADŮ NEBEZPEČNÝCH - 17 02 04*  ŽELEZNIČNÍ PRAŽCE DŘEVĚNÉ - MOSTNICE</t>
  </si>
  <si>
    <t>11/0.611*120/1000=2,160 [A]</t>
  </si>
  <si>
    <t>1</t>
  </si>
  <si>
    <t>Zemní práce</t>
  </si>
  <si>
    <t>123837</t>
  </si>
  <si>
    <t>ODKOP PRO SPOD STAVBU SILNIC A ŽELEZNIC TŘ. II, ODVOZ DO 16KM</t>
  </si>
  <si>
    <t>M3</t>
  </si>
  <si>
    <t>2022_OTSKP</t>
  </si>
  <si>
    <t>12*4,616=55.392 [A] 
12*6,473=77.676 [B] 
16,25*2,730=44.363 [C] 
16,25*4,053=65.861 [D] 
Celkem: A+B+C+D=243.292 [E]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</si>
  <si>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</si>
  <si>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17110</t>
  </si>
  <si>
    <t>ULOŽENÍ SYPANINY DO NÁSYPŮ SE ZHUTNĚNÍM</t>
  </si>
  <si>
    <t>Zásypy fr. 8-16 kameniva drceného jako stezka a obsyp dílců U3, zásyp za U3 - z propustného a nenamrzavého materiálu.</t>
  </si>
  <si>
    <t>12*0,357 "zásyp U3" + 12*0,208 "zásypy u U3 fr. 8-16"=6.780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</si>
  <si>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</si>
  <si>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Zakládání</t>
  </si>
  <si>
    <t>21461G</t>
  </si>
  <si>
    <t>SEPARAČNÍ GEOTEXTILIE DO 800G/M2</t>
  </si>
  <si>
    <t>M2</t>
  </si>
  <si>
    <t>12*7,3703=88.444 [A] 
12*6,803=81.636 [B] 
16,25*6,700=108.875 [C] 
16,25*7,0206=114.085 [D] 
Celkem: A+B+C+D=393.040 [E]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</si>
  <si>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</si>
  <si>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Svislé konstrukce</t>
  </si>
  <si>
    <t>4</t>
  </si>
  <si>
    <t>31112</t>
  </si>
  <si>
    <t>ZDI A STĚNY PODPĚR A VOLNÉ Z DÍLCŮ ŽELBET</t>
  </si>
  <si>
    <t>Prefabrikát opěrné zdi tv U3 včetně odvodňovacích otvorů, včetně penetračního a hydroizolačního nátěru na styku se zeminou.</t>
  </si>
  <si>
    <t>12*0,2885=3.462 [A]</t>
  </si>
  <si>
    <t>- dodání dílce požadovaného 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</t>
  </si>
  <si>
    <t>Vodorovné konstrukce</t>
  </si>
  <si>
    <t>5</t>
  </si>
  <si>
    <t>451313</t>
  </si>
  <si>
    <t>PODKLADNÍ A VÝPLŇOVÉ VRSTVY Z PROSTÉHO BETONU C16/20</t>
  </si>
  <si>
    <t>12*0,104=1.248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</si>
  <si>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</si>
  <si>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Komunikace pozemní</t>
  </si>
  <si>
    <t>501101</t>
  </si>
  <si>
    <t>ZŘÍZENÍ KONSTRUKČNÍ VRSTVY TĚLESA ŽELEZNIČNÍHO SPODKU ZE ŠTĚRKODRTI NOVÉ</t>
  </si>
  <si>
    <t>12*3,423=41.076 [A] 
12*3,360=40.320 [B] 
16,25*1,668=27.105 [C] 
16,25*1,578=25.643 [D] 
Celkem: A+B+C+D=134.144 [E]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</si>
  <si>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</si>
  <si>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7</t>
  </si>
  <si>
    <t>512550</t>
  </si>
  <si>
    <t>KOLEJOVÉ LOŽE - ZŘÍZENÍ Z KAMENIVA HRUBÉHO DRCENÉHO (ŠTĚRK)</t>
  </si>
  <si>
    <t>((53,965531-53,883523)*1000)*2,216=181.730 [A]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</si>
  <si>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</si>
  <si>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8</t>
  </si>
  <si>
    <t>513550</t>
  </si>
  <si>
    <t>KOLEJOVÉ LOŽE - DOPLNĚNÍ Z KAMENIVA HRUBÉHO DRCENÉHO (ŠTĚRK)</t>
  </si>
  <si>
    <t>396.566*2.4*0.05=47,588 [A]</t>
  </si>
  <si>
    <t>9</t>
  </si>
  <si>
    <t>528131R</t>
  </si>
  <si>
    <t>KOLEJ 49 E1, ROZD. "C", BEZSTYKOVÁ, PR. BET. PODKLADNICOVÝ, UP. TUHÉ</t>
  </si>
  <si>
    <t>M</t>
  </si>
  <si>
    <t>kolej na mostě, bez dodávky kolejnic, budou použity původní kolejnice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</si>
  <si>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</si>
  <si>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10</t>
  </si>
  <si>
    <t>528141</t>
  </si>
  <si>
    <t>KOLEJ 49 E1, ROZD. "C", BEZSTYKOVÁ, PR. BET. PODKLADNICOVÝ UŽITÝ, UP. TUHÉ</t>
  </si>
  <si>
    <t>bez dodávky kolejnic, budou použity původní kolejnice</t>
  </si>
  <si>
    <t>12+12+16,25+16,25=56.500 [A]</t>
  </si>
  <si>
    <t>11</t>
  </si>
  <si>
    <t>542121R1</t>
  </si>
  <si>
    <t>SMĚROVÉ A VÝŠKOVÉ VYROVNÁNÍ KOLEJE NA PRAŽCÍCH BETONOVÝCH DO 0,05 M</t>
  </si>
  <si>
    <t>(((54.033283-53.800000)*1000)-(12+11+12))*2=396,566 [A]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</si>
  <si>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</si>
  <si>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12</t>
  </si>
  <si>
    <t>543331</t>
  </si>
  <si>
    <t>VÝMĚNA KOLEJNICE 49 E1 JEDNOTLIVĚ</t>
  </si>
  <si>
    <t>1. Položka obsahuje:    
 – dodávku a uložení vyměňovaného materiálu, ať nového, regenerovaného nebo vyzískaného    
 – doplnění podložek, spojkových šroubů, svěrkových šroubů, matic a dvojitých pružných kroužků apod.    
 – naložení a odvoz demontovaného materiálu do skladu nebo na likvidaci    
 – příplatky za ztížené podmínky při práci v koleji, např. překážky po stranách koleje, práci v tunelu ap.    
2. Položka neobsahuje:    
 X    
3. Způsob měření:    
Měří se délka kolejnice v metech délkových.</t>
  </si>
  <si>
    <t>13</t>
  </si>
  <si>
    <t>545121</t>
  </si>
  <si>
    <t>SVAR KOLEJNIC (STEJNÉHO TVARU) 49 E1, T JEDNOTLIVĚ</t>
  </si>
  <si>
    <t>KUS</t>
  </si>
  <si>
    <t>Jednotlivým svarem se rozumí svar, který splňuje některé z následujících kriterií:    
– počet svarů v jednom objektu je menší než 20 ks    
– při vevařování lepených izolovaných styků a dilatačních zařízení do kolejí    
–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</si>
  <si>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14</t>
  </si>
  <si>
    <t>549220R</t>
  </si>
  <si>
    <t>PRAŽCOVÁ KOTVA VE STÁVAJÍCÍ KOLEJI - demotnáž a zpětná montáž</t>
  </si>
  <si>
    <t>Položka obsahuje náklady na demontáž pražcových kotev a jejich zpětnou montáž po dosažení finální polohy koleje. V místě mostu obashuje položka montáž nových kotev!</t>
  </si>
  <si>
    <t>((54,001253-53,860857 )*1000)/0,611/3=76.594 [A]  
počet kotev 77=77.000 [B]</t>
  </si>
  <si>
    <t>1. Položka obsahuje:    
 – dodávku a montáž pražcové kotvy    
 – odhrabání štěrku v místě zabudování pražcové kotvy bez ohledu na ulehlost    
 – po dokončení montáže navrácení štěrku na původní místo a uvedení koleje do normového stavu    
 – příplatky za ztížené podmínky při práci v koleji, např. překážky po stranách koleje, práci v tunelu ap.    
2. Položka neobsahuje:    
 X    
3. Způsob měření:    
Udává se počet kusů kompletní konstrukce nebo práce.</t>
  </si>
  <si>
    <t>15</t>
  </si>
  <si>
    <t>549311</t>
  </si>
  <si>
    <t>ZRUŠENÍ A ZNOVUZŘÍZENÍ BEZSTYKOVÉ KOLEJE NA NEDEMONTOVANÝCH ÚSECÍCH V KOLEJI</t>
  </si>
  <si>
    <t>((54.033283-53.800000)*1000)-(12+11+12)=198,283 [A]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</si>
  <si>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</si>
  <si>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Ostatní konstrukce a práce, bourání</t>
  </si>
  <si>
    <t>16</t>
  </si>
  <si>
    <t>923341</t>
  </si>
  <si>
    <t>RYCHLOSTNÍK N - TABULE</t>
  </si>
  <si>
    <t>1=1.000 [A]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</si>
  <si>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</si>
  <si>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17</t>
  </si>
  <si>
    <t>923361</t>
  </si>
  <si>
    <t>RYCHLOSTNÍK "3" - TERČ</t>
  </si>
  <si>
    <t>3=3.000 [A]</t>
  </si>
  <si>
    <t>18</t>
  </si>
  <si>
    <t>923821</t>
  </si>
  <si>
    <t>SLOUPEK DN 60 PRO NÁVĚST</t>
  </si>
  <si>
    <t>4=4.000 [A]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</si>
  <si>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</si>
  <si>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19</t>
  </si>
  <si>
    <t>923941</t>
  </si>
  <si>
    <t>ZAJIŠŤOVACÍ ZNAČKA KONZOLOVÁ (K) VČETNĚ OCELOVÉHO SLOUPKU</t>
  </si>
  <si>
    <t>((54,033283-53,800000)*1000)/505=5,000 [A]</t>
  </si>
  <si>
    <t>1. Položka obsahuje:    
 – geodetické zaměření a kontrolu připravenosti pro osazení značky    
 – dodávku konzolové zajišťovací značky a slopku v požadovaném provedení    
 – vykopání jamky, osazení a zabetonování sloupku a upevnění podpůrné konstrukce na sloupek    
 – nalepení nebo uchycení zajišťovací značky a další související práce    
 – všechny potřebné pomůcky, stroje, nářadí a pomocný materiál    
 – kontrolní měření    
 – vyhotovení příslušné dokumentace    
2. Položka neobsahuje:    
 X    
3. Způsob měření:    
Udává se počet kusů kompletní konstrukce nebo práce.</t>
  </si>
  <si>
    <t>20</t>
  </si>
  <si>
    <t>965010</t>
  </si>
  <si>
    <t>ODSTRANĚNÍ KOLEJOVÉHO LOŽE A DRÁŽNÍCH STEZEK</t>
  </si>
  <si>
    <t>12*1,9=22.800 [A] 
12*1,9=22.800 [B] 
2*16,25*1,9=61.750 [C] 
Celkem: A+B+C=107.350 [D]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</si>
  <si>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</si>
  <si>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21</t>
  </si>
  <si>
    <t>965111</t>
  </si>
  <si>
    <t>DEMONTÁŽ KOLEJE NA BETONOVÝCH PRAŽCÍCH DO KOLEJOVÝCH POLÍ</t>
  </si>
  <si>
    <t>12+12+16,25*2=56.500 [A]</t>
  </si>
  <si>
    <t>(Položka určena víceméně pro vyjmutí a zpětné vložení, např. v provizorních stavech.)    
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přeložení na vhodnou deponii v blízkosti místa demontáže, popř. naložení na dopravní prostředek    
 – příplatky za ztížené podmínky při práci v kolejišti, např. za překážky na straně koleje apod.    
2. Položka neobsahuje:    
 X    
3. Způsob měření:    
Měří se délka koleje ve smyslu ČSN 73 6360, tj. v ose koleje.</t>
  </si>
  <si>
    <t>22</t>
  </si>
  <si>
    <t>965154</t>
  </si>
  <si>
    <t>DEMONTÁŽ KOLEJE NA MOSTNÍCH KONSTRUKCÍCH ROZEBRÁNÍM DO SOUČÁSTÍ</t>
  </si>
  <si>
    <t>(53.928597-53.917597)*1000=11,000 [A]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</si>
  <si>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přeložení na vhodnou deponii v blízkosti místa demontáže, popř. naložení na dopravní prostředek    
 – příplatky za ztížené podmínky při práci v kolejišti, např. za překážky na straně koleje apod.    
2. Položka neobsahuje:    
 – mostní konstrukce, nacení se položkami bourání BETONOVÝch konstrukcí ve sd 966    
 – odvoz vybouraného materiálu do skladu nebo na likvidaci    
 – poplatky za likvidaci odpadů, nacení se položkami ze ssd 0    
3. Způsob měření:    
Měří se délka koleje ve smyslu ČSN 73 6360, tj. v ose koleje.</t>
  </si>
  <si>
    <t>23</t>
  </si>
  <si>
    <t>965156</t>
  </si>
  <si>
    <t>DEMONTÁŽ KOLEJE NA MOSTNÍCH KONSTRUKCÍCH - ODVOZ ROZEBRANÝCH SOUČÁSTÍ (Z MÍSTA DEMONTÁŽE NEBO Z MONTÁŽNÍ ZÁKLADNY) K LIKVIDACI</t>
  </si>
  <si>
    <t>tkm</t>
  </si>
  <si>
    <t>mostnice11/0.611*120*56/1000=120,982 [A]   
drobné kolejivo 11/0.611*2*5/1000=0,180 [B]   
Celkem: A+B=121,162 [C]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</si>
  <si>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</si>
  <si>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24</t>
  </si>
  <si>
    <t>965841</t>
  </si>
  <si>
    <t>DEMONTÁŽ JAKÉKOLIV NÁVĚSTI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</si>
  <si>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</si>
  <si>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 xml:space="preserve">  SO 00-01.1</t>
  </si>
  <si>
    <t>Následná směrová úprava</t>
  </si>
  <si>
    <t>SO 00-01.1</t>
  </si>
  <si>
    <t>((54,033283-53,800000)*1000)*0,15=34.992 [A]</t>
  </si>
  <si>
    <t>542312</t>
  </si>
  <si>
    <t>NÁSLEDNÁ ÚPRAVA SMĚROVÉHO A VÝŠKOVÉHO USPOŘÁDÁNÍ KOLEJE - PRAŽCE BETONOVÉ</t>
  </si>
  <si>
    <t>((54,033283-53,800000)*1000)=233.283 [A]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</si>
  <si>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</si>
  <si>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</si>
  <si>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</t>
  </si>
  <si>
    <t xml:space="preserve">  SO 20-01</t>
  </si>
  <si>
    <t>Most v km 53,910</t>
  </si>
  <si>
    <t>SO 20-01</t>
  </si>
  <si>
    <t>02720</t>
  </si>
  <si>
    <t>POMOC PRÁCE ZŘÍZ NEBO ZAJIŠŤ REGULACI A OCHRANU DOPRAVY</t>
  </si>
  <si>
    <t>KPL</t>
  </si>
  <si>
    <t>1=1,000 [A]   
DIO - zůžení komunikace, dočasné celkové uzávěry, montáž, demontáž, výroba DZ, doprava DZ, pronájemDZ   
seznam DZ: A15 - 2ks, A6b - 2 ks, A10 - 2 ks, B20a - 2 ks, B30 - 2 ks, E13 - 8 ks, Z2 - 2 ks, Z4 - 14 ks, Z4(S7) - 2 ks, SSZ provizorní - 2 ks</t>
  </si>
  <si>
    <t>zahrnuje veškeré náklady spojené s objednatelem požadovanými zařízeními</t>
  </si>
  <si>
    <t>02946</t>
  </si>
  <si>
    <t>OSTAT POŽADAVKY - FOTODOKUMENTACE</t>
  </si>
  <si>
    <t>1=1,000 [A]   
Pasportizace (fotodokumentace) silnice III. tř. v prostoru staveniště</t>
  </si>
  <si>
    <t>položka zahrnuje:    
- fotodokumentaci zadavatelem požadovaného děje a konstrukcí v požadovaných časových    
intervalech    
- zadavatelem specifikované výstupy (fotografie v papírovém a digitálním formátu) v    
požadovaném počtu</t>
  </si>
  <si>
    <t>03630</t>
  </si>
  <si>
    <t>DOPRAVNÍ ZAŘÍZENÍ - AUTOJEŘÁBY</t>
  </si>
  <si>
    <t>2=2,000 [A]   
Jeřábnické práce zajišťující snesení staré OK, osazení prefabrikátů úložných prazů a přechodových zdí a osazení nové OK.</t>
  </si>
  <si>
    <t>zahrnuje objednatelem povolené náklady na dopravní zařízení zhotovitele</t>
  </si>
  <si>
    <t>03730</t>
  </si>
  <si>
    <t>POMOC PRÁCE ZAJIŠŤ NEBO ZŘÍZ OCHRANU INŽENÝRSKÝCH SÍTÍ</t>
  </si>
  <si>
    <t>1=1,000 [A]   
Ochrana kabelů v místě staveniště</t>
  </si>
  <si>
    <t>zahrnuje objednatelem povolené náklady na požadovaná zařízení zhotovitele</t>
  </si>
  <si>
    <t>74</t>
  </si>
  <si>
    <t>R014102</t>
  </si>
  <si>
    <t>POPLATKY ZA SKLÁDKU VČETNĚ DOPRAVY</t>
  </si>
  <si>
    <t>viz hloubení jam:  1950*1,8=3 510,000 [A]   
piloty: (12*6,5*3,14*(0,5*1,1)^2)*1,8=133,359 [B]   
A+B=3 643,359 [C]   
zemina z výkopů viz hloubení jam, skládkovné skládka Buštěhrad</t>
  </si>
  <si>
    <t>75</t>
  </si>
  <si>
    <t>bourání konstrukcí:    
O1:0,75*4,5*14*0,5+11,8*5,28+1,5*1,5*(5,5+8,5)+4,5*5,2=140.829 [A]  
O2:0,75*4,5*16*0,5+9,1*5,28+1,5*1,5*(9*0,5+7,3)+3,9*5,2=121.878 [B] 
Celkem: (A+B)*2,0=525.414 [C] 
kamenná suť, skládkovné skládka Buštěhrad</t>
  </si>
  <si>
    <t>76</t>
  </si>
  <si>
    <t>O1:0,5*0,5*14+3,1*5,28=19.868 [A] 
O2:0,5*0,5*16+3,1*5,28=20.368 [B]  
Celkem: (A+B)*2,5=100.590 [C] 
vybouraný beton, poplatek skládka Buštěhrad</t>
  </si>
  <si>
    <t>77</t>
  </si>
  <si>
    <t>237,9*0,1*2=47,580 [A]   
vyfrézované asfaltové vrstvy, skládkovné sběrný dvůr Slaný</t>
  </si>
  <si>
    <t>78</t>
  </si>
  <si>
    <t>R014132</t>
  </si>
  <si>
    <t>POPLATKY ZA SKLÁDKU TYP S-NO (NEBEZPEČNÝ ODPAD) VČETNĚ DOPRAVY</t>
  </si>
  <si>
    <t>21*0,8=16,800 [A]   
mostnice, skládkovné NO - Sběrný dvůr Slaný</t>
  </si>
  <si>
    <t>79</t>
  </si>
  <si>
    <t>R014211</t>
  </si>
  <si>
    <t>POPLATKY ZA ZEMNÍK - ORNICE</t>
  </si>
  <si>
    <t>(60+55+45+50)*0,15=31,500 [A]   
Nákup ornice pro ohumusování svahů</t>
  </si>
  <si>
    <t>zahrnuje veškeré poplatky majiteli zemníku související s nákupem zeminy (nikoliv s otvírkou zemníku)</t>
  </si>
  <si>
    <t>11120</t>
  </si>
  <si>
    <t>ODSTRANĚNÍ KŘOVIN</t>
  </si>
  <si>
    <t>150=150,000 [A]   
Očištění prostoru od křovin, plevele a trav, doprava na skládku Buštěhrad</t>
  </si>
  <si>
    <t>odstranění křovin a stromů do průměru 100 mm   
doprava dřevin bez ohledu na vzdálenost   
spálení na hromadách nebo štěpkování</t>
  </si>
  <si>
    <t>11372</t>
  </si>
  <si>
    <t>FRÉZOVÁNÍ ZPEVNĚNÝCH PLOCH ASFALTOVÝCH</t>
  </si>
  <si>
    <t>237,9*0,1=23,790 [A]   
frézování asfaltových vrstev vozovky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</si>
  <si>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</si>
  <si>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11511</t>
  </si>
  <si>
    <t>ČERPÁNÍ VODY DO 500 L/MIN</t>
  </si>
  <si>
    <t>HOD</t>
  </si>
  <si>
    <t>45*8=360,000 [A]</t>
  </si>
  <si>
    <t>Položka čerpání vody na povrchu zahrnuje i potrubí, pohotovost záložní čerpací soupravy a zřízení čerpací jímky. Součástí položky je také následná demontáž a likvidace těchto zařízení</t>
  </si>
  <si>
    <t>13183</t>
  </si>
  <si>
    <t>HLOUBENÍ JAM ZAPAŽ I NEPAŽ TŘ II</t>
  </si>
  <si>
    <t>1,3*7*4*0,6667+4*5*1,5*0,5*3+1,3*7*6=123,868 [C]   
Vytěžená zemina určená pro zpětný zásyp - uloženo na mezideponii v místě zařízení staveniště.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</si>
  <si>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</si>
  <si>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131837</t>
  </si>
  <si>
    <t>HLOUBENÍ JAM ZAPAŽ I NEPAŽ TŘ. II, ODVOZ DO 16KM</t>
  </si>
  <si>
    <t>O1:14,6*22+36.7*(5,28+0,6667*(5,5+7,85))+0,65*0,6*(7,66+4,81)+2,4*2,4*6,8*0,5+1,5*1,5*5,65*0,5-(4,5*5,2+1,5*1,5*5,5+1,5*1,5*8,5)=817,526 [A]   
O2:15,4*25+54,7*(5,30+0,6667*(9+7,3))+0,65*0,6*(7,08+8,74)+1,9*1,9*6,3*0,5+1,5*1,5*5,9*0,5-(3,9*5,2+1,5*1,5*9*0,5+1,5*1,5*7,3*0,5)=1 254,908 [B]   
zůstává v místě stavby pro zásypy:1,3*7*4*0,6667+4*5*1,5*0,5*3+1,3*7*6=123,868 [C]   
A+B-C=1 948,566 [D]   
doprava na skládku Buštěhrad</t>
  </si>
  <si>
    <t>17180</t>
  </si>
  <si>
    <t>ULOŽENÍ SYPANINY DO NÁSYPŮ Z NAKUPOVANÝCH MATERIÁLŮ</t>
  </si>
  <si>
    <t>2*49*5+4,5*4,5*0,5*4,5*4+4,5*4,5*0,5*5*0,6667+3,5*33*2=937,002 [A]   
Zásyp přechodové oblesti - ŠD 0/32A, hutněná na ID 0,8, po vrstvách max 300 mm. + zásypy před opěrami</t>
  </si>
  <si>
    <t>položka zahrnuje:    
- kompletní provedení zemní konstrukce (násypového tělesa včetně aktivní zóny) včetně    
nákupu a dopravy materiálu dle zadávací 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</si>
  <si>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17511</t>
  </si>
  <si>
    <t>OBSYP POTRUBÍ A OBJEKTŮ SE ZHUTNĚNÍM</t>
  </si>
  <si>
    <t>1,3*7*4*0,6667+4*5*1,5*0,5*3+1,3*7*6=123,868 [C]   
Obsyp křídel a provedení svahových kuželů z vytěžené zeminy uložené na mezideponii v místě zařízení staveniště.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</si>
  <si>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    
- zemina vytlačená potrubím o DN do 180mm se od kubatury obsypů neodečítá</t>
  </si>
  <si>
    <t>18090</t>
  </si>
  <si>
    <t>VŠEOBECNÉ ÚPRAVY OSTATNÍCH PLOCH</t>
  </si>
  <si>
    <t>500=500,000 [A]   
Uvedení dotčených pozemků do původního stavu.</t>
  </si>
  <si>
    <t>Všeobecné úpravy musí zahrnovat úpravu území po uskutečnění stavby, tak jak je požadováno v zadávací dokumentaci s výjimkou těch prací, pro které jsou uvedeny samostatné položky.</t>
  </si>
  <si>
    <t>18222</t>
  </si>
  <si>
    <t>ROZPROSTŘENÍ ORNICE VE SVAHU V TL DO 0,15M</t>
  </si>
  <si>
    <t>60+55+45+50=210,000 [A]   
ornice na svahových kuželích</t>
  </si>
  <si>
    <t>položka zahrnuje:    
nutné přemístění ornice z dočasných skládek vzdálených do 50m rozprostření ornice v předepsané tloušťce ve svahu přes 1:5</t>
  </si>
  <si>
    <t>18242</t>
  </si>
  <si>
    <t>ZALOŽENÍ TRÁVNÍKU HYDROOSEVEM NA ORNICI</t>
  </si>
  <si>
    <t>60+55+45+50=210,000 [A]   
hydroosev a svahových kuželích</t>
  </si>
  <si>
    <t>Zahrnuje dodání předepsané travní směsi, hydroosev na ornici, zalévání, první pokosení, to vše bez ohledu na sklon terénu</t>
  </si>
  <si>
    <t>Základy</t>
  </si>
  <si>
    <t>21264</t>
  </si>
  <si>
    <t>TRATIVODY KOMPLET Z TRUB Z PLAST HMOT DN DO 200MM</t>
  </si>
  <si>
    <t>20+25=45,000 [A]   
drenážní poloděrovaná hdpe tr. DN 150 za opěrami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</si>
  <si>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</si>
  <si>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224324</t>
  </si>
  <si>
    <t>PILOTY ZE ŽELEZOBETONU C25/30</t>
  </si>
  <si>
    <t>78=78,000 [A]   
objem betonu pilot viz Piloty - tvar a výztuž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</si>
  <si>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   
- zhotovení nepropustného, mrazuvzdorného betonu a betonu požadované trvanlivosti a vlastností   
- užití potřebných přísad a technologií výroby betonu   
- zřízení pracovních a dilatačních spar, včetně potřebných úprav, výplně, vložek, opracování, očištění a ošetření   
- bednění  požadovaných  konstr. (i ztracené) s úpravou  dle požadované  kvality povrchu betonu, včetně odbedňovacích a odskružovacích prostředků   
- podpěrné  konstr. (skruže) a lešení všech druhů pro bednění, uložení čerstvého betonu, výztuže a doplňkových konstr., vč. požadovaných otvorů, ochranných a bezpečnostních opatření a základů těchto konstrukcí a lešení   
- vytvoření kotevních čel, kapes, nálitků, a sedel   
- zřízení  všech  požadovaných  otvorů, kapes, výklenků, prostupů, dutin, drážek a pod., vč. ztížení práce a úprav  kolem nich   
- úpravy pro osazení výztuže, doplňkových konstrukcí a vybavení   
- úpravy povrchu pro položení požadované izolace, povlaků a nátěrů, případně vyspravení   
- upevnění kotevních prvků a doplňkových konstrukcí   
- nátěry zabraňující soudržnost betonu a bednění   
- výplň, těsnění  a tmelení spar a spojů   
- opatření  povrchů  betonu  izolací  proti zemní vlhkosti v částech, kde přijdou do styku se zeminou nebo kamenivem   
- případné zřízení spojovací vrstvy u základů   
- úpravy pro osazení zařízení ochrany konstrukce proti vlivu bludných proudů   
- objem betonu pro přebetonování a nadbetonování, který se nepřičítá ke stanovenému objemu výplně piloty   
- ukončení piloty pod ústím vrtu a vyplnění zbývající části sypaninou nebo kamenivem   
- odbourání a odstranění znehodnocené části výplně a úprava hlavy piloty před výstavbou další konstrukční části   
- zřízení výplně piloty pod hladinou vody   
- veškerý materiál, výrobky a polotovary, včetně mimostaveništní a vnitrostaveništní dopravy   
- nezahrnuje dodání a osazení výztuže, nezahrnuje vrty</t>
  </si>
  <si>
    <t>224365R</t>
  </si>
  <si>
    <t>VÝZTUŽ PILOT Z OCELI 10505, B500B</t>
  </si>
  <si>
    <t>5,057=5,057 [A]   
výztuž pilot viz příloha Piloty - tvar a výztuž</t>
  </si>
  <si>
    <t>položka zahrnuje:   
- veškerý materiál, výrobky a polotovary, včetně mimostaveništní a vnitrostaveništní dopravy   
- dodání betonářské výztuže v požadované kvalitě, stříhání, řezání, ohýbání a spojování do všech požadovaných tvarů (vč. armakošů) a uložení s požadovaným zajištěním polohy a krytí výztuže betonem   
- veškeré svary nebo jiné spoje výztuže   
- pomocné konstrukce a práce pro osazení a upevnění výztuže   
- zednické výpomoci pro montáž betonářské výztuže   
- úpravy výztuže pro osazení doplňkových konstrukcí   
- ochranu výztuže do doby jejího zabetonování   
- úpravy výztuže pro zřízení kotevních prvků, závěsných ok a doplňkových konstrukcí   
- veškerá opatření pro zajištění soudržnosti výztuže a betonu   
- vodivé propojení výztuže, které je součástí ochrany konstrukce proti vlivům bludných proudů, vyvedení do měřících skříní nebo míst pro měření bludných proudů (vlastní měřící skříně se uvádějí položkami SD 74)   
- povrchovou antikorozní úpravu výztuže   
- separaci výztuže   
- osazení měřících zařízení a úpravy pro ně   
- osazení měřících skříní nebo míst pro měření bludných proudů</t>
  </si>
  <si>
    <t>264142</t>
  </si>
  <si>
    <t>VRTY PRO PILOTY TŘ. I D DO 1200MM</t>
  </si>
  <si>
    <t>3,33*12=39,960 [A]   
vrtání v zemině G5</t>
  </si>
  <si>
    <t>položka zahrnuje:   
- zřízení vrtu, svislou a vodorovnou dopravu zeminy bez uložení na skládku, vrtací práce zapaž. i nepaž. vrtu   
- čerpání vody z vrtu, vyčištění vrtu   
- zabezpečení vrtacích prací   
- dopravu, nájem, provoz a přemístění, montáž a demontáž vrtacích zařízení a dalších mechanismů   
- lešení a podpěrné konstrukce pro práci a manipulaci s vrtacím zařízení a dalších mechanismů   
- vrtací plošiny vč. zemních prací, zpevnění, odvodnění a pod.   
- v případě zapažení dočasnými pažnicemi jejich opotřebení   
- v případě zapažení suspenzí veškeré hospodaření s ní   
- nezahrnuje zapažení trvalými pažnicemi   
- nezahrnuje uložení zeminy na skládku a poplatek za skládku   
nevykazuje se hluché vrtání</t>
  </si>
  <si>
    <t>264342</t>
  </si>
  <si>
    <t>VRTY PRO PILOTY TŘ. III D DO 1200MM</t>
  </si>
  <si>
    <t>3,17*12=38,040 [A]   
vrtání v zemině R4-R5</t>
  </si>
  <si>
    <t>264542</t>
  </si>
  <si>
    <t>VRTY PRO PILOTY TŘ V D DO 1200MM</t>
  </si>
  <si>
    <t>1*6=6,000 [A]   
vrtání přes stávající základy</t>
  </si>
  <si>
    <t>311211</t>
  </si>
  <si>
    <t>ZDI A STĚNY PODPĚR A VOLNÉ Z KAMENE A LOM VÝROBKŮ NA SUCHO</t>
  </si>
  <si>
    <t>0,6*(4,5+3,5)*5,3=25,440 [A]   
drenážní vrstva - kamenná rovnanina za opěrami</t>
  </si>
  <si>
    <t>Položka zahrnuje veškerý materiál, výrobky a polotovary, včetně mimostaveništní a vnitrostaveništní dopravy (rovněž přesuny), včetně naložení a složení, případně s uložením.</t>
  </si>
  <si>
    <t>317325</t>
  </si>
  <si>
    <t>ŘÍMSY ZE ŽELEZOBETONU DO C30/37</t>
  </si>
  <si>
    <t>1,3=1,300 [A]   
viz příloha ŽB římsy opěr - tvar a výztuž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</si>
  <si>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</si>
  <si>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317365R</t>
  </si>
  <si>
    <t>VÝZTUŽ ŘÍMS Z OCELI 10505, B500B</t>
  </si>
  <si>
    <t>0,127=0,127 [A]   
viz příloha ŽB římsy opěr - tvar a výztuž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</si>
  <si>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   
- povrchovou antikorozní úpravu výztuže,   
- separaci výztuže,   
- osazení měřících zařízení a úpravy pro ně,   
- osazení měřících skříní nebo míst pro měření bludných proudů.</t>
  </si>
  <si>
    <t>333125</t>
  </si>
  <si>
    <t>MOSTNÍ OPĚRY A KŘÍDLA Z DÍLCŮ ŽELEZOBETON DO C30/37</t>
  </si>
  <si>
    <t>5,74+6,62+5,83+5,23=23,420 [A]   
křídla - prefabrikované úhlové přechodové zdi</t>
  </si>
  <si>
    <t>- dodání dílce požadovaného tvaru a vlastností, jeho skladování, doprava a osazení do    
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</si>
  <si>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333325</t>
  </si>
  <si>
    <t>MOSTNÍ OPĚRY A KŘÍDLA ZE ŽELEZOVÉHO BETONU DO C30/37</t>
  </si>
  <si>
    <t>65+66=131,000 [A]   
viz příloha ŽB opěry - tvar a výztuž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</si>
  <si>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</si>
  <si>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35,5+52+58,5+43=189,000 [A]   
viz příloha ŽB křídla - tvar a výztuž</t>
  </si>
  <si>
    <t>27</t>
  </si>
  <si>
    <t>333365R</t>
  </si>
  <si>
    <t>VÝZTUŽ MOSTNÍCH OPĚR A KŘÍDEL Z OCELI 10505, B500B</t>
  </si>
  <si>
    <t>3,507=3,507 [A]   
viz příloha ŽB prefabrikované přechodové zdi - výztuž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</si>
  <si>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</si>
  <si>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28</t>
  </si>
  <si>
    <t>9,183+9,041=18,224 [A]   
viz přílohy ŽB opěra O1 - výztuž, ŽB opěra O2 - výztuž</t>
  </si>
  <si>
    <t>29</t>
  </si>
  <si>
    <t>2,667+3,316=5,983 [A]   
viz přílohy ŽB křídla O1 - výztuž, ŽB křídla O2 - výztuž</t>
  </si>
  <si>
    <t>30</t>
  </si>
  <si>
    <t>333368R</t>
  </si>
  <si>
    <t>VÝZTUŽ MOST OPĚR A KŘÍDEL ZE SVAŘ SÍTÍ</t>
  </si>
  <si>
    <t>1,717+1,86=3,577 [A]   
sítě R10-100x100mm viz přílohy ŽB křídla O1 - výztuž, ŽB křídla O2 - výztuž</t>
  </si>
  <si>
    <t>31</t>
  </si>
  <si>
    <t>334125</t>
  </si>
  <si>
    <t>MOSTNÍ PILÍŘE A STATIVA Z DÍLCŮ ŽELEZOBETON DO C30/37</t>
  </si>
  <si>
    <t>2*4=8,000 [A]   
prefabrikované úložné prahy</t>
  </si>
  <si>
    <t>32</t>
  </si>
  <si>
    <t>334365R</t>
  </si>
  <si>
    <t>VÝZTUŽ MOSTNÍCH PILÍŘŮ A STATIV Z OCELI 10505, B500B</t>
  </si>
  <si>
    <t>1,519=1,519 [A]   
viz příloha ŽB prefabrikované úložné prahy - tvar a výztuž</t>
  </si>
  <si>
    <t>33</t>
  </si>
  <si>
    <t>421325</t>
  </si>
  <si>
    <t>MOSTNÍ NOSNÉ DESKOVÉ KONSTRUKCE ZE ŽELEZOBETONU C30/37</t>
  </si>
  <si>
    <t>2*5,2=10,400 [A]   
koncové příčníky NK - viz příloha ŽB příčníky - tvar a výztuž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</si>
  <si>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</t>
  </si>
  <si>
    <t>34</t>
  </si>
  <si>
    <t>42136R</t>
  </si>
  <si>
    <t>VÝZTUŽ MOSTNÍ NOSNÉ DESKOVÉ KONSTR Z OCELI</t>
  </si>
  <si>
    <t>1,182=1,182 [A]   
výztuž koncových příčníků NK - viz příloha ŽB příčníky - tvar a výztuž</t>
  </si>
  <si>
    <t>Položka zahrnuje veškerý materiál, výrobky a polotovary, včetně mimostaveništní a    
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74.    
- povrchovou antikorozní úpravu výztuže,    
- separaci výztuže,    
- osazení měřících zařízení a úpravy pro ně,    
- osazení měřících skříní nebo míst pro měření bludných proudů.</t>
  </si>
  <si>
    <t>35</t>
  </si>
  <si>
    <t>451312</t>
  </si>
  <si>
    <t>PODKLADNÍ A VÝPLŇOVÉ VRSTVY Z PROSTÉHO BETONU C12/15</t>
  </si>
  <si>
    <t>pod opěrami: 2*25*0,2=10,000 [A]   
pod křídly: (23+35+40+30)*0,15=19,200 [B]   
pod přechodovými zdmi:(12+15+13+11)*0,15=7,650 [C]   
pod izolací(drenáží):8*0,25*(20+25)=90,000 [D]   
A+B+C+D=126,850 [E]   
podkladní beton</t>
  </si>
  <si>
    <t>36</t>
  </si>
  <si>
    <t>451314</t>
  </si>
  <si>
    <t>PODKLADNÍ A VÝPLŇOVÉ VRSTVY Z PROSTÉHO BETONU C25/30</t>
  </si>
  <si>
    <t>(20+11+15+10+2*1,5+20+15+10+25+2)*0,1=13,100 [A]   
lože odláždění pod mostem a okolo křídel</t>
  </si>
  <si>
    <t>37</t>
  </si>
  <si>
    <t>45147</t>
  </si>
  <si>
    <t>PODKL A VÝPLŇ VRSTVY Z MALTY PLASTICKÉ</t>
  </si>
  <si>
    <t>0,7*0,03*6*2=0,252 [A]   
ozuby</t>
  </si>
  <si>
    <t>Položka zahrnuje veškerý materiál, výrobky a polotovary, včetně mimostaveništní a    
vnitrostaveništní dopravy (rovněž přesuny), včetně naložení a složení, případně s uložením.</t>
  </si>
  <si>
    <t>38</t>
  </si>
  <si>
    <t>465512</t>
  </si>
  <si>
    <t>DLAŽBY Z LOMOVÉHO KAMENE NA MC</t>
  </si>
  <si>
    <t>(20+11+15+10+2*1,5+20+15+10+25+2)*0,2=26,200 [A]   
dlažba z lomového kamene tl. 200 mm, lože vykázáno zvlášť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</si>
  <si>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</si>
  <si>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80</t>
  </si>
  <si>
    <t>R42194B</t>
  </si>
  <si>
    <t>MOSTNÍ NOSNÉ DESKOVÉ KONSTR Z OCELI S 355</t>
  </si>
  <si>
    <t>[bez vazby na CS]</t>
  </si>
  <si>
    <t>33,765=33,765 [A]   
ocelová konstrukce mostu, bez PKO - výroba, doprava na stavbu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</si>
  <si>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</si>
  <si>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Komunikace</t>
  </si>
  <si>
    <t>39</t>
  </si>
  <si>
    <t>56333</t>
  </si>
  <si>
    <t>VOZOVKOVÉ VRSTVY ZE ŠTĚRKODRTI TL. DO 150MM</t>
  </si>
  <si>
    <t>1,15*30=34,500 [A]   
Nový chodník viz  příloha Oprava silnice, chodník, terénní úpravy</t>
  </si>
  <si>
    <t>- dodání kameniva předepsané kvality a zrnitosti   
- rozprostření a zhutnění vrstvy v předepsané tloušťce   
- zřízení vrstvy bez rozlišení šířky, pokládání vrstvy po etapách   
- nezahrnuje postřiky, nátěry</t>
  </si>
  <si>
    <t>40</t>
  </si>
  <si>
    <t>567104</t>
  </si>
  <si>
    <t>VRSTVY PRO OBNOVU A OPRAVY Z KAMENIVA ZPEV CEMENTEM</t>
  </si>
  <si>
    <t>0,12*(2,68+1)*30=13,248 [A]   
Oprava vozovky pod mostem. Viz příloha Oprava silnice, chodník, terénní úpravy   
KSC I C8/10 tl. 120 mm</t>
  </si>
  <si>
    <t>- dodání směsi v požadované kvalitě    
- očištění podkladu    
- uložení směsi dle předepsaného technologického předpisu a zhutnění vrstvy v předepsané tloušťce    
- zřízení vrstvy bez rozlišení šířky, pokládání vrstvy po etapách, včetně pracovních spar a spojů    
- úpravu napojení, ukončení    
- úpravu dilatačních spar včetně předepsané výztuže    
- nezahrnuje postřiky, nátěry    
- nezahrnuje úpravu povrchu krytu</t>
  </si>
  <si>
    <t>41</t>
  </si>
  <si>
    <t>572211</t>
  </si>
  <si>
    <t>SPOJOVACÍ POSTŘIK Z ASFALTU DO 0,5KG/M2</t>
  </si>
  <si>
    <t>8*30=240,000 [A]   
Oprava vozovky pod mostem. Viz příloha Oprava silnice, chodník, terénní úpravy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</si>
  <si>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</si>
  <si>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42</t>
  </si>
  <si>
    <t>5774AE</t>
  </si>
  <si>
    <t>VRSTVY PRO OBNOVU A OPRAVY Z ASF BETONU ACO 11+, 11S</t>
  </si>
  <si>
    <t>0,05*8*30=12,000 [A]   
Oprava vozovky pod mostem. Viz příloha Oprava silnice, chodník, terénní úpravy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</si>
  <si>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  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  
-nezahrnuje očištění podkladu po veřejném provozu</t>
  </si>
  <si>
    <t>43</t>
  </si>
  <si>
    <t>5774EI</t>
  </si>
  <si>
    <t>VRSTVY PRO OBNOVU A OPRAVY Z ASF BETONU ACP 22+, 22S</t>
  </si>
  <si>
    <t>0,06*(2,68+1)*30=6,624 [A]   
Oprava vozovky pod mostem. Viz příloha Oprava silnice, chodník, terénní úpravy</t>
  </si>
  <si>
    <t>44</t>
  </si>
  <si>
    <t>5774CH</t>
  </si>
  <si>
    <t>VRSTVY PRO OBNOVU A OPRAVY Z ASF BETONU ACL 22</t>
  </si>
  <si>
    <t>0,07*(2,68+1)*30=7,728 [A]   
Oprava vozovky pod mostem. Viz příloha Oprava silnice, chodník, terénní úpravy   
KSC I C8/10 tl. 120 mm</t>
  </si>
  <si>
    <t>45</t>
  </si>
  <si>
    <t>582611</t>
  </si>
  <si>
    <t>KRYTY Z BETON DLAŽDIC SE ZÁMKEM ŠEDÝCH TL 60MM DO LOŽE Z KAM</t>
  </si>
  <si>
    <t>- dodání dlažebního materiálu v požadované kvalitě, dodání materiálu pro předepsané  lože v tloušťce předepsané dokumentací a pro předepsanou výplň spar   
- očištění podkladu   
- uložení dlažby dle předepsaného technologického předpisu včetně předepsané podkladní vrstvy a předepsané výplně spar   
- zřízení vrstvy bez rozlišení šířky, pokládání vrstvy po etapách    
- úpravu napojení, ukončení podél obrubníků, dilatačních zařízení, odvodňovacích proužků, odvodňovačů, vpustí, šachet a pod., nestanoví-li zadávací dokumentace jinak   
- nezahrnuje postřiky, nátěry   
- nezahrnuje těsnění podél obrubníků, dilatačních zařízení, odvodňovacích proužků, odvodňovačů, vpustí, šachet a pod.</t>
  </si>
  <si>
    <t>46</t>
  </si>
  <si>
    <t>58920</t>
  </si>
  <si>
    <t>VÝPLŇ SPAR MODIFIKOVANÝM ASFALTEM</t>
  </si>
  <si>
    <t>80=80,000 [A]   
asfaltová modif. zílivka viz příloha Oprava silnice, chodník, terénní úpravy</t>
  </si>
  <si>
    <t>položka zahrnuje:   
- dodávku předepsaného materiálu   
- vyčištění a výplň spar tímto materiálem</t>
  </si>
  <si>
    <t>Přidružená stavební výroba</t>
  </si>
  <si>
    <t>47</t>
  </si>
  <si>
    <t>702112</t>
  </si>
  <si>
    <t>KABELOVÝ ŽLAB ZEMNÍ VČETNĚ KRYTU SVĚTLÉ ŠÍŘKY PŘES 120 DO 250 MM</t>
  </si>
  <si>
    <t>3*30=90,000 [A]   
Plastový žlab s víkem na předpolích a NK, barva šedá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</si>
  <si>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</si>
  <si>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48</t>
  </si>
  <si>
    <t>702231</t>
  </si>
  <si>
    <t>KABELOVÁ CHRÁNIČKA ZEMNÍ DĚLENÁ DN DO 100 MM</t>
  </si>
  <si>
    <t>3*30=90,000 [A]   
kabelová chránička pro kabely cetin a veřejného osvětlení pod mostem</t>
  </si>
  <si>
    <t>1. Položka obsahuje:   
 – proražení otvoru zdivem o průřezu od 0,01 do 0,025m2   
 – úpravu a začištění omítky po montáži vedení   
 – pomocné mechanismy   
2. Položka neobsahuje:   
 – protipožární ucpávku   
3. Způsob měření:   
Udává se počet kusů kompletní konstrukce nebo práce.</t>
  </si>
  <si>
    <t>49</t>
  </si>
  <si>
    <t>711131</t>
  </si>
  <si>
    <t>IZOLACE BĚŽNÝCH KONSTRUKCÍ PROTI VOLNĚ STÉKAJÍCÍ VODĚ ASFALTOVÝMI NÁTĚRY</t>
  </si>
  <si>
    <t>líce křídel a opěr: 1,8*4,5*4+3*(6+10+8+12)+3*2*6,5=179,400 [A]   
ALP+2xALN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</si>
  <si>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</si>
  <si>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50</t>
  </si>
  <si>
    <t>711132</t>
  </si>
  <si>
    <t>IZOLACE BĚŽNÝCH KONSTRUKCÍ PROTI VOLNĚ STÉKAJÍCÍ VODĚ ASFALTOVÝMI PÁSY</t>
  </si>
  <si>
    <t>skladba B: 9*7=63,000 [A]   
skladba C: 8,5*17+7,5*23=317,000 [B]   
skladba D:  30+21+34+24+3*(4,6+7,3+8,4+7)+4*4,5*4=262,900 [C]   
A+B+C=642,900 [D]   
Izolace NAIP</t>
  </si>
  <si>
    <t>51</t>
  </si>
  <si>
    <t>711415R</t>
  </si>
  <si>
    <t>IZOLACE MOSTOVEK CELOPLOŠ POLYMERNÍ</t>
  </si>
  <si>
    <t>14,7*6,6=97,020 [A]   
celoplošná bezešvá izolace s vysokou mechanickou odolností do tl. 5 mm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</si>
  <si>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litý asfalt, asfaltový beton   
v této položce se vykáže i izolace rámových konstrukcí (mosty, propusty, kolektory)</t>
  </si>
  <si>
    <t>52</t>
  </si>
  <si>
    <t>711506</t>
  </si>
  <si>
    <t>OCHRANA IZOLACE NA POVRCHU Z MĚ ENÉHO PVC</t>
  </si>
  <si>
    <t>4*9*2=72,000 [A]   
měkká ochrana XPS</t>
  </si>
  <si>
    <t>položka zahrnuje:   
- dodání  předepsaného ochranného materiálu   
- zřízení ochrany izolace</t>
  </si>
  <si>
    <t>53</t>
  </si>
  <si>
    <t>711509</t>
  </si>
  <si>
    <t>OCHRANA IZOLACE NA POVRCHU TEXTILIÍ</t>
  </si>
  <si>
    <t>viz izolace:  761,1=761,100 [A]   
ochrana izolace spodní stavby</t>
  </si>
  <si>
    <t>položka zahrnuje:    
- dodání  předepsaného ochranného materiálu    
- zřízení ochrany izolace</t>
  </si>
  <si>
    <t>54</t>
  </si>
  <si>
    <t>74C972</t>
  </si>
  <si>
    <t>ODDĚLENÍ VODIVÉ KONSTRUKCE IZOLAČNÍ VLOŽKOU</t>
  </si>
  <si>
    <t>elektrická izolace ozubu:2=2,000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</si>
  <si>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</si>
  <si>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55</t>
  </si>
  <si>
    <t>783161</t>
  </si>
  <si>
    <t>PROTIKOROZ OCHRANA OK KOMBIN POVLAKEM S NÁSTŘIKEM METALIZACÍ</t>
  </si>
  <si>
    <t>407=407,000 [A]   
PKO NK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</si>
  <si>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</si>
  <si>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Potrubí</t>
  </si>
  <si>
    <t>56</t>
  </si>
  <si>
    <t>89914</t>
  </si>
  <si>
    <t>ŠACHTOVÉ BETONOVÉ SKRUŽE SAMOSTATNÉ</t>
  </si>
  <si>
    <t>4=4,000 [A]   
skruže pro vsakovací jímky</t>
  </si>
  <si>
    <t>- Položka zahrnuje veškerý materiál, výrobky a polotovary, včetně mimostaveništní a vnitrostaveništní dopravy (rovněž přesuny), včetně naložení a složení,případně s uložením.</t>
  </si>
  <si>
    <t>Ostatní konstrukce a práce</t>
  </si>
  <si>
    <t>57</t>
  </si>
  <si>
    <t>9112A1R</t>
  </si>
  <si>
    <t>ZÁBRADLÍ MOSTNÍ S VODOR MADLY - DODÁVKA A MONTÁŽ</t>
  </si>
  <si>
    <t>2*4+2*4,5+9,5+6,1+10,6+8,5+4*1,7=58,500 [A]   
třímadlové zábradlí na spodní stavbě, včetně PKO a kotvení, podlití atd.</t>
  </si>
  <si>
    <t>položka zahrnuje:    
dodání zábradlí včetně předepsané povrchové úpravy    
kotvení sloupků, t.j. kotevní desky, šrouby z nerez oceli, vrty a zálivku, pokud zadávací    
dokumentace nestanoví jinak    
případné nivelační hmoty pod kotevní desky</t>
  </si>
  <si>
    <t>58</t>
  </si>
  <si>
    <t>2*13,77=27,540 [A]   
třímadlové zábradlí na NK, včetně PKO atd.</t>
  </si>
  <si>
    <t>59</t>
  </si>
  <si>
    <t>917223</t>
  </si>
  <si>
    <t>SILNIČNÍ A CHODNÍKOVÉ OBRUBY Z BETONOVÝCH OBRUBNÍKŮ ŠÍŘ 100MM</t>
  </si>
  <si>
    <t>30+4,5+3,1+2,1+1+6,1+10,5+6+4+13+10+11,5=101,800 [A]   
chodníkový obrubník viz příloha Oprava silnice, chodník, terénní úpravy</t>
  </si>
  <si>
    <t>Položka zahrnuje:   
dodání a pokládku betonových obrubníků o rozměrech předepsaných zadávací dokumentací   
betonové lože i boční betonovou opěrku.</t>
  </si>
  <si>
    <t>60</t>
  </si>
  <si>
    <t>917224</t>
  </si>
  <si>
    <t>SILNIČNÍ A CHODNÍKOVÉ OBRUBY Z BETONOVÝCH OBRUBNÍKŮ ŠÍŘ 150MM</t>
  </si>
  <si>
    <t>30+21,5+6+3+2,1+3+5,5=71,100 [A]</t>
  </si>
  <si>
    <t>61</t>
  </si>
  <si>
    <t>919112</t>
  </si>
  <si>
    <t>ŘEZÁNÍ ASFALTOVÉHO KRYTU VOZOVEK TL DO 100MM</t>
  </si>
  <si>
    <t>2*10,5=21,000 [A]   
Proříznutí spáry mezi novým a starým asfaltovým souvrstvím</t>
  </si>
  <si>
    <t>položka zahrnuje řezání vozovkové vrstvy v předepsané tloušťce, včetně spotřeby vody</t>
  </si>
  <si>
    <t>62</t>
  </si>
  <si>
    <t>919114</t>
  </si>
  <si>
    <t>ŘEZÁNÍ ASFALTOVÉHO KRYTU VOZOVEK TL DO 200MM</t>
  </si>
  <si>
    <t>30+11=41,000 [A]   
Odříznutí vozovkového souvrství v místech výkopů</t>
  </si>
  <si>
    <t>63</t>
  </si>
  <si>
    <t>931183</t>
  </si>
  <si>
    <t>VÝPLŇ DILATAČNÍCH SPAR Z POLYSTYRENU TL 30MM</t>
  </si>
  <si>
    <t>spára šikmá křídla/opěry: 9+7,5+8+9,5=34,000 [A]   
spára přechodové zdi/opěry: 4*0,3*2,53=3,036 [B]   
A+B=37,036 [C]</t>
  </si>
  <si>
    <t>položka zahrnuje dodávku a osazení předepsaného materiálu, očištění ploch spáry před úpravou, očištění okolí spáry po úpravě</t>
  </si>
  <si>
    <t>64</t>
  </si>
  <si>
    <t>931185</t>
  </si>
  <si>
    <t>VÝPLŇ DILATAČNÍCH SPAR Z POLYSTYRENU TL 50MM</t>
  </si>
  <si>
    <t>spára NK+úložný práh/opěry: 4*0,35*1,5=2,100 [C]</t>
  </si>
  <si>
    <t>65</t>
  </si>
  <si>
    <t>931336</t>
  </si>
  <si>
    <t>TĚSNĚNÍ DILATAČNÍCH SPAR POLYURETANOVÝM TMELEM PRŮŘEZU DO 800MM2</t>
  </si>
  <si>
    <t>spára šikmá křídla/opěry: 11,5+12,5+12+12,5=48,500 [A]   
spára šikmá přechodové zdi/opěry: 4*5,1=20,400 [B]   
spára NK+úložné prahy/opěry:4*2*(1,5+0,35)=14,800 [D]   
A+B+D=83,700 [E]</t>
  </si>
  <si>
    <t>položka zahrnuje dodávku a osazení předepsaného materiálu, očištění ploch spáry před úpravou, očištění okolí spáry po úpravě   
nezahrnuje těsnící profil</t>
  </si>
  <si>
    <t>66</t>
  </si>
  <si>
    <t>93135</t>
  </si>
  <si>
    <t>TĚSNĚNÍ DILATAČ SPAR PRYŽ PÁSKOU NEBO KRUH PROFILEM</t>
  </si>
  <si>
    <t>67</t>
  </si>
  <si>
    <t>93137R</t>
  </si>
  <si>
    <t>PŘEKRYTÍ DILATAČNÍCH SPAR KRYCÍMI HDPE DESKAMI</t>
  </si>
  <si>
    <t>KS</t>
  </si>
  <si>
    <t>4=4,000 [A]   
krycí HDPE desky, dodávka a montáž</t>
  </si>
  <si>
    <t>- výrobní dokumentace (vč. technologického předpisu)   
- dodání kompletního zařízení vč. všech přepravních a montážních úprav a zařízení   
- řezání a sváření    
- dodání spojovacího, kotevního a těsnícího materiálu</t>
  </si>
  <si>
    <t>68</t>
  </si>
  <si>
    <t>93261</t>
  </si>
  <si>
    <t>POCHOZÍ ROŠT Z KOMPOZITU - PŘEKRYTÍ ZRCADLA MOSTU</t>
  </si>
  <si>
    <t>Výplňové panely proti padání štěrku:   
19,2=19,200 [A]</t>
  </si>
  <si>
    <t>položka zahrnuje:   
- dodání a uložení předepsané konstrukce z předepsaného materiálu včetně vnitrostaveništní a mimostaveništní dopravy   
- veškeré potřebné pomocné práce   
- veškerý pomocný a upevňovací materiál</t>
  </si>
  <si>
    <t>69</t>
  </si>
  <si>
    <t>933331</t>
  </si>
  <si>
    <t>ZKOUŠKA INTEGRITY ULTRAZVUKEM V TRUBKÁCH PILOT SYSTÉMOVÝCH</t>
  </si>
  <si>
    <t>2*1=2,000 [A]   
CHA zkouška - 1 pilota / opěra</t>
  </si>
  <si>
    <t>Položka zahrnuje kompletní dodávku se všemi pomocnými a doplňujícími pracemi a součástmi;    
- veškeré potřebné mechanismy;    
- podklady a dokumentaci zkoušky;    
- případné stavební práce spojené s přípravou a provedením zkoušky;    
- veškerá zkušební a měřící zařízení vč. opotřebení a nájmu;    
- výpomoce při vlastní zkoušce;    
- provedení vlastní zkoušky a její vyhodnocení, včetně všech měření a dalších potřebných činností;    
-  dodávka a montáž měřících trubek.</t>
  </si>
  <si>
    <t>70</t>
  </si>
  <si>
    <t>933333</t>
  </si>
  <si>
    <t>ZKOUŠKA INTEGRITY ULTRAZVUKEM ODRAZ METOD PIT PILOT SYSTÉMOVÝCH</t>
  </si>
  <si>
    <t>2*6=12,000 [A]   
PIT zkouška - všechny piloty</t>
  </si>
  <si>
    <t>Položka obsahuje podklady a dokumentaci zkoušky;    
- případné stavební práce spojené s přípravou a provedením zkoušky;    
- veškerá zkušební a měřící zařízení vč. opotřebení a nájmu;    
- výpomoce při vlastní zkoušce;    
- provedení vlastní zkoušky a její vyhodnocení.</t>
  </si>
  <si>
    <t>71</t>
  </si>
  <si>
    <t>966147</t>
  </si>
  <si>
    <t>BOURÁNÍ KONSTRUKCÍ Z CIHEL A TVÁRNIC S ODVOZEM DO 16KM</t>
  </si>
  <si>
    <t>bourání konstrukcí:     
O1:0,75*4,5*14*0,5+11,8*5,28+1,5*1,5*(5,5+8,5)+4,5*5,2=140,829 [A]   
O2:0,75*4,5*16*0,5+9,1*5,28+1,5*1,5*(9*0,5+7,3)+3,9*5,2=121,878 [B]   
A+B=262,707 [C]   
kamenná suť,  skládka Buštěhrad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</si>
  <si>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</si>
  <si>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72</t>
  </si>
  <si>
    <t>966167</t>
  </si>
  <si>
    <t>BOURÁNÍ KONSTRUKCÍ ZE ŽELEZOBETONU S ODVOZEM DO 16KM</t>
  </si>
  <si>
    <t>O1:0,5*0,5*14+3,1*5,28=19,868 [A]   
O2:0,5*0,5*16+3,1*5,28=20,368 [B]   
A+B=40,236 [C]   
vybouraný beton,  skládka Buštěhrad</t>
  </si>
  <si>
    <t>73</t>
  </si>
  <si>
    <t>96618</t>
  </si>
  <si>
    <t>BOURÁNÍ KONSTRUKCÍ KOVOVÝCH</t>
  </si>
  <si>
    <t>12,5=12,500 [A]   
demontáž staré OK (NK bez motnic 12,5 t), dočasné uložení v místě stavby, rozpálení a odvoz zajišťuje smluvní dodavatel OŘ PRAHA</t>
  </si>
  <si>
    <t>položka zahrnuje:   
- rozebrání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</si>
  <si>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D.2.1.5</t>
  </si>
  <si>
    <t>Ostatní inženýrské objekty</t>
  </si>
  <si>
    <t xml:space="preserve">  SO 30-01</t>
  </si>
  <si>
    <t>Přeložky SSZT</t>
  </si>
  <si>
    <t>SO 30-01</t>
  </si>
  <si>
    <t>02910</t>
  </si>
  <si>
    <t>OSTATNÍ POŽADAVKY - ZEMĚMĚŘIČSKÁ MĚŘENÍ</t>
  </si>
  <si>
    <t>popis položky</t>
  </si>
  <si>
    <t>výkaz výměr: předběžná cena dle předpokládaného rozsahu</t>
  </si>
  <si>
    <t>02944</t>
  </si>
  <si>
    <t>OSTAT POŽADAVKY - DOKUMENTACE SKUTEČ PROVEDENÍ V DIGIT FORMĚ</t>
  </si>
  <si>
    <t>výkaz výměr: předběžná cena dle předpokládaného rozsahu, vč. opravy kabelové knihy</t>
  </si>
  <si>
    <t>132731</t>
  </si>
  <si>
    <t>HLOUBENÍ RÝH ŠÍŘ DO 2M PAŽ I NEPAŽ TŘ. I, ODVOZ DO 1KM</t>
  </si>
  <si>
    <t>výkaz výměr 30m x 0,35 x 0,8</t>
  </si>
  <si>
    <t>Technická specifikace položky odpovídá příslušné cenové soustavě</t>
  </si>
  <si>
    <t>17411</t>
  </si>
  <si>
    <t>ZÁSYP JAM A RÝH ZEMINOU SE ZHUTNĚNÍM</t>
  </si>
  <si>
    <t>PSV - montážní práce</t>
  </si>
  <si>
    <t>702312</t>
  </si>
  <si>
    <t>ZAKRYTÍ KABELŮ VÝSTRAŽNOU FÓLIÍ ŠÍŘKY PŘES 20 DO 40 CM</t>
  </si>
  <si>
    <t>výkaz výměr</t>
  </si>
  <si>
    <t>702323</t>
  </si>
  <si>
    <t>ZAKRYTÍ KABELŮ BETONOVOU DESKOU ŠÍŘKY PŘES 40 CM</t>
  </si>
  <si>
    <t>popis položky: ochrana provizorního uložení</t>
  </si>
  <si>
    <t>702902</t>
  </si>
  <si>
    <t>ZASYPÁNÍ KABELOVÉHO ŽLABU VRSTVOU Z PŘESÁTÉHO PÍSKU ČI VÝKOPKU SVĚTLÉ ŠÍŘKY PŘES 120 DO 250 MM</t>
  </si>
  <si>
    <t>742P17</t>
  </si>
  <si>
    <t>VYHLEDÁNÍ STÁVAJÍCÍHO KABELU (MĚŘENÍ, SONDA)</t>
  </si>
  <si>
    <t>75A151</t>
  </si>
  <si>
    <t>KABEL METALICKÝ SE STÍNĚNÍM DO 12 PÁRŮ - DODÁVKA</t>
  </si>
  <si>
    <t>KMPÁR</t>
  </si>
  <si>
    <t>výkaz výměr : 30m x 3P</t>
  </si>
  <si>
    <t>75A161</t>
  </si>
  <si>
    <t>KABEL METALICKÝ SE STÍNĚNÍM PŘES 12 PÁRŮ - DODÁVKA</t>
  </si>
  <si>
    <t>výkaz výměr : 30m x 16P + 30m x48P</t>
  </si>
  <si>
    <t>75A217</t>
  </si>
  <si>
    <t>ZATAŽENÍ A SPOJKOVÁNÍ KABELŮ DO 12 PÁRŮ - MONTÁŽ</t>
  </si>
  <si>
    <t>výkaz výměr : 30m x 3 kabely x2 (provizorní a definitivní)</t>
  </si>
  <si>
    <t>75A218</t>
  </si>
  <si>
    <t>ZATAŽENÍ A SPOJKOVÁNÍ KABELŮ DO 12 PÁRŮ - DEMONTÁŽ</t>
  </si>
  <si>
    <t>výkaz výměr : 30m x2 (provizorní a definitivní)</t>
  </si>
  <si>
    <t>75A247</t>
  </si>
  <si>
    <t>ZATAŽENÍ A SPOJKOVÁNÍ KABELŮ SE STÍNĚNÍM PŘES 12 PÁRŮ - MONTÁŽ</t>
  </si>
  <si>
    <t>výkaz výměr : 30m x 16P a 48P (provizorní a definitivní) x 2</t>
  </si>
  <si>
    <t>75A248</t>
  </si>
  <si>
    <t>ZATAŽENÍ A SPOJKOVÁNÍ KABELŮ SE STÍNĚNÍM PŘES 12 PÁRŮ - DEMONTÁŽ</t>
  </si>
  <si>
    <t>75E137</t>
  </si>
  <si>
    <t>PŘEZKOUŠENÍ VLAKOVÝCH CEST</t>
  </si>
  <si>
    <t>75E147</t>
  </si>
  <si>
    <t>PŘEZKOUŠENÍ A REGULACE AUTOMATICKÉHO BLOKU</t>
  </si>
  <si>
    <t>75I221</t>
  </si>
  <si>
    <t>KABEL ZEMNÍ DVOUPLÁŠŤOVÝ BEZ PANCÍŘE PRŮMĚRU ŽÍLY 0,8 MM DO 5XN</t>
  </si>
  <si>
    <t>KMČTYŘKA</t>
  </si>
  <si>
    <t>výkaz výměr: 2x 5XN x 30m</t>
  </si>
  <si>
    <t>75I222</t>
  </si>
  <si>
    <t>KABEL ZEMNÍ DVOUPLÁŠŤOVÝ BEZ PANCÍŘE PRŮMĚRU ŽÍLY 0,8 MM DO 25XN</t>
  </si>
  <si>
    <t>výkaz výměr: 10XN x 30m</t>
  </si>
  <si>
    <t>75I22Y</t>
  </si>
  <si>
    <t>KABEL ZEMNÍ DVOUPLÁŠŤOVÝ BEZ PANCÍŘE PRŮMĚRU ŽÍLY 0,8 MM - DEMONTÁŽ</t>
  </si>
  <si>
    <t>výkaz výměr: 180 m 2x (provizorní a definitivní)</t>
  </si>
  <si>
    <t>75I911</t>
  </si>
  <si>
    <t>OPTOTRUBKA HDPE PRŮMĚRU DO 40 MM</t>
  </si>
  <si>
    <t>výkaz výměr: 3x 30m</t>
  </si>
  <si>
    <t>75I91X</t>
  </si>
  <si>
    <t>OPTOTRUBKA HDPE - MONTÁŽ</t>
  </si>
  <si>
    <t>75I91Y</t>
  </si>
  <si>
    <t>OPTOTRUBKA HDPE - DEMONTÁŽ</t>
  </si>
  <si>
    <t>výkaz výměr: 3x 30m - demontáž stávající</t>
  </si>
  <si>
    <t>75I961</t>
  </si>
  <si>
    <t>OPTOTRUBKA - HERMETIZACE ÚSEKU DO 2000 M</t>
  </si>
  <si>
    <t>ÚSEK</t>
  </si>
  <si>
    <t>výkaz výměr: 3 trubky x 3 úseky (vložení 2 komor)</t>
  </si>
  <si>
    <t>75I962</t>
  </si>
  <si>
    <t>OPTOTRUBKA - KALIBRACE</t>
  </si>
  <si>
    <t>výkaz výměr: 3 trubky mezi RM a PZS, 3x 2640 m</t>
  </si>
  <si>
    <t>75IA11</t>
  </si>
  <si>
    <t>OPTOTRUBKOVÁ SPOJKA PRŮMĚRU DO 40 MM</t>
  </si>
  <si>
    <t>výkaz výměr: 3 trubky x 2 spojky</t>
  </si>
  <si>
    <t>75IA51</t>
  </si>
  <si>
    <t>OPTOTRUBKOVÁ KONCOVKA PRŮMĚRU DO 40 MM</t>
  </si>
  <si>
    <t>výkaz výměr: 3 trubky x 4 koncovky, provizorní ukončení</t>
  </si>
  <si>
    <t>75IA5Y</t>
  </si>
  <si>
    <t>OPTOTRUBKOVÁ KONCOVKA - DEMONTÁŽ</t>
  </si>
  <si>
    <t>výkaz výměr: 3 trubky x 4 koncovky, demontáž provizoria</t>
  </si>
  <si>
    <t>75ID21</t>
  </si>
  <si>
    <t>PLASTOVÁ ZEMNÍ KOMORA PRO ULOŽENÍ SPOJKY</t>
  </si>
  <si>
    <t>výkaz výměr: 2 komory u mostů, viz TZ</t>
  </si>
  <si>
    <t>75ID31</t>
  </si>
  <si>
    <t>PLASTOVÁ ZEMNÍ KOMORA TĚSNENÍ PRO HDPE TRUBKU DO 40 MM</t>
  </si>
  <si>
    <t>75II11</t>
  </si>
  <si>
    <t>SPOJKA PRO CELOPLASTOVÉ KABELY BEZ PANCÍŘE DO 100 ŽIL</t>
  </si>
  <si>
    <t>výkaz výměr: na obou koncích kabelů v provizorním i definitivním stavu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</si>
  <si>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</si>
  <si>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</si>
  <si>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</si>
  <si>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ČTYŘKA</t>
  </si>
  <si>
    <t>89952</t>
  </si>
  <si>
    <t>OBETONOVÁNÍ POTRUBÍ Z PROSTÉHO BETONU</t>
  </si>
  <si>
    <t>popis položky: obnova obetonování prostoru mezi žlabem na mostě a vstupem pod zem, viz TZ</t>
  </si>
  <si>
    <t xml:space="preserve">  SO 30-02</t>
  </si>
  <si>
    <t>Přeložky SŽ CTD</t>
  </si>
  <si>
    <t>SO 30-02</t>
  </si>
  <si>
    <t>výkaz výměr 40m x 0,35 x 0,8</t>
  </si>
  <si>
    <t>702322</t>
  </si>
  <si>
    <t>ZAKRYTÍ KABELŮ BETONOVOU DESKOU ŠÍŘKY PŘES 20 DO 40 CM</t>
  </si>
  <si>
    <t>75I712</t>
  </si>
  <si>
    <t>KABEL KLASICKÝ DÁLKOVÝ DVOUPLÁŠŤOVÝ DO 19 ČTYŘEK</t>
  </si>
  <si>
    <t>výkaz výměr : 40m x 17 čtyřek</t>
  </si>
  <si>
    <t>75I71X</t>
  </si>
  <si>
    <t>KABEL KLASICKÝ DÁLKOVÝ DVOUPLÁŠŤOVÝ - MONTÁŽ</t>
  </si>
  <si>
    <t>výkaz výměr : 40m x2 (provizorní a definitivní)</t>
  </si>
  <si>
    <t>75I71Y</t>
  </si>
  <si>
    <t>KABEL KLASICKÝ DÁLKOVÝ DVOUPLÁŠŤOVÝ - DEMONTÁŽ</t>
  </si>
  <si>
    <t>75II31</t>
  </si>
  <si>
    <t>SPOJKA DÁLKOVÉHO KABELU DO 100 ŽIL</t>
  </si>
  <si>
    <t>výkaz výměr: 2 ks pro provizorium, v definitivním už se přerušovat nebude</t>
  </si>
  <si>
    <t>75IJ21</t>
  </si>
  <si>
    <t>MĚŘENÍ ZKRÁCENÉ ZÁVĚREČNÉ DÁLKOVÉHO KABELU V OBOU SMĚRECH ZA PROVOZU</t>
  </si>
  <si>
    <t>ČTYŘKA</t>
  </si>
  <si>
    <t>výkaz výměr: 17 čtyřek</t>
  </si>
  <si>
    <t>75IJ23</t>
  </si>
  <si>
    <t>MĚŘENÍ ZÁVĚREČNÉ DÁLKOVÝCH KABELŮ V OBOU SMĚRECH V PLNÉM ROZSAHU BEZ PROVOZU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</si>
  <si>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</si>
  <si>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</si>
  <si>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</si>
  <si>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</si>
  <si>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</si>
  <si>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</si>
  <si>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</si>
  <si>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</si>
  <si>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</si>
  <si>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</si>
  <si>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</si>
  <si>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</si>
  <si>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</si>
  <si>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</si>
  <si>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</si>
  <si>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</si>
  <si>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</si>
  <si>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 
Měrnou jednotkou je KOMPLET=KPL, kterou je soubor všech objektů stavby, předání 3 x digitální forma CD."</t>
  </si>
  <si>
    <t>Ostatní</t>
  </si>
  <si>
    <t>VSEOB004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</si>
  <si>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</si>
  <si>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
Položka zahrnuje  všechny nezbytné práce, náklady a zařízení  včetně  všech doprav a pomocného materiálu nutných  pro uskutečnění dané činnosti.   
Měrnou jednotkou je KOMPLET=KPL, kterou je soubor všech objektů stavby, které posouzení vyžadují, předání 3x tištěná + 3x digitální forma CD."</t>
  </si>
  <si>
    <t>VSEOB005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</si>
  <si>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</si>
  <si>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</si>
  <si>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VSEOB006</t>
  </si>
  <si>
    <t>NÁJMY HRAZENÉ ZHOTOVITELEM</t>
  </si>
  <si>
    <t>Pronájmy pozemků pro účely stavby v období dle harmonogramu stavby</t>
  </si>
  <si>
    <t>Pronájmy pozemků pro účely stavby v období dle harmonogramu stavby - včetně všech příslušných poplatků vyplývajících z užívání pozemků.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</si>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</sst>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0+C10+C13+C15+C18</f>
      </c>
    </row>
    <row r="7" spans="2:3" ht="12.75" customHeight="1">
      <c r="B7" s="8" t="s">
        <v>7</v>
      </c>
      <c s="10">
        <f>0+E10+E13+E15+E18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'SO 00-01'!K8+'SO 00-01'!M8</f>
      </c>
      <c s="14">
        <f>C11*0.21</f>
      </c>
      <c s="14">
        <f>C11+D11</f>
      </c>
      <c s="13">
        <f>'SO 00-01'!T7</f>
      </c>
    </row>
    <row r="12" spans="1:6" ht="12.75">
      <c r="A12" s="11" t="s">
        <v>195</v>
      </c>
      <c s="12" t="s">
        <v>196</v>
      </c>
      <c s="14">
        <f>'SO 00-01.1'!K8+'SO 00-01.1'!M8</f>
      </c>
      <c s="14">
        <f>C12*0.21</f>
      </c>
      <c s="14">
        <f>C12+D12</f>
      </c>
      <c s="13">
        <f>'SO 00-01.1'!T7</f>
      </c>
    </row>
    <row r="13" spans="1:6" ht="12.75">
      <c r="A13" s="11" t="s">
        <v>203</v>
      </c>
      <c s="12" t="s">
        <v>204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205</v>
      </c>
      <c s="12" t="s">
        <v>206</v>
      </c>
      <c s="14">
        <f>'SO 20-01'!K8+'SO 20-01'!M8</f>
      </c>
      <c s="14">
        <f>C14*0.21</f>
      </c>
      <c s="14">
        <f>C14+D14</f>
      </c>
      <c s="13">
        <f>'SO 20-01'!T7</f>
      </c>
    </row>
    <row r="15" spans="1:6" ht="12.75">
      <c r="A15" s="11" t="s">
        <v>550</v>
      </c>
      <c s="12" t="s">
        <v>551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552</v>
      </c>
      <c s="12" t="s">
        <v>553</v>
      </c>
      <c s="14">
        <f>'SO 30-01'!K8+'SO 30-01'!M8</f>
      </c>
      <c s="14">
        <f>C16*0.21</f>
      </c>
      <c s="14">
        <f>C16+D16</f>
      </c>
      <c s="13">
        <f>'SO 30-01'!T7</f>
      </c>
    </row>
    <row r="17" spans="1:6" ht="12.75">
      <c r="A17" s="11" t="s">
        <v>650</v>
      </c>
      <c s="12" t="s">
        <v>651</v>
      </c>
      <c s="14">
        <f>'SO 30-02'!K8+'SO 30-02'!M8</f>
      </c>
      <c s="14">
        <f>C17*0.21</f>
      </c>
      <c s="14">
        <f>C17+D17</f>
      </c>
      <c s="13">
        <f>'SO 30-02'!T7</f>
      </c>
    </row>
    <row r="18" spans="1:6" ht="12.75">
      <c r="A18" s="11" t="s">
        <v>673</v>
      </c>
      <c s="12" t="s">
        <v>674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675</v>
      </c>
      <c s="12" t="s">
        <v>676</v>
      </c>
      <c s="14">
        <f>'SO 98-98'!K8+'SO 98-98'!M8</f>
      </c>
      <c s="14">
        <f>C19*0.21</f>
      </c>
      <c s="14">
        <f>C19+D19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COUNTIFS(L8:L116,"=0",A8:A116,"P")+COUNTIFS(L8:L116,"",A8:A116,"P")+SUM(Q8:Q116)</f>
      </c>
    </row>
    <row r="8" spans="1:13" ht="12.75">
      <c r="A8" t="s">
        <v>44</v>
      </c>
      <c r="C8" s="28" t="s">
        <v>45</v>
      </c>
      <c r="E8" s="30" t="s">
        <v>15</v>
      </c>
      <c r="J8" s="29">
        <f>0+J9+J18+J27+J32+J37+J42+J83</f>
      </c>
      <c s="29">
        <f>0+K9+K18+K27+K32+K37+K42+K83</f>
      </c>
      <c s="29">
        <f>0+L9+L18+L27+L32+L37+L42+L83</f>
      </c>
      <c s="29">
        <f>0+M9+M18+M27+M32+M37+M42+M83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701.284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65.75">
      <c r="A13" t="s">
        <v>60</v>
      </c>
      <c r="E13" s="39" t="s">
        <v>61</v>
      </c>
    </row>
    <row r="14" spans="1:16" ht="25.5">
      <c r="A14" t="s">
        <v>49</v>
      </c>
      <c s="34" t="s">
        <v>62</v>
      </c>
      <c s="34" t="s">
        <v>63</v>
      </c>
      <c s="35" t="s">
        <v>64</v>
      </c>
      <c s="6" t="s">
        <v>65</v>
      </c>
      <c s="36" t="s">
        <v>54</v>
      </c>
      <c s="37">
        <v>2.16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66</v>
      </c>
    </row>
    <row r="16" spans="1:5" ht="12.75">
      <c r="A16" s="35" t="s">
        <v>58</v>
      </c>
      <c r="E16" s="40" t="s">
        <v>67</v>
      </c>
    </row>
    <row r="17" spans="1:5" ht="165.75">
      <c r="A17" t="s">
        <v>60</v>
      </c>
      <c r="E17" s="39" t="s">
        <v>61</v>
      </c>
    </row>
    <row r="18" spans="1:13" ht="12.75">
      <c r="A18" t="s">
        <v>46</v>
      </c>
      <c r="C18" s="31" t="s">
        <v>68</v>
      </c>
      <c r="E18" s="33" t="s">
        <v>69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68</v>
      </c>
      <c s="34" t="s">
        <v>70</v>
      </c>
      <c s="35" t="s">
        <v>5</v>
      </c>
      <c s="6" t="s">
        <v>71</v>
      </c>
      <c s="36" t="s">
        <v>72</v>
      </c>
      <c s="37">
        <v>243.292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56</v>
      </c>
      <c r="E20" s="39" t="s">
        <v>71</v>
      </c>
    </row>
    <row r="21" spans="1:5" ht="76.5">
      <c r="A21" s="35" t="s">
        <v>58</v>
      </c>
      <c r="E21" s="40" t="s">
        <v>74</v>
      </c>
    </row>
    <row r="22" spans="1:5" ht="369.75">
      <c r="A22" t="s">
        <v>60</v>
      </c>
      <c r="E22" s="39" t="s">
        <v>75</v>
      </c>
    </row>
    <row r="23" spans="1:16" ht="12.75">
      <c r="A23" t="s">
        <v>49</v>
      </c>
      <c s="34" t="s">
        <v>27</v>
      </c>
      <c s="34" t="s">
        <v>76</v>
      </c>
      <c s="35" t="s">
        <v>5</v>
      </c>
      <c s="6" t="s">
        <v>77</v>
      </c>
      <c s="36" t="s">
        <v>72</v>
      </c>
      <c s="37">
        <v>6.78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25.5">
      <c r="A24" s="35" t="s">
        <v>56</v>
      </c>
      <c r="E24" s="39" t="s">
        <v>78</v>
      </c>
    </row>
    <row r="25" spans="1:5" ht="12.75">
      <c r="A25" s="35" t="s">
        <v>58</v>
      </c>
      <c r="E25" s="40" t="s">
        <v>79</v>
      </c>
    </row>
    <row r="26" spans="1:5" ht="267.75">
      <c r="A26" t="s">
        <v>60</v>
      </c>
      <c r="E26" s="39" t="s">
        <v>80</v>
      </c>
    </row>
    <row r="27" spans="1:13" ht="12.75">
      <c r="A27" t="s">
        <v>46</v>
      </c>
      <c r="C27" s="31" t="s">
        <v>27</v>
      </c>
      <c r="E27" s="33" t="s">
        <v>81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25</v>
      </c>
      <c s="34" t="s">
        <v>82</v>
      </c>
      <c s="35" t="s">
        <v>5</v>
      </c>
      <c s="6" t="s">
        <v>83</v>
      </c>
      <c s="36" t="s">
        <v>84</v>
      </c>
      <c s="37">
        <v>393.04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73</v>
      </c>
      <c>
        <f>(M28*21)/100</f>
      </c>
      <c t="s">
        <v>27</v>
      </c>
    </row>
    <row r="29" spans="1:5" ht="12.75">
      <c r="A29" s="35" t="s">
        <v>56</v>
      </c>
      <c r="E29" s="39" t="s">
        <v>83</v>
      </c>
    </row>
    <row r="30" spans="1:5" ht="76.5">
      <c r="A30" s="35" t="s">
        <v>58</v>
      </c>
      <c r="E30" s="40" t="s">
        <v>85</v>
      </c>
    </row>
    <row r="31" spans="1:5" ht="102">
      <c r="A31" t="s">
        <v>60</v>
      </c>
      <c r="E31" s="39" t="s">
        <v>86</v>
      </c>
    </row>
    <row r="32" spans="1:13" ht="12.75">
      <c r="A32" t="s">
        <v>46</v>
      </c>
      <c r="C32" s="31" t="s">
        <v>25</v>
      </c>
      <c r="E32" s="33" t="s">
        <v>87</v>
      </c>
      <c r="J32" s="32">
        <f>0</f>
      </c>
      <c s="32">
        <f>0</f>
      </c>
      <c s="32">
        <f>0+L33</f>
      </c>
      <c s="32">
        <f>0+M33</f>
      </c>
    </row>
    <row r="33" spans="1:16" ht="12.75">
      <c r="A33" t="s">
        <v>49</v>
      </c>
      <c s="34" t="s">
        <v>88</v>
      </c>
      <c s="34" t="s">
        <v>89</v>
      </c>
      <c s="35" t="s">
        <v>5</v>
      </c>
      <c s="6" t="s">
        <v>90</v>
      </c>
      <c s="36" t="s">
        <v>72</v>
      </c>
      <c s="37">
        <v>3.462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73</v>
      </c>
      <c>
        <f>(M33*21)/100</f>
      </c>
      <c t="s">
        <v>27</v>
      </c>
    </row>
    <row r="34" spans="1:5" ht="25.5">
      <c r="A34" s="35" t="s">
        <v>56</v>
      </c>
      <c r="E34" s="39" t="s">
        <v>91</v>
      </c>
    </row>
    <row r="35" spans="1:5" ht="12.75">
      <c r="A35" s="35" t="s">
        <v>58</v>
      </c>
      <c r="E35" s="40" t="s">
        <v>92</v>
      </c>
    </row>
    <row r="36" spans="1:5" ht="229.5">
      <c r="A36" t="s">
        <v>60</v>
      </c>
      <c r="E36" s="39" t="s">
        <v>93</v>
      </c>
    </row>
    <row r="37" spans="1:13" ht="12.75">
      <c r="A37" t="s">
        <v>46</v>
      </c>
      <c r="C37" s="31" t="s">
        <v>88</v>
      </c>
      <c r="E37" s="33" t="s">
        <v>94</v>
      </c>
      <c r="J37" s="32">
        <f>0</f>
      </c>
      <c s="32">
        <f>0</f>
      </c>
      <c s="32">
        <f>0+L38</f>
      </c>
      <c s="32">
        <f>0+M38</f>
      </c>
    </row>
    <row r="38" spans="1:16" ht="12.75">
      <c r="A38" t="s">
        <v>49</v>
      </c>
      <c s="34" t="s">
        <v>95</v>
      </c>
      <c s="34" t="s">
        <v>96</v>
      </c>
      <c s="35" t="s">
        <v>5</v>
      </c>
      <c s="6" t="s">
        <v>97</v>
      </c>
      <c s="36" t="s">
        <v>72</v>
      </c>
      <c s="37">
        <v>1.248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73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98</v>
      </c>
    </row>
    <row r="41" spans="1:5" ht="369.75">
      <c r="A41" t="s">
        <v>60</v>
      </c>
      <c r="E41" s="39" t="s">
        <v>99</v>
      </c>
    </row>
    <row r="42" spans="1:13" ht="12.75">
      <c r="A42" t="s">
        <v>46</v>
      </c>
      <c r="C42" s="31" t="s">
        <v>95</v>
      </c>
      <c r="E42" s="33" t="s">
        <v>100</v>
      </c>
      <c r="J42" s="32">
        <f>0</f>
      </c>
      <c s="32">
        <f>0</f>
      </c>
      <c s="32">
        <f>0+L43+L47+L51+L55+L59+L63+L67+L71+L75+L79</f>
      </c>
      <c s="32">
        <f>0+M43+M47+M51+M55+M59+M63+M67+M71+M75+M79</f>
      </c>
    </row>
    <row r="43" spans="1:16" ht="25.5">
      <c r="A43" t="s">
        <v>49</v>
      </c>
      <c s="34" t="s">
        <v>26</v>
      </c>
      <c s="34" t="s">
        <v>101</v>
      </c>
      <c s="35" t="s">
        <v>5</v>
      </c>
      <c s="6" t="s">
        <v>102</v>
      </c>
      <c s="36" t="s">
        <v>72</v>
      </c>
      <c s="37">
        <v>134.144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73</v>
      </c>
      <c>
        <f>(M43*21)/100</f>
      </c>
      <c t="s">
        <v>27</v>
      </c>
    </row>
    <row r="44" spans="1:5" ht="25.5">
      <c r="A44" s="35" t="s">
        <v>56</v>
      </c>
      <c r="E44" s="39" t="s">
        <v>102</v>
      </c>
    </row>
    <row r="45" spans="1:5" ht="76.5">
      <c r="A45" s="35" t="s">
        <v>58</v>
      </c>
      <c r="E45" s="40" t="s">
        <v>103</v>
      </c>
    </row>
    <row r="46" spans="1:5" ht="280.5">
      <c r="A46" t="s">
        <v>60</v>
      </c>
      <c r="E46" s="39" t="s">
        <v>104</v>
      </c>
    </row>
    <row r="47" spans="1:16" ht="12.75">
      <c r="A47" t="s">
        <v>49</v>
      </c>
      <c s="34" t="s">
        <v>105</v>
      </c>
      <c s="34" t="s">
        <v>106</v>
      </c>
      <c s="35" t="s">
        <v>5</v>
      </c>
      <c s="6" t="s">
        <v>107</v>
      </c>
      <c s="36" t="s">
        <v>72</v>
      </c>
      <c s="37">
        <v>181.73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</v>
      </c>
      <c>
        <f>(M47*21)/100</f>
      </c>
      <c t="s">
        <v>27</v>
      </c>
    </row>
    <row r="48" spans="1:5" ht="12.75">
      <c r="A48" s="35" t="s">
        <v>56</v>
      </c>
      <c r="E48" s="39" t="s">
        <v>107</v>
      </c>
    </row>
    <row r="49" spans="1:5" ht="12.75">
      <c r="A49" s="35" t="s">
        <v>58</v>
      </c>
      <c r="E49" s="40" t="s">
        <v>108</v>
      </c>
    </row>
    <row r="50" spans="1:5" ht="89.25">
      <c r="A50" t="s">
        <v>60</v>
      </c>
      <c r="E50" s="39" t="s">
        <v>109</v>
      </c>
    </row>
    <row r="51" spans="1:16" ht="12.75">
      <c r="A51" t="s">
        <v>49</v>
      </c>
      <c s="34" t="s">
        <v>110</v>
      </c>
      <c s="34" t="s">
        <v>111</v>
      </c>
      <c s="35" t="s">
        <v>5</v>
      </c>
      <c s="6" t="s">
        <v>112</v>
      </c>
      <c s="36" t="s">
        <v>72</v>
      </c>
      <c s="37">
        <v>47.588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73</v>
      </c>
      <c>
        <f>(M51*21)/100</f>
      </c>
      <c t="s">
        <v>27</v>
      </c>
    </row>
    <row r="52" spans="1:5" ht="12.75">
      <c r="A52" s="35" t="s">
        <v>56</v>
      </c>
      <c r="E52" s="39" t="s">
        <v>112</v>
      </c>
    </row>
    <row r="53" spans="1:5" ht="12.75">
      <c r="A53" s="35" t="s">
        <v>58</v>
      </c>
      <c r="E53" s="40" t="s">
        <v>113</v>
      </c>
    </row>
    <row r="54" spans="1:5" ht="89.25">
      <c r="A54" t="s">
        <v>60</v>
      </c>
      <c r="E54" s="39" t="s">
        <v>109</v>
      </c>
    </row>
    <row r="55" spans="1:16" ht="12.75">
      <c r="A55" t="s">
        <v>49</v>
      </c>
      <c s="34" t="s">
        <v>114</v>
      </c>
      <c s="34" t="s">
        <v>115</v>
      </c>
      <c s="35" t="s">
        <v>5</v>
      </c>
      <c s="6" t="s">
        <v>116</v>
      </c>
      <c s="36" t="s">
        <v>117</v>
      </c>
      <c s="37">
        <v>11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118</v>
      </c>
    </row>
    <row r="57" spans="1:5" ht="12.75">
      <c r="A57" s="35" t="s">
        <v>58</v>
      </c>
      <c r="E57" s="40" t="s">
        <v>5</v>
      </c>
    </row>
    <row r="58" spans="1:5" ht="306">
      <c r="A58" t="s">
        <v>60</v>
      </c>
      <c r="E58" s="39" t="s">
        <v>119</v>
      </c>
    </row>
    <row r="59" spans="1:16" ht="25.5">
      <c r="A59" t="s">
        <v>49</v>
      </c>
      <c s="34" t="s">
        <v>120</v>
      </c>
      <c s="34" t="s">
        <v>121</v>
      </c>
      <c s="35" t="s">
        <v>5</v>
      </c>
      <c s="6" t="s">
        <v>122</v>
      </c>
      <c s="36" t="s">
        <v>117</v>
      </c>
      <c s="37">
        <v>56.5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73</v>
      </c>
      <c>
        <f>(M59*21)/100</f>
      </c>
      <c t="s">
        <v>27</v>
      </c>
    </row>
    <row r="60" spans="1:5" ht="12.75">
      <c r="A60" s="35" t="s">
        <v>56</v>
      </c>
      <c r="E60" s="39" t="s">
        <v>123</v>
      </c>
    </row>
    <row r="61" spans="1:5" ht="12.75">
      <c r="A61" s="35" t="s">
        <v>58</v>
      </c>
      <c r="E61" s="40" t="s">
        <v>124</v>
      </c>
    </row>
    <row r="62" spans="1:5" ht="306">
      <c r="A62" t="s">
        <v>60</v>
      </c>
      <c r="E62" s="39" t="s">
        <v>119</v>
      </c>
    </row>
    <row r="63" spans="1:16" ht="25.5">
      <c r="A63" t="s">
        <v>49</v>
      </c>
      <c s="34" t="s">
        <v>125</v>
      </c>
      <c s="34" t="s">
        <v>126</v>
      </c>
      <c s="35" t="s">
        <v>5</v>
      </c>
      <c s="6" t="s">
        <v>127</v>
      </c>
      <c s="36" t="s">
        <v>117</v>
      </c>
      <c s="37">
        <v>396.566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25.5">
      <c r="A64" s="35" t="s">
        <v>56</v>
      </c>
      <c r="E64" s="39" t="s">
        <v>127</v>
      </c>
    </row>
    <row r="65" spans="1:5" ht="12.75">
      <c r="A65" s="35" t="s">
        <v>58</v>
      </c>
      <c r="E65" s="40" t="s">
        <v>128</v>
      </c>
    </row>
    <row r="66" spans="1:5" ht="114.75">
      <c r="A66" t="s">
        <v>60</v>
      </c>
      <c r="E66" s="39" t="s">
        <v>129</v>
      </c>
    </row>
    <row r="67" spans="1:16" ht="12.75">
      <c r="A67" t="s">
        <v>49</v>
      </c>
      <c s="34" t="s">
        <v>130</v>
      </c>
      <c s="34" t="s">
        <v>131</v>
      </c>
      <c s="35" t="s">
        <v>5</v>
      </c>
      <c s="6" t="s">
        <v>132</v>
      </c>
      <c s="36" t="s">
        <v>117</v>
      </c>
      <c s="37">
        <v>150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73</v>
      </c>
      <c>
        <f>(M67*21)/100</f>
      </c>
      <c t="s">
        <v>27</v>
      </c>
    </row>
    <row r="68" spans="1:5" ht="12.75">
      <c r="A68" s="35" t="s">
        <v>56</v>
      </c>
      <c r="E68" s="39" t="s">
        <v>132</v>
      </c>
    </row>
    <row r="69" spans="1:5" ht="12.75">
      <c r="A69" s="35" t="s">
        <v>58</v>
      </c>
      <c r="E69" s="40" t="s">
        <v>5</v>
      </c>
    </row>
    <row r="70" spans="1:5" ht="153">
      <c r="A70" t="s">
        <v>60</v>
      </c>
      <c r="E70" s="39" t="s">
        <v>133</v>
      </c>
    </row>
    <row r="71" spans="1:16" ht="12.75">
      <c r="A71" t="s">
        <v>49</v>
      </c>
      <c s="34" t="s">
        <v>134</v>
      </c>
      <c s="34" t="s">
        <v>135</v>
      </c>
      <c s="35" t="s">
        <v>5</v>
      </c>
      <c s="6" t="s">
        <v>136</v>
      </c>
      <c s="36" t="s">
        <v>137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73</v>
      </c>
      <c>
        <f>(M71*21)/100</f>
      </c>
      <c t="s">
        <v>27</v>
      </c>
    </row>
    <row r="72" spans="1:5" ht="12.75">
      <c r="A72" s="35" t="s">
        <v>56</v>
      </c>
      <c r="E72" s="39" t="s">
        <v>136</v>
      </c>
    </row>
    <row r="73" spans="1:5" ht="12.75">
      <c r="A73" s="35" t="s">
        <v>58</v>
      </c>
      <c r="E73" s="40" t="s">
        <v>5</v>
      </c>
    </row>
    <row r="74" spans="1:5" ht="255">
      <c r="A74" t="s">
        <v>60</v>
      </c>
      <c r="E74" s="39" t="s">
        <v>138</v>
      </c>
    </row>
    <row r="75" spans="1:16" ht="12.75">
      <c r="A75" t="s">
        <v>49</v>
      </c>
      <c s="34" t="s">
        <v>139</v>
      </c>
      <c s="34" t="s">
        <v>140</v>
      </c>
      <c s="35" t="s">
        <v>5</v>
      </c>
      <c s="6" t="s">
        <v>141</v>
      </c>
      <c s="36" t="s">
        <v>137</v>
      </c>
      <c s="37">
        <v>77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55</v>
      </c>
      <c>
        <f>(M75*21)/100</f>
      </c>
      <c t="s">
        <v>27</v>
      </c>
    </row>
    <row r="76" spans="1:5" ht="38.25">
      <c r="A76" s="35" t="s">
        <v>56</v>
      </c>
      <c r="E76" s="39" t="s">
        <v>142</v>
      </c>
    </row>
    <row r="77" spans="1:5" ht="25.5">
      <c r="A77" s="35" t="s">
        <v>58</v>
      </c>
      <c r="E77" s="40" t="s">
        <v>143</v>
      </c>
    </row>
    <row r="78" spans="1:5" ht="140.25">
      <c r="A78" t="s">
        <v>60</v>
      </c>
      <c r="E78" s="39" t="s">
        <v>144</v>
      </c>
    </row>
    <row r="79" spans="1:16" ht="25.5">
      <c r="A79" t="s">
        <v>49</v>
      </c>
      <c s="34" t="s">
        <v>145</v>
      </c>
      <c s="34" t="s">
        <v>146</v>
      </c>
      <c s="35" t="s">
        <v>5</v>
      </c>
      <c s="6" t="s">
        <v>147</v>
      </c>
      <c s="36" t="s">
        <v>117</v>
      </c>
      <c s="37">
        <v>198.283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73</v>
      </c>
      <c>
        <f>(M79*21)/100</f>
      </c>
      <c t="s">
        <v>27</v>
      </c>
    </row>
    <row r="80" spans="1:5" ht="25.5">
      <c r="A80" s="35" t="s">
        <v>56</v>
      </c>
      <c r="E80" s="39" t="s">
        <v>147</v>
      </c>
    </row>
    <row r="81" spans="1:5" ht="12.75">
      <c r="A81" s="35" t="s">
        <v>58</v>
      </c>
      <c r="E81" s="40" t="s">
        <v>148</v>
      </c>
    </row>
    <row r="82" spans="1:5" ht="178.5">
      <c r="A82" t="s">
        <v>60</v>
      </c>
      <c r="E82" s="39" t="s">
        <v>149</v>
      </c>
    </row>
    <row r="83" spans="1:13" ht="12.75">
      <c r="A83" t="s">
        <v>46</v>
      </c>
      <c r="C83" s="31" t="s">
        <v>114</v>
      </c>
      <c r="E83" s="33" t="s">
        <v>150</v>
      </c>
      <c r="J83" s="32">
        <f>0</f>
      </c>
      <c s="32">
        <f>0</f>
      </c>
      <c s="32">
        <f>0+L84+L88+L92+L96+L100+L104+L108+L112+L116</f>
      </c>
      <c s="32">
        <f>0+M84+M88+M92+M96+M100+M104+M108+M112+M116</f>
      </c>
    </row>
    <row r="84" spans="1:16" ht="12.75">
      <c r="A84" t="s">
        <v>49</v>
      </c>
      <c s="34" t="s">
        <v>151</v>
      </c>
      <c s="34" t="s">
        <v>152</v>
      </c>
      <c s="35" t="s">
        <v>5</v>
      </c>
      <c s="6" t="s">
        <v>153</v>
      </c>
      <c s="36" t="s">
        <v>137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73</v>
      </c>
      <c>
        <f>(M84*21)/100</f>
      </c>
      <c t="s">
        <v>27</v>
      </c>
    </row>
    <row r="85" spans="1:5" ht="12.75">
      <c r="A85" s="35" t="s">
        <v>56</v>
      </c>
      <c r="E85" s="39" t="s">
        <v>5</v>
      </c>
    </row>
    <row r="86" spans="1:5" ht="12.75">
      <c r="A86" s="35" t="s">
        <v>58</v>
      </c>
      <c r="E86" s="40" t="s">
        <v>154</v>
      </c>
    </row>
    <row r="87" spans="1:5" ht="127.5">
      <c r="A87" t="s">
        <v>60</v>
      </c>
      <c r="E87" s="39" t="s">
        <v>155</v>
      </c>
    </row>
    <row r="88" spans="1:16" ht="12.75">
      <c r="A88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137</v>
      </c>
      <c s="37">
        <v>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73</v>
      </c>
      <c>
        <f>(M88*21)/100</f>
      </c>
      <c t="s">
        <v>27</v>
      </c>
    </row>
    <row r="89" spans="1:5" ht="12.75">
      <c r="A89" s="35" t="s">
        <v>56</v>
      </c>
      <c r="E89" s="39" t="s">
        <v>5</v>
      </c>
    </row>
    <row r="90" spans="1:5" ht="12.75">
      <c r="A90" s="35" t="s">
        <v>58</v>
      </c>
      <c r="E90" s="40" t="s">
        <v>159</v>
      </c>
    </row>
    <row r="91" spans="1:5" ht="127.5">
      <c r="A91" t="s">
        <v>60</v>
      </c>
      <c r="E91" s="39" t="s">
        <v>155</v>
      </c>
    </row>
    <row r="92" spans="1:16" ht="12.75">
      <c r="A92" t="s">
        <v>49</v>
      </c>
      <c s="34" t="s">
        <v>160</v>
      </c>
      <c s="34" t="s">
        <v>161</v>
      </c>
      <c s="35" t="s">
        <v>5</v>
      </c>
      <c s="6" t="s">
        <v>162</v>
      </c>
      <c s="36" t="s">
        <v>137</v>
      </c>
      <c s="37">
        <v>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73</v>
      </c>
      <c>
        <f>(M92*21)/100</f>
      </c>
      <c t="s">
        <v>27</v>
      </c>
    </row>
    <row r="93" spans="1:5" ht="12.75">
      <c r="A93" s="35" t="s">
        <v>56</v>
      </c>
      <c r="E93" s="39" t="s">
        <v>5</v>
      </c>
    </row>
    <row r="94" spans="1:5" ht="12.75">
      <c r="A94" s="35" t="s">
        <v>58</v>
      </c>
      <c r="E94" s="40" t="s">
        <v>163</v>
      </c>
    </row>
    <row r="95" spans="1:5" ht="114.75">
      <c r="A95" t="s">
        <v>60</v>
      </c>
      <c r="E95" s="39" t="s">
        <v>164</v>
      </c>
    </row>
    <row r="96" spans="1:16" ht="12.75">
      <c r="A96" t="s">
        <v>49</v>
      </c>
      <c s="34" t="s">
        <v>165</v>
      </c>
      <c s="34" t="s">
        <v>166</v>
      </c>
      <c s="35" t="s">
        <v>5</v>
      </c>
      <c s="6" t="s">
        <v>167</v>
      </c>
      <c s="36" t="s">
        <v>137</v>
      </c>
      <c s="37">
        <v>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73</v>
      </c>
      <c>
        <f>(M96*21)/100</f>
      </c>
      <c t="s">
        <v>27</v>
      </c>
    </row>
    <row r="97" spans="1:5" ht="12.75">
      <c r="A97" s="35" t="s">
        <v>56</v>
      </c>
      <c r="E97" s="39" t="s">
        <v>167</v>
      </c>
    </row>
    <row r="98" spans="1:5" ht="12.75">
      <c r="A98" s="35" t="s">
        <v>58</v>
      </c>
      <c r="E98" s="40" t="s">
        <v>168</v>
      </c>
    </row>
    <row r="99" spans="1:5" ht="165.75">
      <c r="A99" t="s">
        <v>60</v>
      </c>
      <c r="E99" s="39" t="s">
        <v>169</v>
      </c>
    </row>
    <row r="100" spans="1:16" ht="12.75">
      <c r="A100" t="s">
        <v>49</v>
      </c>
      <c s="34" t="s">
        <v>170</v>
      </c>
      <c s="34" t="s">
        <v>171</v>
      </c>
      <c s="35" t="s">
        <v>5</v>
      </c>
      <c s="6" t="s">
        <v>172</v>
      </c>
      <c s="36" t="s">
        <v>72</v>
      </c>
      <c s="37">
        <v>107.35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73</v>
      </c>
      <c>
        <f>(M100*21)/100</f>
      </c>
      <c t="s">
        <v>27</v>
      </c>
    </row>
    <row r="101" spans="1:5" ht="12.75">
      <c r="A101" s="35" t="s">
        <v>56</v>
      </c>
      <c r="E101" s="39" t="s">
        <v>172</v>
      </c>
    </row>
    <row r="102" spans="1:5" ht="63.75">
      <c r="A102" s="35" t="s">
        <v>58</v>
      </c>
      <c r="E102" s="40" t="s">
        <v>173</v>
      </c>
    </row>
    <row r="103" spans="1:5" ht="140.25">
      <c r="A103" t="s">
        <v>60</v>
      </c>
      <c r="E103" s="39" t="s">
        <v>174</v>
      </c>
    </row>
    <row r="104" spans="1:16" ht="12.75">
      <c r="A104" t="s">
        <v>49</v>
      </c>
      <c s="34" t="s">
        <v>175</v>
      </c>
      <c s="34" t="s">
        <v>176</v>
      </c>
      <c s="35" t="s">
        <v>5</v>
      </c>
      <c s="6" t="s">
        <v>177</v>
      </c>
      <c s="36" t="s">
        <v>117</v>
      </c>
      <c s="37">
        <v>56.5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73</v>
      </c>
      <c>
        <f>(M104*21)/100</f>
      </c>
      <c t="s">
        <v>27</v>
      </c>
    </row>
    <row r="105" spans="1:5" ht="12.75">
      <c r="A105" s="35" t="s">
        <v>56</v>
      </c>
      <c r="E105" s="39" t="s">
        <v>177</v>
      </c>
    </row>
    <row r="106" spans="1:5" ht="12.75">
      <c r="A106" s="35" t="s">
        <v>58</v>
      </c>
      <c r="E106" s="40" t="s">
        <v>178</v>
      </c>
    </row>
    <row r="107" spans="1:5" ht="204">
      <c r="A107" t="s">
        <v>60</v>
      </c>
      <c r="E107" s="39" t="s">
        <v>179</v>
      </c>
    </row>
    <row r="108" spans="1:16" ht="25.5">
      <c r="A108" t="s">
        <v>49</v>
      </c>
      <c s="34" t="s">
        <v>180</v>
      </c>
      <c s="34" t="s">
        <v>181</v>
      </c>
      <c s="35" t="s">
        <v>5</v>
      </c>
      <c s="6" t="s">
        <v>182</v>
      </c>
      <c s="36" t="s">
        <v>117</v>
      </c>
      <c s="37">
        <v>11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73</v>
      </c>
      <c>
        <f>(M108*21)/100</f>
      </c>
      <c t="s">
        <v>27</v>
      </c>
    </row>
    <row r="109" spans="1:5" ht="25.5">
      <c r="A109" s="35" t="s">
        <v>56</v>
      </c>
      <c r="E109" s="39" t="s">
        <v>182</v>
      </c>
    </row>
    <row r="110" spans="1:5" ht="12.75">
      <c r="A110" s="35" t="s">
        <v>58</v>
      </c>
      <c r="E110" s="40" t="s">
        <v>183</v>
      </c>
    </row>
    <row r="111" spans="1:5" ht="216.75">
      <c r="A111" t="s">
        <v>60</v>
      </c>
      <c r="E111" s="39" t="s">
        <v>184</v>
      </c>
    </row>
    <row r="112" spans="1:16" ht="25.5">
      <c r="A112" t="s">
        <v>49</v>
      </c>
      <c s="34" t="s">
        <v>185</v>
      </c>
      <c s="34" t="s">
        <v>186</v>
      </c>
      <c s="35" t="s">
        <v>5</v>
      </c>
      <c s="6" t="s">
        <v>187</v>
      </c>
      <c s="36" t="s">
        <v>188</v>
      </c>
      <c s="37">
        <v>121.162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73</v>
      </c>
      <c>
        <f>(M112*21)/100</f>
      </c>
      <c t="s">
        <v>27</v>
      </c>
    </row>
    <row r="113" spans="1:5" ht="25.5">
      <c r="A113" s="35" t="s">
        <v>56</v>
      </c>
      <c r="E113" s="39" t="s">
        <v>187</v>
      </c>
    </row>
    <row r="114" spans="1:5" ht="38.25">
      <c r="A114" s="35" t="s">
        <v>58</v>
      </c>
      <c r="E114" s="40" t="s">
        <v>189</v>
      </c>
    </row>
    <row r="115" spans="1:5" ht="127.5">
      <c r="A115" t="s">
        <v>60</v>
      </c>
      <c r="E115" s="39" t="s">
        <v>190</v>
      </c>
    </row>
    <row r="116" spans="1:16" ht="12.75">
      <c r="A116" t="s">
        <v>49</v>
      </c>
      <c s="34" t="s">
        <v>191</v>
      </c>
      <c s="34" t="s">
        <v>192</v>
      </c>
      <c s="35" t="s">
        <v>5</v>
      </c>
      <c s="6" t="s">
        <v>193</v>
      </c>
      <c s="36" t="s">
        <v>137</v>
      </c>
      <c s="37">
        <v>3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73</v>
      </c>
      <c>
        <f>(M116*21)/100</f>
      </c>
      <c t="s">
        <v>27</v>
      </c>
    </row>
    <row r="117" spans="1:5" ht="12.75">
      <c r="A117" s="35" t="s">
        <v>56</v>
      </c>
      <c r="E117" s="39" t="s">
        <v>5</v>
      </c>
    </row>
    <row r="118" spans="1:5" ht="12.75">
      <c r="A118" s="35" t="s">
        <v>58</v>
      </c>
      <c r="E118" s="40" t="s">
        <v>159</v>
      </c>
    </row>
    <row r="119" spans="1:5" ht="127.5">
      <c r="A119" t="s">
        <v>60</v>
      </c>
      <c r="E119" s="39" t="s">
        <v>194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197</v>
      </c>
      <c r="E8" s="30" t="s">
        <v>196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95</v>
      </c>
      <c r="E9" s="33" t="s">
        <v>100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68</v>
      </c>
      <c s="34" t="s">
        <v>111</v>
      </c>
      <c s="35" t="s">
        <v>5</v>
      </c>
      <c s="6" t="s">
        <v>112</v>
      </c>
      <c s="36" t="s">
        <v>72</v>
      </c>
      <c s="37">
        <v>34.992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112</v>
      </c>
    </row>
    <row r="12" spans="1:5" ht="12.75">
      <c r="A12" s="35" t="s">
        <v>58</v>
      </c>
      <c r="E12" s="40" t="s">
        <v>198</v>
      </c>
    </row>
    <row r="13" spans="1:5" ht="89.25">
      <c r="A13" t="s">
        <v>60</v>
      </c>
      <c r="E13" s="39" t="s">
        <v>109</v>
      </c>
    </row>
    <row r="14" spans="1:16" ht="25.5">
      <c r="A14" t="s">
        <v>49</v>
      </c>
      <c s="34" t="s">
        <v>27</v>
      </c>
      <c s="34" t="s">
        <v>199</v>
      </c>
      <c s="35" t="s">
        <v>5</v>
      </c>
      <c s="6" t="s">
        <v>200</v>
      </c>
      <c s="36" t="s">
        <v>117</v>
      </c>
      <c s="37">
        <v>233.283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201</v>
      </c>
    </row>
    <row r="17" spans="1:5" ht="255">
      <c r="A17" t="s">
        <v>60</v>
      </c>
      <c r="E17" s="39" t="s">
        <v>202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203</v>
      </c>
      <c s="41">
        <f>Rekapitulace!C13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203</v>
      </c>
      <c r="E4" s="26" t="s">
        <v>204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COUNTIFS(L8:L334,"=0",A8:A334,"P")+COUNTIFS(L8:L334,"",A8:A334,"P")+SUM(Q8:Q334)</f>
      </c>
    </row>
    <row r="8" spans="1:13" ht="12.75">
      <c r="A8" t="s">
        <v>44</v>
      </c>
      <c r="C8" s="28" t="s">
        <v>207</v>
      </c>
      <c r="E8" s="30" t="s">
        <v>206</v>
      </c>
      <c r="J8" s="29">
        <f>0+J9+J50+J91+J116+J165+J194+J227+J264+J269</f>
      </c>
      <c s="29">
        <f>0+K9+K50+K91+K116+K165+K194+K227+K264+K269</f>
      </c>
      <c s="29">
        <f>0+L9+L50+L91+L116+L165+L194+L227+L264+L269</f>
      </c>
      <c s="29">
        <f>0+M9+M50+M91+M116+M165+M194+M227+M264+M269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68</v>
      </c>
      <c s="34" t="s">
        <v>208</v>
      </c>
      <c s="35" t="s">
        <v>5</v>
      </c>
      <c s="6" t="s">
        <v>209</v>
      </c>
      <c s="36" t="s">
        <v>210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63.75">
      <c r="A12" s="35" t="s">
        <v>58</v>
      </c>
      <c r="E12" s="40" t="s">
        <v>211</v>
      </c>
    </row>
    <row r="13" spans="1:5" ht="12.75">
      <c r="A13" t="s">
        <v>60</v>
      </c>
      <c r="E13" s="39" t="s">
        <v>212</v>
      </c>
    </row>
    <row r="14" spans="1:16" ht="12.75">
      <c r="A14" t="s">
        <v>49</v>
      </c>
      <c s="34" t="s">
        <v>27</v>
      </c>
      <c s="34" t="s">
        <v>213</v>
      </c>
      <c s="35" t="s">
        <v>5</v>
      </c>
      <c s="6" t="s">
        <v>214</v>
      </c>
      <c s="36" t="s">
        <v>210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25.5">
      <c r="A16" s="35" t="s">
        <v>58</v>
      </c>
      <c r="E16" s="40" t="s">
        <v>215</v>
      </c>
    </row>
    <row r="17" spans="1:5" ht="76.5">
      <c r="A17" t="s">
        <v>60</v>
      </c>
      <c r="E17" s="39" t="s">
        <v>216</v>
      </c>
    </row>
    <row r="18" spans="1:16" ht="12.75">
      <c r="A18" t="s">
        <v>49</v>
      </c>
      <c s="34" t="s">
        <v>25</v>
      </c>
      <c s="34" t="s">
        <v>217</v>
      </c>
      <c s="35" t="s">
        <v>5</v>
      </c>
      <c s="6" t="s">
        <v>218</v>
      </c>
      <c s="36" t="s">
        <v>210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38.25">
      <c r="A20" s="35" t="s">
        <v>58</v>
      </c>
      <c r="E20" s="40" t="s">
        <v>219</v>
      </c>
    </row>
    <row r="21" spans="1:5" ht="12.75">
      <c r="A21" t="s">
        <v>60</v>
      </c>
      <c r="E21" s="39" t="s">
        <v>220</v>
      </c>
    </row>
    <row r="22" spans="1:16" ht="12.75">
      <c r="A22" t="s">
        <v>49</v>
      </c>
      <c s="34" t="s">
        <v>88</v>
      </c>
      <c s="34" t="s">
        <v>221</v>
      </c>
      <c s="35" t="s">
        <v>5</v>
      </c>
      <c s="6" t="s">
        <v>222</v>
      </c>
      <c s="36" t="s">
        <v>210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25.5">
      <c r="A24" s="35" t="s">
        <v>58</v>
      </c>
      <c r="E24" s="40" t="s">
        <v>223</v>
      </c>
    </row>
    <row r="25" spans="1:5" ht="12.75">
      <c r="A25" t="s">
        <v>60</v>
      </c>
      <c r="E25" s="39" t="s">
        <v>224</v>
      </c>
    </row>
    <row r="26" spans="1:16" ht="12.75">
      <c r="A26" t="s">
        <v>49</v>
      </c>
      <c s="34" t="s">
        <v>225</v>
      </c>
      <c s="34" t="s">
        <v>226</v>
      </c>
      <c s="35" t="s">
        <v>68</v>
      </c>
      <c s="6" t="s">
        <v>227</v>
      </c>
      <c s="36" t="s">
        <v>54</v>
      </c>
      <c s="37">
        <v>3643.359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51">
      <c r="A28" s="35" t="s">
        <v>58</v>
      </c>
      <c r="E28" s="40" t="s">
        <v>228</v>
      </c>
    </row>
    <row r="29" spans="1:5" ht="165.75">
      <c r="A29" t="s">
        <v>60</v>
      </c>
      <c r="E29" s="39" t="s">
        <v>61</v>
      </c>
    </row>
    <row r="30" spans="1:16" ht="12.75">
      <c r="A30" t="s">
        <v>49</v>
      </c>
      <c s="34" t="s">
        <v>229</v>
      </c>
      <c s="34" t="s">
        <v>226</v>
      </c>
      <c s="35" t="s">
        <v>27</v>
      </c>
      <c s="6" t="s">
        <v>227</v>
      </c>
      <c s="36" t="s">
        <v>54</v>
      </c>
      <c s="37">
        <v>525.414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63.75">
      <c r="A32" s="35" t="s">
        <v>58</v>
      </c>
      <c r="E32" s="40" t="s">
        <v>230</v>
      </c>
    </row>
    <row r="33" spans="1:5" ht="165.75">
      <c r="A33" t="s">
        <v>60</v>
      </c>
      <c r="E33" s="39" t="s">
        <v>61</v>
      </c>
    </row>
    <row r="34" spans="1:16" ht="12.75">
      <c r="A34" t="s">
        <v>49</v>
      </c>
      <c s="34" t="s">
        <v>231</v>
      </c>
      <c s="34" t="s">
        <v>226</v>
      </c>
      <c s="35" t="s">
        <v>25</v>
      </c>
      <c s="6" t="s">
        <v>227</v>
      </c>
      <c s="36" t="s">
        <v>54</v>
      </c>
      <c s="37">
        <v>100.59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51">
      <c r="A36" s="35" t="s">
        <v>58</v>
      </c>
      <c r="E36" s="40" t="s">
        <v>232</v>
      </c>
    </row>
    <row r="37" spans="1:5" ht="165.75">
      <c r="A37" t="s">
        <v>60</v>
      </c>
      <c r="E37" s="39" t="s">
        <v>61</v>
      </c>
    </row>
    <row r="38" spans="1:16" ht="12.75">
      <c r="A38" t="s">
        <v>49</v>
      </c>
      <c s="34" t="s">
        <v>233</v>
      </c>
      <c s="34" t="s">
        <v>226</v>
      </c>
      <c s="35" t="s">
        <v>88</v>
      </c>
      <c s="6" t="s">
        <v>227</v>
      </c>
      <c s="36" t="s">
        <v>54</v>
      </c>
      <c s="37">
        <v>47.58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55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25.5">
      <c r="A40" s="35" t="s">
        <v>58</v>
      </c>
      <c r="E40" s="40" t="s">
        <v>234</v>
      </c>
    </row>
    <row r="41" spans="1:5" ht="165.75">
      <c r="A41" t="s">
        <v>60</v>
      </c>
      <c r="E41" s="39" t="s">
        <v>61</v>
      </c>
    </row>
    <row r="42" spans="1:16" ht="25.5">
      <c r="A42" t="s">
        <v>49</v>
      </c>
      <c s="34" t="s">
        <v>235</v>
      </c>
      <c s="34" t="s">
        <v>236</v>
      </c>
      <c s="35" t="s">
        <v>5</v>
      </c>
      <c s="6" t="s">
        <v>237</v>
      </c>
      <c s="36" t="s">
        <v>54</v>
      </c>
      <c s="37">
        <v>16.8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55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25.5">
      <c r="A44" s="35" t="s">
        <v>58</v>
      </c>
      <c r="E44" s="40" t="s">
        <v>238</v>
      </c>
    </row>
    <row r="45" spans="1:5" ht="165.75">
      <c r="A45" t="s">
        <v>60</v>
      </c>
      <c r="E45" s="39" t="s">
        <v>61</v>
      </c>
    </row>
    <row r="46" spans="1:16" ht="12.75">
      <c r="A46" t="s">
        <v>49</v>
      </c>
      <c s="34" t="s">
        <v>239</v>
      </c>
      <c s="34" t="s">
        <v>240</v>
      </c>
      <c s="35" t="s">
        <v>5</v>
      </c>
      <c s="6" t="s">
        <v>241</v>
      </c>
      <c s="36" t="s">
        <v>72</v>
      </c>
      <c s="37">
        <v>31.5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55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25.5">
      <c r="A48" s="35" t="s">
        <v>58</v>
      </c>
      <c r="E48" s="40" t="s">
        <v>242</v>
      </c>
    </row>
    <row r="49" spans="1:5" ht="25.5">
      <c r="A49" t="s">
        <v>60</v>
      </c>
      <c r="E49" s="39" t="s">
        <v>243</v>
      </c>
    </row>
    <row r="50" spans="1:13" ht="12.75">
      <c r="A50" t="s">
        <v>46</v>
      </c>
      <c r="C50" s="31" t="s">
        <v>68</v>
      </c>
      <c r="E50" s="33" t="s">
        <v>69</v>
      </c>
      <c r="J50" s="32">
        <f>0</f>
      </c>
      <c s="32">
        <f>0</f>
      </c>
      <c s="32">
        <f>0+L51+L55+L59+L63+L67+L71+L75+L79+L83+L87</f>
      </c>
      <c s="32">
        <f>0+M51+M55+M59+M63+M67+M71+M75+M79+M83+M87</f>
      </c>
    </row>
    <row r="51" spans="1:16" ht="12.75">
      <c r="A51" t="s">
        <v>49</v>
      </c>
      <c s="34" t="s">
        <v>95</v>
      </c>
      <c s="34" t="s">
        <v>244</v>
      </c>
      <c s="35" t="s">
        <v>5</v>
      </c>
      <c s="6" t="s">
        <v>245</v>
      </c>
      <c s="36" t="s">
        <v>84</v>
      </c>
      <c s="37">
        <v>150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73</v>
      </c>
      <c>
        <f>(M51*21)/100</f>
      </c>
      <c t="s">
        <v>27</v>
      </c>
    </row>
    <row r="52" spans="1:5" ht="12.75">
      <c r="A52" s="35" t="s">
        <v>56</v>
      </c>
      <c r="E52" s="39" t="s">
        <v>5</v>
      </c>
    </row>
    <row r="53" spans="1:5" ht="25.5">
      <c r="A53" s="35" t="s">
        <v>58</v>
      </c>
      <c r="E53" s="40" t="s">
        <v>246</v>
      </c>
    </row>
    <row r="54" spans="1:5" ht="38.25">
      <c r="A54" t="s">
        <v>60</v>
      </c>
      <c r="E54" s="39" t="s">
        <v>247</v>
      </c>
    </row>
    <row r="55" spans="1:16" ht="12.75">
      <c r="A55" t="s">
        <v>49</v>
      </c>
      <c s="34" t="s">
        <v>26</v>
      </c>
      <c s="34" t="s">
        <v>248</v>
      </c>
      <c s="35" t="s">
        <v>5</v>
      </c>
      <c s="6" t="s">
        <v>249</v>
      </c>
      <c s="36" t="s">
        <v>72</v>
      </c>
      <c s="37">
        <v>23.79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73</v>
      </c>
      <c>
        <f>(M55*21)/100</f>
      </c>
      <c t="s">
        <v>27</v>
      </c>
    </row>
    <row r="56" spans="1:5" ht="12.75">
      <c r="A56" s="35" t="s">
        <v>56</v>
      </c>
      <c r="E56" s="39" t="s">
        <v>5</v>
      </c>
    </row>
    <row r="57" spans="1:5" ht="25.5">
      <c r="A57" s="35" t="s">
        <v>58</v>
      </c>
      <c r="E57" s="40" t="s">
        <v>250</v>
      </c>
    </row>
    <row r="58" spans="1:5" ht="63.75">
      <c r="A58" t="s">
        <v>60</v>
      </c>
      <c r="E58" s="39" t="s">
        <v>251</v>
      </c>
    </row>
    <row r="59" spans="1:16" ht="12.75">
      <c r="A59" t="s">
        <v>49</v>
      </c>
      <c s="34" t="s">
        <v>105</v>
      </c>
      <c s="34" t="s">
        <v>252</v>
      </c>
      <c s="35" t="s">
        <v>5</v>
      </c>
      <c s="6" t="s">
        <v>253</v>
      </c>
      <c s="36" t="s">
        <v>254</v>
      </c>
      <c s="37">
        <v>360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73</v>
      </c>
      <c>
        <f>(M59*21)/100</f>
      </c>
      <c t="s">
        <v>27</v>
      </c>
    </row>
    <row r="60" spans="1:5" ht="12.75">
      <c r="A60" s="35" t="s">
        <v>56</v>
      </c>
      <c r="E60" s="39" t="s">
        <v>5</v>
      </c>
    </row>
    <row r="61" spans="1:5" ht="12.75">
      <c r="A61" s="35" t="s">
        <v>58</v>
      </c>
      <c r="E61" s="40" t="s">
        <v>255</v>
      </c>
    </row>
    <row r="62" spans="1:5" ht="38.25">
      <c r="A62" t="s">
        <v>60</v>
      </c>
      <c r="E62" s="39" t="s">
        <v>256</v>
      </c>
    </row>
    <row r="63" spans="1:16" ht="12.75">
      <c r="A63" t="s">
        <v>49</v>
      </c>
      <c s="34" t="s">
        <v>110</v>
      </c>
      <c s="34" t="s">
        <v>257</v>
      </c>
      <c s="35" t="s">
        <v>5</v>
      </c>
      <c s="6" t="s">
        <v>258</v>
      </c>
      <c s="36" t="s">
        <v>72</v>
      </c>
      <c s="37">
        <v>123.868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73</v>
      </c>
      <c>
        <f>(M63*21)/100</f>
      </c>
      <c t="s">
        <v>27</v>
      </c>
    </row>
    <row r="64" spans="1:5" ht="12.75">
      <c r="A64" s="35" t="s">
        <v>56</v>
      </c>
      <c r="E64" s="39" t="s">
        <v>5</v>
      </c>
    </row>
    <row r="65" spans="1:5" ht="38.25">
      <c r="A65" s="35" t="s">
        <v>58</v>
      </c>
      <c r="E65" s="40" t="s">
        <v>259</v>
      </c>
    </row>
    <row r="66" spans="1:5" ht="318.75">
      <c r="A66" t="s">
        <v>60</v>
      </c>
      <c r="E66" s="39" t="s">
        <v>260</v>
      </c>
    </row>
    <row r="67" spans="1:16" ht="12.75">
      <c r="A67" t="s">
        <v>49</v>
      </c>
      <c s="34" t="s">
        <v>114</v>
      </c>
      <c s="34" t="s">
        <v>261</v>
      </c>
      <c s="35" t="s">
        <v>5</v>
      </c>
      <c s="6" t="s">
        <v>262</v>
      </c>
      <c s="36" t="s">
        <v>72</v>
      </c>
      <c s="37">
        <v>1948.566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73</v>
      </c>
      <c>
        <f>(M67*21)/100</f>
      </c>
      <c t="s">
        <v>27</v>
      </c>
    </row>
    <row r="68" spans="1:5" ht="12.75">
      <c r="A68" s="35" t="s">
        <v>56</v>
      </c>
      <c r="E68" s="39" t="s">
        <v>5</v>
      </c>
    </row>
    <row r="69" spans="1:5" ht="102">
      <c r="A69" s="35" t="s">
        <v>58</v>
      </c>
      <c r="E69" s="40" t="s">
        <v>263</v>
      </c>
    </row>
    <row r="70" spans="1:5" ht="318.75">
      <c r="A70" t="s">
        <v>60</v>
      </c>
      <c r="E70" s="39" t="s">
        <v>260</v>
      </c>
    </row>
    <row r="71" spans="1:16" ht="12.75">
      <c r="A71" t="s">
        <v>49</v>
      </c>
      <c s="34" t="s">
        <v>120</v>
      </c>
      <c s="34" t="s">
        <v>264</v>
      </c>
      <c s="35" t="s">
        <v>5</v>
      </c>
      <c s="6" t="s">
        <v>265</v>
      </c>
      <c s="36" t="s">
        <v>72</v>
      </c>
      <c s="37">
        <v>937.002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73</v>
      </c>
      <c>
        <f>(M71*21)/100</f>
      </c>
      <c t="s">
        <v>27</v>
      </c>
    </row>
    <row r="72" spans="1:5" ht="12.75">
      <c r="A72" s="35" t="s">
        <v>56</v>
      </c>
      <c r="E72" s="39" t="s">
        <v>5</v>
      </c>
    </row>
    <row r="73" spans="1:5" ht="38.25">
      <c r="A73" s="35" t="s">
        <v>58</v>
      </c>
      <c r="E73" s="40" t="s">
        <v>266</v>
      </c>
    </row>
    <row r="74" spans="1:5" ht="293.25">
      <c r="A74" t="s">
        <v>60</v>
      </c>
      <c r="E74" s="39" t="s">
        <v>267</v>
      </c>
    </row>
    <row r="75" spans="1:16" ht="12.75">
      <c r="A75" t="s">
        <v>49</v>
      </c>
      <c s="34" t="s">
        <v>125</v>
      </c>
      <c s="34" t="s">
        <v>268</v>
      </c>
      <c s="35" t="s">
        <v>5</v>
      </c>
      <c s="6" t="s">
        <v>269</v>
      </c>
      <c s="36" t="s">
        <v>72</v>
      </c>
      <c s="37">
        <v>123.868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73</v>
      </c>
      <c>
        <f>(M75*21)/100</f>
      </c>
      <c t="s">
        <v>27</v>
      </c>
    </row>
    <row r="76" spans="1:5" ht="12.75">
      <c r="A76" s="35" t="s">
        <v>56</v>
      </c>
      <c r="E76" s="39" t="s">
        <v>5</v>
      </c>
    </row>
    <row r="77" spans="1:5" ht="38.25">
      <c r="A77" s="35" t="s">
        <v>58</v>
      </c>
      <c r="E77" s="40" t="s">
        <v>270</v>
      </c>
    </row>
    <row r="78" spans="1:5" ht="280.5">
      <c r="A78" t="s">
        <v>60</v>
      </c>
      <c r="E78" s="39" t="s">
        <v>271</v>
      </c>
    </row>
    <row r="79" spans="1:16" ht="12.75">
      <c r="A79" t="s">
        <v>49</v>
      </c>
      <c s="34" t="s">
        <v>130</v>
      </c>
      <c s="34" t="s">
        <v>272</v>
      </c>
      <c s="35" t="s">
        <v>5</v>
      </c>
      <c s="6" t="s">
        <v>273</v>
      </c>
      <c s="36" t="s">
        <v>84</v>
      </c>
      <c s="37">
        <v>500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73</v>
      </c>
      <c>
        <f>(M79*21)/100</f>
      </c>
      <c t="s">
        <v>27</v>
      </c>
    </row>
    <row r="80" spans="1:5" ht="12.75">
      <c r="A80" s="35" t="s">
        <v>56</v>
      </c>
      <c r="E80" s="39" t="s">
        <v>5</v>
      </c>
    </row>
    <row r="81" spans="1:5" ht="25.5">
      <c r="A81" s="35" t="s">
        <v>58</v>
      </c>
      <c r="E81" s="40" t="s">
        <v>274</v>
      </c>
    </row>
    <row r="82" spans="1:5" ht="38.25">
      <c r="A82" t="s">
        <v>60</v>
      </c>
      <c r="E82" s="39" t="s">
        <v>275</v>
      </c>
    </row>
    <row r="83" spans="1:16" ht="12.75">
      <c r="A83" t="s">
        <v>49</v>
      </c>
      <c s="34" t="s">
        <v>134</v>
      </c>
      <c s="34" t="s">
        <v>276</v>
      </c>
      <c s="35" t="s">
        <v>5</v>
      </c>
      <c s="6" t="s">
        <v>277</v>
      </c>
      <c s="36" t="s">
        <v>84</v>
      </c>
      <c s="37">
        <v>210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56</v>
      </c>
      <c r="E84" s="39" t="s">
        <v>5</v>
      </c>
    </row>
    <row r="85" spans="1:5" ht="25.5">
      <c r="A85" s="35" t="s">
        <v>58</v>
      </c>
      <c r="E85" s="40" t="s">
        <v>278</v>
      </c>
    </row>
    <row r="86" spans="1:5" ht="38.25">
      <c r="A86" t="s">
        <v>60</v>
      </c>
      <c r="E86" s="39" t="s">
        <v>279</v>
      </c>
    </row>
    <row r="87" spans="1:16" ht="12.75">
      <c r="A87" t="s">
        <v>49</v>
      </c>
      <c s="34" t="s">
        <v>139</v>
      </c>
      <c s="34" t="s">
        <v>280</v>
      </c>
      <c s="35" t="s">
        <v>5</v>
      </c>
      <c s="6" t="s">
        <v>281</v>
      </c>
      <c s="36" t="s">
        <v>84</v>
      </c>
      <c s="37">
        <v>210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73</v>
      </c>
      <c>
        <f>(M87*21)/100</f>
      </c>
      <c t="s">
        <v>27</v>
      </c>
    </row>
    <row r="88" spans="1:5" ht="12.75">
      <c r="A88" s="35" t="s">
        <v>56</v>
      </c>
      <c r="E88" s="39" t="s">
        <v>5</v>
      </c>
    </row>
    <row r="89" spans="1:5" ht="25.5">
      <c r="A89" s="35" t="s">
        <v>58</v>
      </c>
      <c r="E89" s="40" t="s">
        <v>282</v>
      </c>
    </row>
    <row r="90" spans="1:5" ht="25.5">
      <c r="A90" t="s">
        <v>60</v>
      </c>
      <c r="E90" s="39" t="s">
        <v>283</v>
      </c>
    </row>
    <row r="91" spans="1:13" ht="12.75">
      <c r="A91" t="s">
        <v>46</v>
      </c>
      <c r="C91" s="31" t="s">
        <v>27</v>
      </c>
      <c r="E91" s="33" t="s">
        <v>284</v>
      </c>
      <c r="J91" s="32">
        <f>0</f>
      </c>
      <c s="32">
        <f>0</f>
      </c>
      <c s="32">
        <f>0+L92+L96+L100+L104+L108+L112</f>
      </c>
      <c s="32">
        <f>0+M92+M96+M100+M104+M108+M112</f>
      </c>
    </row>
    <row r="92" spans="1:16" ht="12.75">
      <c r="A92" t="s">
        <v>49</v>
      </c>
      <c s="34" t="s">
        <v>145</v>
      </c>
      <c s="34" t="s">
        <v>285</v>
      </c>
      <c s="35" t="s">
        <v>5</v>
      </c>
      <c s="6" t="s">
        <v>286</v>
      </c>
      <c s="36" t="s">
        <v>117</v>
      </c>
      <c s="37">
        <v>45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73</v>
      </c>
      <c>
        <f>(M92*21)/100</f>
      </c>
      <c t="s">
        <v>27</v>
      </c>
    </row>
    <row r="93" spans="1:5" ht="12.75">
      <c r="A93" s="35" t="s">
        <v>56</v>
      </c>
      <c r="E93" s="39" t="s">
        <v>5</v>
      </c>
    </row>
    <row r="94" spans="1:5" ht="25.5">
      <c r="A94" s="35" t="s">
        <v>58</v>
      </c>
      <c r="E94" s="40" t="s">
        <v>287</v>
      </c>
    </row>
    <row r="95" spans="1:5" ht="165.75">
      <c r="A95" t="s">
        <v>60</v>
      </c>
      <c r="E95" s="39" t="s">
        <v>288</v>
      </c>
    </row>
    <row r="96" spans="1:16" ht="12.75">
      <c r="A96" t="s">
        <v>49</v>
      </c>
      <c s="34" t="s">
        <v>151</v>
      </c>
      <c s="34" t="s">
        <v>289</v>
      </c>
      <c s="35" t="s">
        <v>5</v>
      </c>
      <c s="6" t="s">
        <v>290</v>
      </c>
      <c s="36" t="s">
        <v>72</v>
      </c>
      <c s="37">
        <v>78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73</v>
      </c>
      <c>
        <f>(M96*21)/100</f>
      </c>
      <c t="s">
        <v>27</v>
      </c>
    </row>
    <row r="97" spans="1:5" ht="12.75">
      <c r="A97" s="35" t="s">
        <v>56</v>
      </c>
      <c r="E97" s="39" t="s">
        <v>5</v>
      </c>
    </row>
    <row r="98" spans="1:5" ht="25.5">
      <c r="A98" s="35" t="s">
        <v>58</v>
      </c>
      <c r="E98" s="40" t="s">
        <v>291</v>
      </c>
    </row>
    <row r="99" spans="1:5" ht="409.5">
      <c r="A99" t="s">
        <v>60</v>
      </c>
      <c r="E99" s="39" t="s">
        <v>292</v>
      </c>
    </row>
    <row r="100" spans="1:16" ht="12.75">
      <c r="A100" t="s">
        <v>49</v>
      </c>
      <c s="34" t="s">
        <v>156</v>
      </c>
      <c s="34" t="s">
        <v>293</v>
      </c>
      <c s="35" t="s">
        <v>5</v>
      </c>
      <c s="6" t="s">
        <v>294</v>
      </c>
      <c s="36" t="s">
        <v>54</v>
      </c>
      <c s="37">
        <v>5.057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55</v>
      </c>
      <c>
        <f>(M100*21)/100</f>
      </c>
      <c t="s">
        <v>27</v>
      </c>
    </row>
    <row r="101" spans="1:5" ht="12.75">
      <c r="A101" s="35" t="s">
        <v>56</v>
      </c>
      <c r="E101" s="39" t="s">
        <v>5</v>
      </c>
    </row>
    <row r="102" spans="1:5" ht="25.5">
      <c r="A102" s="35" t="s">
        <v>58</v>
      </c>
      <c r="E102" s="40" t="s">
        <v>295</v>
      </c>
    </row>
    <row r="103" spans="1:5" ht="267.75">
      <c r="A103" t="s">
        <v>60</v>
      </c>
      <c r="E103" s="39" t="s">
        <v>296</v>
      </c>
    </row>
    <row r="104" spans="1:16" ht="12.75">
      <c r="A104" t="s">
        <v>49</v>
      </c>
      <c s="34" t="s">
        <v>160</v>
      </c>
      <c s="34" t="s">
        <v>297</v>
      </c>
      <c s="35" t="s">
        <v>5</v>
      </c>
      <c s="6" t="s">
        <v>298</v>
      </c>
      <c s="36" t="s">
        <v>117</v>
      </c>
      <c s="37">
        <v>39.96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73</v>
      </c>
      <c>
        <f>(M104*21)/100</f>
      </c>
      <c t="s">
        <v>27</v>
      </c>
    </row>
    <row r="105" spans="1:5" ht="12.75">
      <c r="A105" s="35" t="s">
        <v>56</v>
      </c>
      <c r="E105" s="39" t="s">
        <v>5</v>
      </c>
    </row>
    <row r="106" spans="1:5" ht="25.5">
      <c r="A106" s="35" t="s">
        <v>58</v>
      </c>
      <c r="E106" s="40" t="s">
        <v>299</v>
      </c>
    </row>
    <row r="107" spans="1:5" ht="191.25">
      <c r="A107" t="s">
        <v>60</v>
      </c>
      <c r="E107" s="39" t="s">
        <v>300</v>
      </c>
    </row>
    <row r="108" spans="1:16" ht="12.75">
      <c r="A108" t="s">
        <v>49</v>
      </c>
      <c s="34" t="s">
        <v>165</v>
      </c>
      <c s="34" t="s">
        <v>301</v>
      </c>
      <c s="35" t="s">
        <v>5</v>
      </c>
      <c s="6" t="s">
        <v>302</v>
      </c>
      <c s="36" t="s">
        <v>117</v>
      </c>
      <c s="37">
        <v>38.04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73</v>
      </c>
      <c>
        <f>(M108*21)/100</f>
      </c>
      <c t="s">
        <v>27</v>
      </c>
    </row>
    <row r="109" spans="1:5" ht="12.75">
      <c r="A109" s="35" t="s">
        <v>56</v>
      </c>
      <c r="E109" s="39" t="s">
        <v>5</v>
      </c>
    </row>
    <row r="110" spans="1:5" ht="25.5">
      <c r="A110" s="35" t="s">
        <v>58</v>
      </c>
      <c r="E110" s="40" t="s">
        <v>303</v>
      </c>
    </row>
    <row r="111" spans="1:5" ht="191.25">
      <c r="A111" t="s">
        <v>60</v>
      </c>
      <c r="E111" s="39" t="s">
        <v>300</v>
      </c>
    </row>
    <row r="112" spans="1:16" ht="12.75">
      <c r="A112" t="s">
        <v>49</v>
      </c>
      <c s="34" t="s">
        <v>170</v>
      </c>
      <c s="34" t="s">
        <v>304</v>
      </c>
      <c s="35" t="s">
        <v>5</v>
      </c>
      <c s="6" t="s">
        <v>305</v>
      </c>
      <c s="36" t="s">
        <v>117</v>
      </c>
      <c s="37">
        <v>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73</v>
      </c>
      <c>
        <f>(M112*21)/100</f>
      </c>
      <c t="s">
        <v>27</v>
      </c>
    </row>
    <row r="113" spans="1:5" ht="12.75">
      <c r="A113" s="35" t="s">
        <v>56</v>
      </c>
      <c r="E113" s="39" t="s">
        <v>5</v>
      </c>
    </row>
    <row r="114" spans="1:5" ht="25.5">
      <c r="A114" s="35" t="s">
        <v>58</v>
      </c>
      <c r="E114" s="40" t="s">
        <v>306</v>
      </c>
    </row>
    <row r="115" spans="1:5" ht="191.25">
      <c r="A115" t="s">
        <v>60</v>
      </c>
      <c r="E115" s="39" t="s">
        <v>300</v>
      </c>
    </row>
    <row r="116" spans="1:13" ht="12.75">
      <c r="A116" t="s">
        <v>46</v>
      </c>
      <c r="C116" s="31" t="s">
        <v>25</v>
      </c>
      <c r="E116" s="33" t="s">
        <v>87</v>
      </c>
      <c r="J116" s="32">
        <f>0</f>
      </c>
      <c s="32">
        <f>0</f>
      </c>
      <c s="32">
        <f>0+L117+L121+L125+L129+L133+L137+L141+L145+L149+L153+L157+L161</f>
      </c>
      <c s="32">
        <f>0+M117+M121+M125+M129+M133+M137+M141+M145+M149+M153+M157+M161</f>
      </c>
    </row>
    <row r="117" spans="1:16" ht="12.75">
      <c r="A117" t="s">
        <v>49</v>
      </c>
      <c s="34" t="s">
        <v>175</v>
      </c>
      <c s="34" t="s">
        <v>307</v>
      </c>
      <c s="35" t="s">
        <v>5</v>
      </c>
      <c s="6" t="s">
        <v>308</v>
      </c>
      <c s="36" t="s">
        <v>72</v>
      </c>
      <c s="37">
        <v>25.44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73</v>
      </c>
      <c>
        <f>(M117*21)/100</f>
      </c>
      <c t="s">
        <v>27</v>
      </c>
    </row>
    <row r="118" spans="1:5" ht="12.75">
      <c r="A118" s="35" t="s">
        <v>56</v>
      </c>
      <c r="E118" s="39" t="s">
        <v>5</v>
      </c>
    </row>
    <row r="119" spans="1:5" ht="25.5">
      <c r="A119" s="35" t="s">
        <v>58</v>
      </c>
      <c r="E119" s="40" t="s">
        <v>309</v>
      </c>
    </row>
    <row r="120" spans="1:5" ht="38.25">
      <c r="A120" t="s">
        <v>60</v>
      </c>
      <c r="E120" s="39" t="s">
        <v>310</v>
      </c>
    </row>
    <row r="121" spans="1:16" ht="12.75">
      <c r="A121" t="s">
        <v>49</v>
      </c>
      <c s="34" t="s">
        <v>180</v>
      </c>
      <c s="34" t="s">
        <v>311</v>
      </c>
      <c s="35" t="s">
        <v>5</v>
      </c>
      <c s="6" t="s">
        <v>312</v>
      </c>
      <c s="36" t="s">
        <v>72</v>
      </c>
      <c s="37">
        <v>1.3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73</v>
      </c>
      <c>
        <f>(M121*21)/100</f>
      </c>
      <c t="s">
        <v>27</v>
      </c>
    </row>
    <row r="122" spans="1:5" ht="12.75">
      <c r="A122" s="35" t="s">
        <v>56</v>
      </c>
      <c r="E122" s="39" t="s">
        <v>5</v>
      </c>
    </row>
    <row r="123" spans="1:5" ht="25.5">
      <c r="A123" s="35" t="s">
        <v>58</v>
      </c>
      <c r="E123" s="40" t="s">
        <v>313</v>
      </c>
    </row>
    <row r="124" spans="1:5" ht="382.5">
      <c r="A124" t="s">
        <v>60</v>
      </c>
      <c r="E124" s="39" t="s">
        <v>314</v>
      </c>
    </row>
    <row r="125" spans="1:16" ht="12.75">
      <c r="A125" t="s">
        <v>49</v>
      </c>
      <c s="34" t="s">
        <v>185</v>
      </c>
      <c s="34" t="s">
        <v>315</v>
      </c>
      <c s="35" t="s">
        <v>5</v>
      </c>
      <c s="6" t="s">
        <v>316</v>
      </c>
      <c s="36" t="s">
        <v>54</v>
      </c>
      <c s="37">
        <v>0.127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55</v>
      </c>
      <c>
        <f>(M125*21)/100</f>
      </c>
      <c t="s">
        <v>27</v>
      </c>
    </row>
    <row r="126" spans="1:5" ht="12.75">
      <c r="A126" s="35" t="s">
        <v>56</v>
      </c>
      <c r="E126" s="39" t="s">
        <v>5</v>
      </c>
    </row>
    <row r="127" spans="1:5" ht="25.5">
      <c r="A127" s="35" t="s">
        <v>58</v>
      </c>
      <c r="E127" s="40" t="s">
        <v>317</v>
      </c>
    </row>
    <row r="128" spans="1:5" ht="242.25">
      <c r="A128" t="s">
        <v>60</v>
      </c>
      <c r="E128" s="39" t="s">
        <v>318</v>
      </c>
    </row>
    <row r="129" spans="1:16" ht="12.75">
      <c r="A129" t="s">
        <v>49</v>
      </c>
      <c s="34" t="s">
        <v>191</v>
      </c>
      <c s="34" t="s">
        <v>319</v>
      </c>
      <c s="35" t="s">
        <v>5</v>
      </c>
      <c s="6" t="s">
        <v>320</v>
      </c>
      <c s="36" t="s">
        <v>72</v>
      </c>
      <c s="37">
        <v>23.42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73</v>
      </c>
      <c>
        <f>(M129*21)/100</f>
      </c>
      <c t="s">
        <v>27</v>
      </c>
    </row>
    <row r="130" spans="1:5" ht="12.75">
      <c r="A130" s="35" t="s">
        <v>56</v>
      </c>
      <c r="E130" s="39" t="s">
        <v>5</v>
      </c>
    </row>
    <row r="131" spans="1:5" ht="25.5">
      <c r="A131" s="35" t="s">
        <v>58</v>
      </c>
      <c r="E131" s="40" t="s">
        <v>321</v>
      </c>
    </row>
    <row r="132" spans="1:5" ht="242.25">
      <c r="A132" t="s">
        <v>60</v>
      </c>
      <c r="E132" s="39" t="s">
        <v>322</v>
      </c>
    </row>
    <row r="133" spans="1:16" ht="12.75">
      <c r="A133" t="s">
        <v>49</v>
      </c>
      <c s="34" t="s">
        <v>50</v>
      </c>
      <c s="34" t="s">
        <v>323</v>
      </c>
      <c s="35" t="s">
        <v>68</v>
      </c>
      <c s="6" t="s">
        <v>324</v>
      </c>
      <c s="36" t="s">
        <v>72</v>
      </c>
      <c s="37">
        <v>131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73</v>
      </c>
      <c>
        <f>(M133*21)/100</f>
      </c>
      <c t="s">
        <v>27</v>
      </c>
    </row>
    <row r="134" spans="1:5" ht="12.75">
      <c r="A134" s="35" t="s">
        <v>56</v>
      </c>
      <c r="E134" s="39" t="s">
        <v>5</v>
      </c>
    </row>
    <row r="135" spans="1:5" ht="25.5">
      <c r="A135" s="35" t="s">
        <v>58</v>
      </c>
      <c r="E135" s="40" t="s">
        <v>325</v>
      </c>
    </row>
    <row r="136" spans="1:5" ht="369.75">
      <c r="A136" t="s">
        <v>60</v>
      </c>
      <c r="E136" s="39" t="s">
        <v>326</v>
      </c>
    </row>
    <row r="137" spans="1:16" ht="12.75">
      <c r="A137" t="s">
        <v>49</v>
      </c>
      <c s="34" t="s">
        <v>62</v>
      </c>
      <c s="34" t="s">
        <v>323</v>
      </c>
      <c s="35" t="s">
        <v>27</v>
      </c>
      <c s="6" t="s">
        <v>324</v>
      </c>
      <c s="36" t="s">
        <v>72</v>
      </c>
      <c s="37">
        <v>189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73</v>
      </c>
      <c>
        <f>(M137*21)/100</f>
      </c>
      <c t="s">
        <v>27</v>
      </c>
    </row>
    <row r="138" spans="1:5" ht="12.75">
      <c r="A138" s="35" t="s">
        <v>56</v>
      </c>
      <c r="E138" s="39" t="s">
        <v>5</v>
      </c>
    </row>
    <row r="139" spans="1:5" ht="25.5">
      <c r="A139" s="35" t="s">
        <v>58</v>
      </c>
      <c r="E139" s="40" t="s">
        <v>327</v>
      </c>
    </row>
    <row r="140" spans="1:5" ht="369.75">
      <c r="A140" t="s">
        <v>60</v>
      </c>
      <c r="E140" s="39" t="s">
        <v>326</v>
      </c>
    </row>
    <row r="141" spans="1:16" ht="12.75">
      <c r="A141" t="s">
        <v>49</v>
      </c>
      <c s="34" t="s">
        <v>328</v>
      </c>
      <c s="34" t="s">
        <v>329</v>
      </c>
      <c s="35" t="s">
        <v>68</v>
      </c>
      <c s="6" t="s">
        <v>330</v>
      </c>
      <c s="36" t="s">
        <v>54</v>
      </c>
      <c s="37">
        <v>3.507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55</v>
      </c>
      <c>
        <f>(M141*21)/100</f>
      </c>
      <c t="s">
        <v>27</v>
      </c>
    </row>
    <row r="142" spans="1:5" ht="12.75">
      <c r="A142" s="35" t="s">
        <v>56</v>
      </c>
      <c r="E142" s="39" t="s">
        <v>5</v>
      </c>
    </row>
    <row r="143" spans="1:5" ht="25.5">
      <c r="A143" s="35" t="s">
        <v>58</v>
      </c>
      <c r="E143" s="40" t="s">
        <v>331</v>
      </c>
    </row>
    <row r="144" spans="1:5" ht="267.75">
      <c r="A144" t="s">
        <v>60</v>
      </c>
      <c r="E144" s="39" t="s">
        <v>332</v>
      </c>
    </row>
    <row r="145" spans="1:16" ht="12.75">
      <c r="A145" t="s">
        <v>49</v>
      </c>
      <c s="34" t="s">
        <v>333</v>
      </c>
      <c s="34" t="s">
        <v>329</v>
      </c>
      <c s="35" t="s">
        <v>27</v>
      </c>
      <c s="6" t="s">
        <v>330</v>
      </c>
      <c s="36" t="s">
        <v>54</v>
      </c>
      <c s="37">
        <v>18.224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55</v>
      </c>
      <c>
        <f>(M145*21)/100</f>
      </c>
      <c t="s">
        <v>27</v>
      </c>
    </row>
    <row r="146" spans="1:5" ht="12.75">
      <c r="A146" s="35" t="s">
        <v>56</v>
      </c>
      <c r="E146" s="39" t="s">
        <v>5</v>
      </c>
    </row>
    <row r="147" spans="1:5" ht="25.5">
      <c r="A147" s="35" t="s">
        <v>58</v>
      </c>
      <c r="E147" s="40" t="s">
        <v>334</v>
      </c>
    </row>
    <row r="148" spans="1:5" ht="267.75">
      <c r="A148" t="s">
        <v>60</v>
      </c>
      <c r="E148" s="39" t="s">
        <v>332</v>
      </c>
    </row>
    <row r="149" spans="1:16" ht="12.75">
      <c r="A149" t="s">
        <v>49</v>
      </c>
      <c s="34" t="s">
        <v>335</v>
      </c>
      <c s="34" t="s">
        <v>329</v>
      </c>
      <c s="35" t="s">
        <v>25</v>
      </c>
      <c s="6" t="s">
        <v>330</v>
      </c>
      <c s="36" t="s">
        <v>54</v>
      </c>
      <c s="37">
        <v>5.983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55</v>
      </c>
      <c>
        <f>(M149*21)/100</f>
      </c>
      <c t="s">
        <v>27</v>
      </c>
    </row>
    <row r="150" spans="1:5" ht="12.75">
      <c r="A150" s="35" t="s">
        <v>56</v>
      </c>
      <c r="E150" s="39" t="s">
        <v>5</v>
      </c>
    </row>
    <row r="151" spans="1:5" ht="25.5">
      <c r="A151" s="35" t="s">
        <v>58</v>
      </c>
      <c r="E151" s="40" t="s">
        <v>336</v>
      </c>
    </row>
    <row r="152" spans="1:5" ht="267.75">
      <c r="A152" t="s">
        <v>60</v>
      </c>
      <c r="E152" s="39" t="s">
        <v>332</v>
      </c>
    </row>
    <row r="153" spans="1:16" ht="12.75">
      <c r="A153" t="s">
        <v>49</v>
      </c>
      <c s="34" t="s">
        <v>337</v>
      </c>
      <c s="34" t="s">
        <v>338</v>
      </c>
      <c s="35" t="s">
        <v>5</v>
      </c>
      <c s="6" t="s">
        <v>339</v>
      </c>
      <c s="36" t="s">
        <v>54</v>
      </c>
      <c s="37">
        <v>3.577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55</v>
      </c>
      <c>
        <f>(M153*21)/100</f>
      </c>
      <c t="s">
        <v>27</v>
      </c>
    </row>
    <row r="154" spans="1:5" ht="12.75">
      <c r="A154" s="35" t="s">
        <v>56</v>
      </c>
      <c r="E154" s="39" t="s">
        <v>5</v>
      </c>
    </row>
    <row r="155" spans="1:5" ht="25.5">
      <c r="A155" s="35" t="s">
        <v>58</v>
      </c>
      <c r="E155" s="40" t="s">
        <v>340</v>
      </c>
    </row>
    <row r="156" spans="1:5" ht="267.75">
      <c r="A156" t="s">
        <v>60</v>
      </c>
      <c r="E156" s="39" t="s">
        <v>332</v>
      </c>
    </row>
    <row r="157" spans="1:16" ht="12.75">
      <c r="A157" t="s">
        <v>49</v>
      </c>
      <c s="34" t="s">
        <v>341</v>
      </c>
      <c s="34" t="s">
        <v>342</v>
      </c>
      <c s="35" t="s">
        <v>5</v>
      </c>
      <c s="6" t="s">
        <v>343</v>
      </c>
      <c s="36" t="s">
        <v>72</v>
      </c>
      <c s="37">
        <v>8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73</v>
      </c>
      <c>
        <f>(M157*21)/100</f>
      </c>
      <c t="s">
        <v>27</v>
      </c>
    </row>
    <row r="158" spans="1:5" ht="12.75">
      <c r="A158" s="35" t="s">
        <v>56</v>
      </c>
      <c r="E158" s="39" t="s">
        <v>5</v>
      </c>
    </row>
    <row r="159" spans="1:5" ht="25.5">
      <c r="A159" s="35" t="s">
        <v>58</v>
      </c>
      <c r="E159" s="40" t="s">
        <v>344</v>
      </c>
    </row>
    <row r="160" spans="1:5" ht="242.25">
      <c r="A160" t="s">
        <v>60</v>
      </c>
      <c r="E160" s="39" t="s">
        <v>322</v>
      </c>
    </row>
    <row r="161" spans="1:16" ht="12.75">
      <c r="A161" t="s">
        <v>49</v>
      </c>
      <c s="34" t="s">
        <v>345</v>
      </c>
      <c s="34" t="s">
        <v>346</v>
      </c>
      <c s="35" t="s">
        <v>5</v>
      </c>
      <c s="6" t="s">
        <v>347</v>
      </c>
      <c s="36" t="s">
        <v>54</v>
      </c>
      <c s="37">
        <v>1.519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55</v>
      </c>
      <c>
        <f>(M161*21)/100</f>
      </c>
      <c t="s">
        <v>27</v>
      </c>
    </row>
    <row r="162" spans="1:5" ht="12.75">
      <c r="A162" s="35" t="s">
        <v>56</v>
      </c>
      <c r="E162" s="39" t="s">
        <v>5</v>
      </c>
    </row>
    <row r="163" spans="1:5" ht="25.5">
      <c r="A163" s="35" t="s">
        <v>58</v>
      </c>
      <c r="E163" s="40" t="s">
        <v>348</v>
      </c>
    </row>
    <row r="164" spans="1:5" ht="267.75">
      <c r="A164" t="s">
        <v>60</v>
      </c>
      <c r="E164" s="39" t="s">
        <v>332</v>
      </c>
    </row>
    <row r="165" spans="1:13" ht="12.75">
      <c r="A165" t="s">
        <v>46</v>
      </c>
      <c r="C165" s="31" t="s">
        <v>88</v>
      </c>
      <c r="E165" s="33" t="s">
        <v>94</v>
      </c>
      <c r="J165" s="32">
        <f>0</f>
      </c>
      <c s="32">
        <f>0</f>
      </c>
      <c s="32">
        <f>0+L166+L170+L174+L178+L182+L186+L190</f>
      </c>
      <c s="32">
        <f>0+M166+M170+M174+M178+M182+M186+M190</f>
      </c>
    </row>
    <row r="166" spans="1:16" ht="12.75">
      <c r="A166" t="s">
        <v>49</v>
      </c>
      <c s="34" t="s">
        <v>349</v>
      </c>
      <c s="34" t="s">
        <v>350</v>
      </c>
      <c s="35" t="s">
        <v>5</v>
      </c>
      <c s="6" t="s">
        <v>351</v>
      </c>
      <c s="36" t="s">
        <v>72</v>
      </c>
      <c s="37">
        <v>10.4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73</v>
      </c>
      <c>
        <f>(M166*21)/100</f>
      </c>
      <c t="s">
        <v>27</v>
      </c>
    </row>
    <row r="167" spans="1:5" ht="12.75">
      <c r="A167" s="35" t="s">
        <v>56</v>
      </c>
      <c r="E167" s="39" t="s">
        <v>5</v>
      </c>
    </row>
    <row r="168" spans="1:5" ht="25.5">
      <c r="A168" s="35" t="s">
        <v>58</v>
      </c>
      <c r="E168" s="40" t="s">
        <v>352</v>
      </c>
    </row>
    <row r="169" spans="1:5" ht="395.25">
      <c r="A169" t="s">
        <v>60</v>
      </c>
      <c r="E169" s="39" t="s">
        <v>353</v>
      </c>
    </row>
    <row r="170" spans="1:16" ht="12.75">
      <c r="A170" t="s">
        <v>49</v>
      </c>
      <c s="34" t="s">
        <v>354</v>
      </c>
      <c s="34" t="s">
        <v>355</v>
      </c>
      <c s="35" t="s">
        <v>5</v>
      </c>
      <c s="6" t="s">
        <v>356</v>
      </c>
      <c s="36" t="s">
        <v>54</v>
      </c>
      <c s="37">
        <v>1.182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55</v>
      </c>
      <c>
        <f>(M170*21)/100</f>
      </c>
      <c t="s">
        <v>27</v>
      </c>
    </row>
    <row r="171" spans="1:5" ht="12.75">
      <c r="A171" s="35" t="s">
        <v>56</v>
      </c>
      <c r="E171" s="39" t="s">
        <v>5</v>
      </c>
    </row>
    <row r="172" spans="1:5" ht="25.5">
      <c r="A172" s="35" t="s">
        <v>58</v>
      </c>
      <c r="E172" s="40" t="s">
        <v>357</v>
      </c>
    </row>
    <row r="173" spans="1:5" ht="280.5">
      <c r="A173" t="s">
        <v>60</v>
      </c>
      <c r="E173" s="39" t="s">
        <v>358</v>
      </c>
    </row>
    <row r="174" spans="1:16" ht="12.75">
      <c r="A174" t="s">
        <v>49</v>
      </c>
      <c s="34" t="s">
        <v>359</v>
      </c>
      <c s="34" t="s">
        <v>360</v>
      </c>
      <c s="35" t="s">
        <v>5</v>
      </c>
      <c s="6" t="s">
        <v>361</v>
      </c>
      <c s="36" t="s">
        <v>72</v>
      </c>
      <c s="37">
        <v>126.85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73</v>
      </c>
      <c>
        <f>(M174*21)/100</f>
      </c>
      <c t="s">
        <v>27</v>
      </c>
    </row>
    <row r="175" spans="1:5" ht="12.75">
      <c r="A175" s="35" t="s">
        <v>56</v>
      </c>
      <c r="E175" s="39" t="s">
        <v>5</v>
      </c>
    </row>
    <row r="176" spans="1:5" ht="76.5">
      <c r="A176" s="35" t="s">
        <v>58</v>
      </c>
      <c r="E176" s="40" t="s">
        <v>362</v>
      </c>
    </row>
    <row r="177" spans="1:5" ht="369.75">
      <c r="A177" t="s">
        <v>60</v>
      </c>
      <c r="E177" s="39" t="s">
        <v>326</v>
      </c>
    </row>
    <row r="178" spans="1:16" ht="12.75">
      <c r="A178" t="s">
        <v>49</v>
      </c>
      <c s="34" t="s">
        <v>363</v>
      </c>
      <c s="34" t="s">
        <v>364</v>
      </c>
      <c s="35" t="s">
        <v>5</v>
      </c>
      <c s="6" t="s">
        <v>365</v>
      </c>
      <c s="36" t="s">
        <v>72</v>
      </c>
      <c s="37">
        <v>13.1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73</v>
      </c>
      <c>
        <f>(M178*21)/100</f>
      </c>
      <c t="s">
        <v>27</v>
      </c>
    </row>
    <row r="179" spans="1:5" ht="12.75">
      <c r="A179" s="35" t="s">
        <v>56</v>
      </c>
      <c r="E179" s="39" t="s">
        <v>5</v>
      </c>
    </row>
    <row r="180" spans="1:5" ht="25.5">
      <c r="A180" s="35" t="s">
        <v>58</v>
      </c>
      <c r="E180" s="40" t="s">
        <v>366</v>
      </c>
    </row>
    <row r="181" spans="1:5" ht="395.25">
      <c r="A181" t="s">
        <v>60</v>
      </c>
      <c r="E181" s="39" t="s">
        <v>353</v>
      </c>
    </row>
    <row r="182" spans="1:16" ht="12.75">
      <c r="A182" t="s">
        <v>49</v>
      </c>
      <c s="34" t="s">
        <v>367</v>
      </c>
      <c s="34" t="s">
        <v>368</v>
      </c>
      <c s="35" t="s">
        <v>5</v>
      </c>
      <c s="6" t="s">
        <v>369</v>
      </c>
      <c s="36" t="s">
        <v>72</v>
      </c>
      <c s="37">
        <v>0.3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73</v>
      </c>
      <c>
        <f>(M182*21)/100</f>
      </c>
      <c t="s">
        <v>27</v>
      </c>
    </row>
    <row r="183" spans="1:5" ht="12.75">
      <c r="A183" s="35" t="s">
        <v>56</v>
      </c>
      <c r="E183" s="39" t="s">
        <v>5</v>
      </c>
    </row>
    <row r="184" spans="1:5" ht="25.5">
      <c r="A184" s="35" t="s">
        <v>58</v>
      </c>
      <c r="E184" s="40" t="s">
        <v>370</v>
      </c>
    </row>
    <row r="185" spans="1:5" ht="51">
      <c r="A185" t="s">
        <v>60</v>
      </c>
      <c r="E185" s="39" t="s">
        <v>371</v>
      </c>
    </row>
    <row r="186" spans="1:16" ht="12.75">
      <c r="A186" t="s">
        <v>49</v>
      </c>
      <c s="34" t="s">
        <v>372</v>
      </c>
      <c s="34" t="s">
        <v>373</v>
      </c>
      <c s="35" t="s">
        <v>5</v>
      </c>
      <c s="6" t="s">
        <v>374</v>
      </c>
      <c s="36" t="s">
        <v>72</v>
      </c>
      <c s="37">
        <v>26.2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73</v>
      </c>
      <c>
        <f>(M186*21)/100</f>
      </c>
      <c t="s">
        <v>27</v>
      </c>
    </row>
    <row r="187" spans="1:5" ht="12.75">
      <c r="A187" s="35" t="s">
        <v>56</v>
      </c>
      <c r="E187" s="39" t="s">
        <v>5</v>
      </c>
    </row>
    <row r="188" spans="1:5" ht="25.5">
      <c r="A188" s="35" t="s">
        <v>58</v>
      </c>
      <c r="E188" s="40" t="s">
        <v>375</v>
      </c>
    </row>
    <row r="189" spans="1:5" ht="102">
      <c r="A189" t="s">
        <v>60</v>
      </c>
      <c r="E189" s="39" t="s">
        <v>376</v>
      </c>
    </row>
    <row r="190" spans="1:16" ht="12.75">
      <c r="A190" t="s">
        <v>49</v>
      </c>
      <c s="34" t="s">
        <v>377</v>
      </c>
      <c s="34" t="s">
        <v>378</v>
      </c>
      <c s="35" t="s">
        <v>5</v>
      </c>
      <c s="6" t="s">
        <v>379</v>
      </c>
      <c s="36" t="s">
        <v>54</v>
      </c>
      <c s="37">
        <v>33.765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380</v>
      </c>
      <c>
        <f>(M190*21)/100</f>
      </c>
      <c t="s">
        <v>27</v>
      </c>
    </row>
    <row r="191" spans="1:5" ht="12.75">
      <c r="A191" s="35" t="s">
        <v>56</v>
      </c>
      <c r="E191" s="39" t="s">
        <v>5</v>
      </c>
    </row>
    <row r="192" spans="1:5" ht="25.5">
      <c r="A192" s="35" t="s">
        <v>58</v>
      </c>
      <c r="E192" s="40" t="s">
        <v>381</v>
      </c>
    </row>
    <row r="193" spans="1:5" ht="293.25">
      <c r="A193" t="s">
        <v>60</v>
      </c>
      <c r="E193" s="39" t="s">
        <v>382</v>
      </c>
    </row>
    <row r="194" spans="1:13" ht="12.75">
      <c r="A194" t="s">
        <v>46</v>
      </c>
      <c r="C194" s="31" t="s">
        <v>95</v>
      </c>
      <c r="E194" s="33" t="s">
        <v>383</v>
      </c>
      <c r="J194" s="32">
        <f>0</f>
      </c>
      <c s="32">
        <f>0</f>
      </c>
      <c s="32">
        <f>0+L195+L199+L203+L207+L211+L215+L219+L223</f>
      </c>
      <c s="32">
        <f>0+M195+M199+M203+M207+M211+M215+M219+M223</f>
      </c>
    </row>
    <row r="195" spans="1:16" ht="12.75">
      <c r="A195" t="s">
        <v>49</v>
      </c>
      <c s="34" t="s">
        <v>384</v>
      </c>
      <c s="34" t="s">
        <v>385</v>
      </c>
      <c s="35" t="s">
        <v>5</v>
      </c>
      <c s="6" t="s">
        <v>386</v>
      </c>
      <c s="36" t="s">
        <v>84</v>
      </c>
      <c s="37">
        <v>34.5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73</v>
      </c>
      <c>
        <f>(M195*21)/100</f>
      </c>
      <c t="s">
        <v>27</v>
      </c>
    </row>
    <row r="196" spans="1:5" ht="12.75">
      <c r="A196" s="35" t="s">
        <v>56</v>
      </c>
      <c r="E196" s="39" t="s">
        <v>5</v>
      </c>
    </row>
    <row r="197" spans="1:5" ht="25.5">
      <c r="A197" s="35" t="s">
        <v>58</v>
      </c>
      <c r="E197" s="40" t="s">
        <v>387</v>
      </c>
    </row>
    <row r="198" spans="1:5" ht="51">
      <c r="A198" t="s">
        <v>60</v>
      </c>
      <c r="E198" s="39" t="s">
        <v>388</v>
      </c>
    </row>
    <row r="199" spans="1:16" ht="12.75">
      <c r="A199" t="s">
        <v>49</v>
      </c>
      <c s="34" t="s">
        <v>389</v>
      </c>
      <c s="34" t="s">
        <v>390</v>
      </c>
      <c s="35" t="s">
        <v>5</v>
      </c>
      <c s="6" t="s">
        <v>391</v>
      </c>
      <c s="36" t="s">
        <v>72</v>
      </c>
      <c s="37">
        <v>13.248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73</v>
      </c>
      <c>
        <f>(M199*21)/100</f>
      </c>
      <c t="s">
        <v>27</v>
      </c>
    </row>
    <row r="200" spans="1:5" ht="12.75">
      <c r="A200" s="35" t="s">
        <v>56</v>
      </c>
      <c r="E200" s="39" t="s">
        <v>5</v>
      </c>
    </row>
    <row r="201" spans="1:5" ht="38.25">
      <c r="A201" s="35" t="s">
        <v>58</v>
      </c>
      <c r="E201" s="40" t="s">
        <v>392</v>
      </c>
    </row>
    <row r="202" spans="1:5" ht="127.5">
      <c r="A202" t="s">
        <v>60</v>
      </c>
      <c r="E202" s="39" t="s">
        <v>393</v>
      </c>
    </row>
    <row r="203" spans="1:16" ht="12.75">
      <c r="A203" t="s">
        <v>49</v>
      </c>
      <c s="34" t="s">
        <v>394</v>
      </c>
      <c s="34" t="s">
        <v>395</v>
      </c>
      <c s="35" t="s">
        <v>5</v>
      </c>
      <c s="6" t="s">
        <v>396</v>
      </c>
      <c s="36" t="s">
        <v>84</v>
      </c>
      <c s="37">
        <v>240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73</v>
      </c>
      <c>
        <f>(M203*21)/100</f>
      </c>
      <c t="s">
        <v>27</v>
      </c>
    </row>
    <row r="204" spans="1:5" ht="12.75">
      <c r="A204" s="35" t="s">
        <v>56</v>
      </c>
      <c r="E204" s="39" t="s">
        <v>5</v>
      </c>
    </row>
    <row r="205" spans="1:5" ht="25.5">
      <c r="A205" s="35" t="s">
        <v>58</v>
      </c>
      <c r="E205" s="40" t="s">
        <v>397</v>
      </c>
    </row>
    <row r="206" spans="1:5" ht="51">
      <c r="A206" t="s">
        <v>60</v>
      </c>
      <c r="E206" s="39" t="s">
        <v>398</v>
      </c>
    </row>
    <row r="207" spans="1:16" ht="12.75">
      <c r="A207" t="s">
        <v>49</v>
      </c>
      <c s="34" t="s">
        <v>399</v>
      </c>
      <c s="34" t="s">
        <v>400</v>
      </c>
      <c s="35" t="s">
        <v>5</v>
      </c>
      <c s="6" t="s">
        <v>401</v>
      </c>
      <c s="36" t="s">
        <v>72</v>
      </c>
      <c s="37">
        <v>12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73</v>
      </c>
      <c>
        <f>(M207*21)/100</f>
      </c>
      <c t="s">
        <v>27</v>
      </c>
    </row>
    <row r="208" spans="1:5" ht="12.75">
      <c r="A208" s="35" t="s">
        <v>56</v>
      </c>
      <c r="E208" s="39" t="s">
        <v>5</v>
      </c>
    </row>
    <row r="209" spans="1:5" ht="25.5">
      <c r="A209" s="35" t="s">
        <v>58</v>
      </c>
      <c r="E209" s="40" t="s">
        <v>402</v>
      </c>
    </row>
    <row r="210" spans="1:5" ht="204">
      <c r="A210" t="s">
        <v>60</v>
      </c>
      <c r="E210" s="39" t="s">
        <v>403</v>
      </c>
    </row>
    <row r="211" spans="1:16" ht="12.75">
      <c r="A211" t="s">
        <v>49</v>
      </c>
      <c s="34" t="s">
        <v>404</v>
      </c>
      <c s="34" t="s">
        <v>405</v>
      </c>
      <c s="35" t="s">
        <v>5</v>
      </c>
      <c s="6" t="s">
        <v>406</v>
      </c>
      <c s="36" t="s">
        <v>72</v>
      </c>
      <c s="37">
        <v>6.624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73</v>
      </c>
      <c>
        <f>(M211*21)/100</f>
      </c>
      <c t="s">
        <v>27</v>
      </c>
    </row>
    <row r="212" spans="1:5" ht="12.75">
      <c r="A212" s="35" t="s">
        <v>56</v>
      </c>
      <c r="E212" s="39" t="s">
        <v>5</v>
      </c>
    </row>
    <row r="213" spans="1:5" ht="25.5">
      <c r="A213" s="35" t="s">
        <v>58</v>
      </c>
      <c r="E213" s="40" t="s">
        <v>407</v>
      </c>
    </row>
    <row r="214" spans="1:5" ht="204">
      <c r="A214" t="s">
        <v>60</v>
      </c>
      <c r="E214" s="39" t="s">
        <v>403</v>
      </c>
    </row>
    <row r="215" spans="1:16" ht="12.75">
      <c r="A215" t="s">
        <v>49</v>
      </c>
      <c s="34" t="s">
        <v>408</v>
      </c>
      <c s="34" t="s">
        <v>409</v>
      </c>
      <c s="35" t="s">
        <v>5</v>
      </c>
      <c s="6" t="s">
        <v>410</v>
      </c>
      <c s="36" t="s">
        <v>72</v>
      </c>
      <c s="37">
        <v>7.728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73</v>
      </c>
      <c>
        <f>(M215*21)/100</f>
      </c>
      <c t="s">
        <v>27</v>
      </c>
    </row>
    <row r="216" spans="1:5" ht="12.75">
      <c r="A216" s="35" t="s">
        <v>56</v>
      </c>
      <c r="E216" s="39" t="s">
        <v>5</v>
      </c>
    </row>
    <row r="217" spans="1:5" ht="38.25">
      <c r="A217" s="35" t="s">
        <v>58</v>
      </c>
      <c r="E217" s="40" t="s">
        <v>411</v>
      </c>
    </row>
    <row r="218" spans="1:5" ht="204">
      <c r="A218" t="s">
        <v>60</v>
      </c>
      <c r="E218" s="39" t="s">
        <v>403</v>
      </c>
    </row>
    <row r="219" spans="1:16" ht="12.75">
      <c r="A219" t="s">
        <v>49</v>
      </c>
      <c s="34" t="s">
        <v>412</v>
      </c>
      <c s="34" t="s">
        <v>413</v>
      </c>
      <c s="35" t="s">
        <v>5</v>
      </c>
      <c s="6" t="s">
        <v>414</v>
      </c>
      <c s="36" t="s">
        <v>84</v>
      </c>
      <c s="37">
        <v>34.5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73</v>
      </c>
      <c>
        <f>(M219*21)/100</f>
      </c>
      <c t="s">
        <v>27</v>
      </c>
    </row>
    <row r="220" spans="1:5" ht="12.75">
      <c r="A220" s="35" t="s">
        <v>56</v>
      </c>
      <c r="E220" s="39" t="s">
        <v>5</v>
      </c>
    </row>
    <row r="221" spans="1:5" ht="25.5">
      <c r="A221" s="35" t="s">
        <v>58</v>
      </c>
      <c r="E221" s="40" t="s">
        <v>387</v>
      </c>
    </row>
    <row r="222" spans="1:5" ht="153">
      <c r="A222" t="s">
        <v>60</v>
      </c>
      <c r="E222" s="39" t="s">
        <v>415</v>
      </c>
    </row>
    <row r="223" spans="1:16" ht="12.75">
      <c r="A223" t="s">
        <v>49</v>
      </c>
      <c s="34" t="s">
        <v>416</v>
      </c>
      <c s="34" t="s">
        <v>417</v>
      </c>
      <c s="35" t="s">
        <v>5</v>
      </c>
      <c s="6" t="s">
        <v>418</v>
      </c>
      <c s="36" t="s">
        <v>117</v>
      </c>
      <c s="37">
        <v>80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73</v>
      </c>
      <c>
        <f>(M223*21)/100</f>
      </c>
      <c t="s">
        <v>27</v>
      </c>
    </row>
    <row r="224" spans="1:5" ht="12.75">
      <c r="A224" s="35" t="s">
        <v>56</v>
      </c>
      <c r="E224" s="39" t="s">
        <v>5</v>
      </c>
    </row>
    <row r="225" spans="1:5" ht="25.5">
      <c r="A225" s="35" t="s">
        <v>58</v>
      </c>
      <c r="E225" s="40" t="s">
        <v>419</v>
      </c>
    </row>
    <row r="226" spans="1:5" ht="38.25">
      <c r="A226" t="s">
        <v>60</v>
      </c>
      <c r="E226" s="39" t="s">
        <v>420</v>
      </c>
    </row>
    <row r="227" spans="1:13" ht="12.75">
      <c r="A227" t="s">
        <v>46</v>
      </c>
      <c r="C227" s="31" t="s">
        <v>105</v>
      </c>
      <c r="E227" s="33" t="s">
        <v>421</v>
      </c>
      <c r="J227" s="32">
        <f>0</f>
      </c>
      <c s="32">
        <f>0</f>
      </c>
      <c s="32">
        <f>0+L228+L232+L236+L240+L244+L248+L252+L256+L260</f>
      </c>
      <c s="32">
        <f>0+M228+M232+M236+M240+M244+M248+M252+M256+M260</f>
      </c>
    </row>
    <row r="228" spans="1:16" ht="12.75">
      <c r="A228" t="s">
        <v>49</v>
      </c>
      <c s="34" t="s">
        <v>422</v>
      </c>
      <c s="34" t="s">
        <v>423</v>
      </c>
      <c s="35" t="s">
        <v>5</v>
      </c>
      <c s="6" t="s">
        <v>424</v>
      </c>
      <c s="36" t="s">
        <v>117</v>
      </c>
      <c s="37">
        <v>90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73</v>
      </c>
      <c>
        <f>(M228*21)/100</f>
      </c>
      <c t="s">
        <v>27</v>
      </c>
    </row>
    <row r="229" spans="1:5" ht="12.75">
      <c r="A229" s="35" t="s">
        <v>56</v>
      </c>
      <c r="E229" s="39" t="s">
        <v>5</v>
      </c>
    </row>
    <row r="230" spans="1:5" ht="25.5">
      <c r="A230" s="35" t="s">
        <v>58</v>
      </c>
      <c r="E230" s="40" t="s">
        <v>425</v>
      </c>
    </row>
    <row r="231" spans="1:5" ht="114.75">
      <c r="A231" t="s">
        <v>60</v>
      </c>
      <c r="E231" s="39" t="s">
        <v>426</v>
      </c>
    </row>
    <row r="232" spans="1:16" ht="12.75">
      <c r="A232" t="s">
        <v>49</v>
      </c>
      <c s="34" t="s">
        <v>427</v>
      </c>
      <c s="34" t="s">
        <v>428</v>
      </c>
      <c s="35" t="s">
        <v>5</v>
      </c>
      <c s="6" t="s">
        <v>429</v>
      </c>
      <c s="36" t="s">
        <v>117</v>
      </c>
      <c s="37">
        <v>90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73</v>
      </c>
      <c>
        <f>(M232*21)/100</f>
      </c>
      <c t="s">
        <v>27</v>
      </c>
    </row>
    <row r="233" spans="1:5" ht="12.75">
      <c r="A233" s="35" t="s">
        <v>56</v>
      </c>
      <c r="E233" s="39" t="s">
        <v>5</v>
      </c>
    </row>
    <row r="234" spans="1:5" ht="25.5">
      <c r="A234" s="35" t="s">
        <v>58</v>
      </c>
      <c r="E234" s="40" t="s">
        <v>430</v>
      </c>
    </row>
    <row r="235" spans="1:5" ht="102">
      <c r="A235" t="s">
        <v>60</v>
      </c>
      <c r="E235" s="39" t="s">
        <v>431</v>
      </c>
    </row>
    <row r="236" spans="1:16" ht="25.5">
      <c r="A236" t="s">
        <v>49</v>
      </c>
      <c s="34" t="s">
        <v>432</v>
      </c>
      <c s="34" t="s">
        <v>433</v>
      </c>
      <c s="35" t="s">
        <v>5</v>
      </c>
      <c s="6" t="s">
        <v>434</v>
      </c>
      <c s="36" t="s">
        <v>84</v>
      </c>
      <c s="37">
        <v>179.4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73</v>
      </c>
      <c>
        <f>(M236*21)/100</f>
      </c>
      <c t="s">
        <v>27</v>
      </c>
    </row>
    <row r="237" spans="1:5" ht="12.75">
      <c r="A237" s="35" t="s">
        <v>56</v>
      </c>
      <c r="E237" s="39" t="s">
        <v>5</v>
      </c>
    </row>
    <row r="238" spans="1:5" ht="25.5">
      <c r="A238" s="35" t="s">
        <v>58</v>
      </c>
      <c r="E238" s="40" t="s">
        <v>435</v>
      </c>
    </row>
    <row r="239" spans="1:5" ht="191.25">
      <c r="A239" t="s">
        <v>60</v>
      </c>
      <c r="E239" s="39" t="s">
        <v>436</v>
      </c>
    </row>
    <row r="240" spans="1:16" ht="25.5">
      <c r="A240" t="s">
        <v>49</v>
      </c>
      <c s="34" t="s">
        <v>437</v>
      </c>
      <c s="34" t="s">
        <v>438</v>
      </c>
      <c s="35" t="s">
        <v>5</v>
      </c>
      <c s="6" t="s">
        <v>439</v>
      </c>
      <c s="36" t="s">
        <v>84</v>
      </c>
      <c s="37">
        <v>642.9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73</v>
      </c>
      <c>
        <f>(M240*21)/100</f>
      </c>
      <c t="s">
        <v>27</v>
      </c>
    </row>
    <row r="241" spans="1:5" ht="12.75">
      <c r="A241" s="35" t="s">
        <v>56</v>
      </c>
      <c r="E241" s="39" t="s">
        <v>5</v>
      </c>
    </row>
    <row r="242" spans="1:5" ht="63.75">
      <c r="A242" s="35" t="s">
        <v>58</v>
      </c>
      <c r="E242" s="40" t="s">
        <v>440</v>
      </c>
    </row>
    <row r="243" spans="1:5" ht="191.25">
      <c r="A243" t="s">
        <v>60</v>
      </c>
      <c r="E243" s="39" t="s">
        <v>436</v>
      </c>
    </row>
    <row r="244" spans="1:16" ht="12.75">
      <c r="A244" t="s">
        <v>49</v>
      </c>
      <c s="34" t="s">
        <v>441</v>
      </c>
      <c s="34" t="s">
        <v>442</v>
      </c>
      <c s="35" t="s">
        <v>5</v>
      </c>
      <c s="6" t="s">
        <v>443</v>
      </c>
      <c s="36" t="s">
        <v>84</v>
      </c>
      <c s="37">
        <v>97.02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55</v>
      </c>
      <c>
        <f>(M244*21)/100</f>
      </c>
      <c t="s">
        <v>27</v>
      </c>
    </row>
    <row r="245" spans="1:5" ht="12.75">
      <c r="A245" s="35" t="s">
        <v>56</v>
      </c>
      <c r="E245" s="39" t="s">
        <v>5</v>
      </c>
    </row>
    <row r="246" spans="1:5" ht="25.5">
      <c r="A246" s="35" t="s">
        <v>58</v>
      </c>
      <c r="E246" s="40" t="s">
        <v>444</v>
      </c>
    </row>
    <row r="247" spans="1:5" ht="204">
      <c r="A247" t="s">
        <v>60</v>
      </c>
      <c r="E247" s="39" t="s">
        <v>445</v>
      </c>
    </row>
    <row r="248" spans="1:16" ht="12.75">
      <c r="A248" t="s">
        <v>49</v>
      </c>
      <c s="34" t="s">
        <v>446</v>
      </c>
      <c s="34" t="s">
        <v>447</v>
      </c>
      <c s="35" t="s">
        <v>5</v>
      </c>
      <c s="6" t="s">
        <v>448</v>
      </c>
      <c s="36" t="s">
        <v>84</v>
      </c>
      <c s="37">
        <v>72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73</v>
      </c>
      <c>
        <f>(M248*21)/100</f>
      </c>
      <c t="s">
        <v>27</v>
      </c>
    </row>
    <row r="249" spans="1:5" ht="12.75">
      <c r="A249" s="35" t="s">
        <v>56</v>
      </c>
      <c r="E249" s="39" t="s">
        <v>5</v>
      </c>
    </row>
    <row r="250" spans="1:5" ht="25.5">
      <c r="A250" s="35" t="s">
        <v>58</v>
      </c>
      <c r="E250" s="40" t="s">
        <v>449</v>
      </c>
    </row>
    <row r="251" spans="1:5" ht="38.25">
      <c r="A251" t="s">
        <v>60</v>
      </c>
      <c r="E251" s="39" t="s">
        <v>450</v>
      </c>
    </row>
    <row r="252" spans="1:16" ht="12.75">
      <c r="A252" t="s">
        <v>49</v>
      </c>
      <c s="34" t="s">
        <v>451</v>
      </c>
      <c s="34" t="s">
        <v>452</v>
      </c>
      <c s="35" t="s">
        <v>5</v>
      </c>
      <c s="6" t="s">
        <v>453</v>
      </c>
      <c s="36" t="s">
        <v>84</v>
      </c>
      <c s="37">
        <v>761.1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73</v>
      </c>
      <c>
        <f>(M252*21)/100</f>
      </c>
      <c t="s">
        <v>27</v>
      </c>
    </row>
    <row r="253" spans="1:5" ht="12.75">
      <c r="A253" s="35" t="s">
        <v>56</v>
      </c>
      <c r="E253" s="39" t="s">
        <v>5</v>
      </c>
    </row>
    <row r="254" spans="1:5" ht="25.5">
      <c r="A254" s="35" t="s">
        <v>58</v>
      </c>
      <c r="E254" s="40" t="s">
        <v>454</v>
      </c>
    </row>
    <row r="255" spans="1:5" ht="38.25">
      <c r="A255" t="s">
        <v>60</v>
      </c>
      <c r="E255" s="39" t="s">
        <v>455</v>
      </c>
    </row>
    <row r="256" spans="1:16" ht="12.75">
      <c r="A256" t="s">
        <v>49</v>
      </c>
      <c s="34" t="s">
        <v>456</v>
      </c>
      <c s="34" t="s">
        <v>457</v>
      </c>
      <c s="35" t="s">
        <v>5</v>
      </c>
      <c s="6" t="s">
        <v>458</v>
      </c>
      <c s="36" t="s">
        <v>137</v>
      </c>
      <c s="37">
        <v>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73</v>
      </c>
      <c>
        <f>(M256*21)/100</f>
      </c>
      <c t="s">
        <v>27</v>
      </c>
    </row>
    <row r="257" spans="1:5" ht="12.75">
      <c r="A257" s="35" t="s">
        <v>56</v>
      </c>
      <c r="E257" s="39" t="s">
        <v>5</v>
      </c>
    </row>
    <row r="258" spans="1:5" ht="12.75">
      <c r="A258" s="35" t="s">
        <v>58</v>
      </c>
      <c r="E258" s="40" t="s">
        <v>459</v>
      </c>
    </row>
    <row r="259" spans="1:5" ht="114.75">
      <c r="A259" t="s">
        <v>60</v>
      </c>
      <c r="E259" s="39" t="s">
        <v>460</v>
      </c>
    </row>
    <row r="260" spans="1:16" ht="12.75">
      <c r="A260" t="s">
        <v>49</v>
      </c>
      <c s="34" t="s">
        <v>461</v>
      </c>
      <c s="34" t="s">
        <v>462</v>
      </c>
      <c s="35" t="s">
        <v>5</v>
      </c>
      <c s="6" t="s">
        <v>463</v>
      </c>
      <c s="36" t="s">
        <v>84</v>
      </c>
      <c s="37">
        <v>407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73</v>
      </c>
      <c>
        <f>(M260*21)/100</f>
      </c>
      <c t="s">
        <v>27</v>
      </c>
    </row>
    <row r="261" spans="1:5" ht="12.75">
      <c r="A261" s="35" t="s">
        <v>56</v>
      </c>
      <c r="E261" s="39" t="s">
        <v>5</v>
      </c>
    </row>
    <row r="262" spans="1:5" ht="25.5">
      <c r="A262" s="35" t="s">
        <v>58</v>
      </c>
      <c r="E262" s="40" t="s">
        <v>464</v>
      </c>
    </row>
    <row r="263" spans="1:5" ht="51">
      <c r="A263" t="s">
        <v>60</v>
      </c>
      <c r="E263" s="39" t="s">
        <v>465</v>
      </c>
    </row>
    <row r="264" spans="1:13" ht="12.75">
      <c r="A264" t="s">
        <v>46</v>
      </c>
      <c r="C264" s="31" t="s">
        <v>110</v>
      </c>
      <c r="E264" s="33" t="s">
        <v>466</v>
      </c>
      <c r="J264" s="32">
        <f>0</f>
      </c>
      <c s="32">
        <f>0</f>
      </c>
      <c s="32">
        <f>0+L265</f>
      </c>
      <c s="32">
        <f>0+M265</f>
      </c>
    </row>
    <row r="265" spans="1:16" ht="12.75">
      <c r="A265" t="s">
        <v>49</v>
      </c>
      <c s="34" t="s">
        <v>467</v>
      </c>
      <c s="34" t="s">
        <v>468</v>
      </c>
      <c s="35" t="s">
        <v>5</v>
      </c>
      <c s="6" t="s">
        <v>469</v>
      </c>
      <c s="36" t="s">
        <v>137</v>
      </c>
      <c s="37">
        <v>4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73</v>
      </c>
      <c>
        <f>(M265*21)/100</f>
      </c>
      <c t="s">
        <v>27</v>
      </c>
    </row>
    <row r="266" spans="1:5" ht="12.75">
      <c r="A266" s="35" t="s">
        <v>56</v>
      </c>
      <c r="E266" s="39" t="s">
        <v>5</v>
      </c>
    </row>
    <row r="267" spans="1:5" ht="25.5">
      <c r="A267" s="35" t="s">
        <v>58</v>
      </c>
      <c r="E267" s="40" t="s">
        <v>470</v>
      </c>
    </row>
    <row r="268" spans="1:5" ht="38.25">
      <c r="A268" t="s">
        <v>60</v>
      </c>
      <c r="E268" s="39" t="s">
        <v>471</v>
      </c>
    </row>
    <row r="269" spans="1:13" ht="12.75">
      <c r="A269" t="s">
        <v>46</v>
      </c>
      <c r="C269" s="31" t="s">
        <v>114</v>
      </c>
      <c r="E269" s="33" t="s">
        <v>472</v>
      </c>
      <c r="J269" s="32">
        <f>0</f>
      </c>
      <c s="32">
        <f>0</f>
      </c>
      <c s="32">
        <f>0+L270+L274+L278+L282+L286+L290+L294+L298+L302+L306+L310+L314+L318+L322+L326+L330+L334</f>
      </c>
      <c s="32">
        <f>0+M270+M274+M278+M282+M286+M290+M294+M298+M302+M306+M310+M314+M318+M322+M326+M330+M334</f>
      </c>
    </row>
    <row r="270" spans="1:16" ht="12.75">
      <c r="A270" t="s">
        <v>49</v>
      </c>
      <c s="34" t="s">
        <v>473</v>
      </c>
      <c s="34" t="s">
        <v>474</v>
      </c>
      <c s="35" t="s">
        <v>68</v>
      </c>
      <c s="6" t="s">
        <v>475</v>
      </c>
      <c s="36" t="s">
        <v>117</v>
      </c>
      <c s="37">
        <v>58.5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55</v>
      </c>
      <c>
        <f>(M270*21)/100</f>
      </c>
      <c t="s">
        <v>27</v>
      </c>
    </row>
    <row r="271" spans="1:5" ht="12.75">
      <c r="A271" s="35" t="s">
        <v>56</v>
      </c>
      <c r="E271" s="39" t="s">
        <v>5</v>
      </c>
    </row>
    <row r="272" spans="1:5" ht="25.5">
      <c r="A272" s="35" t="s">
        <v>58</v>
      </c>
      <c r="E272" s="40" t="s">
        <v>476</v>
      </c>
    </row>
    <row r="273" spans="1:5" ht="76.5">
      <c r="A273" t="s">
        <v>60</v>
      </c>
      <c r="E273" s="39" t="s">
        <v>477</v>
      </c>
    </row>
    <row r="274" spans="1:16" ht="12.75">
      <c r="A274" t="s">
        <v>49</v>
      </c>
      <c s="34" t="s">
        <v>478</v>
      </c>
      <c s="34" t="s">
        <v>474</v>
      </c>
      <c s="35" t="s">
        <v>27</v>
      </c>
      <c s="6" t="s">
        <v>475</v>
      </c>
      <c s="36" t="s">
        <v>117</v>
      </c>
      <c s="37">
        <v>27.54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55</v>
      </c>
      <c>
        <f>(M274*21)/100</f>
      </c>
      <c t="s">
        <v>27</v>
      </c>
    </row>
    <row r="275" spans="1:5" ht="12.75">
      <c r="A275" s="35" t="s">
        <v>56</v>
      </c>
      <c r="E275" s="39" t="s">
        <v>5</v>
      </c>
    </row>
    <row r="276" spans="1:5" ht="25.5">
      <c r="A276" s="35" t="s">
        <v>58</v>
      </c>
      <c r="E276" s="40" t="s">
        <v>479</v>
      </c>
    </row>
    <row r="277" spans="1:5" ht="76.5">
      <c r="A277" t="s">
        <v>60</v>
      </c>
      <c r="E277" s="39" t="s">
        <v>477</v>
      </c>
    </row>
    <row r="278" spans="1:16" ht="12.75">
      <c r="A278" t="s">
        <v>49</v>
      </c>
      <c s="34" t="s">
        <v>480</v>
      </c>
      <c s="34" t="s">
        <v>481</v>
      </c>
      <c s="35" t="s">
        <v>5</v>
      </c>
      <c s="6" t="s">
        <v>482</v>
      </c>
      <c s="36" t="s">
        <v>117</v>
      </c>
      <c s="37">
        <v>101.8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73</v>
      </c>
      <c>
        <f>(M278*21)/100</f>
      </c>
      <c t="s">
        <v>27</v>
      </c>
    </row>
    <row r="279" spans="1:5" ht="12.75">
      <c r="A279" s="35" t="s">
        <v>56</v>
      </c>
      <c r="E279" s="39" t="s">
        <v>5</v>
      </c>
    </row>
    <row r="280" spans="1:5" ht="25.5">
      <c r="A280" s="35" t="s">
        <v>58</v>
      </c>
      <c r="E280" s="40" t="s">
        <v>483</v>
      </c>
    </row>
    <row r="281" spans="1:5" ht="51">
      <c r="A281" t="s">
        <v>60</v>
      </c>
      <c r="E281" s="39" t="s">
        <v>484</v>
      </c>
    </row>
    <row r="282" spans="1:16" ht="12.75">
      <c r="A282" t="s">
        <v>49</v>
      </c>
      <c s="34" t="s">
        <v>485</v>
      </c>
      <c s="34" t="s">
        <v>486</v>
      </c>
      <c s="35" t="s">
        <v>5</v>
      </c>
      <c s="6" t="s">
        <v>487</v>
      </c>
      <c s="36" t="s">
        <v>117</v>
      </c>
      <c s="37">
        <v>71.1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73</v>
      </c>
      <c>
        <f>(M282*21)/100</f>
      </c>
      <c t="s">
        <v>27</v>
      </c>
    </row>
    <row r="283" spans="1:5" ht="12.75">
      <c r="A283" s="35" t="s">
        <v>56</v>
      </c>
      <c r="E283" s="39" t="s">
        <v>5</v>
      </c>
    </row>
    <row r="284" spans="1:5" ht="12.75">
      <c r="A284" s="35" t="s">
        <v>58</v>
      </c>
      <c r="E284" s="40" t="s">
        <v>488</v>
      </c>
    </row>
    <row r="285" spans="1:5" ht="51">
      <c r="A285" t="s">
        <v>60</v>
      </c>
      <c r="E285" s="39" t="s">
        <v>484</v>
      </c>
    </row>
    <row r="286" spans="1:16" ht="12.75">
      <c r="A286" t="s">
        <v>49</v>
      </c>
      <c s="34" t="s">
        <v>489</v>
      </c>
      <c s="34" t="s">
        <v>490</v>
      </c>
      <c s="35" t="s">
        <v>5</v>
      </c>
      <c s="6" t="s">
        <v>491</v>
      </c>
      <c s="36" t="s">
        <v>117</v>
      </c>
      <c s="37">
        <v>21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73</v>
      </c>
      <c>
        <f>(M286*21)/100</f>
      </c>
      <c t="s">
        <v>27</v>
      </c>
    </row>
    <row r="287" spans="1:5" ht="12.75">
      <c r="A287" s="35" t="s">
        <v>56</v>
      </c>
      <c r="E287" s="39" t="s">
        <v>5</v>
      </c>
    </row>
    <row r="288" spans="1:5" ht="25.5">
      <c r="A288" s="35" t="s">
        <v>58</v>
      </c>
      <c r="E288" s="40" t="s">
        <v>492</v>
      </c>
    </row>
    <row r="289" spans="1:5" ht="25.5">
      <c r="A289" t="s">
        <v>60</v>
      </c>
      <c r="E289" s="39" t="s">
        <v>493</v>
      </c>
    </row>
    <row r="290" spans="1:16" ht="12.75">
      <c r="A290" t="s">
        <v>49</v>
      </c>
      <c s="34" t="s">
        <v>494</v>
      </c>
      <c s="34" t="s">
        <v>495</v>
      </c>
      <c s="35" t="s">
        <v>5</v>
      </c>
      <c s="6" t="s">
        <v>496</v>
      </c>
      <c s="36" t="s">
        <v>117</v>
      </c>
      <c s="37">
        <v>41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73</v>
      </c>
      <c>
        <f>(M290*21)/100</f>
      </c>
      <c t="s">
        <v>27</v>
      </c>
    </row>
    <row r="291" spans="1:5" ht="12.75">
      <c r="A291" s="35" t="s">
        <v>56</v>
      </c>
      <c r="E291" s="39" t="s">
        <v>5</v>
      </c>
    </row>
    <row r="292" spans="1:5" ht="25.5">
      <c r="A292" s="35" t="s">
        <v>58</v>
      </c>
      <c r="E292" s="40" t="s">
        <v>497</v>
      </c>
    </row>
    <row r="293" spans="1:5" ht="25.5">
      <c r="A293" t="s">
        <v>60</v>
      </c>
      <c r="E293" s="39" t="s">
        <v>493</v>
      </c>
    </row>
    <row r="294" spans="1:16" ht="12.75">
      <c r="A294" t="s">
        <v>49</v>
      </c>
      <c s="34" t="s">
        <v>498</v>
      </c>
      <c s="34" t="s">
        <v>499</v>
      </c>
      <c s="35" t="s">
        <v>5</v>
      </c>
      <c s="6" t="s">
        <v>500</v>
      </c>
      <c s="36" t="s">
        <v>84</v>
      </c>
      <c s="37">
        <v>37.036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73</v>
      </c>
      <c>
        <f>(M294*21)/100</f>
      </c>
      <c t="s">
        <v>27</v>
      </c>
    </row>
    <row r="295" spans="1:5" ht="12.75">
      <c r="A295" s="35" t="s">
        <v>56</v>
      </c>
      <c r="E295" s="39" t="s">
        <v>5</v>
      </c>
    </row>
    <row r="296" spans="1:5" ht="38.25">
      <c r="A296" s="35" t="s">
        <v>58</v>
      </c>
      <c r="E296" s="40" t="s">
        <v>501</v>
      </c>
    </row>
    <row r="297" spans="1:5" ht="25.5">
      <c r="A297" t="s">
        <v>60</v>
      </c>
      <c r="E297" s="39" t="s">
        <v>502</v>
      </c>
    </row>
    <row r="298" spans="1:16" ht="12.75">
      <c r="A298" t="s">
        <v>49</v>
      </c>
      <c s="34" t="s">
        <v>503</v>
      </c>
      <c s="34" t="s">
        <v>504</v>
      </c>
      <c s="35" t="s">
        <v>5</v>
      </c>
      <c s="6" t="s">
        <v>505</v>
      </c>
      <c s="36" t="s">
        <v>84</v>
      </c>
      <c s="37">
        <v>2.1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73</v>
      </c>
      <c>
        <f>(M298*21)/100</f>
      </c>
      <c t="s">
        <v>27</v>
      </c>
    </row>
    <row r="299" spans="1:5" ht="12.75">
      <c r="A299" s="35" t="s">
        <v>56</v>
      </c>
      <c r="E299" s="39" t="s">
        <v>5</v>
      </c>
    </row>
    <row r="300" spans="1:5" ht="12.75">
      <c r="A300" s="35" t="s">
        <v>58</v>
      </c>
      <c r="E300" s="40" t="s">
        <v>506</v>
      </c>
    </row>
    <row r="301" spans="1:5" ht="25.5">
      <c r="A301" t="s">
        <v>60</v>
      </c>
      <c r="E301" s="39" t="s">
        <v>502</v>
      </c>
    </row>
    <row r="302" spans="1:16" ht="25.5">
      <c r="A302" t="s">
        <v>49</v>
      </c>
      <c s="34" t="s">
        <v>507</v>
      </c>
      <c s="34" t="s">
        <v>508</v>
      </c>
      <c s="35" t="s">
        <v>5</v>
      </c>
      <c s="6" t="s">
        <v>509</v>
      </c>
      <c s="36" t="s">
        <v>117</v>
      </c>
      <c s="37">
        <v>83.7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73</v>
      </c>
      <c>
        <f>(M302*21)/100</f>
      </c>
      <c t="s">
        <v>27</v>
      </c>
    </row>
    <row r="303" spans="1:5" ht="12.75">
      <c r="A303" s="35" t="s">
        <v>56</v>
      </c>
      <c r="E303" s="39" t="s">
        <v>5</v>
      </c>
    </row>
    <row r="304" spans="1:5" ht="51">
      <c r="A304" s="35" t="s">
        <v>58</v>
      </c>
      <c r="E304" s="40" t="s">
        <v>510</v>
      </c>
    </row>
    <row r="305" spans="1:5" ht="38.25">
      <c r="A305" t="s">
        <v>60</v>
      </c>
      <c r="E305" s="39" t="s">
        <v>511</v>
      </c>
    </row>
    <row r="306" spans="1:16" ht="12.75">
      <c r="A306" t="s">
        <v>49</v>
      </c>
      <c s="34" t="s">
        <v>512</v>
      </c>
      <c s="34" t="s">
        <v>513</v>
      </c>
      <c s="35" t="s">
        <v>5</v>
      </c>
      <c s="6" t="s">
        <v>514</v>
      </c>
      <c s="36" t="s">
        <v>117</v>
      </c>
      <c s="37">
        <v>83.7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73</v>
      </c>
      <c>
        <f>(M306*21)/100</f>
      </c>
      <c t="s">
        <v>27</v>
      </c>
    </row>
    <row r="307" spans="1:5" ht="12.75">
      <c r="A307" s="35" t="s">
        <v>56</v>
      </c>
      <c r="E307" s="39" t="s">
        <v>5</v>
      </c>
    </row>
    <row r="308" spans="1:5" ht="51">
      <c r="A308" s="35" t="s">
        <v>58</v>
      </c>
      <c r="E308" s="40" t="s">
        <v>510</v>
      </c>
    </row>
    <row r="309" spans="1:5" ht="25.5">
      <c r="A309" t="s">
        <v>60</v>
      </c>
      <c r="E309" s="39" t="s">
        <v>502</v>
      </c>
    </row>
    <row r="310" spans="1:16" ht="12.75">
      <c r="A310" t="s">
        <v>49</v>
      </c>
      <c s="34" t="s">
        <v>515</v>
      </c>
      <c s="34" t="s">
        <v>516</v>
      </c>
      <c s="35" t="s">
        <v>5</v>
      </c>
      <c s="6" t="s">
        <v>517</v>
      </c>
      <c s="36" t="s">
        <v>518</v>
      </c>
      <c s="37">
        <v>4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55</v>
      </c>
      <c>
        <f>(M310*21)/100</f>
      </c>
      <c t="s">
        <v>27</v>
      </c>
    </row>
    <row r="311" spans="1:5" ht="12.75">
      <c r="A311" s="35" t="s">
        <v>56</v>
      </c>
      <c r="E311" s="39" t="s">
        <v>5</v>
      </c>
    </row>
    <row r="312" spans="1:5" ht="25.5">
      <c r="A312" s="35" t="s">
        <v>58</v>
      </c>
      <c r="E312" s="40" t="s">
        <v>519</v>
      </c>
    </row>
    <row r="313" spans="1:5" ht="51">
      <c r="A313" t="s">
        <v>60</v>
      </c>
      <c r="E313" s="39" t="s">
        <v>520</v>
      </c>
    </row>
    <row r="314" spans="1:16" ht="12.75">
      <c r="A314" t="s">
        <v>49</v>
      </c>
      <c s="34" t="s">
        <v>521</v>
      </c>
      <c s="34" t="s">
        <v>522</v>
      </c>
      <c s="35" t="s">
        <v>5</v>
      </c>
      <c s="6" t="s">
        <v>523</v>
      </c>
      <c s="36" t="s">
        <v>84</v>
      </c>
      <c s="37">
        <v>19.2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73</v>
      </c>
      <c>
        <f>(M314*21)/100</f>
      </c>
      <c t="s">
        <v>27</v>
      </c>
    </row>
    <row r="315" spans="1:5" ht="12.75">
      <c r="A315" s="35" t="s">
        <v>56</v>
      </c>
      <c r="E315" s="39" t="s">
        <v>5</v>
      </c>
    </row>
    <row r="316" spans="1:5" ht="25.5">
      <c r="A316" s="35" t="s">
        <v>58</v>
      </c>
      <c r="E316" s="40" t="s">
        <v>524</v>
      </c>
    </row>
    <row r="317" spans="1:5" ht="63.75">
      <c r="A317" t="s">
        <v>60</v>
      </c>
      <c r="E317" s="39" t="s">
        <v>525</v>
      </c>
    </row>
    <row r="318" spans="1:16" ht="12.75">
      <c r="A318" t="s">
        <v>49</v>
      </c>
      <c s="34" t="s">
        <v>526</v>
      </c>
      <c s="34" t="s">
        <v>527</v>
      </c>
      <c s="35" t="s">
        <v>5</v>
      </c>
      <c s="6" t="s">
        <v>528</v>
      </c>
      <c s="36" t="s">
        <v>137</v>
      </c>
      <c s="37">
        <v>2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73</v>
      </c>
      <c>
        <f>(M318*21)/100</f>
      </c>
      <c t="s">
        <v>27</v>
      </c>
    </row>
    <row r="319" spans="1:5" ht="12.75">
      <c r="A319" s="35" t="s">
        <v>56</v>
      </c>
      <c r="E319" s="39" t="s">
        <v>5</v>
      </c>
    </row>
    <row r="320" spans="1:5" ht="25.5">
      <c r="A320" s="35" t="s">
        <v>58</v>
      </c>
      <c r="E320" s="40" t="s">
        <v>529</v>
      </c>
    </row>
    <row r="321" spans="1:5" ht="127.5">
      <c r="A321" t="s">
        <v>60</v>
      </c>
      <c r="E321" s="39" t="s">
        <v>530</v>
      </c>
    </row>
    <row r="322" spans="1:16" ht="25.5">
      <c r="A322" t="s">
        <v>49</v>
      </c>
      <c s="34" t="s">
        <v>531</v>
      </c>
      <c s="34" t="s">
        <v>532</v>
      </c>
      <c s="35" t="s">
        <v>5</v>
      </c>
      <c s="6" t="s">
        <v>533</v>
      </c>
      <c s="36" t="s">
        <v>137</v>
      </c>
      <c s="37">
        <v>12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73</v>
      </c>
      <c>
        <f>(M322*21)/100</f>
      </c>
      <c t="s">
        <v>27</v>
      </c>
    </row>
    <row r="323" spans="1:5" ht="12.75">
      <c r="A323" s="35" t="s">
        <v>56</v>
      </c>
      <c r="E323" s="39" t="s">
        <v>5</v>
      </c>
    </row>
    <row r="324" spans="1:5" ht="25.5">
      <c r="A324" s="35" t="s">
        <v>58</v>
      </c>
      <c r="E324" s="40" t="s">
        <v>534</v>
      </c>
    </row>
    <row r="325" spans="1:5" ht="63.75">
      <c r="A325" t="s">
        <v>60</v>
      </c>
      <c r="E325" s="39" t="s">
        <v>535</v>
      </c>
    </row>
    <row r="326" spans="1:16" ht="12.75">
      <c r="A326" t="s">
        <v>49</v>
      </c>
      <c s="34" t="s">
        <v>536</v>
      </c>
      <c s="34" t="s">
        <v>537</v>
      </c>
      <c s="35" t="s">
        <v>5</v>
      </c>
      <c s="6" t="s">
        <v>538</v>
      </c>
      <c s="36" t="s">
        <v>72</v>
      </c>
      <c s="37">
        <v>262.707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73</v>
      </c>
      <c>
        <f>(M326*21)/100</f>
      </c>
      <c t="s">
        <v>27</v>
      </c>
    </row>
    <row r="327" spans="1:5" ht="12.75">
      <c r="A327" s="35" t="s">
        <v>56</v>
      </c>
      <c r="E327" s="39" t="s">
        <v>5</v>
      </c>
    </row>
    <row r="328" spans="1:5" ht="63.75">
      <c r="A328" s="35" t="s">
        <v>58</v>
      </c>
      <c r="E328" s="40" t="s">
        <v>539</v>
      </c>
    </row>
    <row r="329" spans="1:5" ht="114.75">
      <c r="A329" t="s">
        <v>60</v>
      </c>
      <c r="E329" s="39" t="s">
        <v>540</v>
      </c>
    </row>
    <row r="330" spans="1:16" ht="12.75">
      <c r="A330" t="s">
        <v>49</v>
      </c>
      <c s="34" t="s">
        <v>541</v>
      </c>
      <c s="34" t="s">
        <v>542</v>
      </c>
      <c s="35" t="s">
        <v>5</v>
      </c>
      <c s="6" t="s">
        <v>543</v>
      </c>
      <c s="36" t="s">
        <v>72</v>
      </c>
      <c s="37">
        <v>40.236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73</v>
      </c>
      <c>
        <f>(M330*21)/100</f>
      </c>
      <c t="s">
        <v>27</v>
      </c>
    </row>
    <row r="331" spans="1:5" ht="12.75">
      <c r="A331" s="35" t="s">
        <v>56</v>
      </c>
      <c r="E331" s="39" t="s">
        <v>5</v>
      </c>
    </row>
    <row r="332" spans="1:5" ht="51">
      <c r="A332" s="35" t="s">
        <v>58</v>
      </c>
      <c r="E332" s="40" t="s">
        <v>544</v>
      </c>
    </row>
    <row r="333" spans="1:5" ht="114.75">
      <c r="A333" t="s">
        <v>60</v>
      </c>
      <c r="E333" s="39" t="s">
        <v>540</v>
      </c>
    </row>
    <row r="334" spans="1:16" ht="12.75">
      <c r="A334" t="s">
        <v>49</v>
      </c>
      <c s="34" t="s">
        <v>545</v>
      </c>
      <c s="34" t="s">
        <v>546</v>
      </c>
      <c s="35" t="s">
        <v>5</v>
      </c>
      <c s="6" t="s">
        <v>547</v>
      </c>
      <c s="36" t="s">
        <v>54</v>
      </c>
      <c s="37">
        <v>12.5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73</v>
      </c>
      <c>
        <f>(M334*21)/100</f>
      </c>
      <c t="s">
        <v>27</v>
      </c>
    </row>
    <row r="335" spans="1:5" ht="12.75">
      <c r="A335" s="35" t="s">
        <v>56</v>
      </c>
      <c r="E335" s="39" t="s">
        <v>5</v>
      </c>
    </row>
    <row r="336" spans="1:5" ht="38.25">
      <c r="A336" s="35" t="s">
        <v>58</v>
      </c>
      <c r="E336" s="40" t="s">
        <v>548</v>
      </c>
    </row>
    <row r="337" spans="1:5" ht="114.75">
      <c r="A337" t="s">
        <v>60</v>
      </c>
      <c r="E337" s="39" t="s">
        <v>549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550</v>
      </c>
      <c s="41">
        <f>Rekapitulace!C15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550</v>
      </c>
      <c r="E4" s="26" t="s">
        <v>551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COUNTIFS(L8:L141,"=0",A8:A141,"P")+COUNTIFS(L8:L141,"",A8:A141,"P")+SUM(Q8:Q141)</f>
      </c>
    </row>
    <row r="8" spans="1:13" ht="12.75">
      <c r="A8" t="s">
        <v>44</v>
      </c>
      <c r="C8" s="28" t="s">
        <v>554</v>
      </c>
      <c r="E8" s="30" t="s">
        <v>553</v>
      </c>
      <c r="J8" s="29">
        <f>0+J9+J18+J27+J140</f>
      </c>
      <c s="29">
        <f>0+K9+K18+K27+K140</f>
      </c>
      <c s="29">
        <f>0+L9+L18+L27+L140</f>
      </c>
      <c s="29">
        <f>0+M9+M18+M27+M140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68</v>
      </c>
      <c s="34" t="s">
        <v>555</v>
      </c>
      <c s="35" t="s">
        <v>5</v>
      </c>
      <c s="6" t="s">
        <v>556</v>
      </c>
      <c s="36" t="s">
        <v>210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557</v>
      </c>
    </row>
    <row r="12" spans="1:5" ht="12.75">
      <c r="A12" s="35" t="s">
        <v>58</v>
      </c>
      <c r="E12" s="40" t="s">
        <v>558</v>
      </c>
    </row>
    <row r="13" spans="1:5" ht="12.75">
      <c r="A13" t="s">
        <v>60</v>
      </c>
      <c r="E13" s="39" t="s">
        <v>212</v>
      </c>
    </row>
    <row r="14" spans="1:16" ht="12.75">
      <c r="A14" t="s">
        <v>49</v>
      </c>
      <c s="34" t="s">
        <v>27</v>
      </c>
      <c s="34" t="s">
        <v>559</v>
      </c>
      <c s="35" t="s">
        <v>5</v>
      </c>
      <c s="6" t="s">
        <v>560</v>
      </c>
      <c s="36" t="s">
        <v>210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557</v>
      </c>
    </row>
    <row r="16" spans="1:5" ht="25.5">
      <c r="A16" s="35" t="s">
        <v>58</v>
      </c>
      <c r="E16" s="40" t="s">
        <v>561</v>
      </c>
    </row>
    <row r="17" spans="1:5" ht="12.75">
      <c r="A17" t="s">
        <v>60</v>
      </c>
      <c r="E17" s="39" t="s">
        <v>212</v>
      </c>
    </row>
    <row r="18" spans="1:13" ht="12.75">
      <c r="A18" t="s">
        <v>46</v>
      </c>
      <c r="C18" s="31" t="s">
        <v>68</v>
      </c>
      <c r="E18" s="33" t="s">
        <v>69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25</v>
      </c>
      <c s="34" t="s">
        <v>562</v>
      </c>
      <c s="35" t="s">
        <v>5</v>
      </c>
      <c s="6" t="s">
        <v>563</v>
      </c>
      <c s="36" t="s">
        <v>72</v>
      </c>
      <c s="37">
        <v>8.4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56</v>
      </c>
      <c r="E20" s="39" t="s">
        <v>557</v>
      </c>
    </row>
    <row r="21" spans="1:5" ht="12.75">
      <c r="A21" s="35" t="s">
        <v>58</v>
      </c>
      <c r="E21" s="40" t="s">
        <v>564</v>
      </c>
    </row>
    <row r="22" spans="1:5" ht="12.75">
      <c r="A22" t="s">
        <v>60</v>
      </c>
      <c r="E22" s="39" t="s">
        <v>565</v>
      </c>
    </row>
    <row r="23" spans="1:16" ht="12.75">
      <c r="A23" t="s">
        <v>49</v>
      </c>
      <c s="34" t="s">
        <v>88</v>
      </c>
      <c s="34" t="s">
        <v>566</v>
      </c>
      <c s="35" t="s">
        <v>5</v>
      </c>
      <c s="6" t="s">
        <v>567</v>
      </c>
      <c s="36" t="s">
        <v>72</v>
      </c>
      <c s="37">
        <v>8.4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12.75">
      <c r="A24" s="35" t="s">
        <v>56</v>
      </c>
      <c r="E24" s="39" t="s">
        <v>557</v>
      </c>
    </row>
    <row r="25" spans="1:5" ht="12.75">
      <c r="A25" s="35" t="s">
        <v>58</v>
      </c>
      <c r="E25" s="40" t="s">
        <v>564</v>
      </c>
    </row>
    <row r="26" spans="1:5" ht="12.75">
      <c r="A26" t="s">
        <v>60</v>
      </c>
      <c r="E26" s="39" t="s">
        <v>565</v>
      </c>
    </row>
    <row r="27" spans="1:13" ht="12.75">
      <c r="A27" t="s">
        <v>46</v>
      </c>
      <c r="C27" s="31" t="s">
        <v>105</v>
      </c>
      <c r="E27" s="33" t="s">
        <v>568</v>
      </c>
      <c r="J27" s="32">
        <f>0</f>
      </c>
      <c s="32">
        <f>0</f>
      </c>
      <c s="32">
        <f>0+L28+L32+L36+L40+L44+L48+L52+L56+L60+L64+L68+L72+L76+L80+L84+L88+L92+L96+L100+L104+L108+L112+L116+L120+L124+L128+L132+L136</f>
      </c>
      <c s="32">
        <f>0+M28+M32+M36+M40+M44+M48+M52+M56+M60+M64+M68+M72+M76+M80+M84+M88+M92+M96+M100+M104+M108+M112+M116+M120+M124+M128+M132+M136</f>
      </c>
    </row>
    <row r="28" spans="1:16" ht="12.75">
      <c r="A28" t="s">
        <v>49</v>
      </c>
      <c s="34" t="s">
        <v>95</v>
      </c>
      <c s="34" t="s">
        <v>569</v>
      </c>
      <c s="35" t="s">
        <v>5</v>
      </c>
      <c s="6" t="s">
        <v>570</v>
      </c>
      <c s="36" t="s">
        <v>117</v>
      </c>
      <c s="37">
        <v>30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73</v>
      </c>
      <c>
        <f>(M28*21)/100</f>
      </c>
      <c t="s">
        <v>27</v>
      </c>
    </row>
    <row r="29" spans="1:5" ht="12.75">
      <c r="A29" s="35" t="s">
        <v>56</v>
      </c>
      <c r="E29" s="39" t="s">
        <v>557</v>
      </c>
    </row>
    <row r="30" spans="1:5" ht="12.75">
      <c r="A30" s="35" t="s">
        <v>58</v>
      </c>
      <c r="E30" s="40" t="s">
        <v>571</v>
      </c>
    </row>
    <row r="31" spans="1:5" ht="12.75">
      <c r="A31" t="s">
        <v>60</v>
      </c>
      <c r="E31" s="39" t="s">
        <v>565</v>
      </c>
    </row>
    <row r="32" spans="1:16" ht="12.75">
      <c r="A32" t="s">
        <v>49</v>
      </c>
      <c s="34" t="s">
        <v>26</v>
      </c>
      <c s="34" t="s">
        <v>572</v>
      </c>
      <c s="35" t="s">
        <v>5</v>
      </c>
      <c s="6" t="s">
        <v>573</v>
      </c>
      <c s="36" t="s">
        <v>117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73</v>
      </c>
      <c>
        <f>(M32*21)/100</f>
      </c>
      <c t="s">
        <v>27</v>
      </c>
    </row>
    <row r="33" spans="1:5" ht="12.75">
      <c r="A33" s="35" t="s">
        <v>56</v>
      </c>
      <c r="E33" s="39" t="s">
        <v>574</v>
      </c>
    </row>
    <row r="34" spans="1:5" ht="12.75">
      <c r="A34" s="35" t="s">
        <v>58</v>
      </c>
      <c r="E34" s="40" t="s">
        <v>571</v>
      </c>
    </row>
    <row r="35" spans="1:5" ht="12.75">
      <c r="A35" t="s">
        <v>60</v>
      </c>
      <c r="E35" s="39" t="s">
        <v>565</v>
      </c>
    </row>
    <row r="36" spans="1:16" ht="25.5">
      <c r="A36" t="s">
        <v>49</v>
      </c>
      <c s="34" t="s">
        <v>105</v>
      </c>
      <c s="34" t="s">
        <v>575</v>
      </c>
      <c s="35" t="s">
        <v>5</v>
      </c>
      <c s="6" t="s">
        <v>576</v>
      </c>
      <c s="36" t="s">
        <v>117</v>
      </c>
      <c s="37">
        <v>30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73</v>
      </c>
      <c>
        <f>(M36*21)/100</f>
      </c>
      <c t="s">
        <v>27</v>
      </c>
    </row>
    <row r="37" spans="1:5" ht="12.75">
      <c r="A37" s="35" t="s">
        <v>56</v>
      </c>
      <c r="E37" s="39" t="s">
        <v>557</v>
      </c>
    </row>
    <row r="38" spans="1:5" ht="12.75">
      <c r="A38" s="35" t="s">
        <v>58</v>
      </c>
      <c r="E38" s="40" t="s">
        <v>571</v>
      </c>
    </row>
    <row r="39" spans="1:5" ht="12.75">
      <c r="A39" t="s">
        <v>60</v>
      </c>
      <c r="E39" s="39" t="s">
        <v>565</v>
      </c>
    </row>
    <row r="40" spans="1:16" ht="12.75">
      <c r="A40" t="s">
        <v>49</v>
      </c>
      <c s="34" t="s">
        <v>110</v>
      </c>
      <c s="34" t="s">
        <v>577</v>
      </c>
      <c s="35" t="s">
        <v>5</v>
      </c>
      <c s="6" t="s">
        <v>578</v>
      </c>
      <c s="36" t="s">
        <v>137</v>
      </c>
      <c s="37">
        <v>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73</v>
      </c>
      <c>
        <f>(M40*21)/100</f>
      </c>
      <c t="s">
        <v>27</v>
      </c>
    </row>
    <row r="41" spans="1:5" ht="12.75">
      <c r="A41" s="35" t="s">
        <v>56</v>
      </c>
      <c r="E41" s="39" t="s">
        <v>557</v>
      </c>
    </row>
    <row r="42" spans="1:5" ht="12.75">
      <c r="A42" s="35" t="s">
        <v>58</v>
      </c>
      <c r="E42" s="40" t="s">
        <v>571</v>
      </c>
    </row>
    <row r="43" spans="1:5" ht="12.75">
      <c r="A43" t="s">
        <v>60</v>
      </c>
      <c r="E43" s="39" t="s">
        <v>565</v>
      </c>
    </row>
    <row r="44" spans="1:16" ht="12.75">
      <c r="A44" t="s">
        <v>49</v>
      </c>
      <c s="34" t="s">
        <v>114</v>
      </c>
      <c s="34" t="s">
        <v>579</v>
      </c>
      <c s="35" t="s">
        <v>5</v>
      </c>
      <c s="6" t="s">
        <v>580</v>
      </c>
      <c s="36" t="s">
        <v>581</v>
      </c>
      <c s="37">
        <v>0.09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73</v>
      </c>
      <c>
        <f>(M44*21)/100</f>
      </c>
      <c t="s">
        <v>27</v>
      </c>
    </row>
    <row r="45" spans="1:5" ht="12.75">
      <c r="A45" s="35" t="s">
        <v>56</v>
      </c>
      <c r="E45" s="39" t="s">
        <v>557</v>
      </c>
    </row>
    <row r="46" spans="1:5" ht="12.75">
      <c r="A46" s="35" t="s">
        <v>58</v>
      </c>
      <c r="E46" s="40" t="s">
        <v>582</v>
      </c>
    </row>
    <row r="47" spans="1:5" ht="12.75">
      <c r="A47" t="s">
        <v>60</v>
      </c>
      <c r="E47" s="39" t="s">
        <v>565</v>
      </c>
    </row>
    <row r="48" spans="1:16" ht="12.75">
      <c r="A48" t="s">
        <v>49</v>
      </c>
      <c s="34" t="s">
        <v>120</v>
      </c>
      <c s="34" t="s">
        <v>583</v>
      </c>
      <c s="35" t="s">
        <v>5</v>
      </c>
      <c s="6" t="s">
        <v>584</v>
      </c>
      <c s="36" t="s">
        <v>581</v>
      </c>
      <c s="37">
        <v>1.92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73</v>
      </c>
      <c>
        <f>(M48*21)/100</f>
      </c>
      <c t="s">
        <v>27</v>
      </c>
    </row>
    <row r="49" spans="1:5" ht="12.75">
      <c r="A49" s="35" t="s">
        <v>56</v>
      </c>
      <c r="E49" s="39" t="s">
        <v>557</v>
      </c>
    </row>
    <row r="50" spans="1:5" ht="12.75">
      <c r="A50" s="35" t="s">
        <v>58</v>
      </c>
      <c r="E50" s="40" t="s">
        <v>585</v>
      </c>
    </row>
    <row r="51" spans="1:5" ht="12.75">
      <c r="A51" t="s">
        <v>60</v>
      </c>
      <c r="E51" s="39" t="s">
        <v>565</v>
      </c>
    </row>
    <row r="52" spans="1:16" ht="12.75">
      <c r="A52" t="s">
        <v>49</v>
      </c>
      <c s="34" t="s">
        <v>125</v>
      </c>
      <c s="34" t="s">
        <v>586</v>
      </c>
      <c s="35" t="s">
        <v>5</v>
      </c>
      <c s="6" t="s">
        <v>587</v>
      </c>
      <c s="36" t="s">
        <v>581</v>
      </c>
      <c s="37">
        <v>0.67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73</v>
      </c>
      <c>
        <f>(M52*21)/100</f>
      </c>
      <c t="s">
        <v>27</v>
      </c>
    </row>
    <row r="53" spans="1:5" ht="12.75">
      <c r="A53" s="35" t="s">
        <v>56</v>
      </c>
      <c r="E53" s="39" t="s">
        <v>557</v>
      </c>
    </row>
    <row r="54" spans="1:5" ht="12.75">
      <c r="A54" s="35" t="s">
        <v>58</v>
      </c>
      <c r="E54" s="40" t="s">
        <v>588</v>
      </c>
    </row>
    <row r="55" spans="1:5" ht="12.75">
      <c r="A55" t="s">
        <v>60</v>
      </c>
      <c r="E55" s="39" t="s">
        <v>565</v>
      </c>
    </row>
    <row r="56" spans="1:16" ht="12.75">
      <c r="A56" t="s">
        <v>49</v>
      </c>
      <c s="34" t="s">
        <v>130</v>
      </c>
      <c s="34" t="s">
        <v>589</v>
      </c>
      <c s="35" t="s">
        <v>5</v>
      </c>
      <c s="6" t="s">
        <v>590</v>
      </c>
      <c s="36" t="s">
        <v>581</v>
      </c>
      <c s="37">
        <v>0.06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73</v>
      </c>
      <c>
        <f>(M56*21)/100</f>
      </c>
      <c t="s">
        <v>27</v>
      </c>
    </row>
    <row r="57" spans="1:5" ht="12.75">
      <c r="A57" s="35" t="s">
        <v>56</v>
      </c>
      <c r="E57" s="39" t="s">
        <v>557</v>
      </c>
    </row>
    <row r="58" spans="1:5" ht="12.75">
      <c r="A58" s="35" t="s">
        <v>58</v>
      </c>
      <c r="E58" s="40" t="s">
        <v>591</v>
      </c>
    </row>
    <row r="59" spans="1:5" ht="12.75">
      <c r="A59" t="s">
        <v>60</v>
      </c>
      <c r="E59" s="39" t="s">
        <v>565</v>
      </c>
    </row>
    <row r="60" spans="1:16" ht="12.75">
      <c r="A60" t="s">
        <v>49</v>
      </c>
      <c s="34" t="s">
        <v>134</v>
      </c>
      <c s="34" t="s">
        <v>592</v>
      </c>
      <c s="35" t="s">
        <v>5</v>
      </c>
      <c s="6" t="s">
        <v>593</v>
      </c>
      <c s="36" t="s">
        <v>581</v>
      </c>
      <c s="37">
        <v>3.84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73</v>
      </c>
      <c>
        <f>(M60*21)/100</f>
      </c>
      <c t="s">
        <v>27</v>
      </c>
    </row>
    <row r="61" spans="1:5" ht="12.75">
      <c r="A61" s="35" t="s">
        <v>56</v>
      </c>
      <c r="E61" s="39" t="s">
        <v>557</v>
      </c>
    </row>
    <row r="62" spans="1:5" ht="12.75">
      <c r="A62" s="35" t="s">
        <v>58</v>
      </c>
      <c r="E62" s="40" t="s">
        <v>594</v>
      </c>
    </row>
    <row r="63" spans="1:5" ht="12.75">
      <c r="A63" t="s">
        <v>60</v>
      </c>
      <c r="E63" s="39" t="s">
        <v>565</v>
      </c>
    </row>
    <row r="64" spans="1:16" ht="12.75">
      <c r="A64" t="s">
        <v>49</v>
      </c>
      <c s="34" t="s">
        <v>139</v>
      </c>
      <c s="34" t="s">
        <v>595</v>
      </c>
      <c s="35" t="s">
        <v>5</v>
      </c>
      <c s="6" t="s">
        <v>596</v>
      </c>
      <c s="36" t="s">
        <v>581</v>
      </c>
      <c s="37">
        <v>3.84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73</v>
      </c>
      <c>
        <f>(M64*21)/100</f>
      </c>
      <c t="s">
        <v>27</v>
      </c>
    </row>
    <row r="65" spans="1:5" ht="12.75">
      <c r="A65" s="35" t="s">
        <v>56</v>
      </c>
      <c r="E65" s="39" t="s">
        <v>557</v>
      </c>
    </row>
    <row r="66" spans="1:5" ht="12.75">
      <c r="A66" s="35" t="s">
        <v>58</v>
      </c>
      <c r="E66" s="40" t="s">
        <v>594</v>
      </c>
    </row>
    <row r="67" spans="1:5" ht="12.75">
      <c r="A67" t="s">
        <v>60</v>
      </c>
      <c r="E67" s="39" t="s">
        <v>565</v>
      </c>
    </row>
    <row r="68" spans="1:16" ht="12.75">
      <c r="A68" t="s">
        <v>49</v>
      </c>
      <c s="34" t="s">
        <v>145</v>
      </c>
      <c s="34" t="s">
        <v>597</v>
      </c>
      <c s="35" t="s">
        <v>5</v>
      </c>
      <c s="6" t="s">
        <v>598</v>
      </c>
      <c s="36" t="s">
        <v>137</v>
      </c>
      <c s="37">
        <v>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73</v>
      </c>
      <c>
        <f>(M68*21)/100</f>
      </c>
      <c t="s">
        <v>27</v>
      </c>
    </row>
    <row r="69" spans="1:5" ht="12.75">
      <c r="A69" s="35" t="s">
        <v>56</v>
      </c>
      <c r="E69" s="39" t="s">
        <v>557</v>
      </c>
    </row>
    <row r="70" spans="1:5" ht="12.75">
      <c r="A70" s="35" t="s">
        <v>58</v>
      </c>
      <c r="E70" s="40" t="s">
        <v>571</v>
      </c>
    </row>
    <row r="71" spans="1:5" ht="12.75">
      <c r="A71" t="s">
        <v>60</v>
      </c>
      <c r="E71" s="39" t="s">
        <v>565</v>
      </c>
    </row>
    <row r="72" spans="1:16" ht="12.75">
      <c r="A72" t="s">
        <v>49</v>
      </c>
      <c s="34" t="s">
        <v>151</v>
      </c>
      <c s="34" t="s">
        <v>599</v>
      </c>
      <c s="35" t="s">
        <v>5</v>
      </c>
      <c s="6" t="s">
        <v>600</v>
      </c>
      <c s="36" t="s">
        <v>137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73</v>
      </c>
      <c>
        <f>(M72*21)/100</f>
      </c>
      <c t="s">
        <v>27</v>
      </c>
    </row>
    <row r="73" spans="1:5" ht="12.75">
      <c r="A73" s="35" t="s">
        <v>56</v>
      </c>
      <c r="E73" s="39" t="s">
        <v>557</v>
      </c>
    </row>
    <row r="74" spans="1:5" ht="12.75">
      <c r="A74" s="35" t="s">
        <v>58</v>
      </c>
      <c r="E74" s="40" t="s">
        <v>571</v>
      </c>
    </row>
    <row r="75" spans="1:5" ht="12.75">
      <c r="A75" t="s">
        <v>60</v>
      </c>
      <c r="E75" s="39" t="s">
        <v>565</v>
      </c>
    </row>
    <row r="76" spans="1:16" ht="12.75">
      <c r="A76" t="s">
        <v>49</v>
      </c>
      <c s="34" t="s">
        <v>156</v>
      </c>
      <c s="34" t="s">
        <v>601</v>
      </c>
      <c s="35" t="s">
        <v>5</v>
      </c>
      <c s="6" t="s">
        <v>602</v>
      </c>
      <c s="36" t="s">
        <v>603</v>
      </c>
      <c s="37">
        <v>0.3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73</v>
      </c>
      <c>
        <f>(M76*21)/100</f>
      </c>
      <c t="s">
        <v>27</v>
      </c>
    </row>
    <row r="77" spans="1:5" ht="12.75">
      <c r="A77" s="35" t="s">
        <v>56</v>
      </c>
      <c r="E77" s="39" t="s">
        <v>557</v>
      </c>
    </row>
    <row r="78" spans="1:5" ht="12.75">
      <c r="A78" s="35" t="s">
        <v>58</v>
      </c>
      <c r="E78" s="40" t="s">
        <v>604</v>
      </c>
    </row>
    <row r="79" spans="1:5" ht="12.75">
      <c r="A79" t="s">
        <v>60</v>
      </c>
      <c r="E79" s="39" t="s">
        <v>565</v>
      </c>
    </row>
    <row r="80" spans="1:16" ht="12.75">
      <c r="A80" t="s">
        <v>49</v>
      </c>
      <c s="34" t="s">
        <v>160</v>
      </c>
      <c s="34" t="s">
        <v>605</v>
      </c>
      <c s="35" t="s">
        <v>5</v>
      </c>
      <c s="6" t="s">
        <v>606</v>
      </c>
      <c s="36" t="s">
        <v>603</v>
      </c>
      <c s="37">
        <v>0.3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73</v>
      </c>
      <c>
        <f>(M80*21)/100</f>
      </c>
      <c t="s">
        <v>27</v>
      </c>
    </row>
    <row r="81" spans="1:5" ht="12.75">
      <c r="A81" s="35" t="s">
        <v>56</v>
      </c>
      <c r="E81" s="39" t="s">
        <v>557</v>
      </c>
    </row>
    <row r="82" spans="1:5" ht="12.75">
      <c r="A82" s="35" t="s">
        <v>58</v>
      </c>
      <c r="E82" s="40" t="s">
        <v>607</v>
      </c>
    </row>
    <row r="83" spans="1:5" ht="12.75">
      <c r="A83" t="s">
        <v>60</v>
      </c>
      <c r="E83" s="39" t="s">
        <v>565</v>
      </c>
    </row>
    <row r="84" spans="1:16" ht="25.5">
      <c r="A84" t="s">
        <v>49</v>
      </c>
      <c s="34" t="s">
        <v>165</v>
      </c>
      <c s="34" t="s">
        <v>608</v>
      </c>
      <c s="35" t="s">
        <v>5</v>
      </c>
      <c s="6" t="s">
        <v>609</v>
      </c>
      <c s="36" t="s">
        <v>117</v>
      </c>
      <c s="37">
        <v>240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73</v>
      </c>
      <c>
        <f>(M84*21)/100</f>
      </c>
      <c t="s">
        <v>27</v>
      </c>
    </row>
    <row r="85" spans="1:5" ht="12.75">
      <c r="A85" s="35" t="s">
        <v>56</v>
      </c>
      <c r="E85" s="39" t="s">
        <v>557</v>
      </c>
    </row>
    <row r="86" spans="1:5" ht="12.75">
      <c r="A86" s="35" t="s">
        <v>58</v>
      </c>
      <c r="E86" s="40" t="s">
        <v>610</v>
      </c>
    </row>
    <row r="87" spans="1:5" ht="12.75">
      <c r="A87" t="s">
        <v>60</v>
      </c>
      <c r="E87" s="39" t="s">
        <v>565</v>
      </c>
    </row>
    <row r="88" spans="1:16" ht="12.75">
      <c r="A88" t="s">
        <v>49</v>
      </c>
      <c s="34" t="s">
        <v>170</v>
      </c>
      <c s="34" t="s">
        <v>611</v>
      </c>
      <c s="35" t="s">
        <v>5</v>
      </c>
      <c s="6" t="s">
        <v>612</v>
      </c>
      <c s="36" t="s">
        <v>117</v>
      </c>
      <c s="37">
        <v>90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73</v>
      </c>
      <c>
        <f>(M88*21)/100</f>
      </c>
      <c t="s">
        <v>27</v>
      </c>
    </row>
    <row r="89" spans="1:5" ht="12.75">
      <c r="A89" s="35" t="s">
        <v>56</v>
      </c>
      <c r="E89" s="39" t="s">
        <v>557</v>
      </c>
    </row>
    <row r="90" spans="1:5" ht="12.75">
      <c r="A90" s="35" t="s">
        <v>58</v>
      </c>
      <c r="E90" s="40" t="s">
        <v>613</v>
      </c>
    </row>
    <row r="91" spans="1:5" ht="12.75">
      <c r="A91" t="s">
        <v>60</v>
      </c>
      <c r="E91" s="39" t="s">
        <v>565</v>
      </c>
    </row>
    <row r="92" spans="1:16" ht="12.75">
      <c r="A92" t="s">
        <v>49</v>
      </c>
      <c s="34" t="s">
        <v>175</v>
      </c>
      <c s="34" t="s">
        <v>614</v>
      </c>
      <c s="35" t="s">
        <v>5</v>
      </c>
      <c s="6" t="s">
        <v>615</v>
      </c>
      <c s="36" t="s">
        <v>117</v>
      </c>
      <c s="37">
        <v>90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73</v>
      </c>
      <c>
        <f>(M92*21)/100</f>
      </c>
      <c t="s">
        <v>27</v>
      </c>
    </row>
    <row r="93" spans="1:5" ht="12.75">
      <c r="A93" s="35" t="s">
        <v>56</v>
      </c>
      <c r="E93" s="39" t="s">
        <v>557</v>
      </c>
    </row>
    <row r="94" spans="1:5" ht="12.75">
      <c r="A94" s="35" t="s">
        <v>58</v>
      </c>
      <c r="E94" s="40" t="s">
        <v>613</v>
      </c>
    </row>
    <row r="95" spans="1:5" ht="12.75">
      <c r="A95" t="s">
        <v>60</v>
      </c>
      <c r="E95" s="39" t="s">
        <v>565</v>
      </c>
    </row>
    <row r="96" spans="1:16" ht="12.75">
      <c r="A96" t="s">
        <v>49</v>
      </c>
      <c s="34" t="s">
        <v>180</v>
      </c>
      <c s="34" t="s">
        <v>616</v>
      </c>
      <c s="35" t="s">
        <v>5</v>
      </c>
      <c s="6" t="s">
        <v>617</v>
      </c>
      <c s="36" t="s">
        <v>117</v>
      </c>
      <c s="37">
        <v>180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73</v>
      </c>
      <c>
        <f>(M96*21)/100</f>
      </c>
      <c t="s">
        <v>27</v>
      </c>
    </row>
    <row r="97" spans="1:5" ht="12.75">
      <c r="A97" s="35" t="s">
        <v>56</v>
      </c>
      <c r="E97" s="39" t="s">
        <v>557</v>
      </c>
    </row>
    <row r="98" spans="1:5" ht="12.75">
      <c r="A98" s="35" t="s">
        <v>58</v>
      </c>
      <c r="E98" s="40" t="s">
        <v>618</v>
      </c>
    </row>
    <row r="99" spans="1:5" ht="12.75">
      <c r="A99" t="s">
        <v>60</v>
      </c>
      <c r="E99" s="39" t="s">
        <v>565</v>
      </c>
    </row>
    <row r="100" spans="1:16" ht="12.75">
      <c r="A100" t="s">
        <v>49</v>
      </c>
      <c s="34" t="s">
        <v>185</v>
      </c>
      <c s="34" t="s">
        <v>619</v>
      </c>
      <c s="35" t="s">
        <v>5</v>
      </c>
      <c s="6" t="s">
        <v>620</v>
      </c>
      <c s="36" t="s">
        <v>621</v>
      </c>
      <c s="37">
        <v>9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73</v>
      </c>
      <c>
        <f>(M100*21)/100</f>
      </c>
      <c t="s">
        <v>27</v>
      </c>
    </row>
    <row r="101" spans="1:5" ht="12.75">
      <c r="A101" s="35" t="s">
        <v>56</v>
      </c>
      <c r="E101" s="39" t="s">
        <v>557</v>
      </c>
    </row>
    <row r="102" spans="1:5" ht="12.75">
      <c r="A102" s="35" t="s">
        <v>58</v>
      </c>
      <c r="E102" s="40" t="s">
        <v>622</v>
      </c>
    </row>
    <row r="103" spans="1:5" ht="12.75">
      <c r="A103" t="s">
        <v>60</v>
      </c>
      <c r="E103" s="39" t="s">
        <v>565</v>
      </c>
    </row>
    <row r="104" spans="1:16" ht="12.75">
      <c r="A104" t="s">
        <v>49</v>
      </c>
      <c s="34" t="s">
        <v>191</v>
      </c>
      <c s="34" t="s">
        <v>623</v>
      </c>
      <c s="35" t="s">
        <v>5</v>
      </c>
      <c s="6" t="s">
        <v>624</v>
      </c>
      <c s="36" t="s">
        <v>117</v>
      </c>
      <c s="37">
        <v>7920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73</v>
      </c>
      <c>
        <f>(M104*21)/100</f>
      </c>
      <c t="s">
        <v>27</v>
      </c>
    </row>
    <row r="105" spans="1:5" ht="12.75">
      <c r="A105" s="35" t="s">
        <v>56</v>
      </c>
      <c r="E105" s="39" t="s">
        <v>557</v>
      </c>
    </row>
    <row r="106" spans="1:5" ht="12.75">
      <c r="A106" s="35" t="s">
        <v>58</v>
      </c>
      <c r="E106" s="40" t="s">
        <v>625</v>
      </c>
    </row>
    <row r="107" spans="1:5" ht="12.75">
      <c r="A107" t="s">
        <v>60</v>
      </c>
      <c r="E107" s="39" t="s">
        <v>565</v>
      </c>
    </row>
    <row r="108" spans="1:16" ht="12.75">
      <c r="A108" t="s">
        <v>49</v>
      </c>
      <c s="34" t="s">
        <v>50</v>
      </c>
      <c s="34" t="s">
        <v>626</v>
      </c>
      <c s="35" t="s">
        <v>5</v>
      </c>
      <c s="6" t="s">
        <v>627</v>
      </c>
      <c s="36" t="s">
        <v>137</v>
      </c>
      <c s="37">
        <v>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73</v>
      </c>
      <c>
        <f>(M108*21)/100</f>
      </c>
      <c t="s">
        <v>27</v>
      </c>
    </row>
    <row r="109" spans="1:5" ht="12.75">
      <c r="A109" s="35" t="s">
        <v>56</v>
      </c>
      <c r="E109" s="39" t="s">
        <v>557</v>
      </c>
    </row>
    <row r="110" spans="1:5" ht="12.75">
      <c r="A110" s="35" t="s">
        <v>58</v>
      </c>
      <c r="E110" s="40" t="s">
        <v>628</v>
      </c>
    </row>
    <row r="111" spans="1:5" ht="12.75">
      <c r="A111" t="s">
        <v>60</v>
      </c>
      <c r="E111" s="39" t="s">
        <v>565</v>
      </c>
    </row>
    <row r="112" spans="1:16" ht="12.75">
      <c r="A112" t="s">
        <v>49</v>
      </c>
      <c s="34" t="s">
        <v>62</v>
      </c>
      <c s="34" t="s">
        <v>629</v>
      </c>
      <c s="35" t="s">
        <v>5</v>
      </c>
      <c s="6" t="s">
        <v>630</v>
      </c>
      <c s="36" t="s">
        <v>137</v>
      </c>
      <c s="37">
        <v>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73</v>
      </c>
      <c>
        <f>(M112*21)/100</f>
      </c>
      <c t="s">
        <v>27</v>
      </c>
    </row>
    <row r="113" spans="1:5" ht="12.75">
      <c r="A113" s="35" t="s">
        <v>56</v>
      </c>
      <c r="E113" s="39" t="s">
        <v>557</v>
      </c>
    </row>
    <row r="114" spans="1:5" ht="12.75">
      <c r="A114" s="35" t="s">
        <v>58</v>
      </c>
      <c r="E114" s="40" t="s">
        <v>631</v>
      </c>
    </row>
    <row r="115" spans="1:5" ht="12.75">
      <c r="A115" t="s">
        <v>60</v>
      </c>
      <c r="E115" s="39" t="s">
        <v>565</v>
      </c>
    </row>
    <row r="116" spans="1:16" ht="12.75">
      <c r="A116" t="s">
        <v>49</v>
      </c>
      <c s="34" t="s">
        <v>328</v>
      </c>
      <c s="34" t="s">
        <v>632</v>
      </c>
      <c s="35" t="s">
        <v>5</v>
      </c>
      <c s="6" t="s">
        <v>633</v>
      </c>
      <c s="36" t="s">
        <v>137</v>
      </c>
      <c s="37">
        <v>6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73</v>
      </c>
      <c>
        <f>(M116*21)/100</f>
      </c>
      <c t="s">
        <v>27</v>
      </c>
    </row>
    <row r="117" spans="1:5" ht="12.75">
      <c r="A117" s="35" t="s">
        <v>56</v>
      </c>
      <c r="E117" s="39" t="s">
        <v>557</v>
      </c>
    </row>
    <row r="118" spans="1:5" ht="12.75">
      <c r="A118" s="35" t="s">
        <v>58</v>
      </c>
      <c r="E118" s="40" t="s">
        <v>634</v>
      </c>
    </row>
    <row r="119" spans="1:5" ht="12.75">
      <c r="A119" t="s">
        <v>60</v>
      </c>
      <c r="E119" s="39" t="s">
        <v>565</v>
      </c>
    </row>
    <row r="120" spans="1:16" ht="12.75">
      <c r="A120" t="s">
        <v>49</v>
      </c>
      <c s="34" t="s">
        <v>333</v>
      </c>
      <c s="34" t="s">
        <v>635</v>
      </c>
      <c s="35" t="s">
        <v>5</v>
      </c>
      <c s="6" t="s">
        <v>636</v>
      </c>
      <c s="36" t="s">
        <v>137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73</v>
      </c>
      <c>
        <f>(M120*21)/100</f>
      </c>
      <c t="s">
        <v>27</v>
      </c>
    </row>
    <row r="121" spans="1:5" ht="12.75">
      <c r="A121" s="35" t="s">
        <v>56</v>
      </c>
      <c r="E121" s="39" t="s">
        <v>557</v>
      </c>
    </row>
    <row r="122" spans="1:5" ht="12.75">
      <c r="A122" s="35" t="s">
        <v>58</v>
      </c>
      <c r="E122" s="40" t="s">
        <v>637</v>
      </c>
    </row>
    <row r="123" spans="1:5" ht="12.75">
      <c r="A123" t="s">
        <v>60</v>
      </c>
      <c r="E123" s="39" t="s">
        <v>565</v>
      </c>
    </row>
    <row r="124" spans="1:16" ht="12.75">
      <c r="A124" t="s">
        <v>49</v>
      </c>
      <c s="34" t="s">
        <v>335</v>
      </c>
      <c s="34" t="s">
        <v>638</v>
      </c>
      <c s="35" t="s">
        <v>5</v>
      </c>
      <c s="6" t="s">
        <v>639</v>
      </c>
      <c s="36" t="s">
        <v>137</v>
      </c>
      <c s="37">
        <v>6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73</v>
      </c>
      <c>
        <f>(M124*21)/100</f>
      </c>
      <c t="s">
        <v>27</v>
      </c>
    </row>
    <row r="125" spans="1:5" ht="12.75">
      <c r="A125" s="35" t="s">
        <v>56</v>
      </c>
      <c r="E125" s="39" t="s">
        <v>557</v>
      </c>
    </row>
    <row r="126" spans="1:5" ht="12.75">
      <c r="A126" s="35" t="s">
        <v>58</v>
      </c>
      <c r="E126" s="40" t="s">
        <v>637</v>
      </c>
    </row>
    <row r="127" spans="1:5" ht="12.75">
      <c r="A127" t="s">
        <v>60</v>
      </c>
      <c r="E127" s="39" t="s">
        <v>565</v>
      </c>
    </row>
    <row r="128" spans="1:16" ht="12.75">
      <c r="A128" t="s">
        <v>49</v>
      </c>
      <c s="34" t="s">
        <v>337</v>
      </c>
      <c s="34" t="s">
        <v>640</v>
      </c>
      <c s="35" t="s">
        <v>5</v>
      </c>
      <c s="6" t="s">
        <v>641</v>
      </c>
      <c s="36" t="s">
        <v>137</v>
      </c>
      <c s="37">
        <v>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73</v>
      </c>
      <c>
        <f>(M128*21)/100</f>
      </c>
      <c t="s">
        <v>27</v>
      </c>
    </row>
    <row r="129" spans="1:5" ht="12.75">
      <c r="A129" s="35" t="s">
        <v>56</v>
      </c>
      <c r="E129" s="39" t="s">
        <v>557</v>
      </c>
    </row>
    <row r="130" spans="1:5" ht="12.75">
      <c r="A130" s="35" t="s">
        <v>58</v>
      </c>
      <c r="E130" s="40" t="s">
        <v>642</v>
      </c>
    </row>
    <row r="131" spans="1:5" ht="12.75">
      <c r="A131" t="s">
        <v>60</v>
      </c>
      <c r="E131" s="39" t="s">
        <v>565</v>
      </c>
    </row>
    <row r="132" spans="1:16" ht="12.75">
      <c r="A132" t="s">
        <v>49</v>
      </c>
      <c s="34" t="s">
        <v>341</v>
      </c>
      <c s="34" t="s">
        <v>643</v>
      </c>
      <c s="35" t="s">
        <v>5</v>
      </c>
      <c s="6" t="s">
        <v>644</v>
      </c>
      <c s="36" t="s">
        <v>137</v>
      </c>
      <c s="37">
        <v>88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73</v>
      </c>
      <c>
        <f>(M132*21)/100</f>
      </c>
      <c t="s">
        <v>27</v>
      </c>
    </row>
    <row r="133" spans="1:5" ht="12.75">
      <c r="A133" s="35" t="s">
        <v>56</v>
      </c>
      <c r="E133" s="39" t="s">
        <v>557</v>
      </c>
    </row>
    <row r="134" spans="1:5" ht="12.75">
      <c r="A134" s="35" t="s">
        <v>58</v>
      </c>
      <c r="E134" s="40" t="s">
        <v>571</v>
      </c>
    </row>
    <row r="135" spans="1:5" ht="12.75">
      <c r="A135" t="s">
        <v>60</v>
      </c>
      <c r="E135" s="39" t="s">
        <v>565</v>
      </c>
    </row>
    <row r="136" spans="1:16" ht="25.5">
      <c r="A136" t="s">
        <v>49</v>
      </c>
      <c s="34" t="s">
        <v>345</v>
      </c>
      <c s="34" t="s">
        <v>645</v>
      </c>
      <c s="35" t="s">
        <v>5</v>
      </c>
      <c s="6" t="s">
        <v>646</v>
      </c>
      <c s="36" t="s">
        <v>621</v>
      </c>
      <c s="37">
        <v>15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73</v>
      </c>
      <c>
        <f>(M136*21)/100</f>
      </c>
      <c t="s">
        <v>27</v>
      </c>
    </row>
    <row r="137" spans="1:5" ht="12.75">
      <c r="A137" s="35" t="s">
        <v>56</v>
      </c>
      <c r="E137" s="39" t="s">
        <v>557</v>
      </c>
    </row>
    <row r="138" spans="1:5" ht="12.75">
      <c r="A138" s="35" t="s">
        <v>58</v>
      </c>
      <c r="E138" s="40" t="s">
        <v>571</v>
      </c>
    </row>
    <row r="139" spans="1:5" ht="12.75">
      <c r="A139" t="s">
        <v>60</v>
      </c>
      <c r="E139" s="39" t="s">
        <v>565</v>
      </c>
    </row>
    <row r="140" spans="1:13" ht="12.75">
      <c r="A140" t="s">
        <v>46</v>
      </c>
      <c r="C140" s="31" t="s">
        <v>114</v>
      </c>
      <c r="E140" s="33" t="s">
        <v>472</v>
      </c>
      <c r="J140" s="32">
        <f>0</f>
      </c>
      <c s="32">
        <f>0</f>
      </c>
      <c s="32">
        <f>0+L141</f>
      </c>
      <c s="32">
        <f>0+M141</f>
      </c>
    </row>
    <row r="141" spans="1:16" ht="12.75">
      <c r="A141" t="s">
        <v>49</v>
      </c>
      <c s="34" t="s">
        <v>349</v>
      </c>
      <c s="34" t="s">
        <v>647</v>
      </c>
      <c s="35" t="s">
        <v>5</v>
      </c>
      <c s="6" t="s">
        <v>648</v>
      </c>
      <c s="36" t="s">
        <v>72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73</v>
      </c>
      <c>
        <f>(M141*21)/100</f>
      </c>
      <c t="s">
        <v>27</v>
      </c>
    </row>
    <row r="142" spans="1:5" ht="25.5">
      <c r="A142" s="35" t="s">
        <v>56</v>
      </c>
      <c r="E142" s="39" t="s">
        <v>649</v>
      </c>
    </row>
    <row r="143" spans="1:5" ht="12.75">
      <c r="A143" s="35" t="s">
        <v>58</v>
      </c>
      <c r="E143" s="40" t="s">
        <v>571</v>
      </c>
    </row>
    <row r="144" spans="1:5" ht="12.75">
      <c r="A144" t="s">
        <v>60</v>
      </c>
      <c r="E144" s="39" t="s">
        <v>565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550</v>
      </c>
      <c s="41">
        <f>Rekapitulace!C15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550</v>
      </c>
      <c r="E4" s="26" t="s">
        <v>551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COUNTIFS(L8:L69,"=0",A8:A69,"P")+COUNTIFS(L8:L69,"",A8:A69,"P")+SUM(Q8:Q69)</f>
      </c>
    </row>
    <row r="8" spans="1:13" ht="12.75">
      <c r="A8" t="s">
        <v>44</v>
      </c>
      <c r="C8" s="28" t="s">
        <v>652</v>
      </c>
      <c r="E8" s="30" t="s">
        <v>651</v>
      </c>
      <c r="J8" s="29">
        <f>0+J9+J18+J27+J68</f>
      </c>
      <c s="29">
        <f>0+K9+K18+K27+K68</f>
      </c>
      <c s="29">
        <f>0+L9+L18+L27+L68</f>
      </c>
      <c s="29">
        <f>0+M9+M18+M27+M68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68</v>
      </c>
      <c s="34" t="s">
        <v>555</v>
      </c>
      <c s="35" t="s">
        <v>5</v>
      </c>
      <c s="6" t="s">
        <v>556</v>
      </c>
      <c s="36" t="s">
        <v>210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56</v>
      </c>
      <c r="E11" s="39" t="s">
        <v>557</v>
      </c>
    </row>
    <row r="12" spans="1:5" ht="12.75">
      <c r="A12" s="35" t="s">
        <v>58</v>
      </c>
      <c r="E12" s="40" t="s">
        <v>558</v>
      </c>
    </row>
    <row r="13" spans="1:5" ht="12.75">
      <c r="A13" t="s">
        <v>60</v>
      </c>
      <c r="E13" s="39" t="s">
        <v>212</v>
      </c>
    </row>
    <row r="14" spans="1:16" ht="12.75">
      <c r="A14" t="s">
        <v>49</v>
      </c>
      <c s="34" t="s">
        <v>27</v>
      </c>
      <c s="34" t="s">
        <v>559</v>
      </c>
      <c s="35" t="s">
        <v>5</v>
      </c>
      <c s="6" t="s">
        <v>560</v>
      </c>
      <c s="36" t="s">
        <v>210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56</v>
      </c>
      <c r="E15" s="39" t="s">
        <v>557</v>
      </c>
    </row>
    <row r="16" spans="1:5" ht="25.5">
      <c r="A16" s="35" t="s">
        <v>58</v>
      </c>
      <c r="E16" s="40" t="s">
        <v>561</v>
      </c>
    </row>
    <row r="17" spans="1:5" ht="12.75">
      <c r="A17" t="s">
        <v>60</v>
      </c>
      <c r="E17" s="39" t="s">
        <v>212</v>
      </c>
    </row>
    <row r="18" spans="1:13" ht="12.75">
      <c r="A18" t="s">
        <v>46</v>
      </c>
      <c r="C18" s="31" t="s">
        <v>68</v>
      </c>
      <c r="E18" s="33" t="s">
        <v>69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25</v>
      </c>
      <c s="34" t="s">
        <v>562</v>
      </c>
      <c s="35" t="s">
        <v>5</v>
      </c>
      <c s="6" t="s">
        <v>563</v>
      </c>
      <c s="36" t="s">
        <v>72</v>
      </c>
      <c s="37">
        <v>11.2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73</v>
      </c>
      <c>
        <f>(M19*21)/100</f>
      </c>
      <c t="s">
        <v>27</v>
      </c>
    </row>
    <row r="20" spans="1:5" ht="12.75">
      <c r="A20" s="35" t="s">
        <v>56</v>
      </c>
      <c r="E20" s="39" t="s">
        <v>557</v>
      </c>
    </row>
    <row r="21" spans="1:5" ht="12.75">
      <c r="A21" s="35" t="s">
        <v>58</v>
      </c>
      <c r="E21" s="40" t="s">
        <v>653</v>
      </c>
    </row>
    <row r="22" spans="1:5" ht="12.75">
      <c r="A22" t="s">
        <v>60</v>
      </c>
      <c r="E22" s="39" t="s">
        <v>565</v>
      </c>
    </row>
    <row r="23" spans="1:16" ht="12.75">
      <c r="A23" t="s">
        <v>49</v>
      </c>
      <c s="34" t="s">
        <v>88</v>
      </c>
      <c s="34" t="s">
        <v>566</v>
      </c>
      <c s="35" t="s">
        <v>5</v>
      </c>
      <c s="6" t="s">
        <v>567</v>
      </c>
      <c s="36" t="s">
        <v>72</v>
      </c>
      <c s="37">
        <v>11.2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12.75">
      <c r="A24" s="35" t="s">
        <v>56</v>
      </c>
      <c r="E24" s="39" t="s">
        <v>557</v>
      </c>
    </row>
    <row r="25" spans="1:5" ht="12.75">
      <c r="A25" s="35" t="s">
        <v>58</v>
      </c>
      <c r="E25" s="40" t="s">
        <v>653</v>
      </c>
    </row>
    <row r="26" spans="1:5" ht="12.75">
      <c r="A26" t="s">
        <v>60</v>
      </c>
      <c r="E26" s="39" t="s">
        <v>565</v>
      </c>
    </row>
    <row r="27" spans="1:13" ht="12.75">
      <c r="A27" t="s">
        <v>46</v>
      </c>
      <c r="C27" s="31" t="s">
        <v>105</v>
      </c>
      <c r="E27" s="33" t="s">
        <v>568</v>
      </c>
      <c r="J27" s="32">
        <f>0</f>
      </c>
      <c s="32">
        <f>0</f>
      </c>
      <c s="32">
        <f>0+L28+L32+L36+L40+L44+L48+L52+L56+L60+L64</f>
      </c>
      <c s="32">
        <f>0+M28+M32+M36+M40+M44+M48+M52+M56+M60+M64</f>
      </c>
    </row>
    <row r="28" spans="1:16" ht="12.75">
      <c r="A28" t="s">
        <v>49</v>
      </c>
      <c s="34" t="s">
        <v>95</v>
      </c>
      <c s="34" t="s">
        <v>569</v>
      </c>
      <c s="35" t="s">
        <v>5</v>
      </c>
      <c s="6" t="s">
        <v>570</v>
      </c>
      <c s="36" t="s">
        <v>117</v>
      </c>
      <c s="37">
        <v>40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73</v>
      </c>
      <c>
        <f>(M28*21)/100</f>
      </c>
      <c t="s">
        <v>27</v>
      </c>
    </row>
    <row r="29" spans="1:5" ht="12.75">
      <c r="A29" s="35" t="s">
        <v>56</v>
      </c>
      <c r="E29" s="39" t="s">
        <v>557</v>
      </c>
    </row>
    <row r="30" spans="1:5" ht="12.75">
      <c r="A30" s="35" t="s">
        <v>58</v>
      </c>
      <c r="E30" s="40" t="s">
        <v>571</v>
      </c>
    </row>
    <row r="31" spans="1:5" ht="12.75">
      <c r="A31" t="s">
        <v>60</v>
      </c>
      <c r="E31" s="39" t="s">
        <v>565</v>
      </c>
    </row>
    <row r="32" spans="1:16" ht="12.75">
      <c r="A32" t="s">
        <v>49</v>
      </c>
      <c s="34" t="s">
        <v>26</v>
      </c>
      <c s="34" t="s">
        <v>654</v>
      </c>
      <c s="35" t="s">
        <v>5</v>
      </c>
      <c s="6" t="s">
        <v>655</v>
      </c>
      <c s="36" t="s">
        <v>117</v>
      </c>
      <c s="37">
        <v>40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73</v>
      </c>
      <c>
        <f>(M32*21)/100</f>
      </c>
      <c t="s">
        <v>27</v>
      </c>
    </row>
    <row r="33" spans="1:5" ht="12.75">
      <c r="A33" s="35" t="s">
        <v>56</v>
      </c>
      <c r="E33" s="39" t="s">
        <v>574</v>
      </c>
    </row>
    <row r="34" spans="1:5" ht="12.75">
      <c r="A34" s="35" t="s">
        <v>58</v>
      </c>
      <c r="E34" s="40" t="s">
        <v>571</v>
      </c>
    </row>
    <row r="35" spans="1:5" ht="12.75">
      <c r="A35" t="s">
        <v>60</v>
      </c>
      <c r="E35" s="39" t="s">
        <v>565</v>
      </c>
    </row>
    <row r="36" spans="1:16" ht="25.5">
      <c r="A36" t="s">
        <v>49</v>
      </c>
      <c s="34" t="s">
        <v>105</v>
      </c>
      <c s="34" t="s">
        <v>575</v>
      </c>
      <c s="35" t="s">
        <v>5</v>
      </c>
      <c s="6" t="s">
        <v>576</v>
      </c>
      <c s="36" t="s">
        <v>117</v>
      </c>
      <c s="37">
        <v>40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73</v>
      </c>
      <c>
        <f>(M36*21)/100</f>
      </c>
      <c t="s">
        <v>27</v>
      </c>
    </row>
    <row r="37" spans="1:5" ht="12.75">
      <c r="A37" s="35" t="s">
        <v>56</v>
      </c>
      <c r="E37" s="39" t="s">
        <v>557</v>
      </c>
    </row>
    <row r="38" spans="1:5" ht="12.75">
      <c r="A38" s="35" t="s">
        <v>58</v>
      </c>
      <c r="E38" s="40" t="s">
        <v>571</v>
      </c>
    </row>
    <row r="39" spans="1:5" ht="12.75">
      <c r="A39" t="s">
        <v>60</v>
      </c>
      <c r="E39" s="39" t="s">
        <v>565</v>
      </c>
    </row>
    <row r="40" spans="1:16" ht="12.75">
      <c r="A40" t="s">
        <v>49</v>
      </c>
      <c s="34" t="s">
        <v>110</v>
      </c>
      <c s="34" t="s">
        <v>577</v>
      </c>
      <c s="35" t="s">
        <v>5</v>
      </c>
      <c s="6" t="s">
        <v>578</v>
      </c>
      <c s="36" t="s">
        <v>137</v>
      </c>
      <c s="37">
        <v>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73</v>
      </c>
      <c>
        <f>(M40*21)/100</f>
      </c>
      <c t="s">
        <v>27</v>
      </c>
    </row>
    <row r="41" spans="1:5" ht="12.75">
      <c r="A41" s="35" t="s">
        <v>56</v>
      </c>
      <c r="E41" s="39" t="s">
        <v>557</v>
      </c>
    </row>
    <row r="42" spans="1:5" ht="12.75">
      <c r="A42" s="35" t="s">
        <v>58</v>
      </c>
      <c r="E42" s="40" t="s">
        <v>571</v>
      </c>
    </row>
    <row r="43" spans="1:5" ht="12.75">
      <c r="A43" t="s">
        <v>60</v>
      </c>
      <c r="E43" s="39" t="s">
        <v>565</v>
      </c>
    </row>
    <row r="44" spans="1:16" ht="12.75">
      <c r="A44" t="s">
        <v>49</v>
      </c>
      <c s="34" t="s">
        <v>114</v>
      </c>
      <c s="34" t="s">
        <v>656</v>
      </c>
      <c s="35" t="s">
        <v>5</v>
      </c>
      <c s="6" t="s">
        <v>657</v>
      </c>
      <c s="36" t="s">
        <v>603</v>
      </c>
      <c s="37">
        <v>0.68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73</v>
      </c>
      <c>
        <f>(M44*21)/100</f>
      </c>
      <c t="s">
        <v>27</v>
      </c>
    </row>
    <row r="45" spans="1:5" ht="12.75">
      <c r="A45" s="35" t="s">
        <v>56</v>
      </c>
      <c r="E45" s="39" t="s">
        <v>557</v>
      </c>
    </row>
    <row r="46" spans="1:5" ht="12.75">
      <c r="A46" s="35" t="s">
        <v>58</v>
      </c>
      <c r="E46" s="40" t="s">
        <v>658</v>
      </c>
    </row>
    <row r="47" spans="1:5" ht="12.75">
      <c r="A47" t="s">
        <v>60</v>
      </c>
      <c r="E47" s="39" t="s">
        <v>565</v>
      </c>
    </row>
    <row r="48" spans="1:16" ht="12.75">
      <c r="A48" t="s">
        <v>49</v>
      </c>
      <c s="34" t="s">
        <v>120</v>
      </c>
      <c s="34" t="s">
        <v>659</v>
      </c>
      <c s="35" t="s">
        <v>5</v>
      </c>
      <c s="6" t="s">
        <v>660</v>
      </c>
      <c s="36" t="s">
        <v>117</v>
      </c>
      <c s="37">
        <v>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73</v>
      </c>
      <c>
        <f>(M48*21)/100</f>
      </c>
      <c t="s">
        <v>27</v>
      </c>
    </row>
    <row r="49" spans="1:5" ht="12.75">
      <c r="A49" s="35" t="s">
        <v>56</v>
      </c>
      <c r="E49" s="39" t="s">
        <v>557</v>
      </c>
    </row>
    <row r="50" spans="1:5" ht="12.75">
      <c r="A50" s="35" t="s">
        <v>58</v>
      </c>
      <c r="E50" s="40" t="s">
        <v>661</v>
      </c>
    </row>
    <row r="51" spans="1:5" ht="12.75">
      <c r="A51" t="s">
        <v>60</v>
      </c>
      <c r="E51" s="39" t="s">
        <v>565</v>
      </c>
    </row>
    <row r="52" spans="1:16" ht="12.75">
      <c r="A52" t="s">
        <v>49</v>
      </c>
      <c s="34" t="s">
        <v>125</v>
      </c>
      <c s="34" t="s">
        <v>662</v>
      </c>
      <c s="35" t="s">
        <v>5</v>
      </c>
      <c s="6" t="s">
        <v>663</v>
      </c>
      <c s="36" t="s">
        <v>117</v>
      </c>
      <c s="37">
        <v>80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73</v>
      </c>
      <c>
        <f>(M52*21)/100</f>
      </c>
      <c t="s">
        <v>27</v>
      </c>
    </row>
    <row r="53" spans="1:5" ht="12.75">
      <c r="A53" s="35" t="s">
        <v>56</v>
      </c>
      <c r="E53" s="39" t="s">
        <v>557</v>
      </c>
    </row>
    <row r="54" spans="1:5" ht="12.75">
      <c r="A54" s="35" t="s">
        <v>58</v>
      </c>
      <c r="E54" s="40" t="s">
        <v>661</v>
      </c>
    </row>
    <row r="55" spans="1:5" ht="12.75">
      <c r="A55" t="s">
        <v>60</v>
      </c>
      <c r="E55" s="39" t="s">
        <v>565</v>
      </c>
    </row>
    <row r="56" spans="1:16" ht="12.75">
      <c r="A56" t="s">
        <v>49</v>
      </c>
      <c s="34" t="s">
        <v>130</v>
      </c>
      <c s="34" t="s">
        <v>664</v>
      </c>
      <c s="35" t="s">
        <v>5</v>
      </c>
      <c s="6" t="s">
        <v>665</v>
      </c>
      <c s="36" t="s">
        <v>137</v>
      </c>
      <c s="37">
        <v>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73</v>
      </c>
      <c>
        <f>(M56*21)/100</f>
      </c>
      <c t="s">
        <v>27</v>
      </c>
    </row>
    <row r="57" spans="1:5" ht="12.75">
      <c r="A57" s="35" t="s">
        <v>56</v>
      </c>
      <c r="E57" s="39" t="s">
        <v>557</v>
      </c>
    </row>
    <row r="58" spans="1:5" ht="12.75">
      <c r="A58" s="35" t="s">
        <v>58</v>
      </c>
      <c r="E58" s="40" t="s">
        <v>666</v>
      </c>
    </row>
    <row r="59" spans="1:5" ht="12.75">
      <c r="A59" t="s">
        <v>60</v>
      </c>
      <c r="E59" s="39" t="s">
        <v>565</v>
      </c>
    </row>
    <row r="60" spans="1:16" ht="25.5">
      <c r="A60" t="s">
        <v>49</v>
      </c>
      <c s="34" t="s">
        <v>134</v>
      </c>
      <c s="34" t="s">
        <v>667</v>
      </c>
      <c s="35" t="s">
        <v>5</v>
      </c>
      <c s="6" t="s">
        <v>668</v>
      </c>
      <c s="36" t="s">
        <v>669</v>
      </c>
      <c s="37">
        <v>17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73</v>
      </c>
      <c>
        <f>(M60*21)/100</f>
      </c>
      <c t="s">
        <v>27</v>
      </c>
    </row>
    <row r="61" spans="1:5" ht="12.75">
      <c r="A61" s="35" t="s">
        <v>56</v>
      </c>
      <c r="E61" s="39" t="s">
        <v>557</v>
      </c>
    </row>
    <row r="62" spans="1:5" ht="12.75">
      <c r="A62" s="35" t="s">
        <v>58</v>
      </c>
      <c r="E62" s="40" t="s">
        <v>670</v>
      </c>
    </row>
    <row r="63" spans="1:5" ht="12.75">
      <c r="A63" t="s">
        <v>60</v>
      </c>
      <c r="E63" s="39" t="s">
        <v>565</v>
      </c>
    </row>
    <row r="64" spans="1:16" ht="25.5">
      <c r="A64" t="s">
        <v>49</v>
      </c>
      <c s="34" t="s">
        <v>139</v>
      </c>
      <c s="34" t="s">
        <v>671</v>
      </c>
      <c s="35" t="s">
        <v>5</v>
      </c>
      <c s="6" t="s">
        <v>672</v>
      </c>
      <c s="36" t="s">
        <v>669</v>
      </c>
      <c s="37">
        <v>17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73</v>
      </c>
      <c>
        <f>(M64*21)/100</f>
      </c>
      <c t="s">
        <v>27</v>
      </c>
    </row>
    <row r="65" spans="1:5" ht="12.75">
      <c r="A65" s="35" t="s">
        <v>56</v>
      </c>
      <c r="E65" s="39" t="s">
        <v>557</v>
      </c>
    </row>
    <row r="66" spans="1:5" ht="12.75">
      <c r="A66" s="35" t="s">
        <v>58</v>
      </c>
      <c r="E66" s="40" t="s">
        <v>670</v>
      </c>
    </row>
    <row r="67" spans="1:5" ht="12.75">
      <c r="A67" t="s">
        <v>60</v>
      </c>
      <c r="E67" s="39" t="s">
        <v>565</v>
      </c>
    </row>
    <row r="68" spans="1:13" ht="12.75">
      <c r="A68" t="s">
        <v>46</v>
      </c>
      <c r="C68" s="31" t="s">
        <v>114</v>
      </c>
      <c r="E68" s="33" t="s">
        <v>472</v>
      </c>
      <c r="J68" s="32">
        <f>0</f>
      </c>
      <c s="32">
        <f>0</f>
      </c>
      <c s="32">
        <f>0+L69</f>
      </c>
      <c s="32">
        <f>0+M69</f>
      </c>
    </row>
    <row r="69" spans="1:16" ht="12.75">
      <c r="A69" t="s">
        <v>49</v>
      </c>
      <c s="34" t="s">
        <v>145</v>
      </c>
      <c s="34" t="s">
        <v>647</v>
      </c>
      <c s="35" t="s">
        <v>5</v>
      </c>
      <c s="6" t="s">
        <v>648</v>
      </c>
      <c s="36" t="s">
        <v>72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73</v>
      </c>
      <c>
        <f>(M69*21)/100</f>
      </c>
      <c t="s">
        <v>27</v>
      </c>
    </row>
    <row r="70" spans="1:5" ht="25.5">
      <c r="A70" s="35" t="s">
        <v>56</v>
      </c>
      <c r="E70" s="39" t="s">
        <v>649</v>
      </c>
    </row>
    <row r="71" spans="1:5" ht="12.75">
      <c r="A71" s="35" t="s">
        <v>58</v>
      </c>
      <c r="E71" s="40" t="s">
        <v>571</v>
      </c>
    </row>
    <row r="72" spans="1:5" ht="12.75">
      <c r="A72" t="s">
        <v>60</v>
      </c>
      <c r="E72" s="39" t="s">
        <v>565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673</v>
      </c>
      <c s="41">
        <f>Rekapitulace!C18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673</v>
      </c>
      <c r="E4" s="26" t="s">
        <v>674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COUNTIFS(L8:L36,"=0",A8:A36,"P")+COUNTIFS(L8:L36,"",A8:A36,"P")+SUM(Q8:Q36)</f>
      </c>
    </row>
    <row r="8" spans="1:13" ht="12.75">
      <c r="A8" t="s">
        <v>44</v>
      </c>
      <c r="C8" s="28" t="s">
        <v>677</v>
      </c>
      <c r="E8" s="30" t="s">
        <v>676</v>
      </c>
      <c r="J8" s="29">
        <f>0+J9+J10+J23</f>
      </c>
      <c s="29">
        <f>0+K9+K10+K23</f>
      </c>
      <c s="29">
        <f>0+L9+L10+L23</f>
      </c>
      <c s="29">
        <f>0+M9+M10+M23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</f>
      </c>
      <c s="32">
        <f>0</f>
      </c>
    </row>
    <row r="10" spans="1:13" ht="12.75">
      <c r="A10" t="s">
        <v>46</v>
      </c>
      <c r="C10" s="31" t="s">
        <v>68</v>
      </c>
      <c r="E10" s="33" t="s">
        <v>678</v>
      </c>
      <c r="J10" s="32">
        <f>0</f>
      </c>
      <c s="32">
        <f>0</f>
      </c>
      <c s="32">
        <f>0+L11+L15+L19</f>
      </c>
      <c s="32">
        <f>0+M11+M15+M19</f>
      </c>
    </row>
    <row r="11" spans="1:16" ht="12.75">
      <c r="A11" t="s">
        <v>49</v>
      </c>
      <c s="34" t="s">
        <v>68</v>
      </c>
      <c s="34" t="s">
        <v>679</v>
      </c>
      <c s="35" t="s">
        <v>5</v>
      </c>
      <c s="6" t="s">
        <v>680</v>
      </c>
      <c s="36" t="s">
        <v>210</v>
      </c>
      <c s="37">
        <v>1</v>
      </c>
      <c s="36">
        <v>0</v>
      </c>
      <c s="36">
        <f>ROUND(G11*H11,6)</f>
      </c>
      <c r="L11" s="38">
        <v>0</v>
      </c>
      <c s="32">
        <f>ROUND(ROUND(L11,2)*ROUND(G11,3),2)</f>
      </c>
      <c s="36" t="s">
        <v>55</v>
      </c>
      <c>
        <f>(M11*21)/100</f>
      </c>
      <c t="s">
        <v>27</v>
      </c>
    </row>
    <row r="12" spans="1:5" ht="12.75">
      <c r="A12" s="35" t="s">
        <v>56</v>
      </c>
      <c r="E12" s="39" t="s">
        <v>681</v>
      </c>
    </row>
    <row r="13" spans="1:5" ht="12.75">
      <c r="A13" s="35" t="s">
        <v>58</v>
      </c>
      <c r="E13" s="40" t="s">
        <v>5</v>
      </c>
    </row>
    <row r="14" spans="1:5" ht="51">
      <c r="A14" t="s">
        <v>60</v>
      </c>
      <c r="E14" s="39" t="s">
        <v>682</v>
      </c>
    </row>
    <row r="15" spans="1:16" ht="12.75">
      <c r="A15" t="s">
        <v>49</v>
      </c>
      <c s="34" t="s">
        <v>27</v>
      </c>
      <c s="34" t="s">
        <v>683</v>
      </c>
      <c s="35" t="s">
        <v>5</v>
      </c>
      <c s="6" t="s">
        <v>684</v>
      </c>
      <c s="36" t="s">
        <v>210</v>
      </c>
      <c s="37">
        <v>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55</v>
      </c>
      <c>
        <f>(M15*21)/100</f>
      </c>
      <c t="s">
        <v>27</v>
      </c>
    </row>
    <row r="16" spans="1:5" ht="12.75">
      <c r="A16" s="35" t="s">
        <v>56</v>
      </c>
      <c r="E16" s="39" t="s">
        <v>685</v>
      </c>
    </row>
    <row r="17" spans="1:5" ht="12.75">
      <c r="A17" s="35" t="s">
        <v>58</v>
      </c>
      <c r="E17" s="40" t="s">
        <v>5</v>
      </c>
    </row>
    <row r="18" spans="1:5" ht="51">
      <c r="A18" t="s">
        <v>60</v>
      </c>
      <c r="E18" s="39" t="s">
        <v>686</v>
      </c>
    </row>
    <row r="19" spans="1:16" ht="12.75">
      <c r="A19" t="s">
        <v>49</v>
      </c>
      <c s="34" t="s">
        <v>25</v>
      </c>
      <c s="34" t="s">
        <v>687</v>
      </c>
      <c s="35" t="s">
        <v>5</v>
      </c>
      <c s="6" t="s">
        <v>688</v>
      </c>
      <c s="36" t="s">
        <v>210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689</v>
      </c>
    </row>
    <row r="21" spans="1:5" ht="12.75">
      <c r="A21" s="35" t="s">
        <v>58</v>
      </c>
      <c r="E21" s="40" t="s">
        <v>5</v>
      </c>
    </row>
    <row r="22" spans="1:5" ht="51">
      <c r="A22" t="s">
        <v>60</v>
      </c>
      <c r="E22" s="39" t="s">
        <v>690</v>
      </c>
    </row>
    <row r="23" spans="1:13" ht="12.75">
      <c r="A23" t="s">
        <v>46</v>
      </c>
      <c r="C23" s="31" t="s">
        <v>27</v>
      </c>
      <c r="E23" s="33" t="s">
        <v>691</v>
      </c>
      <c r="J23" s="32">
        <f>0</f>
      </c>
      <c s="32">
        <f>0</f>
      </c>
      <c s="32">
        <f>0+L24+L28+L32+L36</f>
      </c>
      <c s="32">
        <f>0+M24+M28+M32+M36</f>
      </c>
    </row>
    <row r="24" spans="1:16" ht="12.75">
      <c r="A24" t="s">
        <v>49</v>
      </c>
      <c s="34" t="s">
        <v>88</v>
      </c>
      <c s="34" t="s">
        <v>692</v>
      </c>
      <c s="35" t="s">
        <v>5</v>
      </c>
      <c s="6" t="s">
        <v>693</v>
      </c>
      <c s="36" t="s">
        <v>210</v>
      </c>
      <c s="37">
        <v>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55</v>
      </c>
      <c>
        <f>(M24*21)/100</f>
      </c>
      <c t="s">
        <v>27</v>
      </c>
    </row>
    <row r="25" spans="1:5" ht="12.75">
      <c r="A25" s="35" t="s">
        <v>56</v>
      </c>
      <c r="E25" s="39" t="s">
        <v>681</v>
      </c>
    </row>
    <row r="26" spans="1:5" ht="12.75">
      <c r="A26" s="35" t="s">
        <v>58</v>
      </c>
      <c r="E26" s="40" t="s">
        <v>5</v>
      </c>
    </row>
    <row r="27" spans="1:5" ht="114.75">
      <c r="A27" t="s">
        <v>60</v>
      </c>
      <c r="E27" s="39" t="s">
        <v>694</v>
      </c>
    </row>
    <row r="28" spans="1:16" ht="12.75">
      <c r="A28" t="s">
        <v>49</v>
      </c>
      <c s="34" t="s">
        <v>95</v>
      </c>
      <c s="34" t="s">
        <v>695</v>
      </c>
      <c s="35" t="s">
        <v>5</v>
      </c>
      <c s="6" t="s">
        <v>696</v>
      </c>
      <c s="36" t="s">
        <v>210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12.75">
      <c r="A29" s="35" t="s">
        <v>56</v>
      </c>
      <c r="E29" s="39" t="s">
        <v>681</v>
      </c>
    </row>
    <row r="30" spans="1:5" ht="12.75">
      <c r="A30" s="35" t="s">
        <v>58</v>
      </c>
      <c r="E30" s="40" t="s">
        <v>5</v>
      </c>
    </row>
    <row r="31" spans="1:5" ht="102">
      <c r="A31" t="s">
        <v>60</v>
      </c>
      <c r="E31" s="39" t="s">
        <v>697</v>
      </c>
    </row>
    <row r="32" spans="1:16" ht="12.75">
      <c r="A32" t="s">
        <v>49</v>
      </c>
      <c s="34" t="s">
        <v>26</v>
      </c>
      <c s="34" t="s">
        <v>698</v>
      </c>
      <c s="35" t="s">
        <v>5</v>
      </c>
      <c s="6" t="s">
        <v>699</v>
      </c>
      <c s="36" t="s">
        <v>210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700</v>
      </c>
    </row>
    <row r="34" spans="1:5" ht="12.75">
      <c r="A34" s="35" t="s">
        <v>58</v>
      </c>
      <c r="E34" s="40" t="s">
        <v>5</v>
      </c>
    </row>
    <row r="35" spans="1:5" ht="25.5">
      <c r="A35" t="s">
        <v>60</v>
      </c>
      <c r="E35" s="39" t="s">
        <v>701</v>
      </c>
    </row>
    <row r="36" spans="1:16" ht="12.75">
      <c r="A36" t="s">
        <v>49</v>
      </c>
      <c s="34" t="s">
        <v>105</v>
      </c>
      <c s="34" t="s">
        <v>702</v>
      </c>
      <c s="35" t="s">
        <v>5</v>
      </c>
      <c s="6" t="s">
        <v>703</v>
      </c>
      <c s="36" t="s">
        <v>137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380</v>
      </c>
      <c>
        <f>(M36*21)/100</f>
      </c>
      <c t="s">
        <v>27</v>
      </c>
    </row>
    <row r="37" spans="1:5" ht="12.75">
      <c r="A37" s="35" t="s">
        <v>56</v>
      </c>
      <c r="E37" s="39" t="s">
        <v>704</v>
      </c>
    </row>
    <row r="38" spans="1:5" ht="12.75">
      <c r="A38" s="35" t="s">
        <v>58</v>
      </c>
      <c r="E38" s="40" t="s">
        <v>705</v>
      </c>
    </row>
    <row r="39" spans="1:5" ht="25.5">
      <c r="A39" t="s">
        <v>60</v>
      </c>
      <c r="E39" s="39" t="s">
        <v>706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