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SO 90-90" sheetId="2" r:id="rId2"/>
    <sheet name="SO 98-98" sheetId="3" r:id="rId3"/>
    <sheet name="PS 11-01-11" sheetId="4" r:id="rId4"/>
    <sheet name="PS 11-02-51" sheetId="5" r:id="rId5"/>
    <sheet name="PS 11-02-52" sheetId="6" r:id="rId6"/>
    <sheet name="SO 11-10-01" sheetId="7" r:id="rId7"/>
    <sheet name="SO 11-10-02" sheetId="8" r:id="rId8"/>
    <sheet name="SO 11-11-01" sheetId="9" r:id="rId9"/>
    <sheet name="SO 11-11-02" sheetId="10" r:id="rId10"/>
    <sheet name="SO 11-21-01" sheetId="11" r:id="rId11"/>
    <sheet name="SO 201" sheetId="12" r:id="rId12"/>
    <sheet name="SO 202.1" sheetId="13" r:id="rId13"/>
    <sheet name="SO 202.2" sheetId="14" r:id="rId14"/>
    <sheet name="SO 203" sheetId="15" r:id="rId15"/>
    <sheet name="SO 204" sheetId="16" r:id="rId16"/>
    <sheet name="SO 205" sheetId="17" r:id="rId17"/>
    <sheet name="SO 11-92-01" sheetId="18" r:id="rId18"/>
    <sheet name="SO 401a" sheetId="19" r:id="rId19"/>
    <sheet name="SO 402a" sheetId="20" r:id="rId20"/>
    <sheet name="SO 403" sheetId="21" r:id="rId21"/>
    <sheet name="SO 801" sheetId="22" r:id="rId22"/>
    <sheet name="SO 11-33-01" sheetId="23" r:id="rId23"/>
    <sheet name="SO 301" sheetId="24" r:id="rId24"/>
    <sheet name="SO 101" sheetId="25" r:id="rId25"/>
    <sheet name="SO 102.1" sheetId="26" r:id="rId26"/>
    <sheet name="SO 102.2" sheetId="27" r:id="rId27"/>
    <sheet name="SO 103" sheetId="28" r:id="rId28"/>
    <sheet name="SO 11-79-01" sheetId="29" r:id="rId29"/>
    <sheet name="SO 902.1" sheetId="30" r:id="rId30"/>
    <sheet name="SO 902.2" sheetId="31" r:id="rId31"/>
    <sheet name="SO 11-86-01" sheetId="32" r:id="rId32"/>
    <sheet name="SO 405" sheetId="33" r:id="rId33"/>
    <sheet name="SO 406" sheetId="34" r:id="rId34"/>
  </sheets>
  <definedNames/>
  <calcPr/>
  <webPublishing/>
</workbook>
</file>

<file path=xl/sharedStrings.xml><?xml version="1.0" encoding="utf-8"?>
<sst xmlns="http://schemas.openxmlformats.org/spreadsheetml/2006/main" count="11062" uniqueCount="1973">
  <si>
    <t>Aspe</t>
  </si>
  <si>
    <t>Rekapitulace ceny</t>
  </si>
  <si>
    <t>5513520016</t>
  </si>
  <si>
    <t>Přestavba propustku v km 159,434 trati Stará Paka - Liberec na podchod</t>
  </si>
  <si>
    <t>ZŘ</t>
  </si>
  <si>
    <t/>
  </si>
  <si>
    <t>Celková cena bez DPH:</t>
  </si>
  <si>
    <t>Celková cena s DPH:</t>
  </si>
  <si>
    <t>Objekt</t>
  </si>
  <si>
    <t>Popis</t>
  </si>
  <si>
    <t>Cena bez DPH</t>
  </si>
  <si>
    <t>DPH</t>
  </si>
  <si>
    <t>Cena s DPH</t>
  </si>
  <si>
    <t>Počet neoceněných položek</t>
  </si>
  <si>
    <t>90-90</t>
  </si>
  <si>
    <t>Likvidace odpadů včetně dopravy</t>
  </si>
  <si>
    <t xml:space="preserve">  SO 90-90</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</si>
  <si>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</si>
  <si>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</si>
  <si>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</si>
  <si>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</si>
  <si>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</si>
  <si>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</si>
  <si>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</si>
  <si>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</si>
  <si>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</si>
  <si>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</si>
  <si>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</si>
  <si>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</si>
  <si>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</si>
  <si>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</si>
  <si>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</si>
  <si>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</si>
  <si>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</si>
  <si>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</si>
  <si>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</si>
  <si>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</si>
  <si>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</si>
  <si>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</si>
  <si>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</si>
  <si>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</si>
  <si>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</si>
  <si>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</si>
  <si>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</si>
  <si>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90-90</t>
  </si>
  <si>
    <t>SD</t>
  </si>
  <si>
    <t>0</t>
  </si>
  <si>
    <t>Všeobecné konstrukce a práce</t>
  </si>
  <si>
    <t>P</t>
  </si>
  <si>
    <t>1</t>
  </si>
  <si>
    <t>R015111</t>
  </si>
  <si>
    <t>901</t>
  </si>
  <si>
    <t>POPLATKY ZA LIKVIDACI ODPADŮ NEKONTAMINOVANÝCH - 17 05 04 VYTĚŽENÉ ZEMINY A HORNINY - I. TŘÍDA TĚŽITELNOSTI VČETNĚ DOPRAVY</t>
  </si>
  <si>
    <t>T</t>
  </si>
  <si>
    <t>2022_OTSKP_aktualiza</t>
  </si>
  <si>
    <t>PP</t>
  </si>
  <si>
    <t>VV</t>
  </si>
  <si>
    <t>TS</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</si>
  <si>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cecyklační linky nebo jiného zařízení na zpracování nebo likvidaci odpadů   
– náklady spojené s vyložením a manipulací s materiálem v místě skládky   
2. Položka neobsahuje:   
 –    
3. Způsob měření:   
Tuna určující množství odpadu vytříděného v souladu se zákonem č. 185/2001 Sb., o nakládání s odpady, v platném znění.</t>
  </si>
  <si>
    <t>R015130</t>
  </si>
  <si>
    <t>902</t>
  </si>
  <si>
    <t>POPLATKY ZA LIKVIDACI ODPADŮ NEKONTAMINOVANÝCH - 17 03 02 VYBOURANÝ ASFALTOVÝ BETON BEZ DEHTU VČETNĚ DOPRAVY</t>
  </si>
  <si>
    <t>R015140</t>
  </si>
  <si>
    <t>903</t>
  </si>
  <si>
    <t>POPLATKY ZA LIKVIDACI ODPADŮ NEKONTAMINOVANÝCH - 17 01 01 BETON Z DEMOLIC OBJEKTŮ, ZÁKLADŮ TV VČETNĚ DOPRAVY</t>
  </si>
  <si>
    <t>4</t>
  </si>
  <si>
    <t>R015150</t>
  </si>
  <si>
    <t>904</t>
  </si>
  <si>
    <t>POPLATKY ZA LIKVIDACI ODPADŮ NEKONTAMINOVANÝCH - 17 05 08 ŠTĚRK Z KOLEJIŠTĚ (ODPAD PO RECYKLACI) VČETNĚ DOPRAVY</t>
  </si>
  <si>
    <t>5</t>
  </si>
  <si>
    <t>R015220</t>
  </si>
  <si>
    <t>905</t>
  </si>
  <si>
    <t>POPLATKY ZA LIKVIDACI ODPADŮ NEKONTAMINOVANÝCH - 17 01 01 KŮLY A SLOUPY BETONOVÉ VČETNĚ DOPRAVY</t>
  </si>
  <si>
    <t>Evidenční položka</t>
  </si>
  <si>
    <t>6</t>
  </si>
  <si>
    <t>R015250</t>
  </si>
  <si>
    <t>906</t>
  </si>
  <si>
    <t>POPLATKY ZA LIKVIDACI ODPADŮ NEKONTAMINOVANÝCH - 17 02 03 POLYETYLÉNOVÉ PODLOŽKY (ŽEL. SVRŠEK) VČETNĚ DOPRAVY</t>
  </si>
  <si>
    <t>7</t>
  </si>
  <si>
    <t>R015260</t>
  </si>
  <si>
    <t>907</t>
  </si>
  <si>
    <t>POPLATKY ZA LIKVIDACI ODPADŮ NEKONTAMINOVANÝCH - 07 02 99 PRYŽOVÉ PODLOŽKY (ŽEL. SVRŠEK) VČETNĚ DOPRAVY</t>
  </si>
  <si>
    <t>8</t>
  </si>
  <si>
    <t>R015310</t>
  </si>
  <si>
    <t>908</t>
  </si>
  <si>
    <t>POPLATKY ZA LIKVIDACI ODPADŮ NEKONTAMINOVANÝCH - 16 02 14 ELEKTROŠROT (VYŘAZENÁ EL. ZAŘÍZENÍ A PŘÍSTR. - AL, CU A VZ. KOVY) VČETNĚ DOPRAVY</t>
  </si>
  <si>
    <t>9</t>
  </si>
  <si>
    <t>R015330</t>
  </si>
  <si>
    <t>909</t>
  </si>
  <si>
    <t>POPLATKY ZA LIKVIDACI ODPADŮ NEKONTAMINOVANÝCH - 17 05 04 KAMENNÁ SUŤ VČETNĚ DOPRAVY</t>
  </si>
  <si>
    <t>10</t>
  </si>
  <si>
    <t>R015420</t>
  </si>
  <si>
    <t>910</t>
  </si>
  <si>
    <t>POPLATKY ZA LIKVIDACI ODPADŮ NEKONTAMINOVANÝCH - 17 06 04 ZBYTKY IZOLAČNÍCH MATERIÁLŮ VČETNĚ DOPRAVY</t>
  </si>
  <si>
    <t>11</t>
  </si>
  <si>
    <t>R015510</t>
  </si>
  <si>
    <t>911</t>
  </si>
  <si>
    <t>POPLATKY ZA LIKVIDACI ODPADŮ NEBEZPEČNÝCH - 17 05 07* LOKÁLNĚ ZNEČIŠTĚNÝ ŠTĚRK A ZEMINA Z KOLEJIŠTĚ (VÝHYBKY) VČETNĚ DOPRAVY</t>
  </si>
  <si>
    <t>12</t>
  </si>
  <si>
    <t>R015520</t>
  </si>
  <si>
    <t>912</t>
  </si>
  <si>
    <t>POPLATKY ZA LIKVIDACI ODPADŮ NEBEZPEČNÝCH - 17 02 04* ŽELEZNIČNÍ PRAŽCE DŘEVĚNÉ VČETNĚ DOPRAVY</t>
  </si>
  <si>
    <t>13</t>
  </si>
  <si>
    <t>R015540</t>
  </si>
  <si>
    <t>913</t>
  </si>
  <si>
    <t>POPLATKY ZA LIKVIDACI ODPADŮ NEBEZPEČNÝCH - 17 04 09* KOVOVÝ ODPAD ZNEČIŠTĚNÝ NEBEZPEČNÝMI LÁTKAMI VČETNĚ DOPRAVY</t>
  </si>
  <si>
    <t>98-98</t>
  </si>
  <si>
    <t>Všeobecný objekt</t>
  </si>
  <si>
    <t xml:space="preserve">  SO 98-98</t>
  </si>
  <si>
    <t>SO 98-98</t>
  </si>
  <si>
    <t>VSEOB001</t>
  </si>
  <si>
    <t>GEODETICKÁ DOKUMENTACE SKUTEČNÉHO PROVEDENÍ STAVBY</t>
  </si>
  <si>
    <t>KPL</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</si>
  <si>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</si>
  <si>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</si>
  <si>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</si>
  <si>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</si>
  <si>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</si>
  <si>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</si>
  <si>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</si>
  <si>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Položka zahrnuje veškeré činnosti nezbytné k vypracování kompletní elketronické dokumentace skutečného provedení dle SOD na zhotovení stavby a v rozsahu vyhlášky č. 499/2006 Sb. v platném znění a dle požadavků VTP a ZTP.</t>
  </si>
  <si>
    <t>VSEOB004</t>
  </si>
  <si>
    <t>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</si>
  <si>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</si>
  <si>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</si>
  <si>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</si>
  <si>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</si>
  <si>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</si>
  <si>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HLUKOVÉ MĚŘENÍ PRO ÚČELY REALIZACE STAVBY</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</si>
  <si>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splnění hlukových limitů během výstavby (mobilní protihlukové stěny).</t>
  </si>
  <si>
    <t>VSEOB007</t>
  </si>
  <si>
    <t>PUBLICITA</t>
  </si>
  <si>
    <t>KUS</t>
  </si>
  <si>
    <t>Odkaz ZTP</t>
  </si>
  <si>
    <t>D.1.1</t>
  </si>
  <si>
    <t>Železniční zabezpečovací zařízení</t>
  </si>
  <si>
    <t xml:space="preserve">  PS 11-01-11</t>
  </si>
  <si>
    <t>Přeložky kabelů zabezpečovacího zařízení</t>
  </si>
  <si>
    <t>PS 11-01-11</t>
  </si>
  <si>
    <t>31</t>
  </si>
  <si>
    <t>EVIDENČNÍ POLOŽKA, NEOCEŇOVAT! Položka se oceňuje pouze jako celek pod SO 90-90</t>
  </si>
  <si>
    <t>(0,5*0,7*1,7)*2=1,190 [A]</t>
  </si>
  <si>
    <t>Zemní práce</t>
  </si>
  <si>
    <t>13273</t>
  </si>
  <si>
    <t>HLOUBENÍ RÝH ŠÍŘ DO 2M PAŽ I NEPAŽ TŘ. I</t>
  </si>
  <si>
    <t>M3</t>
  </si>
  <si>
    <t>1*0.6*(270+117)=232,200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</si>
  <si>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</si>
  <si>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17421</t>
  </si>
  <si>
    <t>ZÁSYP JAM A RÝH ZEMINOU BEZ ZHUTNĚNÍ</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</si>
  <si>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</si>
  <si>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Přidružená stavební výroba</t>
  </si>
  <si>
    <t>702113</t>
  </si>
  <si>
    <t>KABELOVÝ ŽLAB ZEMNÍ VČETNĚ KRYTU SVĚTLÉ ŠÍŘKY PŘES 250 MM</t>
  </si>
  <si>
    <t>M</t>
  </si>
  <si>
    <t>16=16,000 [A]</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</si>
  <si>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</si>
  <si>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703114</t>
  </si>
  <si>
    <t>KABELOVÝ ROŠT/LÁVKA NOSNÝ ŽÁROVĚ ZINKOVANÝ VČETNĚ UPEVNĚNÍ A PŘÍSLUŠENSTVÍ SVĚTLÉ ŠÍŘKY PŘES 400 DO 600 MM</t>
  </si>
  <si>
    <t>27=27,000 [A]</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</si>
  <si>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</si>
  <si>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747705</t>
  </si>
  <si>
    <t>MANIPULACE NA ZAŘÍZENÍCH PROVÁDĚNÉ PROVOZOVATELEM</t>
  </si>
  <si>
    <t>HOD</t>
  </si>
  <si>
    <t>40=40,000 [A]</t>
  </si>
  <si>
    <t>1. Položka obsahuje:    
– cenu za manipulace na zařízeních prováděné provozovatelem nutných pro další práce    
zhotovitele na technologickém souboru    
2. Položka neobsahuje:    
X    
3. Způsob měření:    
Udává se čas v hodinách.</t>
  </si>
  <si>
    <t>75A111</t>
  </si>
  <si>
    <t>KABEL METALICKÝ JEDNOPLÁŠŤOVÝ DO 12 PÁRŮ - DODÁVKA</t>
  </si>
  <si>
    <t>KMPÁR</t>
  </si>
  <si>
    <t>0,005*(2*12+1*7+1*3+4*4)=0,250 [A]  
5m kabelové vložky pro kabely:  
2x 12p1  
1x 7p1  
1x 3p1  
4x 4p1</t>
  </si>
  <si>
    <t>1. Položka obsahuje:    
 – dodání kabelů podle typu od výrobců včetně mimostaveništní dopravy    
2. Položka neobsahuje:    
 X    
3. Způsob měření:    
Měří se n-násobky páru vodičů na kilometr.</t>
  </si>
  <si>
    <t>75A121</t>
  </si>
  <si>
    <t>KABEL METALICKÝ JEDNOPLÁŠŤOVÝ PŘES 12 PÁRŮ - DODÁVKA</t>
  </si>
  <si>
    <t>0,005*(1*61+2*48+3*24+1*30)=1,295 [A]  
5m kabelové vložky pro kabely:  
1x 61p1  
2x 48p1  
3x 24p1  
1x 30p1</t>
  </si>
  <si>
    <t>75A217</t>
  </si>
  <si>
    <t>ZATAŽENÍ A SPOJKOVÁNÍ KABELŮ DO 12 PÁRŮ - MONTÁŽ</t>
  </si>
  <si>
    <t>0,005*(2*12+1*7+1*3+4*4)=0,250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</si>
  <si>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</si>
  <si>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75A227</t>
  </si>
  <si>
    <t>ZATAŽENÍ A SPOJKOVÁNÍ KABELŮ PŘES 12 PÁRŮ - MONTÁŽ</t>
  </si>
  <si>
    <t>0,005*(1*61+2*48+3*24+1*30)=1,295 [A]</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</si>
  <si>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</si>
  <si>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75A321</t>
  </si>
  <si>
    <t>SPOJKA ROVNÁ PRO PLASTOVÉ KABELY S JÁDRY O PRŮMĚRU 1 MM2 DO 12 PÁRŮ</t>
  </si>
  <si>
    <t>8*2=16,000 [A]</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</si>
  <si>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</si>
  <si>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</si>
  <si>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</si>
  <si>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7*2=14,000 [A]</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</si>
  <si>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</si>
  <si>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75C117</t>
  </si>
  <si>
    <t>PŘESTAVNÍK ELEKTROMOTORICKÝ - MONTÁŽ</t>
  </si>
  <si>
    <t>6=6,000 [A]</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</si>
  <si>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</si>
  <si>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</si>
  <si>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</si>
  <si>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</si>
  <si>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14</t>
  </si>
  <si>
    <t>75C537</t>
  </si>
  <si>
    <t>STOŽÁROVÉ NÁVĚSTIDLO OD ČTYŘ SVĚTEL - MONTÁŽ</t>
  </si>
  <si>
    <t>3=3,000 [A]</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</si>
  <si>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</si>
  <si>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15</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</si>
  <si>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</si>
  <si>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</si>
  <si>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</si>
  <si>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t>
  </si>
  <si>
    <t>75C847</t>
  </si>
  <si>
    <t>STYKOVÝ TRANSFORMÁTOR, SYMETRIZAČNÍ A UKOLEJŇOVACÍ TLUMIVKA - MONTÁŽ</t>
  </si>
  <si>
    <t>12=12,000 [A]</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</si>
  <si>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</si>
  <si>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17</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</si>
  <si>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</si>
  <si>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</si>
  <si>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</si>
  <si>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18</t>
  </si>
  <si>
    <t>75C851</t>
  </si>
  <si>
    <t>SADA PROPOJEK PRO PŘIPOJENÍ STYKOVÉHO TRANSFORMÁTORU, SYMETRIZAČNÍ TLUMIVKY KE KOLEJNICI - DODÁVKA</t>
  </si>
  <si>
    <t>5=5,000 [A]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</si>
  <si>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</si>
  <si>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19</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</si>
  <si>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</si>
  <si>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</si>
  <si>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</si>
  <si>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20</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</si>
  <si>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</si>
  <si>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</si>
  <si>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</si>
  <si>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21</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</si>
  <si>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</si>
  <si>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</si>
  <si>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</si>
  <si>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22</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</si>
  <si>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</si>
  <si>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</si>
  <si>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</si>
  <si>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23</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</si>
  <si>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</si>
  <si>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</si>
  <si>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</si>
  <si>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24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</si>
  <si>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</si>
  <si>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</si>
  <si>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</si>
  <si>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25</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</si>
  <si>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</si>
  <si>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</si>
  <si>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</si>
  <si>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26</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</si>
  <si>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</si>
  <si>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</si>
  <si>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</si>
  <si>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27</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</si>
  <si>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</si>
  <si>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</si>
  <si>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</si>
  <si>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28</t>
  </si>
  <si>
    <t>75I122</t>
  </si>
  <si>
    <t>KABEL ZEMNÍ JEDNOPLÁŠŤOVÝ BEZ PANCÍŘE PRŮMĚRU ŽÍLY 0,8 MM DO 25XN</t>
  </si>
  <si>
    <t>KMČTYŘKA</t>
  </si>
  <si>
    <t>0.005*10=0,050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</si>
  <si>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</si>
  <si>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29</t>
  </si>
  <si>
    <t>75I12X</t>
  </si>
  <si>
    <t>KABEL ZEMNÍ JEDNOPLÁŠŤOVÝ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</si>
  <si>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</si>
  <si>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30</t>
  </si>
  <si>
    <t>75IJ12</t>
  </si>
  <si>
    <t>MĚŘENÍ JEDNOSMĚRNÉ NA SDĚLOVACÍM KABELU</t>
  </si>
  <si>
    <t>2*12+1*7+1*3+4*4=50,000 [A]  
1*61+2*48+3*24+1*30=259,000 [B]  
A+B=309,000 [C]</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</si>
  <si>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</si>
  <si>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D.1.2</t>
  </si>
  <si>
    <t>Železniční sdělovací zařízení</t>
  </si>
  <si>
    <t xml:space="preserve">  PS 11-02-51</t>
  </si>
  <si>
    <t>Přeložky kabelů sdělovacího zařízení</t>
  </si>
  <si>
    <t>PS 11-02-51</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</si>
  <si>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</si>
  <si>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</si>
  <si>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</si>
  <si>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</si>
  <si>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</si>
  <si>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PS 11-02-52</t>
  </si>
  <si>
    <t>Přeložky sdělovacích kabelů CTD a ČD Telematika</t>
  </si>
  <si>
    <t>PS 11-02-52</t>
  </si>
  <si>
    <t>(114)*0.6*1=68,400 [A]  
(70)*0.6*1=42,000 [B]  
A+B=110,400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</si>
  <si>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</si>
  <si>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</si>
  <si>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</si>
  <si>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</si>
  <si>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</si>
  <si>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</si>
  <si>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10=10,000 [A]</t>
  </si>
  <si>
    <t>1. Položka obsahuje:    
 – pomocné mechanismy    
2. Položka neobsahuje:    
 X    
3. Způsob měření:    
Měří se plocha v metrech čtverečných.</t>
  </si>
  <si>
    <t>702111</t>
  </si>
  <si>
    <t>KABELOVÝ ŽLAB ZEMNÍ VČETNĚ KRYTU SVĚTLÉ ŠÍŘKY DO 120 MM</t>
  </si>
  <si>
    <t>702232</t>
  </si>
  <si>
    <t>KABELOVÁ CHRÁNIČKA ZEMNÍ DĚLENÁ DN PŘES 100 DO 200 MM</t>
  </si>
  <si>
    <t>90=90,000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</si>
  <si>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</si>
  <si>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cenu za manipulace na zařízeních prováděné provozovatelem nutných pro další práce zhotovitele na technologickém souboru    
2. Položka neobsahuje:    
 X    
3. Způsob měření:    
Udává se čas v hodinách.</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</si>
  <si>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</si>
  <si>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75I951</t>
  </si>
  <si>
    <t>OPTOTRUBKA HDPE DĚLENÁ PRŮMĚRU DO 40 MM</t>
  </si>
  <si>
    <t>50=50,000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</si>
  <si>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</si>
  <si>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</si>
  <si>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</si>
  <si>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</si>
  <si>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75I95Y</t>
  </si>
  <si>
    <t>OPTOTRUBKA HDPE DĚLENÁ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</si>
  <si>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</si>
  <si>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75IA21</t>
  </si>
  <si>
    <t>OPTOTRUBKOVÁ SPOJKA OPRAVNÁ PRŮMĚRU DO 40 MM</t>
  </si>
  <si>
    <t>2=2,000 [A]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</si>
  <si>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</si>
  <si>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75IA2X</t>
  </si>
  <si>
    <t>OPTOTRUBKOVÁ SPOJKA OPRAVNÁ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</si>
  <si>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</si>
  <si>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75IA2Y</t>
  </si>
  <si>
    <t>OPTOTRUBKOVÁ SPOJKA OPRAVNÁ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</si>
  <si>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</si>
  <si>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Potrubí</t>
  </si>
  <si>
    <t>87633</t>
  </si>
  <si>
    <t>CHRÁNIČKY Z TRUB PLASTOVÝCH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</si>
  <si>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</si>
  <si>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87727</t>
  </si>
  <si>
    <t>CHRÁNIČKY PŮLENÉ Z TRUB PLAST DN DO 100MM</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</si>
  <si>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</si>
  <si>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D.2.1.1.0</t>
  </si>
  <si>
    <t>Železniční svršek</t>
  </si>
  <si>
    <t xml:space="preserve">  SO 11-10-01</t>
  </si>
  <si>
    <t>SO 11-10-01</t>
  </si>
  <si>
    <t>POPLATKY ZA LIKVIDACI ODPADŮ NEKONTAMINOVANÝCH - 17 05 08  ŠTĚRK Z KOLEJIŠTĚ (ODPAD PO RECYKLACI) VČETNĚ DOPRAVY</t>
  </si>
  <si>
    <t>objemová hmostost  vytěženého štěrku: 1,900=1.900 [A] t/m3 
objem veškerého štěrku: 646,854=646.854 [D] m3 (viz položka č. 965010) 
hmotnost A*D=1 229.023 [C] t 
odečíst nebezpečně znmečištěný štěrko pod výhybkami (pol. 015510.90): 381,824=381.824 [E] 
Celkem nekontaminovaný štěrk: C-E=847.199 [F]</t>
  </si>
  <si>
    <t>POPLATKY ZA LIKVIDACI ODPADŮ NEKONTAMINOVANÝCH - 17 02 03  POLYETYLÉNOVÉ PODLOŽKY (ŽEL. SVRŠEK) VČETNĚ DOPRAVY</t>
  </si>
  <si>
    <t>odpad podložky pod podkladnici  
EVIDENČNÍ POLOŽKA, NEOCEŇOVAT! Položka se oceňuje pouze jako celek pod SO 90-90</t>
  </si>
  <si>
    <t>kolej č. 1 
podložky pod kolejnici: 0,000326=0.000 [A] 
ve výhybkách: 
počet pražcú: 137=137.000 [B] 
hmotnost: B*4*0,00016 t=0.088 [C] 
v kolejích: 
počet pražců: 14=14.000 [E] 
hmotnost: E*2*0,00016 t=0.004 [F] 
A+C+F=0.092 [D]</t>
  </si>
  <si>
    <t>POPLATKY ZA LIKVIDACI ODPADŮ NEKONTAMINOVANÝCH - 07 02 99  PRYŽOVÉ PODLOŽKY (ŽEL. SVRŠEK) VČETNĚ DOPRAVY</t>
  </si>
  <si>
    <t>odpad z podložek pod patu kolejnice  
EVIDENČNÍ POLOŽKA, NEOCEŇOVAT! Položka se oceňuje pouze jako celek pod SO 90-90</t>
  </si>
  <si>
    <t>kolej č. 1 
počet pražců k vyřazení: 1=1.000 [A], tj. A*2*0,000163=0.000 [C] 
ve výhybkách: 
počet pražcú: 137=137.000 [B] 
hmotnost: B*4*0,000163 t=0.089 [G] 
v kolejích: 
počet pražců: 14=14.000 [E] 
hmotnost: E*2*0,000163 t=0.005 [F] 
Celkem: C+G+F=0.094 [H]</t>
  </si>
  <si>
    <t>POPLATKY ZA LIKVIDACI ODPADŮ NEBEZPEČNÝCH - 17 05 07*  LOKÁLNĚ ZNEČIŠTĚNÝ ŠTĚRK A ZEMINA Z KOLEJIŠTĚ (VÝHYBKY) VČETNĚ DOPRAVY</t>
  </si>
  <si>
    <t>objemová hmostost vytěženého štěrku: 1,900=1.900 [B] t/m3 
štěrk výhybky č. 20 
plocha 40,9* 0,4 tloušťka stáv. KL=16.360 [A] m3 
hmotnost: B*A=31.084 [C] t 
štěrk výhybky č. 23 
plocha 86,3* 0,4 tloušťka stáv. KL=34.520 [D] m3 
hmotnost: B*D=65.588 [E] t 
štěrk výhybky č. 18 
plocha 84* 0,4 tloušťka stáv. KL=33.600 [F] m3 
hmotnost: B*F=63.840 [G] t 
štěrk výhybky č. 16 
plocha 148,2* 0,4 tloušťka stáv. KL=59.280 [H] m3 
hmotnost: B*H=112.632 [I] t 
štěrk výhybky č. 15 
plocha 143* 0,4 tloušťka stáv. KL=57.200 [J] m3 
hmotnost: B*J=108.680 [K] t 
Celkem: C+E+G+I+K=381.824 [L]</t>
  </si>
  <si>
    <t>POPLATKY ZA LIKVIDACI ODPADŮ NEBEZPEČNÝCH - 17 02 04*  ŽELEZNIČNÍ PRAŽCE DŘEVĚNÉ VČETNĚ DOPRAVY</t>
  </si>
  <si>
    <t>likvidace pražců dle pasportizace  
EVIDENČNÍ POLOŽKA, NEOCEŇOVAT! Položka se oceňuje pouze jako celek pod SO 90-90</t>
  </si>
  <si>
    <t>kolej č. 1: 
dřevěných pražců: 1 ks * 0,107 =0.107 [A] t 
výhybka č. 16: (1 ks * (3,1/2,6 délky)* 0,107 t) + (1 ks * (3,0/2,6 délky)* 0,107 t)=0.251 [B] 
výhybka č. 15:  
(11 ks * (2,6/2,6 délky)* 0,107 t)+ 
(6 ks * (2,7/2,6 délky)* 0,107 t)+ 
(2 ks * (3,7/2,6 délky)* 0,107 t)+ 
(2 ks * (3,8/2,6 délky)* 0,107 t)+ 
(1 ks * (3,9/2,6 délky)* 0,107 t)+ 
(2 ks * (4,0/2,6 délky)* 0,107 t)+ 
(2 ks * (4,1/2,6 délky)* 0,107 t)+ 
(2 ks * (4,2/2,6 délky)* 0,107 t)+ 
(2 ks * (4,5/2,6 délky)* 0,107 t) 
=4.004 [C] 
výhybka č. 18:  
(9 ks * (2,6/2,6 délky)* 0,107 t)+ 
(5 ks * (2,7/2,6 délky)* 0,107 t)+ 
(3 ks * (2,8/2,6 délky)* 0,107 t)+ 
(3 ks * (2,9/2,6 délky)* 0,107 t)+ 
(2 ks * (3,0/2,6 délky)* 0,107 t)+ 
(2 ks * (3,1/2,6 délky)* 0,107 t)+ 
(2 ks * (3,2/2,6 délky)* 0,107 t)+ 
(2 ks * (3,3/2,6 délky)* 0,107 t)+ 
(2 ks * (3,4/2,6 délky)* 0,107 t)+ 
(1 ks * (3,5/2,6 délky)* 0,107 t)+ 
(2 ks * (3,6/2,6 délky)* 0,107 t)+ 
(2 ks * (3,7/2,6 délky)* 0,107 t)+ 
(1 ks * (3,8/2,6 délky)* 0,107 t)+ 
(2 ks * (3,9/2,6 délky)* 0,107 t)+ 
(1 ks * (4,0/2,6 délky)* 0,107 t)+ 
(2 ks * (4,1/2,6 délky)* 0,107 t)+ 
(1 ks * (4,2/2,6 délky)* 0,107 t)+ 
(4 ks * (4,5/2,6 délky)* 0,107 t) 
=6.177 [E] 
výhybka č. 20:  
(2 ks * (2,6/2,6 délky)* 0,107 t)+ 
(1 ks * (2,9/2,6 délky)* 0,107 t)+ 
(2 ks * (4,5/2,6 délky)* 0,107 t)=0.704 [F] 
výhybka č. 23:  
(6 ks * (2,6/2,6 délky)* 0,107 t)+ 
(6 ks * (2,7/2,6 délky)* 0,107 t)+ 
(1 ks * (2,8/2,6 délky)* 0,107 t)+ 
(3 ks * (2,9/2,6 délky)* 0,107 t)+ 
(1 ks * (3,0/2,6 délky)* 0,107 t)+ 
(2 ks * (3,3/2,6 délky)* 0,107 t)+ 
(3 ks * (3.4/2,6 délky)* 0,107 t)+ 
(5 ks * (4,5/2,6 délky)* 0,107 t)=3.523 [G] 
kolej č. 15X 
(5+2)*0,107=0.749 [H] 
kolej č. 18X 
(5+2)*0,107=0.749 [I] 
celkem: A+B+C+E+F+H+I=12.741 [D]</t>
  </si>
  <si>
    <t>R0501</t>
  </si>
  <si>
    <t>PRAŽEC DŘEVĚNÝ</t>
  </si>
  <si>
    <t>nový, bukový, vystrojený, dl. 2,6 m  
u dlouhých výhybkových pražců spočteno poměrem ku pražci dl. 2,6 m</t>
  </si>
  <si>
    <t>výhybka č. 16 
2 kusy (3,0+3,1)/2,6=2.346 [A] 
výhybka č. 15 
(11 ks * (2,6/2,6 délky))+ 
(6 ks * (2,7/2,6 délky))+ 
(2 ks * (3,7/2,6 délky))+ 
(2 ks * (3,8/2,6 délky))+ 
(1 ks * (3,9/2,6 délky))+ 
(2 ks * (4,0/2,6 délky))+ 
(2 ks * (4,1/2,6 délky))+ 
(2 ks * (4,2/2,6 délky))+ 
(2 ks * (4,5/2,6 délky)) 
=37.423 [B] 
výhybka č. 18:  
((9 ks * (2,6/2,6 délky)* 0,107 t)+ 
(5 ks * (2,7/2,6 délky)* 0,107 t)+ 
(3 ks * (2,8/2,6 délky)* 0,107 t)+ 
(3 ks * (2,9/2,6 délky)* 0,107 t)+ 
(2 ks * (3,0/2,6 délky)* 0,107 t)+ 
(2 ks * (3,1/2,6 délky)* 0,107 t)+ 
(2 ks * (3,2/2,6 délky)* 0,107 t)+ 
(2 ks * (3,3/2,6 délky)* 0,107 t)+ 
(2 ks * (3,4/2,6 délky)* 0,107 t)+ 
(1 ks * (3,5/2,6 délky)* 0,107 t)+ 
(2 ks * (3,6/2,6 délky)* 0,107 t)+ 
(2 ks * (3,7/2,6 délky)* 0,107 t)+ 
(1 ks * (3,8/2,6 délky)* 0,107 t)+ 
(2 ks * (3,9/2,6 délky)* 0,107 t)+ 
(1 ks * (4,0/2,6 délky)* 0,107 t)+ 
(2 ks * (4,1/2,6 délky)* 0,107 t)+ 
(1 ks * (4,2/2,6 délky)* 0,107 t)+ 
(4 ks * (4,5/2,6 délky)* 0,107 t))/0,107 
=57.731 [E] 
výhybka č. 20:  
((2 ks * (2,6/2,6 délky)* 0,107 t)+ 
(1 ks * (2,9/2,6 délky)* 0,107 t)+ 
(2 ks * (4,5/2,6 délky)* 0,107 t))/0,107=6.577 [G] 
výhybka č. 28:  
((6 ks * (2,6/2,6 délky)* 0,107 t)+ 
(6 ks * (2,7/2,6 délky)* 0,107 t)+ 
(1 ks * (2,8/2,6 délky)* 0,107 t)+ 
(3 ks * (2,9/2,6 délky)* 0,107 t)+ 
(1 ks * (3,0/2,6 délky)* 0,107 t)+ 
(2 ks * (3,3/2,6 délky)* 0,107 t)+ 
(3 ks * (3.4/2,6 délky)* 0,107 t)+ 
(5 ks * (4,5/2,6 délky)* 0,107 t))/0,107=32.923 [H] 
kolej č. 15X 
5+2=7.000 [I] ks 
kolej č. 18X 
5+2=7.000 [J] ks 
Celkem: A+B+E+G+H+I+J=151.000 [F]</t>
  </si>
  <si>
    <t>dodávka materiálu železničního svršku dle požadavků Technických kvalitativních podmínek staveb SŽDC, případně dle požadavků Zvláštních technických kvalitativních podmínek konkrétní stavby</t>
  </si>
  <si>
    <t>R0518</t>
  </si>
  <si>
    <t>KOLEJNICE E 49 E1</t>
  </si>
  <si>
    <t>výhybka č. 16: 
hmotnost: 4*33*0,049 t=6.468 [A] 
kolej č. 13X: 
2*(10,5)*0,049=1.029 [B] 
kolej č. 14X: 
2*(11,5)*0,049=1.127 [C] 
kolej č. 14Y: 
2*(11,5)*0,049=1.127 [D] 
výhybka č. 15: 
4*(13,2)*0,049=2.587 [E] 
kolej č. 15X: 
2*(11,1)*0,049=1.088 [F] 
kolej č. 19X: 
2*(5,3)*0,049=0.519 [G] 
kolej č. 19Y: 
2*(12,6)*0,049=1.235 [H] 
výhybka č. 20: 
4*(10,4)*0,049=2.038 [I] 
výhybka č. 23: 
4*(12,1)*0,049=2.372 [J] 
výhybka č. 18: 
4*(11,3)*0,049=2.215 [K] 
Celkem: A+B+C+D+E+F+G+H+I+J+K=21.805 [L]</t>
  </si>
  <si>
    <t>Komunikace</t>
  </si>
  <si>
    <t>512550</t>
  </si>
  <si>
    <t>KOLEJOVÉ LOŽE - ZŘÍZENÍ Z KAMENIVA HRUBÉHO DRCENÉHO (ŠTĚRK)</t>
  </si>
  <si>
    <t>zrřízení kolejového lože v zapuštěném profilu</t>
  </si>
  <si>
    <t>kolej č. 1 
plocha KL v řezu 3,1=3.100 [A] 
délka rekonstr. úseku: 39,95=39.950 [B] 
objem: A*B=123.845 [C] 
kolej č. 2 
plocha KL v řezu 3,4=3.400 [D] 
délka rekonstr. úseku: 44=44.000 [E] 
objem: D*E=149.600 [F] 
koleje 13X, 14X  19X a 19Y a výhybka č. 16 
plocha KL v řezu 2,95=2.950 [G] 
délka rekonstr. úseku: 49,2=49.200 [H] 
objem: G*H=145.140 [I] 
koleje 15X a výhybka č. 15 
plocha KL v řezu 2,9=2.900 [K] 
délka rekonstr. úseku: 40,6=40.600 [L] 
objem: K*L=117.740 [M] 
koleje 18X, 18Y a výhybka č. 18 
plocha KL v řezu 3,33=3.330 [N] 
délka rekonstr. úseku: 29,5=29.500 [O] 
objem: N*O=98.235 [P] 
výhybka č. 20 
plocha KL v řezu 4,15=4.150 [Q] 
délka rekonstr. úseku: 11=11.000 [R] 
objem: Q*R=45.650 [S] 
výhybka č. 23 
plocha KL v řezu 2,4=2.400 [T] 
délka rekonstr. úseku: 18,5=18.500 [U] 
objem: T*U=44.400 [V] 
celkem: C+F+I+M+P+S+V=724.610 [J]</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</si>
  <si>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</si>
  <si>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</si>
  <si>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</si>
  <si>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doplnění kolejového lože v úsecích se směrovou a výškovu úpravou</t>
  </si>
  <si>
    <t>kolej č. 1 
plocha KL v řezu: 0,48=0.480 [A] 
objem: A*113,576 délka úseku=54.516 [B] 
kolej č. 2 
plocha KL v řezu: 0,54=0.540 [C] 
objem: C*136,71 délka úseku=73.823 [D] 
kolej č. 13X 
plocha KL v řezu: 0,3=0.300 [E] 
objem: E*11,46 délka úseku=3.438 [F] 
kolej č. 14Y 
plocha KL v řezu: 0,6=0.600 [G] 
objem: G*1,55 délka úseku=0.930 [H] 
kolej č. 25X (kol. 4 - 10) 
plocha KL v řezu: 0,41=0.410 [I] 
objem: I*52,33 délka úseku=21.455 [J] 
kolej č. 12 
plocha KL v řezu: 0,36=0.360 [K] 
objem: K*68,19 délka úseku=24.548 [L] 
kolej č. 14 
plocha KL v řezu: 0,36=0.360 [M] 
objem: M*91,34 délka úseku=32.882 [N] 
kolej č. 16 
plocha KL v řezu: 0,3=0.300 [O] 
objem: O*85,8 délka úseku=25.740 [P] 
kolej č. 18 
plocha KL v řezu: 0,3=0.300 [Q] 
objem: Q*82,41 délka úseku=24.723 [R] 
kolej č. 20 
plocha KL v řezu: 0,4=0.400 [S] 
objem: S*96,38 délka úseku=38.552 [T] 
kolej č. 22 
plocha KL v řezu: 0,4=0.400 [U] 
objem: U*89,5 délka úseku=35.800 [V] 
kolej č. 24 
plocha KL v řezu: 0,45=0.450 [W] 
objem: W*94,61 délka úseku=42.575 [X] 
kolej č. 26 
plocha KL v řezu: 0,6=0.600 [Y] 
objem: Y*85,86 délka úseku=51.516 [Z] 
CELKOVÝ OBJEM: B+D+F+H+J+L+N+P+R+T+V+X+Z=430.498 [AA]</t>
  </si>
  <si>
    <t>52X000</t>
  </si>
  <si>
    <t>KOLEJ ZPĚTNĚ NAMONTOVANÁ Z VYZÍSKANÉHO MATERIÁLU</t>
  </si>
  <si>
    <t>položka zahrnuje zpětnou montáž stávajícího kolejového roštu včetně výměny nevyhovujících součástí</t>
  </si>
  <si>
    <t>kolej č. 1 z betonových pražců 
délka: 39,95=39.950 [A] 
kolej č. 2 z betonových pražců 
délka: 44=44.000 [B] 
koleje 13X, 14X  19X a 19Y u výhybky č. 16 
délka: 31,67=31.670 [C] 
koleje 15X u výhybky č. 15 
délka: 12,36=12.360 [D] 
koleje 18X a 18Y u výhybky č. 18 
délka: 3,9=3.900 [F] 
celkem: A+B+C+D=127.980 [E]</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</si>
  <si>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</si>
  <si>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534351</t>
  </si>
  <si>
    <t>REGENEROVANÁ J S 49 1:9-190, PR. DŘ., UP. TUHÉ</t>
  </si>
  <si>
    <t>výměnová a středová části výhybky č. 18 a výměnová část výhybky č. 20 
0,67+0,33=1.000 [A]</t>
  </si>
  <si>
    <t>1. Položka obsahuje:  
– ověření kvality vyzískaných materiálů s případnou regenerací do předpisového stavu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t>
  </si>
  <si>
    <t>534371</t>
  </si>
  <si>
    <t>REGENEROVANÁ J S 49 1:9-300, PR. DŘ., UP. TUHÉ</t>
  </si>
  <si>
    <t>celá výhybka č. 15 a srdcovková a středová část výhybky č. 23 
1+0,67=1.670 [A]</t>
  </si>
  <si>
    <t>542111</t>
  </si>
  <si>
    <t>SMĚROVÉ A VÝŠKOVÉ VYROVNÁNÍ KOLEJE NA PRAŽCÍCH DŘEVĚNÝCH DO 0,05 M</t>
  </si>
  <si>
    <t>směrová a výšková úprava koleje č. 13X 
část mimo rekonstrukci: 11,46=11.460 [E] 
směrová a výšková úprava koleje č. 14X 
část mimo rekonstrukci: 1,66=1.660 [F] 
směrová a výšková úprava koleje č. 14Y 
část mimo rekonstrukci: 1,55=1.550 [G] 
směrová a výšková úprava koleje č. 25X (4-10) 
část mimo rekonstrukci: 52,33=52.330 [H] 
směrová a výšková úprava koleje č. 12 
část mimo rekonstrukci: 68,19=68.190 [I] 
směrová a výšková úprava koleje č. 14 
část mimo rekonstrukci: 91,34=91.340 [J] 
směrová a výšková úprava koleje č. 16 
část mimo rekonstrukci: 85,8=85.800 [K] 
směrová a výšková úprava koleje č. 18 
část mimo rekonstrukci: 82,41=82.410 [L] 
směrová a výšková úprava koleje č. 20 
část mimo rekonstrukci: 96,38=96.380 [M] 
směrová a výšková úprava koleje č. 22 
část mimo rekonstrukci:89,5=89.500 [N] 
směrová a výšková úprava koleje č. 24 
část mimo rekonstrukci: 94,61=94.610 [O] 
směrová a výšková úprava koleje č. 26 
část mimo rekonstrukci: 85,86=85.860 [P] 
rekonstrukce kolejí kolem výhybky č. 16, koleje 13X. 14X, 19X, 19Y délka: 31,67=31.670 [Q] 
rekonstrukce kolejí kolem výhybky č. 15, koleje 15X, délka: 12,36=12.360 [R] 
rekonstrukce kolejí kolem výhybky č. 18, koleje 18X, 18Y, délka: 3,9=3.900 [S] 
Celkem: 2*(E+F+G+H+I+J+K+L+M+N+O+P+Q+R+S)=1 618.040 [T]</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</si>
  <si>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</si>
  <si>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542121</t>
  </si>
  <si>
    <t>SMĚROVÉ A VÝŠKOVÉ VYROVNÁNÍ KOLEJE NA PRAŽCÍCH BETONOVÝCH DO 0,05 M</t>
  </si>
  <si>
    <t>směrová a výšková úprava v celém úseku</t>
  </si>
  <si>
    <t>směrová a výšková úprava koleje č. 1 
část mimo rekonstrukci: 113,576=113.576 [A] 
rekonstr. kolej: 29,952=29.952 [B] 
směrová a výšková úprava koleje č. 2 
část mimo rekonstrukci: 136,71=136.710 [C] 
rekonstr. kolej:30=30.000 [D] 
Celkem: 2*(A+B+C+D)=620.476 [E]</t>
  </si>
  <si>
    <t>542211</t>
  </si>
  <si>
    <t>SMĚROVÉ A VÝŠKOVÉ VYROVNÁNÍ VÝHYBKOVÉ KONSTRUKCE NA PRAŽCÍCH DŘEVĚNÝCH DO 0,05 M</t>
  </si>
  <si>
    <t>REKONSTRUOVANÉ ČÁSTI VÝHYBEK 
ve výhybce č. 16 
rozvinutá délka: 66,46=66.460 [A] 
ve výhybce č. 15 
rozvinutá délka: 66,47=66.470 [B] 
ve výhybce č. 18 
rozvinutá délka: 54,28=54.280 [C] 
ve výhybce č. 20 
rozvinutá délka: 21,94=21.940 [D] 
ve výhybce č. 23 
rozvinutá délka: 37=37.000 [E] 
Celkem: 2*(A+B+C+D+E)=492.300 [F]</t>
  </si>
  <si>
    <t>542311</t>
  </si>
  <si>
    <t>NÁSLEDNÁ ÚPRAVA SMĚROVÉHO A VÝŠKOVÉHO USPOŘÁDÁNÍ KOLEJE - PRAŽCE DŘEVĚNÉ NEBO OCELOVÉ</t>
  </si>
  <si>
    <t>následná směrová a výšková úprava koleje, pokud to kolej vyžaduje po geodetickém vyhodnocení PPK</t>
  </si>
  <si>
    <t>úsek s dřevěnými pražci: (0,110096-0,085096)*1000=25.000 [C] m</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</si>
  <si>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Způsob měření:  
- Měří se délka koleje ve smyslu ČSN 73 6360, tj. v ose koleje.</t>
  </si>
  <si>
    <t>542312</t>
  </si>
  <si>
    <t>NÁSLEDNÁ ÚPRAVA SMĚROVÉHO A VÝŠKOVÉHO USPOŘÁDÁNÍ KOLEJE - PRAŽCE BETONOVÉ</t>
  </si>
  <si>
    <t>úsek celkem (0,148692-0)*1000=148.692 [A] m 
úsek s dřevěnými pražci: (0,110096-0,085096)*1000=25.000 [C] m 
tj. úsek s betonovými pražci: 
(A-C)=123.692 [B]</t>
  </si>
  <si>
    <t>545121</t>
  </si>
  <si>
    <t>SVAR KOLEJNIC (STEJNÉHO TVARU) 49 E1, T JEDNOTLIVĚ</t>
  </si>
  <si>
    <t>svary v koleji č. 1 
6=6.000 [A] ks 
svary v koleji č. 2 
6=6.000 [B] ks 
koleje 13X, 14X  19X a 19Y a ýhybky č. 16 
28=28.000 [C] ks 
koleje 15X a výhybky č. 15 
14=14.000 [D] ks 
koleje 18X, 18Y a výhybky č. 18 
10=10.000 [E] ks 
Výhybka č. 20 
8=8.000 [G] ks 
Výhybka č. 23 
8=8.000 [H] ks 
Celkem: A+B+C+D+E+G+H=80.000 [F]</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</si>
  <si>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</si>
  <si>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</si>
  <si>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</si>
  <si>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809,02+310,238+246,15=1 365.408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</si>
  <si>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</si>
  <si>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R536351</t>
  </si>
  <si>
    <t>REGENEROVANÁ VÝHYBKA B S 49 1:9-190, PR. DŘ., UP. TUHÉ</t>
  </si>
  <si>
    <t>výhybka č. 16 - poloviční křižovatková 
1=1.000 [A]</t>
  </si>
  <si>
    <t>Ostatní konstrukce a práce</t>
  </si>
  <si>
    <t>965010</t>
  </si>
  <si>
    <t>ODSTRANĚNÍ KOLEJOVÉHO LOŽE A DRÁŽNÍCH STEZEK</t>
  </si>
  <si>
    <t>odstranění KL v koleji č. 1 
plocha KL v řezu: 2,915=2.915 [A] 
délka rekonstrukce: 39,95=39.950 [B] 
objem: A*B=116.454 [C] 
odstranění KL v koleji č. 2 
plocha KL v řezu: 3,025=3.025 [D] 
délka rekonstrukce: 44=44.000 [E] 
objem: D*E=133.100 [F] 
odstranění KL v oblasti výhybky č. 16 
plocha oblasti v situaci: 102,38 koleje+179,07 výhybka=281.450 [G] 
tloušťka KL: 0,5=0.500 [H] 
objem: G*H=140.725 [I] 
odstranění KL v oblasti výhybky č. 15 
plocha oblasti v situaci: 34,64 koleje+174,2 výhybka=208.840 [K] 
tloušťka KL: 0,5=0.500 [L] 
objem: L*K=104.420 [M] 
odstranění KL v oblasti výhybky č. 18 
plocha oblasti v situaci: 15,25 koleje+143,26 výhybka=158.510 [N] 
tloušťka KL: 0,5=0.500 [O] 
objem: N*O=79.255 [P] 
odstranění KL v oblasti výhybky č. 20 
plocha oblasti v situaci: 0 koleje+59,7 výhybka=59.700 [Q] 
tloušťka KL: 0,5=0.500 [R] 
objem: Q*R=29.850 [S] 
odstranění KL v oblasti výhybky č. 23 
plocha oblasti v situaci: 0 koleje+86,1 výhybka=86.100 [T] 
tloušťka KL: 0,5=0.500 [U] 
objem: T*U=43.050 [V] 
celkem: C+F+I+M+P+S+V=646.854 [J]</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</si>
  <si>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</si>
  <si>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965112</t>
  </si>
  <si>
    <t>DEMONTÁŽ KOLEJE NA BETONOVÝCH PRAŽCÍCH DO KOLEJOVÝCH POLÍ S ODVOZEM NA MONTÁŽNÍ ZÁKLADNU BEZ NÁSLEDNÉHO ROZEBRÁNÍ</t>
  </si>
  <si>
    <t>kolej č. 1 
délka: 39,95 - (3 část koleje č. 1 s dřevnými pražci)=36.950 [A] 
kolej č. 2 
délka: 44 =44.000 [B] 
Celkem: A+B=80.950 [C]</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</si>
  <si>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délka koleje ve smyslu ČSN 73 6360, tj. v ose koleje.</t>
  </si>
  <si>
    <t>965122</t>
  </si>
  <si>
    <t>DEMONTÁŽ KOLEJE NA DŘEVĚNÝCH PRAŽCÍCH DO KOLEJOVÝCH POLÍ S ODVOZEM NA MONTÁŽNÍ ZÁKLADNU BEZ NÁSLEDNÉHO ROZEBRÁNÍ</t>
  </si>
  <si>
    <t>demontáž koleje v okolí výhybky č. 16 (koleje 13X, 14X, 19X a 19Y) 
délka úseku: 31,67=31.670 [A] 
demontáž koleje v okolí výhybky č. 15 (kolej 15X) 
délka úseku: 12,36=12.360 [B] 
demontáž koleje v okolí výhybky č. 18 (kolej 18X a 18Y) 
délka úseku: 3,9=3.900 [D] 
demontáž koleje v okolí výhybky č. 20 
délka úseku: 0=0.000 [E] 
A+B+D=47.930 [C]</t>
  </si>
  <si>
    <t>965123</t>
  </si>
  <si>
    <t>DEMONTÁŽ KOLEJE NA DŘEVĚNÝCH PRAŽCÍCH DO KOLEJOVÝCH POLÍ S ODVOZEM NA MONTÁŽNÍ ZÁKLADNU S NÁSLEDNÝM ROZEBRÁNÍM</t>
  </si>
  <si>
    <t>část koleje č. 1 s dřevěnými pražci: 
délka: (159,439930-159,436930)*1000=3.000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</si>
  <si>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</si>
  <si>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965222</t>
  </si>
  <si>
    <t>DEMONTÁŽ VÝHYBKOVÉ KONSTRUKCE NA DŘEVĚNÝCH PRAŽCÍCH DO KOLEJOVÝCH POLÍ S ODVOZEM NA MONTÁŽNÍ ZÁKLADNU BEZ NÁSLEDNÉHO ROZEBRÁNÍ</t>
  </si>
  <si>
    <t>demontáž výhybky č. 16 
stavební délka: 66,46=66.460 [A] 
demontáž výhybky č. 15 
stavební délka: 66,47=66.470 [B] 
demontáž výhybky č. 18 
stavební délka: 54,28=54.280 [D] 
demontáž výhybky č. 20 
stavební délka: 21,94=21.940 [E] 
demontáž výhybky č. 23 
stavební délka: 37=37.000 [F] 
celkem: A+B+D+F=224.210 [C]</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</si>
  <si>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</si>
  <si>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X</t>
  </si>
  <si>
    <t>Provizorní stav</t>
  </si>
  <si>
    <t>923821</t>
  </si>
  <si>
    <t>SLOUPEK DN 60 PRO NÁVĚST</t>
  </si>
  <si>
    <t>sloupky pro předvěsti a návěsti spojené s pomalou jízdou: 
2+2+4=8.000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</si>
  <si>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</si>
  <si>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965841</t>
  </si>
  <si>
    <t>DEMONTÁŽ JAKÉKOLIV NÁVĚSTI</t>
  </si>
  <si>
    <t>demontáž předvěstníků a návěstí pomalé jízdy: 
7=7.000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</si>
  <si>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</si>
  <si>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R</t>
  </si>
  <si>
    <t>DEMONTÁŽ A ZPĚTNÁ MONTÁŽ (PŘEMÍSTĚNÍ) JAKÉKOLIV NÁVĚSTI</t>
  </si>
  <si>
    <t>Přemísťování návěstí začátek pomalé jízdy, konec pomalé jízdy a vybraných předvěstí začátku pomalé jízdy mezi přípravnými pracemi, stavebním postupem č. 1 a 2</t>
  </si>
  <si>
    <t>přemísťovány budou: 
2=2.000 [A] ks návěsti začátek pomalé jízdy 
2=2.000 [B] ks návěsti konec pomalé jízdy 
1=1.000 [C] ks předvěst začátku pomalé jízdy v ŽST Liberec 
Přemísťování proběhne 2x. 
Celkem: (A+B+C)*2=10.000 [D]</t>
  </si>
  <si>
    <t>1. Položka obsahuje:  
 – zahrnuje veškeré činnosti, zařízení a materiál nutných k odstranění konstrukce  
 – naložení vybouraného materiálu na dopravní prostředek  
 – montáž užité návěsti na jiné místo v koleji, zahrnuje veškeré činnosti k tomu potřebné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</si>
  <si>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R923311</t>
  </si>
  <si>
    <t>PŘEDVĚSTNÍK "ZAČÁTEK POMALÉ JÍZDY"</t>
  </si>
  <si>
    <t>Předvěstník "tabule Z" - začátek pomalé jízdy  
Technická specifikace a cena vychází z položky č. 923311.</t>
  </si>
  <si>
    <t>počet předvěstníků: 4=4.000 [A] 
Předvěsti začátku pomalé jízdy budou umístěny: 
směr do ŽST Liberec:  
o trať č. 508 z Jeřmanice / Turnova: km 158,706 
o trať č. 540D z České Lípy: km 143,454 
o trať č. z Tanvaldu: km 1,803 (předvěst umístěna v přímé před směrovým obloukem kvůli zajištění dobré viditelnosti na návěst) 
směrem ze ŽST Liberec: km 160,189 (dle staničení trati č. 508)</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</si>
  <si>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</si>
  <si>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R923341</t>
  </si>
  <si>
    <t>NÁVĚST "ZAČÁTEK POMALÉ JÍZDY"</t>
  </si>
  <si>
    <t>Návěst "tabule Z" - začátek pomalé jízdy  
Technická specifikace a cena vychází z položky č. 923341.</t>
  </si>
  <si>
    <t>počet návěstí: 2=2.000 [A] 
Návěsti začátek pomalé jízdy budou umístěny: 
- směr do ŽST Liberec:  km 159,406, 
- směr ze ŽST Liberec: km 159,489.</t>
  </si>
  <si>
    <t>NÁVĚST "KONEC POMALÉ JÍZDY"</t>
  </si>
  <si>
    <t>Návěst "tabule K" - konec pomalé jízdy  
Technická specifikace a cena vychází z položky č. 923341.</t>
  </si>
  <si>
    <t>počet návěstí: 2=2.000 [A] 
Návěsti konec pomalé jízdy budou umístěny: 
- směr do ŽST Liberec: km 159,478, 
- směr ze ŽST Liberec: km 159,406.</t>
  </si>
  <si>
    <t xml:space="preserve">  SO 11-10-02</t>
  </si>
  <si>
    <t>Vlečka ČD, železniční svršek</t>
  </si>
  <si>
    <t>SO 11-10-02</t>
  </si>
  <si>
    <t>objemová hmostost vytěženého štěrku: 1,900=1.900 [A] t/m3 
objem: 164,219=164.219 [B] m3 (viz položka č. 965010) 
hmotnost A*B=312.016 [C] t</t>
  </si>
  <si>
    <t>předpoklad výměny na každém druhém pražci 
viz výkaz výměr: 0,017=0.017 [A] t</t>
  </si>
  <si>
    <t>předpoklad výměna každého 5. pražce: 
(9,565/0,635)/5=3.013 [A] ks 
hmotn. dřevěného pražce: 0,107=0.107 [B] t 
celk. hmotnost: A*B=0.322 [C]</t>
  </si>
  <si>
    <t>předpoklad výměny každého 5. pražce, nově: nový, bukový, vystrojený, dl. 2,6 m</t>
  </si>
  <si>
    <t>předpoklad výměna každého 5. pražce: 
(9,565/0,635)/5=3.013 [A] ks</t>
  </si>
  <si>
    <t>zřízení KL v profilu zapuštěném 
plocha KL v řezu: 2,6=2.600 [A] m2 
délka rekonstr. úseku: 55,666+11,914=67.580 [B] 
objem: A*B=175.708 [C]</t>
  </si>
  <si>
    <t>délka směrové a výškové úpravy koleje mimo rekonstr. úsek: ((0,148692-0,094661)*1000)+((0,029452-0)*1000)=83.483 [A] m 
plocha doplněné KL v řezu: 0,54=0.540 [B] 
celkový objem: A*B=45.081 [C]</t>
  </si>
  <si>
    <t>kolejový rošt s dřevěnými pražci 
délka: 11,914=11.914 [A] m 
kolejový rošt s betonovými pražci 
délka: 55,666=55.666 [B] m 
celková délka: A+B=67.580 [C]</t>
  </si>
  <si>
    <t>úsek s dřevěnými pražci: (0,110096-0,085096)*1000=25.000 [C] m 
dvojí podbití úseku: 2*C=50.000 [D]</t>
  </si>
  <si>
    <t>2x směrová a výšková úprava 
úsek celkem (0,148692-0)*1000=148.692 [A] m 
úsek s dřevěnými pražci: (0,110096-0,085096)*1000=25.000 [C] m 
tj. úsek s betonovými pražci - dvě podbití: 
2*(A-C)=247.384 [B]</t>
  </si>
  <si>
    <t>svary po pokládce roštu do bezstykové koleje 
10=10.000 [A] ks</t>
  </si>
  <si>
    <t>odstranění kolejového lože v profilu zapuštěném: 
plocha stáv. KL v řezu: 5,4*0,45=2.430 [A] m2 
délka vyjmutí kolejového roštu: 55,666+11,914=67.580 [B] 
objem: A*B=164.219 [C]</t>
  </si>
  <si>
    <t>demontáž koleje v úseku: 
(0,085096-0,02943)*1000=55.666 [A]</t>
  </si>
  <si>
    <t>demontáž koleje v úseku: 
(0,09701-0,085096)*1000=11.914 [A]</t>
  </si>
  <si>
    <t>D.2.1.1.1</t>
  </si>
  <si>
    <t>Železniční spodek</t>
  </si>
  <si>
    <t xml:space="preserve">  SO 11-11-01</t>
  </si>
  <si>
    <t>SO 11-11-01</t>
  </si>
  <si>
    <t>zemina z odkopů pro ZKPP (pol. č. 12373A): 634,1=634,100 [A]  
zemina z hloubení šachet (pol. č. 13373A): 8,164=8,164 [B]  
celkem: A+B=642,264 [C]</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</si>
  <si>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cecyklační linky nebo jiného zařízení na zpracování nebo likvidaci odpadů    
– náklady spojené s vyložením a manipulací s materiálem v místě skládky    
2. Položka neobsahuje:    
 –     
3. Způsob měření:    
Tuna určující množství odpadu vytříděného v souladu se zákonem č. 185/2001 Sb., o nakládání s odpady, v platném znění.</t>
  </si>
  <si>
    <t>vybouraný beton z šachet, potrábí a jímky  
EVIDENČNÍ POLOŽKA, NEOCEŇOVAT! Položka se oceňuje pouze jako celek pod SO 90-90</t>
  </si>
  <si>
    <t>objem bouraných konstrukcí: 11,5=11,500 [A]  
objem: A*2,4 t/m3=27,600 [E]  
trouby DN300 ... 0,44=0,440 [C] t/m  
délka bouraných trub: 49,9=49,900 [B] m  
objem: C*B=21,956 [D]  
Celkem: E+D=49,556 [F]</t>
  </si>
  <si>
    <t>12373A</t>
  </si>
  <si>
    <t>ODKOP PRO SPOD STAVBU SILNIC A ŽELEZNIC TŘ. I - BEZ DOPRAVY</t>
  </si>
  <si>
    <t>koleje č. 1 a 2 - odkop zeminy v podloží:  
plocha v řezu: 5,91=5,910 [A]  
délka: 40=40,000 [B]  
objem: A*B=236,400 [C]  
manipulační koleje - odkop zeminy v podloží  
plocha ze situace: 795,4=795,400 [D]  
objem: D*0,5 tloušťka =397,700 [E]  
Celkem: C+E=634,100 [F]</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</si>
  <si>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</si>
  <si>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13373A</t>
  </si>
  <si>
    <t>HLOUBENÍ ŠACHET ZAPAŽ I NEPAŽ TŘ. I - BEZ DOPRAVY</t>
  </si>
  <si>
    <t>výkop pro 1 šachtu Di 400: hl. 1,0 * š. 0,8 * (3,14/4)=0,628 [A]  
celkem pro šachty Di 400: 6 ks*A=3,768 [B]  
výkop pro 1 šachtu Di 800: hl. 2,5 * š. 1,2 * (3,14/4)=2,355 [C]  
celkem pro šachty Di 800: 7 ks*A=4,396 [D]  
Celkem: B+D=8,164 [E]</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</si>
  <si>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</si>
  <si>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</si>
  <si>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</si>
  <si>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doplnění zemního tělesa pod kolejí č. 3 (vlečkou) po zrušení stavební jámy</t>
  </si>
  <si>
    <t>doplnění tělesa před podchodem  
dl. 34,6 * 11,55 půrměrná plocha v řezu =399,630 [A]  
doplnění tělesa za podchodem  
dl. 11,6 * 34,1 půrměrná plocha v řezu =395,560 [B]  
Celkem objem: A+B=795,190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</si>
  <si>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</si>
  <si>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</si>
  <si>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</si>
  <si>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M2</t>
  </si>
  <si>
    <t>koleje č. 1 a 2  
šířka zemní pláně dohromady: 10,2=10,200 [E]  
výběhy ZKPP: 5+5+5+5=20,000 [F]  
plocha: E*F=204,000 [G]  
manipulační koleje:  
plocha ze situace: 795,4=795,400 [D]  
Celkem: D+G=999,400 [H]</t>
  </si>
  <si>
    <t>položka zahrnuje úpravu pláně včetně vyrovnání výškových rozdílů. Míru zhutnění určuje    
projekt.</t>
  </si>
  <si>
    <t>Základy</t>
  </si>
  <si>
    <t>21263</t>
  </si>
  <si>
    <t>TRATIVODY KOMPLET Z TRUB Z PLAST HMOT DN DO 150MM</t>
  </si>
  <si>
    <t>délka trativodních větví s Di 150 mm:  
5,4(k1)+29,5(k22)+5,5(k1)+13,3(k14)+7,5(k24)=61,200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</si>
  <si>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</si>
  <si>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21264</t>
  </si>
  <si>
    <t>R2</t>
  </si>
  <si>
    <t>SVODNÁ POTRUBÍ KOMPLET Z TRUB Z PLAST HMOT DN DO 200MM</t>
  </si>
  <si>
    <t>potrubí z PE-HD Di 200 s hladkou stěnou bez perforace</t>
  </si>
  <si>
    <t>délka svodných potrubí DN 200 pod kolejemi:  
(4,9)(větev před podchodem)+(7,3+12,9+7,2)(větev za podchodem)=32,300 [B]  
+ ztratné 5 %: B*1,05=33,915 [C]</t>
  </si>
  <si>
    <t>21265</t>
  </si>
  <si>
    <t>SVODNÁ POTRUBÍ KOMPLET Z TRUB Z PLAST HMOT DN DO 300MM</t>
  </si>
  <si>
    <t>zřízení svodného potrubí z PE-HD průměru Di 300 mm</t>
  </si>
  <si>
    <t>délky jednotlivých úseků s kanalizačním potrubím Di 300  
(2,65)+(10,9+11,8+6,6)+(3,1+6,8)=41,850 [A]  
+ 5 % ztratné: A*1,05=43,943 [B]</t>
  </si>
  <si>
    <t>Vodorovné konstrukce</t>
  </si>
  <si>
    <t>451312</t>
  </si>
  <si>
    <t>PODKLADNÍ A VÝPLŇOVÉ VRSTVY Z PROSTÉHO BETONU C12/15</t>
  </si>
  <si>
    <t>podbetonování trativodů v rozsahu ZKPP, beton C12/15, tl. 100 mm</t>
  </si>
  <si>
    <t>délka všechny trativodních větví: 61,2+2,65=63,850 [A]  
šířka rýhy: 0,5=0,500 [B]  
objem: A * B * 0,1 =3,193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</si>
  <si>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</si>
  <si>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451313</t>
  </si>
  <si>
    <t>PODKLADNÍ A VÝPLŇOVÉ VRSTVY Z PROSTÉHO BETONU C16/20</t>
  </si>
  <si>
    <t>obetonování svodného potrubí pod kolejí</t>
  </si>
  <si>
    <t>průřez obetonování potrubí: 0,21-0,031=0,179 [A]  
délka svodných potrubí pod kolejemi: 40,5=40,500 [B]  
objem betonu: A*B=7,250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</si>
  <si>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</si>
  <si>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501101</t>
  </si>
  <si>
    <t>ZŘÍZENÍ KONSTRU NÍ VRSTVY TĚLESA ŽELEZNIČNÍHO SPODKU ZE ŠTĚRKODRTI NOVÉ</t>
  </si>
  <si>
    <t>konstrukční vrstva ze ŠD fr. 0/32 mm</t>
  </si>
  <si>
    <t>ZKPP kolejí č. 1 a 2  
plocha v řezu: 3,1=3,100 [A] m2  
délka ZKPP: 40=40,000 [B] m  
objem: A*B=124,000 [C]  
manipulační koleje - odkop zeminy v podloží  
plocha ze situace: 795,4=795,400 [D]  
objem: D*0,5 tloušťka =397,700 [E]  
Celkem: C+E=521,700 [F]</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</si>
  <si>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</si>
  <si>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501430</t>
  </si>
  <si>
    <t>ZŘÍZENÍ KONSTRU NÍ VRSTVY TĚLESA ŽELEZNIČNÍHO SPODKU ZE ZEMINY ZLEPŠENÉ (STABILIZOVANÉ) VÁPNO-CEMENTEM</t>
  </si>
  <si>
    <t>zemina zlepšená vápno-cementovou přísadou</t>
  </si>
  <si>
    <t>ZKPP kolejí č.1 a 2:  
plocha v řezu: 1,5+1,5=3,000 [A] m2  
délka výběhů ZKPP: 5+5+5+5=20,000 [B]  
objem: A*B=60,000 [C]</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</si>
  <si>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</si>
  <si>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</si>
  <si>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 NÍ VRSTVY TĚLESA ŽELEZNIČNÍHO SPODKU Z GEOTEXTILIE</t>
  </si>
  <si>
    <t>opláštění trativodů geotextílií</t>
  </si>
  <si>
    <t>průměrný obvod GTX v řezu: 2=2,000 [A]  
délka trativodů: 81,3+2,65=83,950 [B]  
celkem plocha: A*B=167,900 [C]</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</si>
  <si>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</si>
  <si>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894846</t>
  </si>
  <si>
    <t>ŠACHTY KANALIZAČNÍ PLASTOVÉ D 400MM</t>
  </si>
  <si>
    <t>šachty z PE-HD</t>
  </si>
  <si>
    <t>šachty Šv-1.1, Šp-1.2, Šp-1.3, Šv-1.4, Šp-14.1, Šv-14.2, Šv-22.1, Šv-24.2  
8=8,000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</si>
  <si>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</si>
  <si>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89486</t>
  </si>
  <si>
    <t>ŠACHTY KANALIZAČNÍ PLASTOVÉ D 800MM</t>
  </si>
  <si>
    <t>šachty Šp6, Šp-22.2, Šk-7N, Šp-24.1  
4=4,000 [A] ks</t>
  </si>
  <si>
    <t>894871</t>
  </si>
  <si>
    <t>ŠACHTY KANALIZAČNÍ PLASTOVÉ D 1000MM</t>
  </si>
  <si>
    <t>šachty Šp11, Šk12  
2=2,000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</si>
  <si>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</si>
  <si>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96715A</t>
  </si>
  <si>
    <t>VYBOURÁNÍ ČÁSTÍ KONSTRUKCÍ BETON - BEZ DOPRAVY</t>
  </si>
  <si>
    <t>vybourání stávající šachet DN800  
cca objem skruže DN800 ... 0,24=0,240 [A] m3  
dno a víko skruže DN800 ... 0,05=0,050 [B] m3  
šachty DN800  
5 ks * (2,0*A+B+B)=2,900 [C]  
betonová jímka  
odhad objemu betonu: 2*(3,1*2*0,2)+2*(2*2*0,2)+2*(1,7*2*0,2)+2*7,9*0,2=8,600 [D]  
C+D=11,500 [E]</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</si>
  <si>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</si>
  <si>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969245</t>
  </si>
  <si>
    <t>VYBOURÁNÍ POTRUBÍ DN DO 300MM KANALIZAČ</t>
  </si>
  <si>
    <t>vybourání stávajících betonových potrubí</t>
  </si>
  <si>
    <t>délky úseků potrubí dle zaměření:  
16,6+2,3+1,4+12,5+5,8+4,7+6,6=49,900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</si>
  <si>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</si>
  <si>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 xml:space="preserve">  SO 11-11-02</t>
  </si>
  <si>
    <t>Vlečka ČD, železniční spodek</t>
  </si>
  <si>
    <t>SO 11-11-02</t>
  </si>
  <si>
    <t>zemina z odkopů pro ZKPP (pol. č. 12373A): 30=30,000 [A]  
zemina z hloubení šachet (pol. č. 13373A): 2,512=2,512 [B]  
celkem: A+B=32,512 [C]</t>
  </si>
  <si>
    <t>odkop zeminy pro ZKPP  
plocha v řezu: 3=3,000 [A]  
délka ZKPP: 5+5=10,000 [B]  
objem: A*B=30,000 [C]</t>
  </si>
  <si>
    <t>výkop pro 1 šachtu Di 400: hl. 1,0 * š. 0,8 * (3,14/4)=0,628 [A]  
celkem pro šachty Di 400: 4*A=2,512 [B]</t>
  </si>
  <si>
    <t>17551</t>
  </si>
  <si>
    <t>OBSYP POTRUBÍ A OBJEKTŮ ZE ZEMIN NEPROPUSTNÝCH</t>
  </si>
  <si>
    <t>utěsnění potrubí v otvoru v pažení  
((3,14*(0,3/2)*(0,3/2))-(3,14*(0,2/2)*(0,2/2)))*0,5=0,020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</si>
  <si>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</si>
  <si>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šířka ZKPP: 4,9=4,900 [B]  
plocha: B*(5+5)=49,000 [A]</t>
  </si>
  <si>
    <t>délka trativodních větví:  
5,4+4,1=9,500 [A]  
+ 5 % ztratné: A*1,05=9,975 [B]</t>
  </si>
  <si>
    <t>délka větví svodného potrubí pod kolejem (celé délky mezi šachtami)i:  
9,9+9,39=19,290 [A]  
+ 5 % ztratné: A*1,05=20,255 [B]</t>
  </si>
  <si>
    <t>průřez obetonování potrubí: 0,21-0,031=0,179 [A]  
délka svodných potrubí: 19,29=19,290 [B]  
objem betonu: A*B=3,453 [C]</t>
  </si>
  <si>
    <t>plocha v řezu: 1,5=1,500 [A] m2  
délka ZKPP: 12+12=24,000 [B] m  
objem: A*B=36,000 [C]</t>
  </si>
  <si>
    <t>plocha v řezu: 1,5=1,500 [A]  
délka výběhů ZKPP: 5+5=10,000 [B]  
objem: A*B=15,000 [C]</t>
  </si>
  <si>
    <t>průměrný obvod GTX v řezu: 2=2,000 [A]  
délka trativodů: 9,5=9,500 [B]  
celkem plocha: A*B=19,000 [C]</t>
  </si>
  <si>
    <t>4=4,000 [A] ks</t>
  </si>
  <si>
    <t>967171</t>
  </si>
  <si>
    <t>VYBOURÁNÍ ČÁSTÍ KONSTRUKCÍ DŘEVĚNÝCH S ODVOZEM DO 1KM</t>
  </si>
  <si>
    <t>vyřezání otvoru do dřevěného pažení</t>
  </si>
  <si>
    <t>prostup svodného potrubí DN 200 pažením tl. 130 mm - včetně drobné rezervy  
3,14*(0,3/2)*(0,3/2)*0,15=0,011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</si>
  <si>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</si>
  <si>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</si>
  <si>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a zdi</t>
  </si>
  <si>
    <t xml:space="preserve">  SO 11-21-01</t>
  </si>
  <si>
    <t>Propustek v km 159,434 (přestavba na podchod)</t>
  </si>
  <si>
    <t>SO 11-21-01</t>
  </si>
  <si>
    <t>44</t>
  </si>
  <si>
    <t>R01</t>
  </si>
  <si>
    <t>PRAŽEC DŘEVĚNÝ PŘÍČNÝ NEVYSTROJENÝ DUB 2600X260X160MM</t>
  </si>
  <si>
    <t>16  
=16,0000 [A]</t>
  </si>
  <si>
    <t>45</t>
  </si>
  <si>
    <t>2640*1,7+280*1,7=4 964.000 [A] 
756*1,7=1 285.200 [B] (z oblasti u SO 201) 
A+B=6 249.200 [C]</t>
  </si>
  <si>
    <t>46</t>
  </si>
  <si>
    <t>((0,73+0,47)*42)*2,5*1,2   
=151,2000 [A] 
(3,66+1)*3*1,2*2,5   (z oblasti u SO 201) 
=41,9400 [B]</t>
  </si>
  <si>
    <t>47</t>
  </si>
  <si>
    <t>((2,3+0,9)*40)*2*2,5*1,2   
=768,0000 [A]]   
A+((5*2*0,5)+(2,5*8))*2,5   
=830,5000 [B]</t>
  </si>
  <si>
    <t>48</t>
  </si>
  <si>
    <t>14*42*0,005+1   
=3,9400 [A]]</t>
  </si>
  <si>
    <t>49</t>
  </si>
  <si>
    <t>R389126</t>
  </si>
  <si>
    <t>MOSTNÍ PREFABRIKOVANÉ RÁMOVÉ KONSTR Z DÍLCŮ ŽELEZOBET C50/60</t>
  </si>
  <si>
    <t>cena zahrnuje:    
a) Výrobně-technickou dokumentaci (VTD) prefabrikátů, jejich výrobu, dopravu na místo montáže a samotnou    
montáž objektu včetně pronájmu jeřábu dle podmínek a tabulky, viz bod 5.    
b) Osazení dočasných montážních vzpěr pro boční dílce vyšší než 4 metry na dobu maximálně tří týdnů od ukončení montáže konstrukce v případě použití varianty monolitických patek/dna. Je předpokládáno, že    
monolitické patky/dno budou zhotoveny objednatelem/hlavním dodavatelem v tomto čase. Zdržení v provádění    
monolitických prací si vyžádá delší dobu instalace vzpěr a také navýšení ceny. V případě užití vzpěr je nutno,    
aby objednatel/ hlavní dodavatel zhotovil základový pás min. 750 mm široký a 400 mm hluboký pro uchycení    
dočasných vzpěr.</t>
  </si>
  <si>
    <t>11511</t>
  </si>
  <si>
    <t>ČERPÁNÍ VODY DO 500 L/MIN</t>
  </si>
  <si>
    <t>čerpání splaškových vod, předpoklad 2160 hodin</t>
  </si>
  <si>
    <t>Položka čerpání vody na povrchu zahrnuje i potrubí, pohotovost záložní čerpací soupravy a zřízení čerpací jímky. Součástí položky je také následná demontáž a likvidace těchto zařízení</t>
  </si>
  <si>
    <t>11521</t>
  </si>
  <si>
    <t>PŘEVEDENÍ VODY POTRUBÍM DN 100 NEBO ŽLABY R.O. DO 0,3M</t>
  </si>
  <si>
    <t>převádění splaškových vod, předpoklad 100 m</t>
  </si>
  <si>
    <t>Položka převedení vody na povrchu zahrnuje zřízení, udržování a odstranění příslušného zařízení. Převedení vody se uvádí buď průměrem potrubí (DN) nebo délkou rozvinutého obvodu žlabu (r.o.).</t>
  </si>
  <si>
    <t>13173</t>
  </si>
  <si>
    <t>HLOUBENÍ JAM ZAPAŽ I NEPAŽ TŘ. I</t>
  </si>
  <si>
    <t>2400*1,1   
=2 640,0000 [A] 
630*1,2   (v části u SO 201) 
=756,0000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</si>
  <si>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</si>
  <si>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</si>
  <si>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</si>
  <si>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M3KM</t>
  </si>
  <si>
    <t>Hloubení jam 2640 m3*20km  
=52 800,0000 [A] 
756m3*20km   (v oblasti u SO 201) 
=15 120,0000 [B]</t>
  </si>
  <si>
    <t>Položka zahrnuje samostatnou dopravu zeminy. Množství se určí jako součin kubatutry [m3] a požadované vzdálenosti [km].</t>
  </si>
  <si>
    <t>17120</t>
  </si>
  <si>
    <t>ULOŽENÍ SYPANINY DO NÁSYPŮ A NA SKLÁDKY BEZ ZHUTNĚNÍ</t>
  </si>
  <si>
    <t>2640   
=2 640,0000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</si>
  <si>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</si>
  <si>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17193</t>
  </si>
  <si>
    <t>VYLEHČENÝ NÁSYP Z EXTRUDOVANÉHO POLYSTYRENU (XPS)</t>
  </si>
  <si>
    <t>EXTRUDOVANÝ (XPS) POLYSTYREN TL. 50 mm  
14,25  
=14,2500 [A]</t>
  </si>
  <si>
    <t>položka zahrnuje:   
- kompletní provedení násypu včetně dodávky extrudovaného polystyrenu   
- doprava mimostaveništní i vnitrostaveništní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</si>
  <si>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282*1,2   
=338,4000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</si>
  <si>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</si>
  <si>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</si>
  <si>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</si>
  <si>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889*1,2+2,65*(39*2)+279*1,5   
=1 692,0000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</si>
  <si>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</si>
  <si>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</si>
  <si>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</si>
  <si>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OBSYP POTRUBÍ A OBJEKTŮ - Kamenivo  
42  
=42,0000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</si>
  <si>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</si>
  <si>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21331</t>
  </si>
  <si>
    <t>DRENÁŽNÍ VRSTVY Z BETONU MEZEROVITÉHO (DRENÁŽNÍHO)</t>
  </si>
  <si>
    <t>12,85   
=12,8500 [A]</t>
  </si>
  <si>
    <t>Položka zahrnuje:   
- dodávku předepsaného materiálu pro drenážní vrstvu, včetně mimostaveništní a vnitrostaveništní dopravy   
- provedení drenážní vrstvy předepsaných rozměrů a předepsaného tvaru</t>
  </si>
  <si>
    <t>21361</t>
  </si>
  <si>
    <t>DRENÁŽNÍ VRSTVY Z GEOTEXTILIE</t>
  </si>
  <si>
    <t>455,371   
=455,3710 [A]</t>
  </si>
  <si>
    <t>Položka zahrnuje:   
- dodávku předepsané geotextilie (včetně nutných přesahů) pro drenážní vrstvu, včetně mimostaveništní a vnitrostaveništní dopravy   
- provedení drenážní vrstvy předepsaných rozměrů a předepsaného tvaru</t>
  </si>
  <si>
    <t>22694</t>
  </si>
  <si>
    <t>ZÁPOROVÉ PAŽENÍ Z KOVU DOČASNÉ</t>
  </si>
  <si>
    <t>19,23+47,26 =66,4900 [A]</t>
  </si>
  <si>
    <t>položka zahrnuje opotřebení ocelových zápor, jejich osazení do připravených vrtů včetně zabetonování konců a obsypu, případně jejich zaberanění a jejich odstranění. Ocelová převázka se započítá do výsledné hmotnosti.</t>
  </si>
  <si>
    <t>22695A</t>
  </si>
  <si>
    <t>VÝDŘEVA ZÁPOROVÉHO PAŽENÍ DOČASNÁ (PLOCHA)</t>
  </si>
  <si>
    <t>77*1,1 + 400*1,1  
=524,7000 [A]</t>
  </si>
  <si>
    <t>položka zahrnuje osazení pažin bez ohledu na druh, jejich opotřebení a jejich odstranění</t>
  </si>
  <si>
    <t>263115</t>
  </si>
  <si>
    <t>VRTY PRO SVORNÍKY A KOTVY V PODZEMÍ DO 12M TŘ I D DO 50MM</t>
  </si>
  <si>
    <t>528+880  
=1 408,0000 [A]</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</si>
  <si>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</si>
  <si>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264716</t>
  </si>
  <si>
    <t>VRTY PRO PILOTY TŘ I A II D DO 400MM</t>
  </si>
  <si>
    <t>203+532  
=735,0000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</si>
  <si>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</si>
  <si>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272325</t>
  </si>
  <si>
    <t>ZÁKLADY ZE ŽELEZOBETONU DO C30/37 (B37) - Základová deska C30/37</t>
  </si>
  <si>
    <t>Základová deska 117,373m2*0,3m*2 
=70,4240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</si>
  <si>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</si>
  <si>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272336</t>
  </si>
  <si>
    <t>ZÁKLADY Z PŘEDPJ BETONU DO C40/50 (B50) - Monolitická dobetonavka C35/45</t>
  </si>
  <si>
    <t>MONOLITICKÁ DOBETONÁVKA: (0.4m+0.6m)/2*1.2m*29.88m*2 
=35,856m3 [A] 
PETLICOVÝ SPOJ: ((0.33m+0.28m)/2*4.6m)*(0.25m*2+0.02m+0.03m)*14 
=10,8030 [B]</t>
  </si>
  <si>
    <t>272365</t>
  </si>
  <si>
    <t>VÝZTUŽ ZÁKLADŮ Z OCELI 10505, B500B</t>
  </si>
  <si>
    <t>Dobetonavka patky 1257,1kg    (viz výkres výztuže) 
=1,2570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</si>
  <si>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</si>
  <si>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272367</t>
  </si>
  <si>
    <t>VÝZTUŽ ZÁKLADŮ TUHÁ - Táhla pro pražcovou hrázku</t>
  </si>
  <si>
    <t>Tahla pro pražcovu hrazku  
(16*2*5)*0,007  
=1,1200 [A]</t>
  </si>
  <si>
    <t>272368</t>
  </si>
  <si>
    <t>VÝZTUŽ ZÁKLADŮ ZE SVAŘ SÍTÍ</t>
  </si>
  <si>
    <t>Základová deska 5100,5kg    (viz výkres výztuže) 
=5,1010 [A]</t>
  </si>
  <si>
    <t>286584</t>
  </si>
  <si>
    <t>KOTVY OCEL INJEKTOVANÉ V PODZEMÍ DÉLKY DO 10M ÚNOS DO 200KN</t>
  </si>
  <si>
    <t>48+80  
=128,0000 [A]</t>
  </si>
  <si>
    <t>Zahrnuje kompletní dodávku kotev délky od 9,01m do 10,00m a únosnosti do 200kN včetně příslušenství (podložky, matice,  injektážního nástavce, injekční a odvzdušňovací hadice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(např. injektážní hmoty, injektážního čerpadla a pod.) ;   
- průkazné a kontrolní zkoušky kotev;   
- druh, délku, rozmístění a rozsah zkoušek určuje zadávací dokumentace;   
- vrty pro kotvy nejsou součástí této položky uvedou se v položce 263 - vrty pro svorníky a kotvy v podzemí dl. do 12m.</t>
  </si>
  <si>
    <t>Svislé konstrukce</t>
  </si>
  <si>
    <t>317325</t>
  </si>
  <si>
    <t>ŘÍMSY ZE ŽELEZOBETONU DO C30/37</t>
  </si>
  <si>
    <t>2,367m3 (z 3D modelu) 
=2,3670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</si>
  <si>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</si>
  <si>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</si>
  <si>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</si>
  <si>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265,0kg    (viz výkres výztuže) 
=0,2650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</si>
  <si>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</si>
  <si>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327325</t>
  </si>
  <si>
    <t>ZDI OPĚRNÉ, ZÁRUBNÍ, NÁBŘEŽNÍ ZE ŽELEZOVÉHO BETONU DO C30/37</t>
  </si>
  <si>
    <t>Opěrné křídlo 2*19,805m3=39,61m3 (ze 3D modelu) + Křídlo mezi kolejema č.1 a č.2 + 9,4m3 
=49,0100 [A</t>
  </si>
  <si>
    <t>327365</t>
  </si>
  <si>
    <t>VÝZTUŽ ZDÍ OPĚRNÝCH, ZÁRUBNÍCH, NÁBŘEŽNÍCH Z OCELI 10505, B500B</t>
  </si>
  <si>
    <t>Opěrné křídlo 6657,6kg-265,0kg (viz výkres výztuže - římsa) + Křídlo mezi kolejema č.1 ač.2 + 9,4m3*7,85t/m3*0,015 (procento vyztužení 1,5%) 
=7,5000 [A]</t>
  </si>
  <si>
    <t>348173</t>
  </si>
  <si>
    <t>ZÁBRADLÍ Z DÍLCŮ KOVOVÝCH ŽÁROVĚ ZINK PONOREM S NÁTĚREM</t>
  </si>
  <si>
    <t>KG</t>
  </si>
  <si>
    <t>Zábradlí z dílců kovových žárově zink. ponorem s nátěrem  
567,3  
=567,3000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</si>
  <si>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veškeré druhy protikorozní ochrany a nátěry konstrukcí,  žárové zinkování s ponorem   
- zvláštní spojovací prostředky, rozebíratelnost konstrukce,    
- ochranná opatření před účinky bludných proudů    
- ochranu před přepětím.</t>
  </si>
  <si>
    <t>41394A</t>
  </si>
  <si>
    <t>STROPNÍ NOSNÍKY Z OCELI S 235</t>
  </si>
  <si>
    <t>Převazky IPN 220:  
3,66+1,46  
=5,1200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</si>
  <si>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veškeré druhy protikorozní ochrany a nátěry konstrukcí,    
- zvláštní spojovací prostředky, rozebíratelnost konstrukce,    
- ochranná opatření před účinky bludných proudů    
- ochranu před přepětím.</t>
  </si>
  <si>
    <t>457324</t>
  </si>
  <si>
    <t>VYROVNÁVACÍ A SPÁD ŽELEZOBETON DO C25/30 (B30) - Tvrdá ochrana</t>
  </si>
  <si>
    <t>27,5*1,2   
=33,0000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</si>
  <si>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</si>
  <si>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465512</t>
  </si>
  <si>
    <t>DLAŽBY Z LOMOVÉHO KAMENE NA MC</t>
  </si>
  <si>
    <t>10.34*2*1,1   
=22,7480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</si>
  <si>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</si>
  <si>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561141</t>
  </si>
  <si>
    <t>PODKLADNÍ BETON TŘ. I TL. DO 200MM</t>
  </si>
  <si>
    <t>Podkladní beton drenáže C16/20 (30*1,3)+ Podkladní beton C16/20 (22,6*1,2)   
=66,1200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</si>
  <si>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</si>
  <si>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711111</t>
  </si>
  <si>
    <t>IZOLACE BĚŽNÝCH KONSTRUKCÍ PROTI ZEMNÍ VLHKOSTI ASFALTOVÝMI NÁTĚRY</t>
  </si>
  <si>
    <t>1,7*2*30*1,1  
=112,2000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</si>
  <si>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</si>
  <si>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32</t>
  </si>
  <si>
    <t>711312</t>
  </si>
  <si>
    <t>IZOLACE PODZEMNÍCH OBJEKTŮ PROTI ZEMNÍ VLHKOSTI ASFALTOVÝMI PÁSY</t>
  </si>
  <si>
    <t>455,3  + křídla 2*45,5  
=546,3000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</si>
  <si>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</si>
  <si>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33</t>
  </si>
  <si>
    <t>711507</t>
  </si>
  <si>
    <t>OCHRANA IZOLACE NA POVRCHU Z PE FÓLIE</t>
  </si>
  <si>
    <t>455,3   
=455,3000 [A]</t>
  </si>
  <si>
    <t>položka zahrnuje:   
- dodání  předepsaného ochranného materiálu   
- zřízení ochrany izolace</t>
  </si>
  <si>
    <t>34</t>
  </si>
  <si>
    <t>74E855</t>
  </si>
  <si>
    <t>ODVOZ ZDEMONTOVANÉHO MATERIÁLU VČETNĚ KABELU NA SKLÁDKU, RECYKLACI NEBO JINÉ URČENÉ MÍSTO</t>
  </si>
  <si>
    <t>tkm</t>
  </si>
  <si>
    <t>0.1*(11)+25*0,2   
=6,1000 [A]A]   
A*20   
=122,0000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</si>
  <si>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</si>
  <si>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35</t>
  </si>
  <si>
    <t>7838A</t>
  </si>
  <si>
    <t>NÁTĚRY BETON KONSTR TYP S3 - PENETRAČNĚ ADHEZNÍ (ZÁKLADNÍ) NÁTĚR</t>
  </si>
  <si>
    <t>PENETRAČNĚ ADHEZNÍ (ZÁKLADNÍ) NÁTĚR  
455,37  
=455,3700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</si>
  <si>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</si>
  <si>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36</t>
  </si>
  <si>
    <t>87533</t>
  </si>
  <si>
    <t>POTRUBÍ DREN Z TRUB PLAST DN DO 150MM</t>
  </si>
  <si>
    <t>15,01*1,1  
=16,5110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</si>
  <si>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</si>
  <si>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37</t>
  </si>
  <si>
    <t>875332</t>
  </si>
  <si>
    <t>POTRUBÍ DREN Z TRUB PLAST DN DO 150MM DĚROVANÝCH</t>
  </si>
  <si>
    <t>90,31*1,1  
=99,3410 [A]</t>
  </si>
  <si>
    <t>38</t>
  </si>
  <si>
    <t>87626</t>
  </si>
  <si>
    <t>CHRÁNIČKY Z TRUB PLAST DN DO 80MM</t>
  </si>
  <si>
    <t>40*1,2  
=48,0000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</si>
  <si>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</si>
  <si>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39</t>
  </si>
  <si>
    <t>10*1,2   
=12,0000 [A]</t>
  </si>
  <si>
    <t>40</t>
  </si>
  <si>
    <t>8  
=8,0000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</si>
  <si>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</si>
  <si>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41</t>
  </si>
  <si>
    <t>921920</t>
  </si>
  <si>
    <t>SILNIČNÍ PANELY ŠÍŘKY 1 M V PŘECHODU TĚLES</t>
  </si>
  <si>
    <t>5  
=5,0000 [A]</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</si>
  <si>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</si>
  <si>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42</t>
  </si>
  <si>
    <t>966137</t>
  </si>
  <si>
    <t>BOURÁNÍ KONSTRUKCÍ Z KAMENE NA MC S ODVOZEM DO 16KM</t>
  </si>
  <si>
    <t>((2,29+0,9)*1,2)*42*2   
=321,5520 [A]]   
A+(5*2*0,5)+(2,5*8)   
=346,5520 [B]</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</si>
  <si>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</si>
  <si>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43</t>
  </si>
  <si>
    <t>966167</t>
  </si>
  <si>
    <t>BOURÁNÍ KONSTRUKCÍ ZE ŽELEZOBETONU S ODVOZEM DO 16KM</t>
  </si>
  <si>
    <t>(0,72+0,47)*1,2*42   
=59,9760 [A]</t>
  </si>
  <si>
    <t xml:space="preserve">  SO 201</t>
  </si>
  <si>
    <t>Schodiště a monolitická část podchodu</t>
  </si>
  <si>
    <t>SO 201</t>
  </si>
  <si>
    <t>R001</t>
  </si>
  <si>
    <t>Kamenný obklad schodů (Liberecká žula)</t>
  </si>
  <si>
    <t>1. Nástupnice tl. 60 mm (tryskaný povrch) + přední líčko 20 x 8 mm, šířka 280 až 460 mm, délka 3.5 až 4.05 m (délka rozdělena na ca 1/3 a 2/3 délky s vazbou na střih) 
(0.28m+0.46m)/2*3.5m*29ks+(0.28m+0.46m)/2*(3.53m+3.5m)/2*1ks+(0.28m+0.46m)/2*(4.05m+3.69m)/2*1ks+0.37m*3.5m*1ks 
2. Podstupnice, tl. 20 mm (tryskaný povrch), výška 105 až 110 mm 
4.05m*0.11m*1ks+3.69m*0.11m*1ks+3.53m*0.11m*1ks+3.5m*0.11m*29ks 
3. Desky na mezipodestu, tl. 60 mm (tryskaný povrch), šířka 600 až 980 mm, délka 3.5 m 
(0.98m+0.6m)/2*3.5m 
POZN: Montáž obkladu schodů na lepidlo vč. spojovacího materiálu</t>
  </si>
  <si>
    <t>Položka obsahuje kompletní dodávku a montáž.</t>
  </si>
  <si>
    <t>112,14*1,1    
=123,3540 [A]</t>
  </si>
  <si>
    <t>0,138*2*5,34*1,1    
=1,6212 [A]</t>
  </si>
  <si>
    <t>105,79    
=105,7900 [A]</t>
  </si>
  <si>
    <t>389326</t>
  </si>
  <si>
    <t>MOSTNÍ RÁMOVÉ KONSTR ZE ŽELEZOBETONU DO C40/50 (B50)</t>
  </si>
  <si>
    <t>199.393 m3 (z 3D modelu) 
=199,3930 [A]</t>
  </si>
  <si>
    <t>389365</t>
  </si>
  <si>
    <t>VÝZTUŽ MOSTNÍ RÁMOVÉ KONSTRUKCE Z OCELI 10505, B500B</t>
  </si>
  <si>
    <t>25937,1kg (viz výkres výzrtuže) 
=25,9370 [A]</t>
  </si>
  <si>
    <t>457323</t>
  </si>
  <si>
    <t>VYROVNÁVACÍ A SPÁD ŽELEZOBETON DO C16/20 (B20)</t>
  </si>
  <si>
    <t>5    
=5,0000 [A]</t>
  </si>
  <si>
    <t>6,44*1,1+0,26*2*5,34+58,65*0,15    
=18,6583 [A]</t>
  </si>
  <si>
    <t>395,4*1,1  
=434,9400 [A]</t>
  </si>
  <si>
    <t>2,6*20   
=52,0000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</si>
  <si>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</si>
  <si>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875342</t>
  </si>
  <si>
    <t>POTRUBÍ DREN Z TRUB PLAST DN DO 200MM DĚROVANÝCH</t>
  </si>
  <si>
    <t>5,34*2*1,1    
=11,7480 [A]</t>
  </si>
  <si>
    <t>(3,66+1)*3*1,2    
=16,7760 [A]</t>
  </si>
  <si>
    <t xml:space="preserve">  SO 202.1</t>
  </si>
  <si>
    <t>Opěrná zeď u přechodu (1.etapa)</t>
  </si>
  <si>
    <t>SO 202.1</t>
  </si>
  <si>
    <t>6,74*4,16*1,1   
=30,8422 [A]</t>
  </si>
  <si>
    <t>327326</t>
  </si>
  <si>
    <t>ZDI OPĚRNÉ, ZÁRUBNÍ, NÁBŘEŽNÍ ZE ŽELEZOVÉHO BETONU DO C40/50 (B50)</t>
  </si>
  <si>
    <t>6,740m*(1.1m*0.45m+0.8m*(0.45m+0.42m)/2+(0.5m+0.75m)/2*(2.505m+2.43m)/2 
=16,0760 [A]</t>
  </si>
  <si>
    <t>9936,6kg*0,15  (viz výkres výztuže - 15%) 
=1,4900 [A]</t>
  </si>
  <si>
    <t>56114</t>
  </si>
  <si>
    <t>PODKLADNÍ BETON TL. DO 200MM</t>
  </si>
  <si>
    <t>6,740*0,21*1,1   
=1,5569 [A]</t>
  </si>
  <si>
    <t>8*1,1*6,74   
=59,3120 [A]</t>
  </si>
  <si>
    <t>6,740*1,1   
=7,4140 [A]</t>
  </si>
  <si>
    <t>1  
=1,0000 [A]</t>
  </si>
  <si>
    <t xml:space="preserve">  SO 202.2</t>
  </si>
  <si>
    <t>Opěrná zeď u přechodu (2.etapa)</t>
  </si>
  <si>
    <t>SO 202.2</t>
  </si>
  <si>
    <t>38,65*5,16+4   
=203,4340 [A]</t>
  </si>
  <si>
    <t>105.276m3-16,076m3 (ze 3D modelu - 1.etapa) 
=89,2000 [A]</t>
  </si>
  <si>
    <t>9936,6kg*0,85  (viz výkres výztuže - 85%) 
=8,4470 [A]</t>
  </si>
  <si>
    <t>38,65*0,21*1,1+1   
=9,9282 [A]</t>
  </si>
  <si>
    <t>38,65*8+2   
=311,2000 [A]</t>
  </si>
  <si>
    <t xml:space="preserve">  SO 203</t>
  </si>
  <si>
    <t>Opěrné zdi bezbariérového přístupu</t>
  </si>
  <si>
    <t>SO 203</t>
  </si>
  <si>
    <t>5,14*31,76  
=163,2464 [A]  
A*1,3  
=212,2203 [B]</t>
  </si>
  <si>
    <t>157.788m3 (z 3D modelu) 
=157,7880 [A]</t>
  </si>
  <si>
    <t>17565,9kg (viz výkres výztuže) 
= 17,5660 [A]</t>
  </si>
  <si>
    <t>234,25   
=234,2500 [A]]   
A*1,2   
=281,1000 [B]</t>
  </si>
  <si>
    <t>100,5+84+234   
=418,5000 [A]   
A*1,1   
=460,3500 [B]</t>
  </si>
  <si>
    <t>55,8*2   
=111,6000 [A]  
A*1,2   
=133,9200 [B]</t>
  </si>
  <si>
    <t>2  
=2,0000 [A]</t>
  </si>
  <si>
    <t xml:space="preserve">  SO 204</t>
  </si>
  <si>
    <t>Betonová zídka u přechodu</t>
  </si>
  <si>
    <t>SO 204</t>
  </si>
  <si>
    <t>(12,1+2,220+6,283)*3,2   
=65,9296 [A]</t>
  </si>
  <si>
    <t>5,261m3 (z 3D modelu)  
=5,2610 [A]</t>
  </si>
  <si>
    <t>805kg (viz výkres výztuže) 
=0,805 [A]</t>
  </si>
  <si>
    <t>(12,1+2,220+6,283)*0,08*1,2   
=1,9779 [A]</t>
  </si>
  <si>
    <t xml:space="preserve">  SO 205</t>
  </si>
  <si>
    <t>Betonové zídky bezbariérového přístupu</t>
  </si>
  <si>
    <t>SO 205</t>
  </si>
  <si>
    <t>10*1   
=10,0000 [A]</t>
  </si>
  <si>
    <t>15,439m3 (z 3D modelu) 
=15,4390 [A]</t>
  </si>
  <si>
    <t>1705kg (viz výkres výztuže) 
=1,7050 [A]</t>
  </si>
  <si>
    <t>7,5*0,46   
=3,4500 [A]</t>
  </si>
  <si>
    <t>6*7,5*1,2   
=54,0000 [A]</t>
  </si>
  <si>
    <t>(7,5+4,45)*1,2   
=14,3400 [A]</t>
  </si>
  <si>
    <t>D.2.1.5</t>
  </si>
  <si>
    <t>Ostatní inženýrské objekty</t>
  </si>
  <si>
    <t xml:space="preserve">  SO 11-92-01</t>
  </si>
  <si>
    <t>Kácení mimolesní zeleně</t>
  </si>
  <si>
    <t>SO 11-92-01</t>
  </si>
  <si>
    <t>11120</t>
  </si>
  <si>
    <t>ODSTRANĚNÍ KŘOVIN</t>
  </si>
  <si>
    <t>odečteno ze situace</t>
  </si>
  <si>
    <t>odstranění křovin a stromů do průměru 100 mm   
doprava dřevin bez ohledu na vzdálenost   
spálení na hromadách nebo štěpkování</t>
  </si>
  <si>
    <t>11201</t>
  </si>
  <si>
    <t>KÁCENÍ STROMŮ D KMENE DO 0,5M S ODSTRANĚNÍM PAŘEZŮ</t>
  </si>
  <si>
    <t>viz TZ</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</si>
  <si>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</si>
  <si>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</si>
  <si>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</si>
  <si>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 xml:space="preserve">  SO 401a</t>
  </si>
  <si>
    <t>Přeložky kabelů T-Mobile (Stavební část)</t>
  </si>
  <si>
    <t>SO 401a</t>
  </si>
  <si>
    <t>POPLATKY ZA LIKVIDACI ODPADŮ ODPADŮ NEKONTAMINOVANÝCH - 17 05 04  VYTĚŽENÉ ZEMINY A HORNINY -  I. TŘÍDA TĚŽITELNOSTI VČETNĚ DOPRAVY</t>
  </si>
  <si>
    <t>11,25+67,825=79.075 [A] 
A*1,65=130.474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</si>
  <si>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s materiálem. **)  
3. Způsob měření:  
- určující množství odpadu vytříděného v souladu se zákonem č. 185/2001 Sb., o nakládání s odpady, v platném znění</t>
  </si>
  <si>
    <t>POPLATKY ZA LIKVIDACI ODPADŮ ODPADŮ NEKONTAMINOVANÝCH - 17 03 02  VYBOURANÝ ASFALTOVÝ BETON BEZ DEHTU VČETNĚ DOPRAVY</t>
  </si>
  <si>
    <t>9,675=9.675 [A] 
A*2,4=23.220 [B] 
rozsah dotčení pod komunikací</t>
  </si>
  <si>
    <t>POPLATKY ZA LIKVIDACI ODPADŮ ODPADŮ NEKONTAMINOVANÝCH - 17 01 01  BETON Z DEMOLIC OBJEKTŮ, ZÁKLADŮ TV VČETNĚ DOPRAVY</t>
  </si>
  <si>
    <t>6*0,4*0,3=0.720 [A] rozbití betonového záladu při stávajícím křížení kabelu pod silnicí (ul. 28. října) 
8*0,4*0,3=0.960 [B] rozbití betonového záladu při stávajícím křížení kabelu pod silnicí (ul. Doubská) 
A+B=1.680 [C] 
C*2,5=4.200 [D]</t>
  </si>
  <si>
    <t>POPLATKY ZA LIKVIDACI ODPADŮ NEKONTAMINOVANÝCH - 16 02 14  ELEKTROŠROT (VYŘAZENÁ EL. ZAŘÍZENÍ A PŘÍSTR. - AL, CU A VZ. KOVY) VČETNĚ DOPRAVY</t>
  </si>
  <si>
    <t>0,11=0.110 [A] 
předpokládané stávající množství dle stavájící situace kabelů</t>
  </si>
  <si>
    <t>11313</t>
  </si>
  <si>
    <t>ODSTRANĚNÍ KRYTU ZPEVNĚNÝCH PLOCH S ASFALTOVÝM POJIVEM</t>
  </si>
  <si>
    <t>(10)*0,75*0,3=2.250 [A] hloubka 300mm křížení na křižovatce ulic Jeronýmova a 28. října 
20*0,75*0,3=4.500 [D] hloubka 300mm, určitá rezerva pro potřeby zasáhnout do silnice při souběhu vedení s ulicí 28. října 
8*0,75*0,3=1.800 [B] hloubka 300mm křížení ulice 28. října 
6*0,75*0,3=1.350 [E] hloubka 300 mm část vozovky v ulici Doubská 
A+B+D+E=9.900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</si>
  <si>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</si>
  <si>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11335</t>
  </si>
  <si>
    <t>ODSTRANĚNÍ PODKLADU ZPEVNĚNÝCH PLOCH Z BETONU</t>
  </si>
  <si>
    <t>16*0,4*0,3=1.920 [A] rozbití betonového záladu při stávajícím křížení kabelu pod silnicí (ul. 28. října) 
8*0,4*0,3=0.960 [B] rozbití betonového záladu při stávajícím křížení kabelu pod silnicí (ul. Doubská) 
A+B=2.880 [C] 
délka x šířka x hloubka</t>
  </si>
  <si>
    <t>12273</t>
  </si>
  <si>
    <t>ODKOPÁVKY A PROKOPÁVKY OBECNÉ TŘ. I</t>
  </si>
  <si>
    <t>15*0,75*1=11.250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</si>
  <si>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</si>
  <si>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10*0,65*1,1=7.150 [A]  
35*0,65*1,7=38.675 [B] 
22*0,5*2=22.000 [C] 
A+B+C=67.825 [D] 
délka x šířka x hloubka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</si>
  <si>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</si>
  <si>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14173</t>
  </si>
  <si>
    <t>PROTLAČOVÁNÍ POTRUBÍ Z PLAST HMOT DN DO 200MM</t>
  </si>
  <si>
    <t>Protlak v délce 75m přes kolejiště z ulice 28. října na ul. Doubská</t>
  </si>
  <si>
    <t>položka zahrnuje dodávku protlačovaného potrubí a veškeré pomocné práce (startovací zařízení, startovací a cílová jáma, opěrné a vodící bloky a pod.)</t>
  </si>
  <si>
    <t>8*0,5+15*0,5*2=19.000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</si>
  <si>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</si>
  <si>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10*0,8*0,65=5.200 [A] zásyp pro chráničku T-Mobile - zbytek výkopu je zahrnut v objektu SO 404 Změřeno dle situace 
délka x hloubka x šířka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</si>
  <si>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</si>
  <si>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štěrk drcený frakce 4/8 mm - tl. 50 mm, zhutněno na Edef = 20MPa  
- štěrk drcený frakce 8/16 - tl. 100 mm,  zhutněno na Edef = 20MPa</t>
  </si>
  <si>
    <t>56336</t>
  </si>
  <si>
    <t>VOZOVKOVÉ VRSTVY ZE ŠTĚRKODRTI TL. DO 300MM</t>
  </si>
  <si>
    <t>(10+20)*0,7+15*0,7=31.500 [A] hloubka 200mm křížení silnic včetně rezerv</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</si>
  <si>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</si>
  <si>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</si>
  <si>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</si>
  <si>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10*0,5*0,4=2.000 [A] kabelová trasa obysypána štěrkopískem. 
64*0,5*0,6=19.200 [B] kabelová trasa obysypána štěrkopískem. 
A+B=21.200 [C] 
délka x šířka x hloubka</t>
  </si>
  <si>
    <t>574A33</t>
  </si>
  <si>
    <t>ASFALTOVÝ BETON PRO OBRUSNÉ VRSTVY ACO 11 TL. 40MM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</si>
  <si>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</si>
  <si>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574C56</t>
  </si>
  <si>
    <t>ASFALTOVÝ BETON PRO LOŽNÍ VRSTVY ACL 16+, 16S TL. 60MM</t>
  </si>
  <si>
    <t>574E46</t>
  </si>
  <si>
    <t>ASFALTOVÝ BETON PRO PODKLADNÍ VRSTVY ACP 16+, 16S TL. 50MM</t>
  </si>
  <si>
    <t>(10+20+15)*0,7=31.500 [A] hloubka 200mm křížení silnic včetně rezerv</t>
  </si>
  <si>
    <t>701005</t>
  </si>
  <si>
    <t>VYHLEDÁVACÍ MARKER ZEMNÍ S MOŽNOSTÍ ZÁPISU</t>
  </si>
  <si>
    <t>Umístěn na každém "zkosení" trasy</t>
  </si>
  <si>
    <t>1. Položka obsahuje:  
 – úprava dna výkopu  
 – položení betonového žlabu / chráničky včetně zakrytí  
 – pomocné mechanismy  
2. Položka neobsahuje:  
 X  
3. Způsob měření:  
Udává se počet kusů kompletní konstrukce nebo práce.</t>
  </si>
  <si>
    <t>702112</t>
  </si>
  <si>
    <t>KABELOVÝ ŽLAB ZEMNÍ VČETNĚ KRYTU SVĚTLÉ ŠÍŘKY PŘES 120 DO 250 MM</t>
  </si>
  <si>
    <t>Vyměřeno dle situace v blízkém souběhu s kabely ČEZu VN</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</si>
  <si>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</si>
  <si>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702312</t>
  </si>
  <si>
    <t>ZAKRYTÍ KABELŮ VÝSTRAŽNOU FÓLIÍ ŠÍŘKY PŘES 20 DO 40 CM</t>
  </si>
  <si>
    <t>58=58.000 [A] Zakyrtí chráničky v místě mimo vedení chráničky protlakem na straně ul. 28. října 
14=14.000 [B] Zakyrtí chráničky v místě mimo vedení chráničky protlakem na straně ul. Doubská 
A+B=72.000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</si>
  <si>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</si>
  <si>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742P13</t>
  </si>
  <si>
    <t>ZATAŽENÍ KABELU DO CHRÁNIČKY - KABEL DO 4 KG/M</t>
  </si>
  <si>
    <t>Změřeno dle situace. Sedí na přesný počet metrů chrániček.</t>
  </si>
  <si>
    <t>1. Položka obsahuje:  
 – montáž kabelu o váze do 4 kg/m do chráničky/ kolektoru  
2. Položka neobsahuje:  
 X  
3. Způsob měření:  
Měří se metr délkový.</t>
  </si>
  <si>
    <t>742P15</t>
  </si>
  <si>
    <t>OZNAČOVACÍ ŠTÍTEK NA KABEL</t>
  </si>
  <si>
    <t>označení kabelů v HDPE trubkách na obou koncích.</t>
  </si>
  <si>
    <t>1. Položka obsahuje:  
 – veškeré příslušentsví  
2. Položka neobsahuje:  
 X  
3. Způsob měření:  
Udává se počet kusů kompletní konstrukce nebo práce.</t>
  </si>
  <si>
    <t>742Y91</t>
  </si>
  <si>
    <t>OBETONOVÁNÍ CHRÁNIČEK DO FÍ 200mm V RÝZE DO Š.100cm</t>
  </si>
  <si>
    <t>obetonování chráničky v předpokládaném rozměru19x0,3x0,5</t>
  </si>
  <si>
    <t>1. Položka obsahuje:  – všechny náklady na obetonování chrániček v rýze , dodávku prostého betonu  – přepravní náklady a přesun hmot   2. Položka neobsahuje:  – dodávku chráničky 3. Způsob měření: Měří se metr délkový.</t>
  </si>
  <si>
    <t>75I911</t>
  </si>
  <si>
    <t>OPTOTRUBKA HDPE PRŮMĚRU DO 40 MM</t>
  </si>
  <si>
    <t>2x 32 mm průměr.  
2x 40 mm průměr.</t>
  </si>
  <si>
    <t>152*4=608.000 [A] HDPE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</si>
  <si>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</si>
  <si>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75I91Y</t>
  </si>
  <si>
    <t>OPTOTRUBKA HDPE - DEMONTÁŽ</t>
  </si>
  <si>
    <t>4*80=320.000 [A] 
A+10=330.000 [B] 
Zdemontováno dle odměřených stávajících podkladů ze situace.</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</si>
  <si>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</si>
  <si>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</si>
  <si>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</si>
  <si>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</si>
  <si>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</si>
  <si>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Napojení nových HDPE trubek na stávající.</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</si>
  <si>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</si>
  <si>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75IA51</t>
  </si>
  <si>
    <t>OPTOTRUBKOVÁ KONCOVKA PRŮMĚRU DO 40 MM</t>
  </si>
  <si>
    <t>Koncovky pro 4 HDPE trubky.</t>
  </si>
  <si>
    <t>75IA5Y</t>
  </si>
  <si>
    <t>OPTOTRUBKOVÁ KONCOVKA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</si>
  <si>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</si>
  <si>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87634</t>
  </si>
  <si>
    <t>CHRÁNIČKY Z TRUB PLASTOVÝCH DN DO 200MM</t>
  </si>
  <si>
    <t>Chránička o průměru 200 mm</t>
  </si>
  <si>
    <t>58+75+8+9+10=160.000 [A] odměřeno dle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</si>
  <si>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</si>
  <si>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87734</t>
  </si>
  <si>
    <t>CHRÁNIČKY PŮLENÉ Z TRUB PLAST DN DO 200MM</t>
  </si>
  <si>
    <t>Chránička o průměru 200 mm.</t>
  </si>
  <si>
    <t>Z důvodu napojení objektu SO 402 do stejné chráničky jako objekt SO 401. V blízkosti stávající optické sítě SO 402 bude tato chránička pro SO 401 použita.</t>
  </si>
  <si>
    <t>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</si>
  <si>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899604</t>
  </si>
  <si>
    <t>KALIBRACE OPTOTRUBKY</t>
  </si>
  <si>
    <t>položka zahrnuje protlačení kalibračního předmětu (např. kuličky) tlakovým vzduchem</t>
  </si>
  <si>
    <t xml:space="preserve">  SO 402a</t>
  </si>
  <si>
    <t>Přeložka kabelů Liberecká IS (Stavební část)</t>
  </si>
  <si>
    <t>SO 402a</t>
  </si>
  <si>
    <t>POPLATKY ZA LIKVIDACI ODPADŮ ODPADŮ NEKONTAMINOVANÝCH - 17 05 04  VYTĚŽENÉ ZEMINY A HORNINY - I. TŘÍDA TĚŽITELNOSTI VČETNĚ DOPRAVY</t>
  </si>
  <si>
    <t>30*0,5*0,8=12.000 [A] nový stav (většina trasy vede společně s T-Mobile - výkopy jsou většina zahrnuta v SO 401) 
110*0,5*0,8=44.000 [B] výkop ke stávajícím kabelům a jejich následné demontáži 
A+B=56.000 [C] 
C*1,65=92.400 [D] 
výkop změřen dle situace</t>
  </si>
  <si>
    <t>POPLATKY ZA LIKVIDACI ODPADŮ NEKONTAMINOVANÝCH - 17 01 01  BETON Z DEMOLIC OBJEKTŮ, ZÁKLADŮ TV VČETNĚ DOPRAVY</t>
  </si>
  <si>
    <t>6*0,4*0,3=0.720 [A] rozbití betonového záladu při stávajícím křížení kabelu pod silnicí (ul. 28. října) 
8*0,4*0,3=0.960 [B] rozbití betonového záladu při stávajícím křížení kabelu pod silnicí (ul. Doubská) 
A+B=1.680 [C] 
C*2,5=4.200 [D] 
předpokládané množství pod komunikací změřené dle situace</t>
  </si>
  <si>
    <t>(3,14*0,02^2)*220=0.276 [A] 
(3,14*0,0055^2)*220=0.021 [B] 
A+B=0.297 [C] 
C*0,11=0.033 [D] 
stávající stav dle situace změřen a vypočítán</t>
  </si>
  <si>
    <t>6*0,4*0,3=0.720 [A] rozbití betonového záladu při stávajícím křížení kabelu pod silnicí (ul. 28. října) 
8*0,4*0,3=0.960 [B] rozbití betonového záladu při stávajícím křížení kabelu pod silnicí (ul. Doubská) 
A+B=1.680 [C]</t>
  </si>
  <si>
    <t>30*0,5*0,8=12.000 [E]nový stav pouze samostatně vedená LIS ke kabelové komoře na straně ul. Doubské (většina trasy vede společně s T-Mobile - výkopy jsou většina zahrnuta v SO 401) 
110*0,5*0,8=44.000 [B] výkop ke stávajícím kabelům a jejich následné demontáži 
12*0,5*1=6.000 [D] výkop pro demontovanou část kabelu. 
E+B+D=62.000 [F]</t>
  </si>
  <si>
    <t>110*0,5*0,5=27.500 [D] zához tras po zdemontování 
30*0,5*0,5=7.500 [A] 
12*0,5=6.000 [B] 
D+A+B=41.000 [C]</t>
  </si>
  <si>
    <t>30,5*0,3=9.150 [A]  
trasa obsypaná pískem v samostatné trase bez vedení v souběhu s ČEZem a T-M</t>
  </si>
  <si>
    <t>702311</t>
  </si>
  <si>
    <t>ZAKRYTÍ KABELŮ VÝSTRAŽNOU FÓLIÍ ŠÍŘKY DO 20 CM</t>
  </si>
  <si>
    <t>30=30.000 [A] změřeno dle situace - vedeno samostatně bez souběhů s jinými sítěmi.</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</si>
  <si>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</si>
  <si>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159*2=318.000 [A]</t>
  </si>
  <si>
    <t>110*2=220.000 [A] 
délka stávajících trubek změřené dle situace.</t>
  </si>
  <si>
    <t>75IA1Y</t>
  </si>
  <si>
    <t>OPTOTRUBKOVÁ SPOJKA  - DEMONTÁŽ</t>
  </si>
  <si>
    <t>dle naměřené trasy dle situace v novém stavu bez souběhů s jnými sítěmi. Na straně Doubské ke kabelové komoře.</t>
  </si>
  <si>
    <t>Délka trasy nových optotrubek.</t>
  </si>
  <si>
    <t xml:space="preserve">  SO 403</t>
  </si>
  <si>
    <t>Přeložky kabelů CETIN</t>
  </si>
  <si>
    <t>SO 403</t>
  </si>
  <si>
    <t>96*(3,14*0,055^2)=0.912 [A]  
96*(3,14*0,0215^2)=0.139 [B] 
A+B=1.051 [C] 
stávající stav změřen dle situace a odhadnut průměr potencionálního kabelu. 
Vypočten objem kabelu dle vztahu l x (? x r^2)</t>
  </si>
  <si>
    <t>85*0,8*0,5=34.000 [B] zásyp po zdemontování nového počtu chrániček. Výkopy nejsou zahrnuty z důvodu již vyřízené stavební jámy. 
délka x hloubka x šířka</t>
  </si>
  <si>
    <t>27231</t>
  </si>
  <si>
    <t>ZÁKLADY Z PROSTÉHO BETONU</t>
  </si>
  <si>
    <t>8*0,5*0,3=1.200 [A] šířka silnice vynásoben její délkou a vstva silná 30 cm. Nutno pod komunikací obetonovat chráničky. 
délka x šířka x hloubka (vrstva)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</si>
  <si>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</si>
  <si>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1,68*0,56*44=41.395 [A] 
31*0,44*0,5=6.820 [B] 
délka x šířka x hloubka 
A+B=48.215 [C] 
Změřeno dle situace a obsypána celá trasa souběhu tří chrániček.</t>
  </si>
  <si>
    <t>27=27.000 [A] Vedení na straně ul. Doubské do kabelové komory Liberecké IS samostatně již bez souběhu sítí objektu SO 401</t>
  </si>
  <si>
    <t>709612</t>
  </si>
  <si>
    <t>DEMONTÁŽ CHRÁNIČKY/TRUBKY</t>
  </si>
  <si>
    <t>Dle situace změřena stávající část a v tomto počtu zdemontována.</t>
  </si>
  <si>
    <t>1. Položka obsahuje:  
 – veškeré práce a materiál obsažený v názvu položky  
2. Položka neobsahuje:  
 X  
3. Způsob měření:  
Udává se počet kusů kompletní konstrukce nebo práce.</t>
  </si>
  <si>
    <t>75I22Y</t>
  </si>
  <si>
    <t>KABEL ZEMNÍ DVOUPLÁŠŤOVÝ BEZ PANCÍŘE PRŮMĚRU ŽÍLY 0,8 MM - DEMONTÁŽ</t>
  </si>
  <si>
    <t>87634R</t>
  </si>
  <si>
    <t>CHRÁNIČKY Z TRUB PLASTOVÝCH DN DO 200MM S PRŮVLAČNÝM PROVÁZKEM</t>
  </si>
  <si>
    <t>Rezervní kabelové chráničky s průvlačným provázkem pro budoucí provlečení kabelových vedení  
1x chránička 160 mm (CETIN)  
2x chránička 110 mm (SML)</t>
  </si>
  <si>
    <t>82*3=246.000 [A] délka chrániček dle situace 
A+4=250.000 [B] celková počet + rezerva</t>
  </si>
  <si>
    <t xml:space="preserve">  SO 801</t>
  </si>
  <si>
    <t>Vegetační úpravy</t>
  </si>
  <si>
    <t>SO 801</t>
  </si>
  <si>
    <t>18230</t>
  </si>
  <si>
    <t>ROZPROSTŘENÍ ORNICE V ROVINĚ</t>
  </si>
  <si>
    <t>Na všech plochách pro zatravnění, vrstva 0,2 m  
Substrát pro výsadbu dřevin  
1 m3/ks - stromy  
0,25 m3/ks - keře, traviny</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</si>
  <si>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</si>
  <si>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</si>
  <si>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</si>
  <si>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</si>
  <si>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18247</t>
  </si>
  <si>
    <t>OŠETŘOVÁNÍ TRÁVNÍKU</t>
  </si>
  <si>
    <t>4x</t>
  </si>
  <si>
    <t>Zahrnuje pokosení se shrabáním, naložení shrabků na dopravní prostředek, s odvozem a se složením, to vše bez ohledu na sklon terénu   
zahrnuje nutné zalití a hnojení</t>
  </si>
  <si>
    <t>18311</t>
  </si>
  <si>
    <t>ZALOŽENÍ ZÁHONU PRO VÝSADBU</t>
  </si>
  <si>
    <t>3,2 m2/ks pro strom, 0,25 m2/ks pro keře a okrasné traviny 
stromy listnaté 3,2 m2 
popínavé dřeviny 7,25 m2 
okrasné traviny 4 m2"</t>
  </si>
  <si>
    <t>položka zahrnuje založení záhonu, urovnání, naložení a odvoz odpadu, to vše bez ohledu na sklon terénu</t>
  </si>
  <si>
    <t>18331</t>
  </si>
  <si>
    <t>SADOVNICKÉ OBDĚLÁNÍ PŮDY</t>
  </si>
  <si>
    <t>viz položka č. 18311</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</si>
  <si>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</si>
  <si>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t>
  </si>
  <si>
    <t>CHEMICKÉ ODPLEVELENÍ CELOPLOŠNÉ</t>
  </si>
  <si>
    <t>1,5× pol. č. 18241</t>
  </si>
  <si>
    <t>položka zahrnuje celoplošný postřik a chemickou likvidace nežádoucích rostlin nebo jejích částí a zabránění jejich dalšímu růstu na urovnaném volném terénu</t>
  </si>
  <si>
    <t>18461</t>
  </si>
  <si>
    <t>MULČOVÁNÍ</t>
  </si>
  <si>
    <t>drcená kůra  
pro popínavé dřeviny 0,25 m2/ks</t>
  </si>
  <si>
    <t>položka zahrnuje dodání a rozprostření mulčovací kůry nebo štěpky v předepsané tloušťce nebo mulčovací textilie bez ohledu na sklon terénu, stabilizaci mulče proti erozi, přísady proti vznícení mulče, naložení a odvoz odpadu</t>
  </si>
  <si>
    <t>18461.R</t>
  </si>
  <si>
    <t>těžené kamenivo 
pro traviny frakce 8/16, 0,25 m2/ks 
pro strom frakce 4/8, 3,2m2/ks</t>
  </si>
  <si>
    <t>18471</t>
  </si>
  <si>
    <t>OŠETŘENÍ DŘEVIN VE SKUPINÁCH</t>
  </si>
  <si>
    <t>popínavé dřeviny 7,25 m2  
okrasné traviny 4 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</si>
  <si>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</si>
  <si>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</si>
  <si>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</si>
  <si>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stromy listnaté 4x 1 ks</t>
  </si>
  <si>
    <t>odplevelení s nakypřením, vypletí, řezem, hnojením, odstranění poškozených částí dřevin s případným složením odpadu na hromady, naložením na dopravní prostředek, odvozem a složením</t>
  </si>
  <si>
    <t>184A2</t>
  </si>
  <si>
    <t>VYSAZOVÁNÍ KEŘŮ LISTNATÝCH BEZ BALU VČETNĚ VÝKOPU JAMKY</t>
  </si>
  <si>
    <t>popínavé 29 ks  
okrasné traviny 16 ks</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</si>
  <si>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</si>
  <si>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184B27.R</t>
  </si>
  <si>
    <t>VYSAZOVÁNÍ STROMŮ LISTNATÝCH S BALEM / AIR-POT OBVOD KMENE 25/30 CM</t>
  </si>
  <si>
    <t>parametry dle TZ 
výsadba bude provedena do prokořenitelného prostoru, "Stockholmský systém"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</si>
  <si>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</si>
  <si>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</si>
  <si>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</si>
  <si>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keře, traviny 8× 10l/ks  
stromy listnaté 8× 100l/ks</t>
  </si>
  <si>
    <t>položka zahrnuje veškerý materiál, výrobky a polotovary, včetně mimostaveništní a vnitrostaveništní dopravy (rovněž přesuny), včetně naložení a složení, případně s uložením</t>
  </si>
  <si>
    <t>45152.R</t>
  </si>
  <si>
    <t>STRUKTURNÍ SUBSTRÁT PRO VÝSADBU STROMU</t>
  </si>
  <si>
    <t>[bez vazby na CS]</t>
  </si>
  <si>
    <t>Složení dle TZ</t>
  </si>
  <si>
    <t>Položka obsahuje veškerý materiál a práce spojené s výsadbou stromu</t>
  </si>
  <si>
    <t>93756</t>
  </si>
  <si>
    <t>MOBILIÁŘ - KOVOVÉ MŘÍŽE PRO STROMY</t>
  </si>
  <si>
    <t>2022_OTSKP</t>
  </si>
  <si>
    <t>specifikace dle výkresu</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</si>
  <si>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</si>
  <si>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D.2.1.6</t>
  </si>
  <si>
    <t>Potrubní vedení - voda, plyn, kanalizace</t>
  </si>
  <si>
    <t xml:space="preserve">  SO 11-33-01</t>
  </si>
  <si>
    <t>Přeložka STL plynovodu</t>
  </si>
  <si>
    <t>SO 11-33-01</t>
  </si>
  <si>
    <t>přebytečná zeminy  (113,425-42,64) * 1,7=120,335 T</t>
  </si>
  <si>
    <t>POL. 11343:25,674*2,2=56,483 T</t>
  </si>
  <si>
    <t>položka č 11344: 12,837*1,9=24,390 T</t>
  </si>
  <si>
    <t>potrubí z pol.č.969345:45,8m*0,063t/m=2,885 T</t>
  </si>
  <si>
    <t>R02911</t>
  </si>
  <si>
    <t>OSTATNÍ POŽADAVKY - GEODETICKÉ ZAMĚŘENÍ</t>
  </si>
  <si>
    <t>HM</t>
  </si>
  <si>
    <t>zahrnuje veškeré náklady spojené s objednatelem požadovanými pracemi</t>
  </si>
  <si>
    <t>R029522</t>
  </si>
  <si>
    <t>OSTATNÍ POŽADAVKY - REVIZNÍ ZPRÁVY</t>
  </si>
  <si>
    <t>R029611</t>
  </si>
  <si>
    <t>OSTATNÍ POŽADAVKY - ODBORNÝ DOZOR</t>
  </si>
  <si>
    <t>zahrnuje veškeré náklady spojené s objednatelem požadovaným dozorem</t>
  </si>
  <si>
    <t>11316</t>
  </si>
  <si>
    <t>ODSTRANĚNÍ KRYTU ZPEVNĚNÝCH PLOCH ZE SILNIČNÍCH DÍLCŮ</t>
  </si>
  <si>
    <t>12,0*0,15=1.800 [A]</t>
  </si>
  <si>
    <t>11343</t>
  </si>
  <si>
    <t>ODSTRAN KRYTU ZPEVNĚNÝCH PLOCH S ASFALT POJIVEM VČET PODKLADU</t>
  </si>
  <si>
    <t>7,4*1*0,3+13,3*1*0,3+41*0,8*0,3+40,1*0,8*0,3=25,674M3</t>
  </si>
  <si>
    <t>11344</t>
  </si>
  <si>
    <t>ODSTRANĚNÍ KRYTU ZPEVNĚNÝCH PLOCH S CEMENT POJIVEM VČET PODKLADU</t>
  </si>
  <si>
    <t>7,4*1*0,15+13,3*1*0,15+41,0*0,8*0,15+40,1*0,8*0,15=12,837M3</t>
  </si>
  <si>
    <t>12110</t>
  </si>
  <si>
    <t>SEJMUTÍ ORNICE NEBO LESNÍ PŮDY</t>
  </si>
  <si>
    <t>5,8*1*0,15=0,87M3</t>
  </si>
  <si>
    <t>položka zahrnuje sejmutí ornice bez ohledu na tloušťku vrstvy a její vodorovnou dopravu   
nezahrnuje uložení na trvalou skládku</t>
  </si>
  <si>
    <t>5,5*0,9*(1,7-0,45)+1,4*1,9*(1,7-0,45)+5,5*1*(1,7-0,25)+7*1,9*(1,7-0,45)+44,6*0,8*(1,8-0,45)+45,8*0,8*(1,3-0,45)=113,425 M3</t>
  </si>
  <si>
    <t>25,674+12,837+0,87+(113,425-42,64)=110,166 M3</t>
  </si>
  <si>
    <t>Rýha bourání : 41,0*0,8*1,3=42,64 M3</t>
  </si>
  <si>
    <t>6,9*1,9*(1,7-0,8)+7*1,9*(1,7-0,8)+40,1*0,8*(1,8-0,6)=62,265 M3</t>
  </si>
  <si>
    <t>6,9*1,9*0,5+7*1,9*0,5+40,1*0,8*0,5-(52,3*0,0819)=33,5284 M3</t>
  </si>
  <si>
    <t>45157</t>
  </si>
  <si>
    <t>PODKLADNÍ A VÝPLŇOVÉ VRSTVY Z KAMENIVA TĚŽENÉHO</t>
  </si>
  <si>
    <t>7,4*0,3+13,3*0,3+40,1*0,1=10,22 M3</t>
  </si>
  <si>
    <t>položka zahrnuje dodávku předepsaného kameniva, mimostaveništní a vnitrostaveništní dopravu a jeho uložení   
není-li v zadávací dokumentaci uvedeno jinak, jedná se o nakupovaný materiál</t>
  </si>
  <si>
    <t>58301</t>
  </si>
  <si>
    <t>KRYT ZE SINIČNÍCH DÍLCŮ (PANELŮ) TL 150MM</t>
  </si>
  <si>
    <t>4*1*3=12 M3</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</si>
  <si>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</si>
  <si>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711211</t>
  </si>
  <si>
    <t>IZOLACE ZVLÁŠT KONSTR PROTI ZEM VLHK ASFALT NÁTĚRY</t>
  </si>
  <si>
    <t>3,0*3,14*0,32=3,014 M2</t>
  </si>
  <si>
    <t>711212R</t>
  </si>
  <si>
    <t>IZOLACE ZVLÁŠT KONSTR PROTI ZEM VLHK ASFALT PÁSY</t>
  </si>
  <si>
    <t>ASF KAUČUK PÁSKA 2*3,0*3,14*0,32=6,028 [A]</t>
  </si>
  <si>
    <t>87333R</t>
  </si>
  <si>
    <t>POTRUBÍ Z TRUB PLASTOVÝCH TLAKOVÝCH SVAŘOVANÝCH DN DO 150MM</t>
  </si>
  <si>
    <t>BYPASS PE100RC SDR17,6 160*9,1mm =50M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</si>
  <si>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</si>
  <si>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87345R</t>
  </si>
  <si>
    <t>POTRUBÍ Z TRUB PLASTOVÝCH TLAKOVÝCH SVAŘOVANÝCH DN DO 300MM</t>
  </si>
  <si>
    <t>PE100RC SDR17,6 315*17,9mm =44,6M</t>
  </si>
  <si>
    <t>87646R</t>
  </si>
  <si>
    <t>CHRÁNIČKY Z TRUB PLASTOVÝCH DN DO 400MM</t>
  </si>
  <si>
    <t>PE100 SDR 17,6 400*22,7mm-2,5+2,3+2,3=7,1m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</si>
  <si>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</si>
  <si>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87834</t>
  </si>
  <si>
    <t>NASUNUTÍ PLAST TRUB DN DO 200MM DO CHRÁNIČKY</t>
  </si>
  <si>
    <t>2,3+2,3+2,5=7,1 M</t>
  </si>
  <si>
    <t>položka zahrnuje:   
pojízdná sedla (objímky)   
případně předepsané utěsnění konců chráničky   
nezahrnuje dodávku potrubí</t>
  </si>
  <si>
    <t>899302</t>
  </si>
  <si>
    <t>DOPLŇKY NA PLYN POTRUBÍ - ČICHAČKY</t>
  </si>
  <si>
    <t>3ks</t>
  </si>
  <si>
    <t>- Položka zahrnuje veškerý materiál, výrobky a polotovary, včetně mimostaveništní a vnitrostaveništní dopravy (rovněž přesuny), včetně naložení a složení,případně s uložením.   
- položka čichačka zahrnuje i zaizolování podzemní části.</t>
  </si>
  <si>
    <t>899308R</t>
  </si>
  <si>
    <t>DOPLŇKY NA POTRUBÍ - SIGNALIZAČ VODIČ</t>
  </si>
  <si>
    <t>včetně vodivého propojení na ocel plynovod</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</si>
  <si>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</si>
  <si>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</si>
  <si>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</si>
  <si>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</si>
  <si>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899351R</t>
  </si>
  <si>
    <t>DOPLŇKY NA PLYN POTRUBÍ DN DO 300MM - PROPOJE</t>
  </si>
  <si>
    <t>Přerušení průtoku plynu dvojitým stlačením při provozním tlaku plynu v potrubí  z obou strany přeložky, vč. tvarovek s bypassem PEdn160</t>
  </si>
  <si>
    <t>- položka propoje zahrnuje dodávku a montáž propojovacího mezikusu, vypracování technologického postupu a práce s ním spojené, dozor správce potrubí.</t>
  </si>
  <si>
    <t>89945</t>
  </si>
  <si>
    <t>VÝŘEZ, VÝSEK, ÚTES NA POTRUBÍ DN DO 300MM</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</si>
  <si>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</si>
  <si>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899651R</t>
  </si>
  <si>
    <t>TLAKOVÉ ZKOUŠKY POTRUBÍ DN DO 300MM</t>
  </si>
  <si>
    <t>44,6 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</si>
  <si>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</si>
  <si>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919111</t>
  </si>
  <si>
    <t>ŘEZÁNÍ ASFALTOVÉHO KRYTU VOZOVEK TL DO 50MM</t>
  </si>
  <si>
    <t>166,0m</t>
  </si>
  <si>
    <t>položka zahrnuje řezání vozovkové vrstvy v předepsané tloušťce, včetně spotřeby vody</t>
  </si>
  <si>
    <t>969345</t>
  </si>
  <si>
    <t>VYBOURÁNÍ POTRUBÍ DN DO 300MM PLYNOVÝCH</t>
  </si>
  <si>
    <t>45,8 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</si>
  <si>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</si>
  <si>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969445</t>
  </si>
  <si>
    <t>PROPLACH PLYN POTRUBÍ DN DO 300MM VZDUCHEM NEBO INERT PLYNEM</t>
  </si>
  <si>
    <t>položka zahrnuje:   
použití potřebných mechanizmů pro vhánění a nasávání vzduchu nebo plynu   
utěsnění konců   
dělení na předepsané délky úseků   
v případě proplachu plynem (dusík) dodání lahví   
vyhotovení závěrečné zprávy</t>
  </si>
  <si>
    <t xml:space="preserve">  SO 301</t>
  </si>
  <si>
    <t>Odvodnění</t>
  </si>
  <si>
    <t>SO 301</t>
  </si>
  <si>
    <t>přebytečná zemina dle položky 13273A, 17411: (233,671m3 -122,823 m3)*1,700t/m3=188.442 [A]</t>
  </si>
  <si>
    <t>dle položky R969245A: 19,00m *0,228t/m=4,332 [A]  
dle položky R96688A: 3ks *4,00t/ks=12,000 [B]  
dle položky R96687A: 2ks *0,30t/ks=0,600 [C]  
dle položky R969233A: 7,00m *0,037t/m=0,259 [D]  
Celkem: A+B+C+D=17,191 [E]</t>
  </si>
  <si>
    <t>dle položky 96613A: 44,80m3 *2,60t/m3=116,480 [A]</t>
  </si>
  <si>
    <t>12573</t>
  </si>
  <si>
    <t>VYKOPÁVKY ZE ZEMNÍKŮ A SKLÁDEK TŘ. I</t>
  </si>
  <si>
    <t>ZEMINA Z DEPONIE</t>
  </si>
  <si>
    <t>natěžení a dovoz zeminy z deponie dle položky 17411: 122,823m3=122,823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</si>
  <si>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</si>
  <si>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13273A</t>
  </si>
  <si>
    <t>HLOUBENÍ RÝH ŠÍŘ DO 2M PAŽ I NEPAŽ TŘ. I - BEZ DOPRAVY</t>
  </si>
  <si>
    <t>stoka A - plast DN300  
km 0,00000-0,01914 (dle PP - výkopy od základové spáry propustku): 19,14*(1,08+0,30)*0,5*1,25=16,508 [A]  
0,01914-0,05915 (dle PP - výkopy od základové spáry propustku): 40,01*(0,30+0,00)*0,5*1,25=7,502 [B]  
0,05915-0,07733: 18,18*(1,62+2,10)*0,5*1,25=42,269 [C]  
0,07733-0,07874: 1,41*(2,10+1,42)*0,5*1,25=3,102 [D]  
0,07874-0,08396: 5,22*(1,42+2,10)*0,5*1,25=11,484 [E]  
0,08396-0,09074: 6,78*(2,10+1,78)*0,5*1,25=16,442 [F]  
rozšíření pro šachty: 1,80*(1,80-1,25)*(1,08+0,30+2,10+2,10+1,78)=7,286 [G]  
stoka B - plast DN300 (celá stoka B předpoklad výkopů od úrovně cca 30cm nad potrubím, kterou připraví stavba)  
km 0,00000-0,04114: 41,14*0,72*1,25=37,026 [H]  
rozšíření pro šachty: 1,80*(1,80-1,25)*(2*0,72)=1,426 [I]  
přípojky DN150 + UV: (21,10+4*1,00m)*1,40*1,10=38,654 [J]  
odbočka DN200: 3,30*1,30*1,20=5,148 [K]  
pro vybourání stáv potrubí DN300: 19,00*1,30*1,00=24,700 [L]  
pro vybourání stáv stoky z kamene - mimo propustek: 39,80*0,38m2=15,124 [M]  
pro stáv rušené potrubí DN150: 7,00*1,00*1,00=7,000 [N]  
Celkem: A+B+C+D+E+F+G+H+I+J+K+L+M+N=233,671 [O]</t>
  </si>
  <si>
    <t>uložení zeminy na deponii / skládku dle položky 13273: 233,671m3=233,671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</si>
  <si>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</si>
  <si>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13273: 233,671m3=233,671 [A]  
vytlačená kubatura  
obsyp dle položky 17581: -103,778m3=- 103,778 [B]  
lože dle položky 45157 (pouze pro potrubí): -19,205m3=-19,205 [C]  
plast DN150: -21,10*(3,14*0,08*0,08)=-0,424 [D]  
plast DN200: -3,30*(3,14*0,105*0,105)=-0,114 [E]  
plast DN300: -131,90*(3,14*0,16*0,16)=-10,603 [F]  
šachty: -8,80*(3,14*0,62*0,62)=-10,622 [G]  
UV: -4ks*(3,14*0,30*0,30*1,30)=-1,470 [H]  
dodatečný zásyp po vybourání stoky z kamene (mimo propustek): 39,80*0,90*0,90=32,238 [I]  
dodatečný zásyp po vybourání stáv stoky DN300: 19,00*(3,14*0,22*0,22)=2,888 [J]  
dodatečný zásyp po vybourání stáv potrubí DN150: 7,00*(3,14*0,105*0,105)=0,242 [K]  
Celkem: A+B+C+D+E+F+G+H+I+J+K=122,823 [L]</t>
  </si>
  <si>
    <t>plast DN150: 21,10*(1,10*0,46 - 3,14*0,08*0,08)=10,253 [A]  
plast DN200: 3,30*(1,20*0,51 - 3,14*0,105*0,105)=1,905 [B]  
plast DN300: 131,90*(1,25*0,62 - 3,14*0,16*0,16)=91,620 [C]  
Celkem: A+B+C=103,778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</si>
  <si>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</si>
  <si>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vyplnění prostoru po vsunutí potrubí do stáv rámu 700/500: 8,50*(0,70*0,50 - 3,14*0,16*0,16)=2,292 [A]</t>
  </si>
  <si>
    <t>451314</t>
  </si>
  <si>
    <t>PODKLADNÍ A VÝPLŇOVÉ VRSTVY Z PROSTÉHO BETONU C25/30</t>
  </si>
  <si>
    <t>odláždění kolem šachty Š4 - pod dlažbu: 2,60m2*0,10=0,260 [A]</t>
  </si>
  <si>
    <t>plast DN150: 21,10*1,10*0,10=2,321 [A]  
plast DN200: 3,30*1,20*0,10=0,396 [B]  
plast DN300: 131,90*1,25*0,10=16,488 [C]  
odláždění kolem šachty Š4 - pod dlažbu: 2,60m2*0,10=0,260 [D]  
Celkem: A+B+C+D=19,465 [E]</t>
  </si>
  <si>
    <t>položka zahrnuje dodávku předepsaného kameniva, mimostaveništní a vnitrostaveništní dopravu a jeho uložení    
není-li v zadávací dokumentaci uvedeno jinak, jedná se o nakupovaný materiál</t>
  </si>
  <si>
    <t>58212</t>
  </si>
  <si>
    <t>DLÁŽDĚNÉ KRYTY Z VELKÝCH KOSTEK DO LOŽE Z MC</t>
  </si>
  <si>
    <t>odláždění kolem šachty Š4: 2,60m2=2,600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</si>
  <si>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</si>
  <si>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87433</t>
  </si>
  <si>
    <t>POTRUBÍ Z TRUB PLASTOVÝCH ODPADNÍCH DN DO 150MM</t>
  </si>
  <si>
    <t>SN 16</t>
  </si>
  <si>
    <t>přípojky: 21,10m=21,100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</si>
  <si>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</si>
  <si>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87434</t>
  </si>
  <si>
    <t>POTRUBÍ Z TRUB PLASTOVÝCH ODPADNÍCH DN DO 200MM</t>
  </si>
  <si>
    <t>3,30m=3,300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</si>
  <si>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</si>
  <si>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87445</t>
  </si>
  <si>
    <t>POTRUBÍ Z TRUB PLASTOVÝCH ODPADNÍCH DN DO 300MM</t>
  </si>
  <si>
    <t>stoka A+B: 131,90m=131,900 [A]  
stoka A+B - vsunutí do stoky: 8,50m=8,500 [B]  
Celkem: A+B=140,400 [C]</t>
  </si>
  <si>
    <t>87834.R</t>
  </si>
  <si>
    <t>NASUNUTÍ PLAST TRUB DN DO 300MM DO CHRÁNIČKY</t>
  </si>
  <si>
    <t>stoka A+B - vsunutí do stoky: 8,50m=8,500 [A]</t>
  </si>
  <si>
    <t>894145</t>
  </si>
  <si>
    <t>A</t>
  </si>
  <si>
    <t>ŠACHTY KANALIZAČNÍ Z BETON DÍLCŮ NA POTRUBÍ DN DO 300MM</t>
  </si>
  <si>
    <t>šachty: 5ks=5,000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</si>
  <si>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</si>
  <si>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B</t>
  </si>
  <si>
    <t>ŠACHTA S MŘÍŽÍ</t>
  </si>
  <si>
    <t>šachta Š4: 1ks=1,000 [A]</t>
  </si>
  <si>
    <t>C</t>
  </si>
  <si>
    <t>ŠACHTA D1200</t>
  </si>
  <si>
    <t>šachta S7: 1ks=1,000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</si>
  <si>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</si>
  <si>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894858</t>
  </si>
  <si>
    <t>ŠACHTY KANALIZAČNÍ PLASTOVÉ D 600MM</t>
  </si>
  <si>
    <t>šachta S9: 1ks=1,000 [A]</t>
  </si>
  <si>
    <t>896145</t>
  </si>
  <si>
    <t>SPADIŠTĚ KANALIZAČ Z BETON DÍLCŮ NA POTRUBÍ DN DO 300MM</t>
  </si>
  <si>
    <t>šachta S1: 1ks=1,000 [A]</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</si>
  <si>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</si>
  <si>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89712</t>
  </si>
  <si>
    <t>VPUSŤ KANALIZAČNÍ ULIČNÍ KOMPLETNÍ Z BETONOVÝCH DÍLCŮ</t>
  </si>
  <si>
    <t>4ks=4,000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</si>
  <si>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</si>
  <si>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899632</t>
  </si>
  <si>
    <t>ZKOUŠKA VODOTĚSNOSTI POTRUBÍ DN DO 150MM</t>
  </si>
  <si>
    <t>dle položky 87433: 21,10m=21,100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</si>
  <si>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</si>
  <si>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899642</t>
  </si>
  <si>
    <t>ZKOUŠKA VODOTĚSNOSTI POTRUBÍ DN DO 200MM</t>
  </si>
  <si>
    <t>dle položky 87434: 3,30m=3,300 [A]</t>
  </si>
  <si>
    <t>899652</t>
  </si>
  <si>
    <t>ZKOUŠKA VODOTĚSNOSTI POTRUBÍ DN DO 300MM</t>
  </si>
  <si>
    <t>dle položky 87445: 140,40m=140,400 [A]</t>
  </si>
  <si>
    <t>89980</t>
  </si>
  <si>
    <t>TELEVIZNÍ PROHLÍDKA POTRUBÍ</t>
  </si>
  <si>
    <t>dle položky 87433: 21,10m=21,100 [A]  
dle položky 87434: 3,30m=3,300 [B]  
dle položky 87445: 140,40m=140,400 [C]  
Celkem: A+B+C=164,800 [D]</t>
  </si>
  <si>
    <t>položka zahrnuje prohlídku potrubí televizní kamerou, záznam prohlídky na nosičích DVD a vyhotovení závěrečného písemného protokolu</t>
  </si>
  <si>
    <t>96613A</t>
  </si>
  <si>
    <t>BOURÁNÍ KONSTRUKCÍ Z KAMENE NA MC - BEZ DOPRAVY</t>
  </si>
  <si>
    <t>rušení stávající stoky z kamene  
pod propustkem (zemní práce v rámci propustku): 30,20*0,64m2=19,328 [A]  
mimo propustek (nutné zemní práce v rámci tohoto objektu): 39,80*0,64m2=25,472 [B]  
Celkem: A+B=44,800 [C]</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</si>
  <si>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</si>
  <si>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R96687A</t>
  </si>
  <si>
    <t>VYBOURÁNÍ ULIČNÍCH VPUSTÍ KOMPLETNÍCH - BEZ DOPRAVY</t>
  </si>
  <si>
    <t>UBOURÁNÍ UV DO HL 1,00M</t>
  </si>
  <si>
    <t>2ks=2,000 [A]</t>
  </si>
  <si>
    <t>položka zahrnuje:   
- kompletní bourací práce včetně nezbytného rozsahu zemních prací,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</si>
  <si>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R96688A</t>
  </si>
  <si>
    <t>VYBOURÁNÍ KANALIZAČ ŠACHET KOMPLETNÍCH - BEZ DOPRAVY</t>
  </si>
  <si>
    <t>3ks=3,000 [A]</t>
  </si>
  <si>
    <t>R969233A</t>
  </si>
  <si>
    <t>VYBOURÁNÍ POTRUBÍ DN DO 150MM KANALIZAČ - BEZ DOPRAVY</t>
  </si>
  <si>
    <t>stávající přípojky: 7,00=7,000 [A]</t>
  </si>
  <si>
    <t>- položka zahrnuje veškerou manipulaci s vybouranou sutí a hmotami kromě vodorovné dopravy a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</si>
  <si>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R969245A</t>
  </si>
  <si>
    <t>VYBOURÁNÍ POTRUBÍ DN DO 300MM KANALIZAČ - BEZ DOPRAVY</t>
  </si>
  <si>
    <t>stávající trubní kanalizace: 19,00=19,000 [A]</t>
  </si>
  <si>
    <t>D.2.1.8</t>
  </si>
  <si>
    <t>Pozemní komunikace</t>
  </si>
  <si>
    <t xml:space="preserve">  SO 101</t>
  </si>
  <si>
    <t>Stezka v podchodu a přechod</t>
  </si>
  <si>
    <t>SO 101</t>
  </si>
  <si>
    <t>vybouraný asfaltový beton z plochy ul. Doubská + asfaltové chodníky (pol. č. 11343)  
plocha vozovky ul. Doubská:  
314,4 (plocha) * (0,15) m * 2,2 t/m3=103,752 [A]  
plocha chodníku při ul. Doubská (strana k podchodu):  
24,9 (plocha) * (0,1 m) * 2,2 t/m3=5,478 [B]  
A+B=109,230 [C]</t>
  </si>
  <si>
    <t>50</t>
  </si>
  <si>
    <t>patky stávajícího zábradlí:  
0,201 m3 * 2,4 t/m3=0,482 [A]  
betonová dlažba  
plocha 144,3 m2 * 0,06 m * 2,4 t/m3=20,779 [B]  
betonové obrubníky  
chodníkové: (10,3+9,3)*(0,06*0,3) (plocha v řezu) * 2,4 t/m3=0,847 [D]  
silniční: 22,9*(0,15*0,25 plocha v řezu ) * 2,4 t/m3 =2,061 [E]  
A+B+D+E=24,169 [C]</t>
  </si>
  <si>
    <t>11318A</t>
  </si>
  <si>
    <t>ODSTRANĚNÍ KRYTU ZPEVNĚNÝCH PLOCH Z DLAŽDIC - BEZ DOPRAVY</t>
  </si>
  <si>
    <t>dlážděná plocha mezi vstupem do podchodu a ulicí Doubská  
22*0,1=2,200 [E]  
dlážděná plocha chodníku na straně k čerpací stanici:  
42,4*0,1=4,240 [B]  
dlážděná plocha v podchodu a před schodištěm:  
96,2*0,1=9,620 [D]  
E+B+D=16,060 [C]</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</si>
  <si>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</si>
  <si>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</si>
  <si>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</si>
  <si>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podklad dlážděné plochy mezi vstupem do podchodu a ulicí Doubská  
plocha*tloušťka 22*0,2=4,400 [A]  
podklad dlážděné plochy chodníku na straně k čerpací stanici:  
plocha*tloušťka 42,4*0,2=8,480 [B]  
podklad dlážděné plochy v podchodu a před schodištěm:  
plocha*tloušťka 96,2*0,2=19,240 [D]  
A+B+D=32,120 [C]</t>
  </si>
  <si>
    <t>11343A</t>
  </si>
  <si>
    <t>ODSTRAN KRYTU ZPEVNĚNÝCH PLOCH S ASFALT POJIVEM VČET PODKLADU - BEZ DOPRAVY</t>
  </si>
  <si>
    <t>odstranění vrstev asf. betonu včetně podkladních vrstev   
Pozn. podkladní vrstvy budou použity k zásypu na stavbě</t>
  </si>
  <si>
    <t>plocha vozovky ul. Doubská:  
334,2 (plocha) * (0,15+0,15+0,15) m=150,390 [A]  
plocha chodníku při ul. Doubská (strana k podchodu):  
24,9 (plocha) * (0,1+0,15)=6,225 [B]  
A+B=156,615 [C]</t>
  </si>
  <si>
    <t>11352</t>
  </si>
  <si>
    <t>ODSTRANĚNÍ CHODNÍKOVÝCH A SILNIČNÍCH OBRUBNÍKŮ BETONOVÝCH</t>
  </si>
  <si>
    <t>odstranění silničních a chodníkových beton. obrubníku podél chodníku u čerpací stanice:  
odměřeno ze situace 34=34,000 [A]  
odstranění chodníkových beton. obrubníků u vstupu do podchodu od ČS:  
odměřeno ze siutuace: 16,5=16,500 [B]  
A+B=50,500 [C]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</si>
  <si>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</si>
  <si>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11353</t>
  </si>
  <si>
    <t>ODSTRANĚNÍ CHODNÍKOVÝCH KAMENNÝCH OBRUBNÍKŮ</t>
  </si>
  <si>
    <t>Obrubníky budou odvezeny na plochu určenou investorem (3 km)</t>
  </si>
  <si>
    <t>odstranění kamenného obrubníku v ulici Doubská na straně podchodu  
délka změřena ze situace  
26=26,000 [A]</t>
  </si>
  <si>
    <t>Položka zahrnuje veškerou manipulaci s vybouranou sutí a s vybouranými hmotami vč. uložení na plochu určenou investorem.</t>
  </si>
  <si>
    <t>vhodný materiál do podloží vozovek</t>
  </si>
  <si>
    <t>nadvýšení podloží nutné ke zřízení zvýšeného přechodu pro chodce:  
z řezu a situace: 3,7=3,700 [A]</t>
  </si>
  <si>
    <t>úprava zemní pláně před zřízením konstrukce pozemní komunikace</t>
  </si>
  <si>
    <t>pro konstrukce dlážděných povrchů:  
29,4 (pod cyklostezkou u ČS v ul. Doubská) +5,2 (předláždení pásu chodníku v ul. Doubská) +151,9 (lichoběžníková plocha na výstupu z podchodu do ul. Doubská)=186,500 [A] m2  
pro konstrukce s asfaltovým krytem:  
315=315,000 [B] m2  
Celkem: A+B=501,500 [C]</t>
  </si>
  <si>
    <t>položka zahrnuje úpravu pláně včetně vyrovnání výškových rozdílů. Míru zhutnění určuje projekt.</t>
  </si>
  <si>
    <t>451384</t>
  </si>
  <si>
    <t>PODKL VRSTVY ZE ŽELEZOBET DO C25/30 VČET VÝZTUŽE</t>
  </si>
  <si>
    <t>podkladní vrstva z betonu vyztužená nahoře a dole ocelovou kari sítí,  tl. desky 200 mm, pod velkoformátovou dlažbu v podchodu</t>
  </si>
  <si>
    <t>plocha v podchodu 174,8=174,800 [A] m2  
tl. desky 0,2=0,200 [B] m  
objem: A*B=34,960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</si>
  <si>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</si>
  <si>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56333</t>
  </si>
  <si>
    <t>VOZOVKOVÉ VRSTVY ZE ŠTĚRKODRTI TL. DO 150MM</t>
  </si>
  <si>
    <t>2 vrsrtvy štěrkodrti tvořící podloží vozovky:  
2x plocha 2*315=630,000 [A]  
podkladní vrstva průměrné tloušťky do 150 mm mezi betonovou desku a velkofomátovou dlažbu (na venkovní ploše u schodiště):  
plocha: 63,9=63,900 [B]  
A+B=693,900 [C]</t>
  </si>
  <si>
    <t>- dodání kameniva předepsané kvality a zrnitosti    
- rozprostření a zhutnění vrstvy v předepsané tloušťce    
- zřízení vrstvy bez rozlišení šířky, pokládání vrstvy po etapách    
- nezahrnuje postřiky, nátěry</t>
  </si>
  <si>
    <t>56334</t>
  </si>
  <si>
    <t>VOZOVKOVÉ VRSTVY ZE ŠTĚRKODRTI TL. DO 200MM</t>
  </si>
  <si>
    <t>konstrukční vrstva štěrkodrti tl. 200 mm (pod betonovou dlažbou)</t>
  </si>
  <si>
    <t>plocha pod velkoformátovou dlažbou (plocha tvaru lichoběžníku mezi podchodem a ul. Doubská): 151,7=151,700 [A]  
plocha pod standardní betonovou dlažbou: 29,4=29,400 [B]  
A+B=181,100 [C]</t>
  </si>
  <si>
    <t>56933</t>
  </si>
  <si>
    <t>ZPEVNĚNÍ KRAJNIC ZE ŠTĚRKODRTI TL. DO 150MM</t>
  </si>
  <si>
    <t>zpevnění krajnice ul. Doubská na straně k podchodu za koncem chodníku</t>
  </si>
  <si>
    <t>obsah plochy šířky 0,5 m  
plocha 11,2=11,200 [A]</t>
  </si>
  <si>
    <t>- dodání kameniva předepsané kvality a zrnitosti    
- rozprostření a zhutnění vrstvy v předepsané tloušťce    
- zřízení vrstvy bez rozlišení šířky, pokládání vrstvy po etapách</t>
  </si>
  <si>
    <t>nová obrusná vrstva v oblasti přechodu pro chodce:  
odměřeno ze situace 315=315,000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</si>
  <si>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</si>
  <si>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nová ložná vrstva v oblasti přechodu pro chodce v ul. Doubská:  
odměřeno ze situace 315=315,000 [A]</t>
  </si>
  <si>
    <t>nová podkladní vrstva v oblasti přechodu pro chodce v ul. Doubská:  
odměřeno ze situace 315=315,000 [A]</t>
  </si>
  <si>
    <t>58251</t>
  </si>
  <si>
    <t>DLÁŽDĚNÉ KRYTY Z BETONOVÝCH DLAŽDIC DO LOŽE Z KAMENIVA</t>
  </si>
  <si>
    <t>čtvercová ostrohranná betonová dlažby malého formátu 200 x 200 mm tloušťky 60 mm (dle Manuálu veřejných prostranství pro město Liberec, Městské povrchy, Kategorie A, B - pochozí a sdílené povrchy, č. 9 v katalogu povrchů), barva červeno/šedá</t>
  </si>
  <si>
    <t>nové vydláždění povrchu cyklostezky u čerpací stanice:  
29,4=29,400 [A]  
odečteny signální a varovné pásy, tj. finální plocha:  
A-1,53-4,43=23,440 [B]</t>
  </si>
  <si>
    <t>58252</t>
  </si>
  <si>
    <t>DLÁŽDĚNÉ KRYTY Z BETONOVÝCH DLAŽDIC DO LOŽE Z MC</t>
  </si>
  <si>
    <t>Dlažba do zadlažďovacích poklopů    
- velkoformátová betonová dlažba 0,5 x 0,5 m, tl. 5 cm (spáry mezi dlaždicemi budou vyplněny křemičitým pískem)   
- ložná vrstva z betonu / cementové malty tl. 40 mm</t>
  </si>
  <si>
    <t>2x zadlažďovací poklop 90 x 90 cm:  
2*0,9*0,9=1,620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</si>
  <si>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</si>
  <si>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587205</t>
  </si>
  <si>
    <t>PŘEDLÁŽDĚNÍ KRYTU Z BETONOVÝCH DLAŽDIC</t>
  </si>
  <si>
    <t>pruh š. 0,5 m podél ulice Doubská na straně čerpací stanice:  
plocha 5,2=5,200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</si>
  <si>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</si>
  <si>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51</t>
  </si>
  <si>
    <t>R58251</t>
  </si>
  <si>
    <t>DLÁŽDĚNÉ KRYTY Z VELKOFORMÁTOVÝCH BETONOVÝCH DLAŽDIC DO LOŽE Z KAMENIVA</t>
  </si>
  <si>
    <t>- velkoformátová betonová dlažba 1,0 x 0,5 m, tl. 10 - 12 cm   
- ložná vrstva z drceného kameniva fr. 4/8 mm, tl. 40 mm   
- spárovací hmota flexibilní, nenasákavá (pouze na bezbariérovém přístupu a v prostoru před západním vstupem do podchodu)</t>
  </si>
  <si>
    <t>plocha dlažby pod schodištěm a před přechodem v ul. Doubská:  
63,9+151,9=215,800 [A]  
odečtena plocha s zadlažďovacími poklopy:  
A-(2*1,0*1,0)=213,800 [B]  
odečteny signální a varovné pásy, tj. finální plocha:  
B-12,19-4,02=197,590 [C]</t>
  </si>
  <si>
    <t>52</t>
  </si>
  <si>
    <t>R58252</t>
  </si>
  <si>
    <t>DLÁŽDĚNÉ KRYTY Z VELKOFORMÁTOVÝCH BETONOVÝCH DLAŽDIC DO LEPÍCÍHO TMELU</t>
  </si>
  <si>
    <t>- velkoformátová betonová dlažba 1,0 x 0,5 m, tl. 10 - 12 cm   
- dvousložkový lepicí tmel s vysokou přídržností a příčnou deformací</t>
  </si>
  <si>
    <t>plocha dlažby v podchodu 174,8=174,800 [A] m2</t>
  </si>
  <si>
    <t>89911Q</t>
  </si>
  <si>
    <t>POKLOP PRO ZÁDLAŽBU B125</t>
  </si>
  <si>
    <t>zádlažbové poklopy pro šachty ústící do zpevněné plochy, vnější velikost rámu 1,0 x 1,0 m, rozměr zádlažbové vany 0,9 a 0,9 m   
podkladní vrstva betonu tl. 40 mm   
betonová dlažba tl. 50 mm</t>
  </si>
  <si>
    <t>1x poklop na obou stranách podchodu, tj. dohromady:  
2=2,000 [A]</t>
  </si>
  <si>
    <t>Položka zahrnuje dodávku a osazení předepsané mříže včetně rámu</t>
  </si>
  <si>
    <t>914111</t>
  </si>
  <si>
    <t>DOPRAVNÍ ZNAČKY ZÁKLADNÍ VELIKOSTI OCELOVÉ NEREFLEXNÍ - DOD A MONTÁŽ</t>
  </si>
  <si>
    <t>2x značka pozor příčný práh  
2x značka max. rychlost 30 km/h  
2x C9a,   
1x C9b  
1x C7a + 1x dodatková značka E s nápisem "CYKLISTŮM VJEZD POVOLEN"  
2x IP7 Přejezd pro cyklisty  
2+2+2+1+1+1+2=11,000 [A]</t>
  </si>
  <si>
    <t>položka zahrnuje:    
- dodávku a montáž značek v požadovaném provedení</t>
  </si>
  <si>
    <t>914112</t>
  </si>
  <si>
    <t>DOPRAVNÍ ZNAČKY ZÁKLAD VELIKOSTI OCEL NEREFLEXNÍ - MONTÁŽ S PŘEMÍST</t>
  </si>
  <si>
    <t>znovupoužití stáv. značek "Přechod pro chodce"  
2=2,000 [A]</t>
  </si>
  <si>
    <t>položka zahrnuje:    
- dopravu demontované značky z dočasné skládky    
- osazení a montáž značky na místě určeném projektem    
- nutnou opravu poškozených částí nezahrnuje dodávku značky</t>
  </si>
  <si>
    <t>914113</t>
  </si>
  <si>
    <t>DOPRAVNÍ ZNAČKY ZÁKLADNÍ VELIKOSTI OCELOVÉ NEREFLEXNÍ - DEMONTÁŽ</t>
  </si>
  <si>
    <t>odstranění značky a uložení k znovupoužití</t>
  </si>
  <si>
    <t>2x značka přechod pro chodce: 2=2,000 [A]</t>
  </si>
  <si>
    <t>Položka zahrnuje odstranění, demontáž a odklizení materiálu s odvozem na předepsané    
místo</t>
  </si>
  <si>
    <t>914921</t>
  </si>
  <si>
    <t>SLOUPKY A STOJKY DOPRAVNÍCH ZNAČEK Z OCEL TRUBEK DO PATKY - DODÁVKA A MONTÁŽ</t>
  </si>
  <si>
    <t>sloupek se základem pro svislé dopravní značky:  
A7b + B20a: 2=2,000 [A] ks  
C9a: 1=1,000 [B]  
Celkem: A+B=3,000 [C]</t>
  </si>
  <si>
    <t>položka zahrnuje:   
- sloupky a upevňovací zařízení včetně jejich osazení (betonová patka, zemní práce)</t>
  </si>
  <si>
    <t>915211</t>
  </si>
  <si>
    <t>VODOROVNÉ DOPRAVNÍ ZNAČENÍ PLASTEM HLADKÉ - DODÁVKA A POKLÁDKA</t>
  </si>
  <si>
    <t>značení integrovaného příčného prahu s přejezdem pro cyklisty a přechodem pro chodce</t>
  </si>
  <si>
    <t>vodorovné značení přechodu  
odměřeno v situaci: 16,5=16,500 [A]  
vodorovné značení ramp přechodu:  
odměřeno v situaci: 2*6,3=12,600 [B]  
A+B=29,100 [C]</t>
  </si>
  <si>
    <t>položka zahrnuje:   
- dodání a pokládku nátěrového materiálu (měří se pouze natíraná plocha)   
- předznačení a reflexní úpravu</t>
  </si>
  <si>
    <t>91551</t>
  </si>
  <si>
    <t>VODOROVNÉ DOPRAVNÍ ZNAČENÍ - PŘEDEM PŘIPRAVENÉ SYMBOLY</t>
  </si>
  <si>
    <t>Pro cyklisty - umístěno při výjezdu z podchodu na cyklostezce</t>
  </si>
  <si>
    <t>vodorovné značení "Dej přednost v jízdě" 1=1,000 [A]</t>
  </si>
  <si>
    <t>položka zahrnuje:    
- dodání a pokládku předepsaného symbolu    
- zahrnuje předznačení a reflexní úpravu</t>
  </si>
  <si>
    <t>91552</t>
  </si>
  <si>
    <t>VODOR DOPRAV ZNAČ - PÍSMENA</t>
  </si>
  <si>
    <t>nápis POZOR</t>
  </si>
  <si>
    <t>nápis "POZOR" 5=5,000 [A]</t>
  </si>
  <si>
    <t>položka zahrnuje:    
- dodání a pokládku nátěrového materiálu    
- předznačení a reflexní úpravu</t>
  </si>
  <si>
    <t>917212</t>
  </si>
  <si>
    <t>ZÁHONOVÉ OBRUBY Z BETONOVÝCH OBRUBNÍKŮ ŠÍŘ 80MM</t>
  </si>
  <si>
    <t>betonové obrubníky podél plochy ústící do podchodu:  
13,3+4,6=17,900 [A]  
betonové obrubníky podél cyklostezky na straně ČS:  
14=14,000 [B]  
A+B=31,900 [C]</t>
  </si>
  <si>
    <t>Položka zahrnuje:    
dodání a pokládku betonových obrubníků o rozměrech předepsaných zadávací dokumentací betonové lože i boční betonovou opěrku.</t>
  </si>
  <si>
    <t>917426</t>
  </si>
  <si>
    <t>CHODNÍKOVÉ OBRUBY Z KAMENNÝCH OBRUBNÍKŮ ŠÍŘ 250MM</t>
  </si>
  <si>
    <t>kamenné obrubníky podél cyklostezky / chodníčku v ul. Doubská na straně podchodu:  
27=27,000 [A]  
silniční obrubník při ul. Doubská u ČS:  
25=25,000 [B]  
Celkem: A+B=52,000 [C]</t>
  </si>
  <si>
    <t>Položka zahrnuje:    
dodání a pokládku kamenných obrubníků o rozměrech předepsaných zadávací dokumentací betonové lože i boční betonovou opěrku.</t>
  </si>
  <si>
    <t>OBNOVA OBRUBNÍKŮ</t>
  </si>
  <si>
    <t>usazení stávajících betonových obrub podél ulice Doubská (podél úpravy vozovky v podobě výměny asfaltobetonového krytu)</t>
  </si>
  <si>
    <t>obrubníky podél ul. Doubská na straně čerpací stanice:  
13=13,000 [A]</t>
  </si>
  <si>
    <t>924912</t>
  </si>
  <si>
    <t>VAROVNÝ PÁS ŠÍŘKY 0,40 M Z DLAŽDIC S RELIEFNÍM POVRCHEM</t>
  </si>
  <si>
    <t>varovné pásy z betonové reliéfní dlažby tl. 60 mm včetně kamenného podkladního lože</t>
  </si>
  <si>
    <t>součet ploch varovných pásů:  
4,02+4,43=8,450 [A] 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</si>
  <si>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čtvereční.</t>
  </si>
  <si>
    <t>924914</t>
  </si>
  <si>
    <t>SIGNÁLNÍ PÁS Z DLAŽDIC S RELIÉFNÍM POVRCHEM</t>
  </si>
  <si>
    <t>signální pásy z betonové reliéfní dlažby tl. 60 mm včetně kamenného podkladního lože</t>
  </si>
  <si>
    <t>součet ploch signálních pásů:  
12,19+1,53=13,720 [A] 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</si>
  <si>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</si>
  <si>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935111</t>
  </si>
  <si>
    <t>ŠTĚRBINOVÉ ŽLABY Z BETONOVÝCH DÍLCŮ ŠÍŘ DO 400MM VÝŠ DO 500MM BEZ OBRUBY</t>
  </si>
  <si>
    <t>odvodnění cyklostezky</t>
  </si>
  <si>
    <t>délka žlabů odměřena ze situace:  
11,2+35,3+4,8=51,300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</si>
  <si>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</si>
  <si>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Demolice zábradlí mezi podchodem a přechodem pro chodce</t>
  </si>
  <si>
    <t>vybourání patek zábradlí: 2*(3,14*0,2*0,2)*0,8=0,201 [A]</t>
  </si>
  <si>
    <t>96718A</t>
  </si>
  <si>
    <t>VYBOURÁNÍ ČÁSTÍ KONSTRUKCÍ KOVOVÝCH - BEZ DOPRAVY</t>
  </si>
  <si>
    <t>hmotnost zábradlí  
37/1000=0,037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</si>
  <si>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</si>
  <si>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96718B</t>
  </si>
  <si>
    <t>VYBOURÁNÍ ČÁSTÍ KONSTRUKCÍ KOVOVÝCH - DOPRAVA</t>
  </si>
  <si>
    <t>odvoz konstrukce zábradlí do sběrny kovů 
0,037*4=0.148 [A]</t>
  </si>
  <si>
    <t>Položka zahrnuje samostatnou dopravu suti a vybouraných hmot. Množství se určí jako součin hmotnosti [t] a požadované vzdálenosti [km].</t>
  </si>
  <si>
    <t>Dopravně inženýrská opatření</t>
  </si>
  <si>
    <t>11130</t>
  </si>
  <si>
    <t>SEJMUTÍ DRNU</t>
  </si>
  <si>
    <t>plocha (21,8+5,1+16,1+19,1)*1,0=62,100 [A]  
plocha 75*1,5=112,500 [B]  
A+B=174,600 [C]</t>
  </si>
  <si>
    <t>včetně vodorovné dopravy  a uložení na skládku</t>
  </si>
  <si>
    <t>122738</t>
  </si>
  <si>
    <t>ODKOPÁVKY A PROKOPÁVKY OBECNÉ TŘ. I, ODVOZ DO 20KM</t>
  </si>
  <si>
    <t>odstranění dočasných obchozích stezek   
odvoz štěrkodrti na deponii pro další použití</t>
  </si>
  <si>
    <t>objem štěrkodrti dočasných stezek:  
205,650*0,15=30,848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</si>
  <si>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</si>
  <si>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dočasné stezky obchozí trasy  
plocha (21,8+5,1+16,1+19,1)*1,5=93,150 [A]  
plocha 75*1,5=112,500 [B]  
A+B=205,650 [C]</t>
  </si>
  <si>
    <t>911CB2</t>
  </si>
  <si>
    <t>SVODIDLO BETON, ÚROVEŇ ZADRŽ H1 VÝŠ 0,8M - MONTÁŽ S PŘESUNEM (BEZ DODÁVKY)</t>
  </si>
  <si>
    <t>délka dočasných svodidel  
96,7+20,1=116,800 [A]</t>
  </si>
  <si>
    <t>položka zahrnuje:    
- dopravu demontovaného zařízení z dočasné skládky    
- jeho montáž a osazení na určeném místě    
- nutnou opravu poškozených částí    
- případnou náhradu zničených částí    
nezahrnuje podkladní vrstvu</t>
  </si>
  <si>
    <t>911CB3</t>
  </si>
  <si>
    <t>SVODIDLO BETON, ÚROVEŇ ZADRŽ H1 VÝŠ 0,8M - DEMONTÁŽ S PŘESUNEM</t>
  </si>
  <si>
    <t>položka zahrnuje:    
- demontáž a odstranění zařízení    
- jeho odvoz na předepsané místo</t>
  </si>
  <si>
    <t>911CB9</t>
  </si>
  <si>
    <t>SVODIDLO BETON, ÚROVEŇ ZADRŽ H1 VÝŠ 0,8M - NÁJEM</t>
  </si>
  <si>
    <t>MDEN</t>
  </si>
  <si>
    <t>doba platnosti obchodzí trasy: 200=200,000 [B] dní  
délka 96,7+20,1=116,800 [A]  
A*B=23 360,000 [C]</t>
  </si>
  <si>
    <t>položka zahrnuje denní sazbu za pronájem zařízení    
počet měrných jednotek se určí jako součin délky zařízení a počtu dnů použití</t>
  </si>
  <si>
    <t>7x značka E 13 ... 7=7,000 [A]  
2x značka B 30 ... 2=2,000 [B]  
1x značka A 11 ... 1=1,000 [C]  
A+B+C=10,000 [D]</t>
  </si>
  <si>
    <t>914119</t>
  </si>
  <si>
    <t>DOPRAV ZNAČKY ZÁKLAD VEL OCEL NEREFLEXNÍ - NÁJEMNÉ</t>
  </si>
  <si>
    <t>KSDEN</t>
  </si>
  <si>
    <t>7x značka E 13 ... 7=7,000 [A]  
2x značka B 30 ... 2=2,000 [B]  
1x značka A 11 ... 1=1,000 [C]  
A+B+C=10,000 [D]  
Počet dní 200=200,000 [E]  
D*E=2 000,000 [F]</t>
  </si>
  <si>
    <t>položka zahrnuje sazbu za pronájem dopravních značek a zařízení, počet jednotek je určen jako součin počtu značek a počtu dní použití</t>
  </si>
  <si>
    <t>914412</t>
  </si>
  <si>
    <t>DOPRAVNÍ ZNAČKY 100X150CM OCELOVÉ - MONTÁŽ S PŘEMÍSTĚNÍM</t>
  </si>
  <si>
    <t>2x IP22 2=2,000 [A]</t>
  </si>
  <si>
    <t>914413</t>
  </si>
  <si>
    <t>DOPRAVNÍ ZNAČKY 100X150CM OCELOVÉ - DEMONTÁŽ</t>
  </si>
  <si>
    <t>914419</t>
  </si>
  <si>
    <t>DOPRAV ZNAČKY 100X150CM OCEL - NÁJEMNÉ</t>
  </si>
  <si>
    <t>2x IP22 2*200 dnů=400,000 [A]</t>
  </si>
  <si>
    <t>915321</t>
  </si>
  <si>
    <t>VODOR DOPRAV ZNAČ Z FÓLIE DOČAS ODSTRANITEL - DOD A POKLÁDKA</t>
  </si>
  <si>
    <t>realizace dočasného vodorovného značení v oranžové barvě</t>
  </si>
  <si>
    <t>výstražné vodorovné značení "Přechod pro chodce": plocha 4,7=4,700 [H]  
vodrovné značení přechodu pro chodce ... plocha 40=40,000 [G]  
délka vodící čáry  
30,8+25,4+18,1+26,5+5,6+5,7+25,8+30,4+5,1+16,3+13,6=203,300 [F]  
plocha F*0,25=50,825 [C]  
délka dělící čáry  
15,3+5,2+11,6+22,2+16,3+23=93,600 [B]  
plocha B*0,125=11,700 [D]  
celková plocha:  
H+G+C+D=107,225 [I]</t>
  </si>
  <si>
    <t>položka zahrnuje:    
- dodání a pokládku předepsané fólie    
- zahrnuje předznačení</t>
  </si>
  <si>
    <t>915322</t>
  </si>
  <si>
    <t>VODOR DOPRAV ZNAČ Z FÓLIE DOČAS ODSTRANITEL - ODSTRANĚNÍ</t>
  </si>
  <si>
    <t>odstranění dočasného vodorovného značení</t>
  </si>
  <si>
    <t>plocha dočasného vodorov. značení:  
107,225=107,225 [A]</t>
  </si>
  <si>
    <t>zahrnuje odstranění značení bez ohledu na způsob provedení (zatření, zbroušení) a odklizení    
vzniklé suti</t>
  </si>
  <si>
    <t xml:space="preserve">  SO 102.1</t>
  </si>
  <si>
    <t>Stezka podél ul. 28. října (1. etapa)</t>
  </si>
  <si>
    <t>SO 102.1</t>
  </si>
  <si>
    <t>odtěžená zemina s drny:  
11,275 m3 (odtěžený materiál) * 1,7 t/m3=19,168 [A]</t>
  </si>
  <si>
    <t>plocha vozovky ul. 28. října (strana k podchodu):  
18,5*0,5 * (0,15)* 2,2 t/m3=3,053 [A]</t>
  </si>
  <si>
    <t>vybourávaná betonová dlažba  
5,6 (plocha)*0,1 (tloušťka)*2,4 t/m3=1,344 [A]  
10,7 (plocha)*0,1 (tloušťka)*2,4 t/m3=2,568 [G]  
betonové obrubníky  
chodníkové: (17+7,2)*(0,06*0,3) (plocha v řezu) * 2,4 t/m3=1,045 [D]  
A+D+G=4,957 [F]</t>
  </si>
  <si>
    <t>R56300</t>
  </si>
  <si>
    <t>materiál pro mlat u lunetY</t>
  </si>
  <si>
    <t>materiál mlatu   
plocha: 50=50,000 [B]</t>
  </si>
  <si>
    <t>"-dodání kameniva předepsané kvality a zrnitosti  
-rozprostření a zhutnění vrstvy v předepsané tloušťce  
-zřízení vrstvy bez rozlišení šířky pokládání vrstvy po etapách  
-nezahrnuje postřiky nátěry  
Skladba:  
-40mm svrchní obrusná vrstva – lomová prosívka 0-4mm  
-60mm dynamická vrstva – drcené kamenivo 8-16mm  
-250mm podkladová vrstva – drcené kamenivo 16-32mm  
-50mm vyrovnávací vrstva drcené kamenivo 8/16mm  
-650mm minerální substrát 85% drcené kamenivo 32/63mm;7,5% biouhel; 7,5% kompost  
-50mm biouhel  
-upravená a zhutněná pláň; minimální modul přetvářnosti Edef.2=30MPa"</t>
  </si>
  <si>
    <t>odstranění travnatého povrchu  
plocha: 36,9=36,900 [D]</t>
  </si>
  <si>
    <t>plocha cyklostezky na straně ulice k podchodu 5,6 * 0,1 tloušťka =0,560 [D]   
odstranění části plochy chodníku v ul. 28. října na druhé straně, než je podchod  
10,7*0,1=1,070 [E]  
Celkem: D+E=1,630 [F]</t>
  </si>
  <si>
    <t>11332</t>
  </si>
  <si>
    <t>ODSTRANĚNÍ PODKLADŮ ZPEVNĚNÝCH PLOCH Z KAMENIVA NESTMELENÉHO</t>
  </si>
  <si>
    <t>odtěžení stávající podkladních vrstev chodníku</t>
  </si>
  <si>
    <t>plocha chodníku na straně ulice k podchodu 5,6 * 0,2 tloušťka =1,120 [A]  
odstranění části plochy chodníku v ul. 28. října na druhé straně, než je podchod  
10,7*0,2=2,140 [B]  
Celkem: A+B=3,260 [C]</t>
  </si>
  <si>
    <t>vybourání pásu š. 0,5 m do hloubky 0,45 m podél chodníku při ul. 28. října  
18,5*0,5*(0,15+0,15+0,15)=4,163 [A]</t>
  </si>
  <si>
    <t>silniční obrubník při ul. 28. října:  
dl. 18,5=18,500 [A]  
odstranění obrubníku chodníku v ul. 28. října na druhé straně, než je podchod:  
dl. 5,1=5,100 [B]  
Celkem: A+B=23,600 [C]</t>
  </si>
  <si>
    <t>12273A</t>
  </si>
  <si>
    <t>ODKOPÁVKY A PROKOPÁVKY OBECNÉ TŘ. I - BEZ DOPRAVY</t>
  </si>
  <si>
    <t>sejmutí zeminy tl. 0,15 m pod travnatým povrchem  
plocha: 36,9 (plocha) *0,15 (tloušťka) =5,535 [A]  
podklad cyklostezky a vozovky:  
1,4+2,2+2,14=5,740 [B]  
Celkem: A+B=11,275 [C]</t>
  </si>
  <si>
    <t>12673A</t>
  </si>
  <si>
    <t>ZŘÍZENÍ STUPŇŮ V PODLOŽÍ NÁSYPŮ TŘ. I - BEZ DOPRAVY</t>
  </si>
  <si>
    <t>výkopek bude použitý zpětně do násypu</t>
  </si>
  <si>
    <t>zřízení stupňů ve stávajícím svahu v severní části stezky za schodištěm:  
průměrná plocha v řezu 3* délka svahu 6,5=19,500 [A]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</si>
  <si>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</si>
  <si>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</si>
  <si>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</si>
  <si>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předpokládá se využití vhodných odkopávek ze stavby</t>
  </si>
  <si>
    <t>vytvoření zemního tělesa pro cyklostezku  
objem vypočten z řezů: 15,3=15,300 [A]  
zemní těleso u schodiště pro vytvoření bezbariérové plochy  
objem vypočten z řezu a situace: (14+8,5)/2 (plocha v řezu) * 6,5 (délka svahu) =73,125 [B]  
A+B=88,425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</si>
  <si>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</si>
  <si>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pro konstrukce dlážděných povrchů:  
42 (cyklostezka podél ul. 28. října) +7,2 (předláždení chodníku v ul. 28. října na druhé straně přechodu pro chodce) =49,200 [A] m2  
pro konstrukce s asfaltovým krytem:  
9,25=9,250 [B] m2  
Celkem: A+B=58,450 [C]</t>
  </si>
  <si>
    <t>18222</t>
  </si>
  <si>
    <t>ROZPROSTŘENÍ ORNICE VE SVAHU V TL DO 0,15M</t>
  </si>
  <si>
    <t>rozpostření ornice na svah u schodiště v tl. 0,15 m  
plocha: 48,4=48,400 [A]</t>
  </si>
  <si>
    <t>položka zahrnuje:    
nutné přemístění ornice z dočasných skládek vzdálených do 50m rozprostření ornice v předepsané tloušťce ve svahu přes 1:5</t>
  </si>
  <si>
    <t>na svah u schodiště  
plocha: 48,4=48,400 [A]</t>
  </si>
  <si>
    <t>Zahrnuje dodání předepsané travní směsi, její výsev na ornici, zalévání, první pokosení, to vše    
bez ohledu na sklon terénu</t>
  </si>
  <si>
    <t>45152</t>
  </si>
  <si>
    <t>PODKLADNÍ A VÝPLŇOVÉ VRSTVY Z KAMENIVA DRCENÉHO</t>
  </si>
  <si>
    <t>podkladní vrstva z drceného kameniva tl. 0,1 m pod vegetačními betonovými tvármicemi.  
23,5 plocha v situaci *0,1 tloušťka=2,350 [B]</t>
  </si>
  <si>
    <t>46611</t>
  </si>
  <si>
    <t>DLAŽBY VEGETAČNÍ Z DÍLCŮ BETONOVÝCH</t>
  </si>
  <si>
    <t>vydláždění prudkého svahu na severním konci stezky,  
tvárnice tl. 0,1 m: 2,35=2,350 [A]</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</si>
  <si>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</si>
  <si>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2 vrsrtvy štěrkodrti tvořící podloží vozovky:  
2x plocha 2*9,25=18,500 [A]</t>
  </si>
  <si>
    <t>- podloží konstrukce cyklostezky</t>
  </si>
  <si>
    <t>"podkladní vrstva pro cyklostezku:   
plocha: 42=42,000 [A]"</t>
  </si>
  <si>
    <t>56335</t>
  </si>
  <si>
    <t>VOZOVKOVÉ VRSTVY ZE ŠTĚRKODRTI TL. DO 250MM</t>
  </si>
  <si>
    <t>povrch dočasného bezbariérového přístupu, zhutněná štěrkodrť, tl. 250 mm</t>
  </si>
  <si>
    <t>plocha na konci chodníku u schodiště:  
6,1=6,100 [A]</t>
  </si>
  <si>
    <t>plocha pásu vozovky š. 0,5 m při cyklostezce v ul. 28. října  
9,25=9,250 [A]</t>
  </si>
  <si>
    <t>čtvercová ostrohranná betonová dlažby malého formátu 200 x 200 mm tloušťky 60 mm (dle Manuálu veřejných prostranství pro město Liberec, Městské povrchy, Kategorie A, B - pochozí a sdílené povrchy, č. 9 v katalogu povrchů), do lože z kameniva fr. 4 / 8 mm</t>
  </si>
  <si>
    <t>plocha dlažby na stezce (blíže podchodu): 42=42,000 [A]  
z toho odečíst:  
- dlažba umělé vodící linie 5,92=5,920 [G] m2  
- dlažba s výstupky pro varovné pásy: 1+1,68=2,680 [F] m2  
- dlažba s výstupky pro signální pásy: 1,36=1,360 [H] m2   
CELKEM: A-G-F-H=32,040 [I] m2</t>
  </si>
  <si>
    <t>předláždění plochy za použití užitého materiálu (tj. bez dodávky materiálu)</t>
  </si>
  <si>
    <t>dlažba při ul. 28. října na druhé straně chodníku:  
předláždění současné zámkové dlažby: 7,2=7,200 [B] m2</t>
  </si>
  <si>
    <t>2x C9a - Stezka pro chodce a cyklisty (společná)  
1x C9b - Konec stezky pro chodce a cyklisty (společné)</t>
  </si>
  <si>
    <t>položka zahrnuje:   
- dodávku a montáž značek v požadovaném provedení</t>
  </si>
  <si>
    <t>sloupek se základem pro svislé dopravní značky:  
C9a + C9b: 1=1,000 [A] ks  
C9a: 1=1,000 [B]  
Celkem: A+B=2,000 [C]</t>
  </si>
  <si>
    <t>915111</t>
  </si>
  <si>
    <t>VODOROVNÉ DOPRAVNÍ ZNAČENÍ BARVOU HLADKÉ - DODÁVKA A POKLÁDKA</t>
  </si>
  <si>
    <t>nové vyznačení přechodu pro chodce, značka V7a  
plocha: 23,3=23,300 [A]</t>
  </si>
  <si>
    <t>položka zahrnuje:    
- dodání a pokládku nátěrového materiálu (měří se pouze natíraná plocha)    
- předznačení a reflexní úpravu</t>
  </si>
  <si>
    <t>915112</t>
  </si>
  <si>
    <t>VODOROVNÉ DOPRAVNÍ ZNAČENÍ BARVOU HLADKÉ - ODSTRANĚNÍ</t>
  </si>
  <si>
    <t>odstranění stáv. značení přechodu přes ul. 28. října</t>
  </si>
  <si>
    <t>plocha vodorov. značení ze situace  
22,6=22,600 [A]</t>
  </si>
  <si>
    <t>zahrnuje odstranění značení bez ohledu na způsob provedení (zatření, zbroušení) a odklizení vzniklé suti</t>
  </si>
  <si>
    <t>915221</t>
  </si>
  <si>
    <t>VODOR DOPRAV ZNAČ PLASTEM STRUKTURÁLNÍ NEHLUČNÉ - DOD A POKLÁDKA</t>
  </si>
  <si>
    <t>zřízení vodící pásu přechodu přes ul. 28. října</t>
  </si>
  <si>
    <t>vodící pás š. 0,5 a délky 7,5 m na přechodu přes ul. 28. října:  
0,5*7,5=3,750 [A]</t>
  </si>
  <si>
    <t>zahrnuje žulové obrubníky š. 250 mm, základní výšky 200 mm:   
- základní   
- přechodové   
- základní ve snížené výšce nad vozovkou</t>
  </si>
  <si>
    <t>silniční žulové obrubníky podél cyklostezky v ul. 28. října, šířka obrubníků 250 mm:   
délka 14,5=14,500 [A]  
obrubníky na "druhé" straně přechodu pro chodce v ul. 28. října, šířka obrubníků 250 mm:  
délka rekonstrované části: 5,2=5,200 [B]  
Celkem: A+B=19,700 [C]</t>
  </si>
  <si>
    <t>Položka zahrnuje:   
dodání a pokládku kamenných obrubníků o rozměrech předepsaných zadávací dokumentací   
betonové lože i boční betonovou opěrku.</t>
  </si>
  <si>
    <t>usazení stávajících betonových obrub podél ulice 28. října na severním konci provizorní bezbariérové úpravy</t>
  </si>
  <si>
    <t>usazení obrubníků podél ul. 28. října ze stávajícího užitého materiálu:  
4=4,000 [A] m</t>
  </si>
  <si>
    <t>924911</t>
  </si>
  <si>
    <t>VODICÍ LINIE ŠÍŘKY 0,40 M Z DLAŽDIC S PODÉLNÝMI DRÁŽKAMI</t>
  </si>
  <si>
    <t>vodicí linie z betonové reliéfní dlažby tl. 60 mm včetně kamenného podkladního lože</t>
  </si>
  <si>
    <t>dlažba umělé vodící linie (14,8 * 0,4)=5,920 [A] 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</si>
  <si>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čtvereční.</t>
  </si>
  <si>
    <t>dlažba s výstupky pro varovné pásy: 1+1,68+1,86=4,540 [A] m2</t>
  </si>
  <si>
    <t>dlažba s výstupky pro signální pásy: 1,36+1,6=2,960 [A] m2</t>
  </si>
  <si>
    <t>93650</t>
  </si>
  <si>
    <t>DROBNÉ DOPLŇK KONSTR KOVOVÉ</t>
  </si>
  <si>
    <t>ocelový pás pro oddělení dlažby cyklostezky od kameniva mlatu</t>
  </si>
  <si>
    <t>ocelový pás 100 x 6 mm válcovaný   
dl. 10,9 * průřez (0,1*0,006) * objemová hmotnost 7800 kg/m3 =42,510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</si>
  <si>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t>
  </si>
  <si>
    <t xml:space="preserve">  SO 102.2</t>
  </si>
  <si>
    <t>Stezka podél ul. 28. října (2. etapa)</t>
  </si>
  <si>
    <t>SO 102.2</t>
  </si>
  <si>
    <t>odtěžená zemina s drny:  
23,85 m3 (odtěžený materiál) * 1,7 t/m3=40,545 [A]</t>
  </si>
  <si>
    <t>plocha vozovky ul. 28. října (strana k podchodu):  
68*0,5 * (0,15)* 2,2 t/m3=11,220 [A]</t>
  </si>
  <si>
    <t>vybourávaná betonová dlažba  
40,1 (plocha)*0,1 (tloušťka)*2,4 t/m3=9,624 [A]  
betonové obrubníky  
chodníkové: (0)*(0,06*0,3) (plocha v řezu) * 2,4 t/m3=0,000 [D]  
silniční: 68*(0,15*0,25 plocha v řezu ) * 2,4 t/m3 =6,120 [E]  
A+D+E=15,744 [F]</t>
  </si>
  <si>
    <t>odstranění travnatého povrchu  
plocha: 159=159,000 [A]</t>
  </si>
  <si>
    <t>plocha 40,1 * 0,1 tloušťka =4,010 [A]</t>
  </si>
  <si>
    <t>plocha 40,1 * 0,2 tloušťka =8,020 [A]</t>
  </si>
  <si>
    <t>vybourání pásu vozovky š. 0,5 m do hloubky 0,45 m podél chodníku při ul. 28. října  
64,5*0,5*(0,15+0,15+0,15)=14,513 [A]</t>
  </si>
  <si>
    <t>silniční obrubník při ul. 28. října:  
dl. 64,5=64,500 [A]</t>
  </si>
  <si>
    <t>sejmutí zeminy tl. 0,15 m pod travnatým povrchem  
plocha: 159 (plocha) *0,15 (tloušťka) =23,850 [A]</t>
  </si>
  <si>
    <t>vytvoření zemního tělesa pro chodník  
objem vypočten z řezů: 81,36=81,360 [A]</t>
  </si>
  <si>
    <t>pro konstrukce dlážděných povrchů:  
184,7 (cyklostezka podél ul. 28. října) =184,700 [A] m2  
pro konstrukce s asfaltovým krytem:  
34=34,000 [B] m2  
Celkem: A+B=218,700 [C]</t>
  </si>
  <si>
    <t>2 vrsrtvy štěrkodrti tvořící podloží vozovky:  
2x plocha 2*(68*0,5)=68,000 [A]</t>
  </si>
  <si>
    <t>vrstva podloží konstrukce cyklostezky</t>
  </si>
  <si>
    <t>podkladní vrstva pro cyklostezku:  
plocha: 184,7=184,700 [A]</t>
  </si>
  <si>
    <t>plocha na konci chodníku u výstupu ze bezbariérového přístupu:  
10,6=10,600 [A]</t>
  </si>
  <si>
    <t>plocha pásu vozovky š. 0,5 m podél cyklostezky v ul. 28. října  
68*0,5=34,000 [A]</t>
  </si>
  <si>
    <t>celá plocha cyklostezky: 184,7=184,700 [A]  
z toho odečíst:  
- dlažba s výstupky pro varovné pásy: 1,14=1,140 [F] m2  
- dlažba s výstupky pro signální pásy: 1,88=1,880 [H]  
CELKEM: A-F-H=181,680 [I]</t>
  </si>
  <si>
    <t>1x C9a - Stezka pro chodce a cyklisty (společná)  
1x C9b - Konec stezky pro chodce a cyklisty (společné)  
1x IJ 4c - Zastávka autobusu  
1x C14a - Neobjížděj autobus  
4=4,000 [A]</t>
  </si>
  <si>
    <t>sloupek se základem pro svislé dopravní značky:  
C9a + C9b: 1=1,000 [A] ks  
IJ 4c: 1=1,000 [B]  
Celkem: A+B=2,000 [C]</t>
  </si>
  <si>
    <t>vodorovné značení BUS zastávky na vozovce:  
22*3=66,000 [A]</t>
  </si>
  <si>
    <t>betonové obrubníky na konci cyklostezky:  
3=3,000 [A]</t>
  </si>
  <si>
    <t>silniční žulové obrubníky šířky 250 mm:   
délka 68=68,000 [A]</t>
  </si>
  <si>
    <t>dlažba s výstupky pro varovné pásy: 1,14=1,140 [A] m2</t>
  </si>
  <si>
    <t>dlažba s výstupky pro signální pásy: 1,88=1,880 [A] m2</t>
  </si>
  <si>
    <t>R1</t>
  </si>
  <si>
    <t>DEMONTÁŽ A ZPĚTNÁ MONTÁŽ OZNAČNÍKU</t>
  </si>
  <si>
    <t>KS</t>
  </si>
  <si>
    <t>demontáž, dočasné uskladnění a zpětná montáž označníku autobusové zastávky   
včetně základové patky z betonu</t>
  </si>
  <si>
    <t>zastávka Zimní stadion: 1=1,000 [A]</t>
  </si>
  <si>
    <t>položka zahrnuje:   
- osazení demontovaného zařízení a veškeré nutné práce s tím spojené   
- event. Nutnou opravu poškozených dílů   
- předepsanou povrchovou úpravu</t>
  </si>
  <si>
    <t xml:space="preserve">  SO 103</t>
  </si>
  <si>
    <t>Bezbariérový přístup</t>
  </si>
  <si>
    <t>SO 103</t>
  </si>
  <si>
    <t>odtěžená zemina již dále nepoužitá pro zemní těleso:  
(33-5,9) m3 (odtěžený materiál) *1,7 t/m3=46,070 [A]</t>
  </si>
  <si>
    <t>odkopávky pro realizaci bezbariérového přístupu (v části nad betonovou konstrukcí se spodní deskou):  
objem spočítán z řezů a půdorysu: 33=33,000 [A] m3</t>
  </si>
  <si>
    <t>uložení vhodného materiálu z vykopané zeminy v rámci stavby se zhutněním</t>
  </si>
  <si>
    <t>vytvoření zemního tělesa v horní části bezbariérového přístupu  
objem vypočten z řezů a situace: 5,9=5,900 [A]</t>
  </si>
  <si>
    <t>pro konstrukce dlážděných povrchů:  
120,7 (horní část bezbariérového přístupu bez spodní základové desky) =120,700 [A] m2</t>
  </si>
  <si>
    <t>18214</t>
  </si>
  <si>
    <t>ÚPRAVA POVRCHŮ SROVNÁNÍM ÚZEMÍ V TL DO 0,25M</t>
  </si>
  <si>
    <t>plocha mezi šikmým chodníkem a oplocením:  
344=344,000 [A]</t>
  </si>
  <si>
    <t>položka zahrnuje srovnání výškových rozdílů terénu</t>
  </si>
  <si>
    <t>56332</t>
  </si>
  <si>
    <t>VOZOVKOVÉ VRSTVY ZE ŠTĚRKODRTI TL. DO 100MM</t>
  </si>
  <si>
    <t>výplňová vrstva mezi ŽB desku a podsypové kamenivo betonové dlažby</t>
  </si>
  <si>
    <t>průměrná tloušťka vrstvy... 100 mm  
plocha: 137,6=137,600 [A]</t>
  </si>
  <si>
    <t>podkladní vrstva ze štěrkodrti pod betonovou dlažbou, tl. 0,20 m</t>
  </si>
  <si>
    <t>plocha, kde není v podloží ŽB deska  
120,7=120,700 [A]</t>
  </si>
  <si>
    <t>- dodání kameniva předepsané kvality a zrnitosti   
- rozprostření a zhutnění vrstvy v předepsané tloušťce   
- zřízení vrstvy bez rozlišení šířky, pokládání vrstvy po etapách   
- nezahrnuje postřiky, nátěry</t>
  </si>
  <si>
    <t>velkoformátová betonová dlažba 1,0 x 0,5 m, tl. 10 - 12 cm   
ložná vrstva z drceného kameniva fr. 4/8 mm, tl. 40 mm   
spárovací hmota flexibilní, nenasákavá</t>
  </si>
  <si>
    <t>plocha: 258=258,000 [A]  
z toho odečíst:  
- dlažba umělé vodící linie 1,63=1,630 [G] m2  
- dlažba s výstupky pro varovné pásy: 2,43=2,430 [F] m2  
CELKEM: A-G-F=253,940 [H]</t>
  </si>
  <si>
    <t>obruníky v horní části bezbariérového přístupu  
15+20,5+6,5=42,000 [A]</t>
  </si>
  <si>
    <t>dlažba umělé vodící linie (4,07 * 0,4)=1,628 [A] m2</t>
  </si>
  <si>
    <t>dlažba s výstupky pro varovné pásy: 2,43=2,430 [A] m2</t>
  </si>
  <si>
    <t>D.2.2</t>
  </si>
  <si>
    <t>Pozemní stavební objekty</t>
  </si>
  <si>
    <t xml:space="preserve">  SO 11-79-01</t>
  </si>
  <si>
    <t>Oplocení kolejiště</t>
  </si>
  <si>
    <t>SO 11-79-01</t>
  </si>
  <si>
    <t>((8.806)+0.265+1.085)*1,7=17.265 [A]  (zemina + odkop stávajících patek + zemina z odkopu patek) * (převod z m3 -&gt; t)</t>
  </si>
  <si>
    <t>(8*0.5*0.05)*2.5=0.500 [A]  (délka * šířka * tlouštka) * (m3 -&gt; T)</t>
  </si>
  <si>
    <t>betonové obrubníky  
0.75=0.750 [A]  
rušené patky stávajícího oplocení  
0.663=0.663 [B]  
A+B=1.413 [C]</t>
  </si>
  <si>
    <t>(8*0.5*0.4)*2.5=4.000 [A](délka * šířka * tlouštka) * (m3 -&gt; T),  odpad z komunikace.</t>
  </si>
  <si>
    <t>113138</t>
  </si>
  <si>
    <t>ODSTRANĚNÍ KRYTU ZPEVNĚNÝCH PLOCH S ASFALT POJIVEM, ODVOZ DO 20KM</t>
  </si>
  <si>
    <t>8*0.5*0.35=1.400 [A] délka * šířka * tlouštka</t>
  </si>
  <si>
    <t>8=8.000 [A]</t>
  </si>
  <si>
    <t>(17.84*0.35)+((2*0.162)+0.94)+0.7=8.208 [A] (odkop zemniy za brankou) + (bet. patka dílce nad podchodem+prah) + (odkop kolem pohrabových desek)</t>
  </si>
  <si>
    <t>17.85*0.2=3.570 [A] Prostor za brankou</t>
  </si>
  <si>
    <t>18232</t>
  </si>
  <si>
    <t>ROZPROSTŘENÍ ORNICE V ROVINĚ V TL DO 0,15M</t>
  </si>
  <si>
    <t>17.85=17.850 [A] Prostor za brankou</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</si>
  <si>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</si>
  <si>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</si>
  <si>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</si>
  <si>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</si>
  <si>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27211</t>
  </si>
  <si>
    <t>ZÁKLADY Z DÍLCŮ BETONOVÝCH</t>
  </si>
  <si>
    <t>0.059*4+0.085*15=1.511 [A] podhrabové desky u dílce B + a dílce C</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</si>
  <si>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</si>
  <si>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27232A</t>
  </si>
  <si>
    <t>ZÁKLADY ZE ŽELEZOBETONU DO C20/25</t>
  </si>
  <si>
    <t>1.21+0.288=1.498 [A] (práh + 2*patka)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</si>
  <si>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</si>
  <si>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TUHÁ</t>
  </si>
  <si>
    <t>0.0558+0.0229=0.079 [A] práh + patky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</si>
  <si>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</si>
  <si>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33817C</t>
  </si>
  <si>
    <t>SLOUPKY PLOTOVÉ Z DÍLCŮ KOVOVÝCH DO BETONOVÝCH PATEK</t>
  </si>
  <si>
    <t>34=34.000 [A] (ks), zemní práce v rozsahu:1.085 m3 odkopané zeminy, betonové patky: 0.837 m3 betonu</t>
  </si>
  <si>
    <t>- dodání a osazení předepsaného sloupku včetně PKO    
- případnou betonovou patku z předepsané třídy betonu    
- nutné zemní práce</t>
  </si>
  <si>
    <t>33817D</t>
  </si>
  <si>
    <t>VZPĚRY PLOTOVÉ Z DÍLCŮ KOVOVÝCH DO BETONOVÝCH PATEK</t>
  </si>
  <si>
    <t>38=38.000 [A] (ks)</t>
  </si>
  <si>
    <t>- dodání a osazení předepsané vzpěry včetně PKO    
- případnou betonovou patku z předepsané třídy betonu    
- nutné zemní práce</t>
  </si>
  <si>
    <t>56112</t>
  </si>
  <si>
    <t>PODKLADNÍ BETON TL. DO 100MM</t>
  </si>
  <si>
    <t>2.7=2.700 [A] (pod bet práh)</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</si>
  <si>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</si>
  <si>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podklad ze štěrkodrti do vozovky, 2x  
2*(0.5*8)=8.000 [A]</t>
  </si>
  <si>
    <t>4=4.000 [A]</t>
  </si>
  <si>
    <t>767911</t>
  </si>
  <si>
    <t>OPLOCENÍ Z DRÁTĚNÉHO PLETIVA POZINKOVANÉHO STANDARDNÍHO</t>
  </si>
  <si>
    <t>103*2=206.000 [A] (m2) plocha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</si>
  <si>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</si>
  <si>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76796</t>
  </si>
  <si>
    <t>VRATA A VRÁTKA</t>
  </si>
  <si>
    <t>4.8*1.8=8.640 [A]</t>
  </si>
  <si>
    <t>- položka zahrnuje vedle vlastních vrat a vrátek i rámy, rošty, lišty, kování, podpěrné, závěsné, upevňovací prvky, spojovací a těsnící materiál, pomocný materiál, kompletní povrchovou úpravu, jsou zahrnuty i sloupky včetně kotvení, základové patky a nutných zemních prací.    
- je zahrnuto drobné zasklení nebo jiná předepsaná výplň.    
- součástí položky je  případně i ostnatý drát, uvažovaná plocha se pak vypočítává po horní    
hranu drátu.</t>
  </si>
  <si>
    <t>žíla</t>
  </si>
  <si>
    <t>Žulové obruby dle manuálu města Liberec.</t>
  </si>
  <si>
    <t>966842</t>
  </si>
  <si>
    <t>ODSTRANĚNÍ OPLOCENÍ Z DRÁT PLETIVA</t>
  </si>
  <si>
    <t>26.5=26.500 [A] Vznikne 103 kg kovového šrotu. Odkop zeminy 0.265 m3 (patky)</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</si>
  <si>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</si>
  <si>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 xml:space="preserve">  SO 902.1</t>
  </si>
  <si>
    <t>Bezpečnostní zábradlí (1. etapa)</t>
  </si>
  <si>
    <t>SO 902.1</t>
  </si>
  <si>
    <t>(0.036*10)*1,7=0.612 [A] objem odkopané zeminy * (m3 -&gt; t)</t>
  </si>
  <si>
    <t>Bezpečnostní zábradlí a samostatné madlo v I. Etapě.</t>
  </si>
  <si>
    <t>A) Dílce zábradlí na lunetě, vně schodiště a samostatné madla náležící schodišti. 
Bezepčnostní zábradlí (Kg): 651.0=651.000 [A] 
Počet dílců zábradlí: 4ks  
Délky (m): 5.68+5.46+5.86+3.52 = 20.52 m 
Samostatníé madlo (Kg): 221.6=221.600 [B] 
Počet dílců madla: 13ks 
Délky (m): 2.32+2*2.40+2.78+2.05+2.18+1.90+2.20+1.64+2.02+2*2.40+2.40 = 29.09 m 
Celkem (Kg) A+B=872.600 [C]  
B) Zábradlí podél komunikace ul. 28. října a dílce náležící I. etapě na opěrných zdech 
Bezpečnostní zábradlí (Kg): 1148.2=1 148.200 [D]  
Počet dílců zábradlí: 7ks 
Délky (m): 5.81+4.81+2*6.86+2.53+5.68+4.42 = 36.97 m 
HMOTOST CELKEM V I. ETAPĚ: C+D=2 020.800 [E] 
(hmotnost dílců zahrnuje 2 % na prostřihy)</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</si>
  <si>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</si>
  <si>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461314</t>
  </si>
  <si>
    <t>PATKY Z PROSTÉHO BETONU C25/30</t>
  </si>
  <si>
    <t>0.036*12=0.036 [A] objem vykopané zemniny * počet patek</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</si>
  <si>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</si>
  <si>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9111A3R</t>
  </si>
  <si>
    <t>ZÁBRADLÍ S VODOR MADLY - DEMONTÁŽ S PŘESUNEM</t>
  </si>
  <si>
    <t>12.3=12.300 [A] Vznikne 88 kg kovového šrotu</t>
  </si>
  <si>
    <t xml:space="preserve">  SO 902.2</t>
  </si>
  <si>
    <t>Bezpečnostní zábradlí (2. etapa)</t>
  </si>
  <si>
    <t>SO 902.2</t>
  </si>
  <si>
    <t>(0.036*31)*1,7=1.897 [A]  (objem zeminy pro odkop nových patek * počet) * (m3 -&gt; t)</t>
  </si>
  <si>
    <t>Dílce bezpečnostního zábradlí a samostatného madla v II. Etapě.</t>
  </si>
  <si>
    <t>Bezpečnostní zábradlí na opěrných zdech, bet. zídkách a všchna samostatná madla výjma náležícího ke schodišti. 
Bezepčnostní zábradlí (Kg): 3560.0=3 560.000 [A] 
Počet dílců zábradlí: 17 ks 
Délky (m): 13*5.68+4.66+3.8+6.72+6.81 = 111.17 m 
Samostatníé madlo (Kg): 723.8=723.800 [B] 
Počet dílců madla: 34ks 
Délky (m): 24*3+3.24+2*3.4+4.4+4.1+3.1+3.8+5.3+2.4+3.65 = 108.8 m 
HMOTOST CELKEM V II. ETAPĚ: A+B=4 283.800 [C] 
(hmotnost dílců zahrnuje 2 % na prostřihy</t>
  </si>
  <si>
    <t>0.028*31=0.868 [A] objem patky * počet</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</si>
  <si>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</si>
  <si>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D.2.3.6</t>
  </si>
  <si>
    <t>Rozvody VN, NN, osvětlení a dálkové ovládání odpojovačů</t>
  </si>
  <si>
    <t xml:space="preserve">  SO 11-86-01</t>
  </si>
  <si>
    <t>Přeložky kabelů SEE</t>
  </si>
  <si>
    <t>SO 11-86-01</t>
  </si>
  <si>
    <t>POPLATKY ZA LIKVIDACI ODPADŮ  ODPADŮ NEKONTAMINOVANÝCH - 17 05 04  VYTĚŽENÉ ZEMINY A HORNINY -  I. TŘÍDA TĚŽITELNOSTI VČETNĚ DOPRAVY</t>
  </si>
  <si>
    <t>20*0,8*0,5=8.000 [A] výkop stávajícího kabelu na ul. 28. října. Výkop počítá pouze s úsekem dle situace mimo stavební jámu 
2*1,1*0,8=1.760 [B] výkop stávajících kabelů na ul. Doubská - jižní strana. Výkop počítá pouze s úsekem dle situace mimo stavební jámu 
2*(4*0,5*0,8)=3.200 [D]  výkop stávajících kabelů na ul. Doubská - severní strana. Výkop počítá pouze s úsekem dle situace mimo stavební jámu 
22*0,5*0,8=0.800 [E] nový kabel na straně ul. 28. října změřen dle situace mimo stavební jámu. 
7*0,5*0,8=2.800 [F] nové kabely EOV na straně ul. Doubská změřeny dle situace mimo stavební jámu. 
1,5*1,5*1,5=3.375 [G] výkop pro novou skříň a stávající skříně k demontáži nebo osazení. 
A+B+D+E+F+G=19.935 [H] 
H*1,65=32.893 [I]</t>
  </si>
  <si>
    <t>0,5*2,5=1.250 [A] 
vypočten předpokládané množství vzniklých betonů z demolic za zděné pilíře.</t>
  </si>
  <si>
    <t>POPLATKY ZA LIKVIDACI ODPADŮ ODPADŮ NEKONTAMINOVANÝCH - 16 02 14  ELEKTROŠROT (VYŘAZENÁ EL. ZAŘÍZENÍ A PŘÍSTR. - AL, CU A VZ. KOVY) VČETNĚ DOPRAVY</t>
  </si>
  <si>
    <t>0,059=0.059 [A] 
0,43=0.430 [B] 
0,0105=0.011 [C] 
0,026=0.026 [D] 
A+B+C+D=0.526 [E] 
změřen stávající stav dle situace</t>
  </si>
  <si>
    <t>20*0,8*0,5=8.000 [A] výkop stávajícího kabelu na ul. 28. října. Výkop počítá pouze s úsekem dle situace mimo stavební jámu 
2*1,1*0,8=1.760 [B] výkop stávajících kabelů na ul. Doubská - jižní strana. Výkop počítá pouze s úsekem dle situace mimo stavební jámu 
2*(4*0,5*0,8)=3.200 [D]  výkop stávajících kabelů na ul. Doubská - severní strana. Výkop počítá pouze s úsekem dle situace mimo stavební jámu 
22*0,5*0,8=8.800 [E] nový kabel na straně ul. 28. října změřen dle situace mimo stavební jámu. 
7*0,5*0,8=2.800 [F] nové kabely EOV na straně ul. Doubská změřeny dle situace mimo stavební jámu. 
1,5*1,5*1,5=3.375 [G] výkop pro novou skříň a stávající skříně k demontáži nebo osazení. 
50*0,05*0,05=0.125 [I] doplňkový výkop pro zemnicí pásek 
A+B+D+E+F+G+I=28.060 [H] 
počítáno:délka x hloubka x šířka</t>
  </si>
  <si>
    <t>20*0,44*0,5=4.400 [I]zásyp stávajícího kabelu na ul. 28. října. Výkop počítá pouze s úsekem dle situace mimo stavební jámu 
2*1,1*0,44=0.968 [B] zásyp stávajících kabelů na ul. Doubská - jižní strana. Výkop počítá pouze s úsekem dle situace mimo stavební jámu 
2*(4*0,5*0,44)=1.760 [D]  zásyp stávajících kabelů na ul. Doubská - severní strana. Výkop počítá pouze s úsekem dle situace mimo stavební jámu 
22*0,5*0,44=0.440 [E] zásyp nového kabelu na straně ul. 28. října změřen dle situace mimo stavební jámu. 
7*0,5*0,44=1.540 [F] zásyp nových kabelů EOV na straně ul. Doubská změřeny dle situace mimo stavební jámu. 
1,5*1,5*1,2=2.700 [G] zásyp pro novou skříň a stávající skříně k demontáži nebo osazení. 
50*0,05*0,05=0.125 [J] zásyp pro zemnicí pásek 
Celkem: I+B+D+E+F+G+J=11.933 [K] 
počítáno:délka x hloubka x šířka (odečtena vrstva pískového/betonového podkladu)</t>
  </si>
  <si>
    <t>0,5*0,4*0,2=0.040 [A] betonový podklad pro kabelovou skříň KS 
šířka x délka x hloubka</t>
  </si>
  <si>
    <t>89*0,5*0,36=16.020 [A] obsyp vrstvou štěrkopísku pro kabelové vedení CYKY 3x95+50 v celé trase 
35*0,75*0,36=9.450 [B] obsyp vrstvou štěrkopísku pro kabelová vedení EOV v celé trase 
délka x šířka x hloubka (vrstva)</t>
  </si>
  <si>
    <t>1+2+6=9.000 [A] 
1ks pro kabelovou skříň KS 19 
2 ks pro kabel CYKY 3x95+50 (v kabelové skříní a u spojky) 
6 ks pro kabely EOV z každé strany ke spojce</t>
  </si>
  <si>
    <t>1. Položka obsahuje:  
 – pomocné mechanismy  
2. Položka neobsahuje:  
 X  
3. Způsob měření:  
Měří se plocha v metrech čtverečných.</t>
  </si>
  <si>
    <t>90=90.000 [B] - zakrytí kabelu CYKY 3x95+50 na straně ul. 28. října 
35=35.000 [C] - zakrytí kabelů EOV ve společné trase 
16=16.000 [D] - zakrytí kabelů EOV mimo společnou trasu (napojení na stávající přes kabelovou spojku) 
délky jsou měřené dle situace 
B+C+D=141.000 [A]</t>
  </si>
  <si>
    <t>709310</t>
  </si>
  <si>
    <t>VYPODLOŽENÍ, ODDĚLENÍ A KRYTÍ SPOJKY NEBO ODBOČNICE PRO KABEL DO 10 KV</t>
  </si>
  <si>
    <t>1+6+1=8.000 [A] 
1x spojka pro kabel CYKY 3x95+50 
6x spojka pro kabely EOV (budou z obou stran napojeny na stávající vedení). 
1 z kabelů je navíc, není známo, který ze 4 uvedených typů v TZ nebude dotčen.</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</si>
  <si>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</si>
  <si>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V případě, že se určitá část stávajících kabelů nachází v ochranné plastové chráničce. Měřeno dle stávajícího stavu v celé trase. 
34+13+21+30+23+42+8+35+5=211.000 [A]</t>
  </si>
  <si>
    <t>741911</t>
  </si>
  <si>
    <t>UZEMŇOVACÍ VODIČ V ZEMI FEZN DO 120 MM2</t>
  </si>
  <si>
    <t>Uzemnění kabelové skříně KS 19 v délce 50m. Pásek povede ve směru kabelového vedení CYKY 3x95+50.</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</si>
  <si>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</si>
  <si>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741C02</t>
  </si>
  <si>
    <t>UZEMŇOVACÍ SVORKA</t>
  </si>
  <si>
    <t>Napojení uzemňovacího pásku FeZn na kabelovou skříň KS19.</t>
  </si>
  <si>
    <t>1. Položka obsahuje:  
 – veškeré příslušenství  
2. Položka neobsahuje:  
 X  
3. Způsob měření:  
Udává se počet kusů kompletní konstrukce nebo práce.</t>
  </si>
  <si>
    <t>742G11</t>
  </si>
  <si>
    <t>KABEL NN DVOU- A TŘÍŽÍLOVÝ CU S PLASTOVOU IZOLACÍ DO 2,5 MM2</t>
  </si>
  <si>
    <t>CYKY 3x2,5 mm2</t>
  </si>
  <si>
    <t>Délka kabelového vedení EOV odměřeno dle situace 35m + 10m rezerva s možným vyvýšením terénu, způsobu hloubky uložení aj.</t>
  </si>
  <si>
    <t>1. Položka obsahuje:  
 – manipulace a uložení kabelu (do země, chráničky, kanálu, na rošty, na TV a pod.)  
2. Položka neobsahuje:  
 – příchytky, spojky, koncovky, chráničky apod.  
3. Způsob měření:  
Měří se metr délkový.</t>
  </si>
  <si>
    <t>742H12</t>
  </si>
  <si>
    <t>KABEL NN ČTYŘ- A PĚTIŽÍLOVÝ CU S PLASTOVOU IZOLACÍ OD 4 DO 16 MM2</t>
  </si>
  <si>
    <t>CYKY 4x4 mm2  
CYKY 4x10 mm2</t>
  </si>
  <si>
    <t>Délka kabelového vedení 2x EOV odměřeno dle situace 35m + 10m rezerva s možným vyvýšením terénu, způsobu hloubky uložení aj.</t>
  </si>
  <si>
    <t>742H14</t>
  </si>
  <si>
    <t>KABEL NN ČTYŘ- A PĚTIŽÍLOVÝ CU S PLASTOVOU IZOLACÍ OD 70 DO 120 MM2</t>
  </si>
  <si>
    <t>CYKY 3x95+50 mm2</t>
  </si>
  <si>
    <t>Délka kabelového vedení EOV odměřeno dle situace 89m + 10m rezerva s možným vyvýšením terénu, způsobu hloubky uložení aj.</t>
  </si>
  <si>
    <t>742I11</t>
  </si>
  <si>
    <t>KABEL NN CU OVLÁDACÍ 7-12ŽÍLOVÝ DO 2,5 MM2</t>
  </si>
  <si>
    <t>CYKY 12x1,5</t>
  </si>
  <si>
    <t>742L14</t>
  </si>
  <si>
    <t>UKONČENÍ DVOU AŽ PĚTIŽÍLOVÉHO KABELU V ROZVADĚČI NEBO NA PŘÍSTROJI OD 70 DO 120 MM2</t>
  </si>
  <si>
    <t>Ukončení kabelu v kabelové skříní KS 19.</t>
  </si>
  <si>
    <t>1. Položka obsahuje:  
 – všechny práce spojené s úpravou kabelů pro montáž včetně veškerého příslušentsví  
2. Položka neobsahuje:  
 X  
3. Způsob měření:  
Udává se počet kusů kompletní konstrukce nebo práce.</t>
  </si>
  <si>
    <t>742L21</t>
  </si>
  <si>
    <t>UKONČENÍ DVOU AŽ PĚTIŽÍLOVÉHO KABELU KABELOVOU SPOJKOU DO 2,5 MM2</t>
  </si>
  <si>
    <t>Ukočení kabelu EOV v kabelové spojce daného průřezu včetně materiálu (spojky pro daný typ průřezu). 2x napojení na stávající stav</t>
  </si>
  <si>
    <t>742L22</t>
  </si>
  <si>
    <t>UKONČENÍ DVOU AŽ PĚTIŽÍLOVÉHO KABELU KABELOVOU SPOJKOU OD 4 DO 16 MM2</t>
  </si>
  <si>
    <t>Ukočení kabelů 2x EOV v kabelové spojce daného průřezu včetně materiálu (spojky pro daný typ průřezu). 4x napojení na stávající stav</t>
  </si>
  <si>
    <t>742L24</t>
  </si>
  <si>
    <t>UKONČENÍ DVOU AŽ PĚTIŽÍLOVÉHO KABELU KABELOVOU SPOJKOU OD 70 DO 120 MM2</t>
  </si>
  <si>
    <t>Ukočení kabelu CYKY 3x95+50 v kabelové spojce daného průřezu včetně materiálu (spojky pro daný typ průřezu). 1x napojení na stávající stav</t>
  </si>
  <si>
    <t>742M21</t>
  </si>
  <si>
    <t>UKONČENÍ 7-12ŽÍLOVÉHO KABELU KABELOVOU SPOJKOU DO 2,5 MM2</t>
  </si>
  <si>
    <t>94=94.000 [A] protažení kabelu chráničkou CYKY 3x95+50 
75=75.000 [B] protažení kabelů EOV chráničkami 
Počet metrů zvolen dle metrů chrániček.</t>
  </si>
  <si>
    <t>742Z23</t>
  </si>
  <si>
    <t>DEMONTÁŽ KABELOVÉHO VEDENÍ NN</t>
  </si>
  <si>
    <t>Měřeno dle stávajícího stavu v celé trase. 
34+13+21+30+23+42+8+35+5=211.000 [A]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</si>
  <si>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</si>
  <si>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743D21</t>
  </si>
  <si>
    <t>SKŘÍŇ PŘÍPOJKOVÁ POJISTKOVÁ KOMPAKTNÍ PILÍŘOVÁ OD 80 DO 160 A, DO 240 MM2, S 1-2 SADAMI JISTÍCÍCH PRVKŮ</t>
  </si>
  <si>
    <t>Přípojková skříň s 2-mi sadami jisticcíh prvků.  
Bude připraven pouze pojistkový spodek vel. 1  na přívodu.  
2 sady budou využity v budoucnu správcem.</t>
  </si>
  <si>
    <t>1. Položka obsahuje:  
 – instalaci do terénu vč. prefabrikovaného základu a zapojení  
 – technický popis viz. projektová dokumentace  
2. Položka neobsahuje:  
 – zemní práce  
3. Způsob měření:  
Udává se počet kusů kompletní konstrukce nebo práce.</t>
  </si>
  <si>
    <t>743Z72</t>
  </si>
  <si>
    <t>DEMONTÁŽ KABELOVÉ SKŘÍNĚ ZDĚNÉ NEBO BETONOVÉ</t>
  </si>
  <si>
    <t>Stávající KS19 a KS 194</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</si>
  <si>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</si>
  <si>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Chráničky o průměru 63 mm.</t>
  </si>
  <si>
    <t>25*3=75.000 [A] pro kabely EOV měřeno dle situace včetně rezervy 3m pro každé kabelové vedení</t>
  </si>
  <si>
    <t>Chránička o průměru 110.</t>
  </si>
  <si>
    <t>94=94.000 [A] Pro kabelové vedení měřeno dle situace včetně rezervy 5m</t>
  </si>
  <si>
    <t xml:space="preserve">  SO 405</t>
  </si>
  <si>
    <t>Veřejné osvětlení podchodu, přechodu a schodiště</t>
  </si>
  <si>
    <t>SO 405</t>
  </si>
  <si>
    <t>46131</t>
  </si>
  <si>
    <t>PATKY Z PROSTÉHO BETONU</t>
  </si>
  <si>
    <t>0,9*0,6*0,6*3=0.972 [A] 
900x600x600 mm= podle tabulek betonový základ pro použité typy stožárů.</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</si>
  <si>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</si>
  <si>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POPLATKY ZA LIKVIDACI ODPADŮ NEKONTAMINOVANÝCH - 17 05 04  VYTĚŽENÉ ZEMINY A HORNINY -  I. TŘÍDA TĚŽITELNOSTI VČETNĚ DOPRAVY</t>
  </si>
  <si>
    <t>Týkající se osvětlení podchodu 
1*0,75*26=19.500 [A] 
A*1,65=32.175 [B] 
vytěžena zemina dle situace mimo stavební jámu 
Týkající se dodatečného osvětlení 
60*0,5*0,5=15.000 [C] 
15*1,65=24.750 [D] 
vytěžena zemina dle situace mimo stavební jámu 
B+D=56.925 [E]</t>
  </si>
  <si>
    <t>232*0,6=139.200 [A] 
A/1000=0.139 [B] 
B*1,1=0.153 [C] 
předpokládaný stávající stav kabelů dle situace</t>
  </si>
  <si>
    <t>S3R</t>
  </si>
  <si>
    <t>SILNIČNÍ SVÍTIDLO LED 38.7W</t>
  </si>
  <si>
    <t>LED 38.7W / 3000 K / 5500 lm / silniční optický systém ST1,0 / autonomní regulace světelného toku / IP67 / IK09 / L90/B10=100 000 hod / RAL 9007 / včetně programování na požadovaný světelný tok a půlnoční regulaci.</t>
  </si>
  <si>
    <t>S3</t>
  </si>
  <si>
    <t>Položka obsahuje veškerý materiál a práce spojené s montáži prvků.</t>
  </si>
  <si>
    <t>S4R</t>
  </si>
  <si>
    <t>SILNIČNÍ SVÍTIDLO LED 59.9W</t>
  </si>
  <si>
    <t>LED 59.9W / 3000 K / 8400 lm / asymetrický optický systém / autonomní regulace světelného toku / IP67 / IK09 / L90/B10=100 000 hod / RAL 9007 / včetně programování na požadovaný světelný tok a půlnoční regulaci.</t>
  </si>
  <si>
    <t>S4</t>
  </si>
  <si>
    <t>53</t>
  </si>
  <si>
    <t>S5R</t>
  </si>
  <si>
    <t>SILNIČNÍ SVÍTIDLO LED 38,7W</t>
  </si>
  <si>
    <t>LED 38,7W / 3000 K / 5370 lm / asymetrický optický systém / autonomní regulace světelného toku / IP67 / IK09 / L90/B10=100 000 hod / RAL 9007 / včetně programování na požadovaný světelný tok a půlnoční regulaci.</t>
  </si>
  <si>
    <t>2x S5</t>
  </si>
  <si>
    <t>54</t>
  </si>
  <si>
    <t>S8R</t>
  </si>
  <si>
    <t>VESTAVNÉ LINIOVÉ SVÍTIDLO OHEBNÉ</t>
  </si>
  <si>
    <t>LED 13,6W / 922lm / plošný optický systém / 2900K / Ra=80 / L70/B10=69 000 hod / IP68 / IK10 / včetně montážního a napájecího přislušenství.</t>
  </si>
  <si>
    <t>Týkající se podchodu 
1*0,75*26=19.500 [A] 
hloubka x šířka x délka 
Týkající se dodatečného osvětlení 
60*0,5*0,5=15.000 [B] odměřeno mimo stavební jámu v situaci 
A+B=34.500 [C]</t>
  </si>
  <si>
    <t>Osvětlení podchodu</t>
  </si>
  <si>
    <t>0,3*0,75*26=5.850 [A] 
hloubka x šířka x délka</t>
  </si>
  <si>
    <t>Dodatečné osvětlení</t>
  </si>
  <si>
    <t>60*0,5*0,25=7.500 [A]</t>
  </si>
  <si>
    <t>Týkající se osvětlení podchodu 
0,8*0,35*0,2=0.056 [A] základ pro rozváděče 
8*0,5*0,36=1.440 [B] změřena délka vedení kabelu pod komunikaci 
A+B=1.496 [C] 
Týkající se osvětlení podchodu 
0,8*0,35*0,2=0.056 [D] základ pro rozváděče 
8*0,5*0,36=1.440 [E] změřena délka vedení kabelu pod komunikaci 
A+B=1.496 [F] 
C+F=2.992 [G]</t>
  </si>
  <si>
    <t>Týkající se osvětlení podchodu 
58*0,5*0,36=10.440 [A] změřena vzdálenost ze situace mezi RVO 1 a RVO2 
26*0,5*0,36=4.680 [B]  změřena vzdálenost ze situace mezi RVO 2 a sloupy VO na Doubské 
38*0,5*0,36=6.840 [C]  změřena vzdálenost ze situace provizorní trasy mezi  VO na Doubské 
9*0,5*0,36=1.620 [D]  změřena vzdálenost ze situace od RVO 1 do levého křídla k LED páskům 
8*0,5*0,36=1.440 [E]  změřena vzdálenost ze situace od RVO 1 do pravého křídla k LED páskům 
8*0,5*0,36=1.440 [F]  změřena vzdálenost ze situace od RVO 1 ke sloupu nad schodištěm směr stávající VO 
A+B+C+D+E+F=26.460 [G] 
Týkající se dodatečného osvětlení 
14*0,6*0,36=3.024 [H]  
7*0,5*0,36=1.260 [I] 
4*0,5*0,36=0.720 [J] 
3*0,5*0,36=0.540 [K] 
4*0,5*0,36=0.720 [L] 
9*0,5*0,36=1.620 [M] 
Celkem: A+B+C+D+E+F=26.460 [N] 
odměřeno ze situace dle délky kabelových vedení 
G+N=52.920 [O]</t>
  </si>
  <si>
    <t>702211</t>
  </si>
  <si>
    <t>KABELOVÁ CHRÁNIČKA ZEMNÍ DN DO 100 MM</t>
  </si>
  <si>
    <t>150+95=245.000 [A] 
Změřeno dle situace.</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</si>
  <si>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</si>
  <si>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Týkající se osvětlení podchodu 
38=38.000 [A] zakrytí provizorní trasy 
25=25.000 [B] kabel od RVO2 ke sloupu na ulici Doubská přes přechod 
56=56.000 [C] kabel od RVO2 k RVO1 
A+B+C=119.000 [D] 
změřeno dle situace 
Týkající se dodatečného osvětlení 
17=17.000 [E] od RVO2 k levému křídlu (jeden kabel) 
4=4.000 [F] úsek přes schodiště ke svítidlu 
A+B=63.000 [G] 
odměřeno dle situace 
D+G=182.000 [H]</t>
  </si>
  <si>
    <t>Týkající se osvětlení podchodu 
9=9.000 [A] 2 kabely v souběhu z RVO1 do pravé částí podchodu (napojení LED pásků) 
10=10.000 [B] 2 kabely v souběhu z RVO1 do levé částí podchodu (napojení LED pásků) 
19=19.000 [C] 2 kabely v souběhu z RVO2 do pravé částí podchodu (napojení LED pásků) 
15=15.000 [D] 2 kabely v souběhu z RVO2 do levé částí podchodu (napojení LED pásků) 
A+B+C+D=53.000 [E] 
změřeno dle situace 
Týkající se dodatečného osvětlení 
5=5.000 [F] sobuěžně 2 kabely směrem k pravé částí podchodu (strana Doubská) k LED páskům 
4=4.000 [G] sobuěžně 2 kabely směrem k levé částí podchodu (strana Doubská) k LED páskům 
8=8.000 [H] sobuěžně 2 kabely směrem k pravé částí podchodu (strana 28. října) k LED páskům 
9=9.000 [I] sobuěžně 2 kabely směrem k levé částí podchodu (strana 28. října) k LED páskům 
A+B+C+D=53.000 [J] 
odměřeno dle situace 
E+J=106.000 [K]</t>
  </si>
  <si>
    <t>702313</t>
  </si>
  <si>
    <t>ZAKRYTÍ KABELŮ VÝSTRAŽNOU FÓLIÍ ŠÍŘKY PŘES 40 CM</t>
  </si>
  <si>
    <t>12=12.000 [A] od RVO 2 směr podchod (souběžně 4 kabely) - dále bude rozděleno do průměru od 20 do 40 cm 
odměřeno dle situace</t>
  </si>
  <si>
    <t>703721</t>
  </si>
  <si>
    <t>KABELOVÁ PŘÍCHYTKA PRO ROZSAH UPNUTÍ DO 25 MM</t>
  </si>
  <si>
    <t>každé vestavné liniové svítidlo ohebné bude opatřeno 1 ks této příchytky.</t>
  </si>
  <si>
    <t>1. Položka obsahuje:  
 – přípravu podkladu pro osazení  
2. Položka neobsahuje:  
 X  
3. Způsob měření:  
Měří se metr délkový.</t>
  </si>
  <si>
    <t>Změřeno dle situace.</t>
  </si>
  <si>
    <t>Zemnicí pásek 2x v nových RVO, 2x na sloupech a 1x ve stávajícím RVO</t>
  </si>
  <si>
    <t>742G41</t>
  </si>
  <si>
    <t>KABEL NN DVOU- A TŘÍŽÍLOVÝ CU FLEXIBILNÍ DO 2,5 MM2</t>
  </si>
  <si>
    <t>CYSY 2,5</t>
  </si>
  <si>
    <t>75*2=150.000 [A] = vedení k LED pásky 
změřeno dle situace.</t>
  </si>
  <si>
    <t>742H22</t>
  </si>
  <si>
    <t>KABEL NN ČTYŘ- A PĚTIŽÍLOVÝ AL S PLASTOVOU IZOLACÍ OD 4 DO 16 MM2</t>
  </si>
  <si>
    <t>60=60.000 [A] = propojení rozvadečů RVO1,RVO2 
45=45.000 [B]= vedení k stožárům 
37=37.000 [D] = provizorní část 
A+B+D=142.000 [E] 
změřeno dle situace</t>
  </si>
  <si>
    <t>742L11</t>
  </si>
  <si>
    <t>UKONČENÍ DVOU AŽ PĚTIŽÍLOVÉHO KABELU V ROZVADĚČI NEBO NA PŘÍSTROJI DO 2,5 MM2</t>
  </si>
  <si>
    <t>ukončeno v rozváděčích RVO1 a RVO2</t>
  </si>
  <si>
    <t>742L12</t>
  </si>
  <si>
    <t>UKONČENÍ DVOU AŽ PĚTIŽÍLOVÉHO KABELU V ROZVADĚČI NEBO NA PŘÍSTROJI OD 4 DO 16 MM2</t>
  </si>
  <si>
    <t>2x v RVO, 1x ve stávajícím rozváděči, 3x ve sloupech 
2+1+3=6.000 [A]</t>
  </si>
  <si>
    <t>150+95=245.000 [A] 
odpovídá přesnému počtu chrániček, chráničky změřeny dle situace.</t>
  </si>
  <si>
    <t>743121</t>
  </si>
  <si>
    <t>OSVĚTLOVACÍ STOŽÁR  PEVNÝ ŽÁROVĚ ZINKOVANÝ DÉLKY DO 6 M</t>
  </si>
  <si>
    <t>OS4</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</si>
  <si>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</si>
  <si>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743141</t>
  </si>
  <si>
    <t>OSVĚTLOVACÍ STOŽÁR  PŘECHODOVÝ DÉLKY DO 8 M</t>
  </si>
  <si>
    <t>OS5  
OS6</t>
  </si>
  <si>
    <t>743155</t>
  </si>
  <si>
    <t>OSVĚTLOVACÍ STOŽÁR  - STOŽÁROVÁ ROZVODNICE NA STOŽÁR TV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</si>
  <si>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</si>
  <si>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</si>
  <si>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</si>
  <si>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</si>
  <si>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743321</t>
  </si>
  <si>
    <t>VÝLOŽNÍK PRO MONTÁŽ SVÍTIDLA NA STOŽÁR DVOURAMENNÝ DÉLKA VYLOŽENÍ DO 1 M</t>
  </si>
  <si>
    <t>743566</t>
  </si>
  <si>
    <t>SVÍTIDLO VENKOVNÍ VŠEOBECNÉ - MONTÁŽ SVÍTIDLA</t>
  </si>
  <si>
    <t>1. Položka obsahuje:  
 – veškeré příslušenství  
 – technický popis viz. projektová dokumentace  
2. Položka neobsahuje:  
 X  
3. Způsob měření:  
Udává se počet kusů kompletní konstrukce nebo práce.</t>
  </si>
  <si>
    <t>743722</t>
  </si>
  <si>
    <t>ROZVADĚČ PRO VEŘEJNÉ OSVĚTLENÍ BEZ MĚŘENÍ SPOTŘEBY EL. ENERGIE PŘES 4 KS TŘÍFÁZOVÝCH VĚTVÍ</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</si>
  <si>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</si>
  <si>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743R44</t>
  </si>
  <si>
    <t>SOUMRAKOVÉ ČIDLO</t>
  </si>
  <si>
    <t>744621</t>
  </si>
  <si>
    <t>JISTIČ DVOUPÓLOVÝ (1+N, 10 KA) DO 2 A</t>
  </si>
  <si>
    <t>Jištění vedení ke spínacím hodinám.</t>
  </si>
  <si>
    <t>1. Položka obsahuje:  
 – veškerý spojovací materiál vč. připojovacího vedení  
 – technický popis viz. projektová dokumentace  
2. Položka neobsahuje:  
 X  
3. Způsob měření:  
Udává se počet kusů kompletní konstrukce nebo práce.</t>
  </si>
  <si>
    <t>744634</t>
  </si>
  <si>
    <t>JISTIČ TŘÍPÓLOVÝ (10 KA) OD 25 DO 40 A</t>
  </si>
  <si>
    <t>744642</t>
  </si>
  <si>
    <t>JISTIČ ČTYŘPÓLOVÝ (3+N, 10 KA) OD 4 DO 10 A</t>
  </si>
  <si>
    <t>744J21</t>
  </si>
  <si>
    <t>SILOVÝ KOMPLETNÍ PŘEPÍNAČ 1-0-1 JEDNO-DVOUPÓLOVÝ DO 32 A</t>
  </si>
  <si>
    <t>744K22</t>
  </si>
  <si>
    <t>STYKAČ ČTYŘPÓLOVÝ PŘES 25 DO 63 A</t>
  </si>
  <si>
    <t>744K41</t>
  </si>
  <si>
    <t>STYKAČ - PŘÍPLATEK ZA MANUÁLNÍ OVLÁDÁNÍ</t>
  </si>
  <si>
    <t>744P02</t>
  </si>
  <si>
    <t>SPÍNACÍ HODINY S ČIDLEM</t>
  </si>
  <si>
    <t>744R32</t>
  </si>
  <si>
    <t>SVORKOVÝ BLOK (MŮSTEK) DO ROZVADĚČE</t>
  </si>
  <si>
    <t>1. Položka obsahuje:  
 – veškeré příslušenství  
 – technický popis viz. projektová dokumentace  
2. Položka neobsahuje:  
 X  
3. Způsob měření:  
Udává se počet kusů kompletní konstrukce nebo práce.</t>
  </si>
  <si>
    <t>745E0R</t>
  </si>
  <si>
    <t>USMĚRŇOVAČ 24V/DC 20A 480 W</t>
  </si>
  <si>
    <t>Usměrňovací jednotka pro SS svítidla (LED pásky)</t>
  </si>
  <si>
    <t>Polžoka obsahuje materiál i práci spojenou s montáží prvku.</t>
  </si>
  <si>
    <t>747213</t>
  </si>
  <si>
    <t>CELKOVÁ PROHLÍDKA, ZKOUŠENÍ, MĚŘENÍ A VYHOTOVENÍ VÝCHOZÍ REVIZNÍ ZPRÁVY, PRO OBJEM IN PŘES 500 DO 1000 TIS.</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</si>
  <si>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</si>
  <si>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</si>
  <si>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</si>
  <si>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</si>
  <si>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</si>
  <si>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</si>
  <si>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</si>
  <si>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</si>
  <si>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</si>
  <si>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</si>
  <si>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</si>
  <si>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</si>
  <si>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1. Položka obsahuje:  
 – cenu za dobu kdy je s funkcí seznamována obsluha zařízení, včetně odevzdání dokumentace skutečného provedení  
2. Položka neobsahuje:  
 X  
3. Způsob měření:  
Udává se čas v hodinách.</t>
  </si>
  <si>
    <t>74D111</t>
  </si>
  <si>
    <t>PŘIPEVNĚNÍ SVÍTIDLA (BEZ DODÁVKY SVÍTIDLA) NA JEDNODUCHÝ STOŽÁR NEBO BŘEVNO</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</si>
  <si>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</si>
  <si>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74D112</t>
  </si>
  <si>
    <t>PŘIPEVNĚNÍ SVÍTIDLA (BEZ DODÁVKY SVÍTIDLA) NA ZDVOJENÝ STOŽÁR (2TB, 2TBS)</t>
  </si>
  <si>
    <t>75H14X</t>
  </si>
  <si>
    <t>STOŽÁR (SLOUP) OCELOVÝ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</si>
  <si>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</si>
  <si>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764R</t>
  </si>
  <si>
    <t>HLINÍKOVÝ L PROFIL</t>
  </si>
  <si>
    <t>L profil 100 x 30 x 3 (1m)  
Rozměr jednoho profilu</t>
  </si>
  <si>
    <t>35*2*2=140.000 [A]</t>
  </si>
  <si>
    <t>Položka obsahuje materiál i práce.</t>
  </si>
  <si>
    <t>792594R</t>
  </si>
  <si>
    <t>OCELOVÝ C PROFIL</t>
  </si>
  <si>
    <t>65 šířka x 40 výška x 20 převis x 3 tloušťka x 50 hloubka mm  
Rozměry jednoho kusu  
(50mm x 420ks= celková délka 21 m)</t>
  </si>
  <si>
    <t>6*35*2=420.000 [A] 6 ks na metr x 35 m jeden LED pásek x 2 pásky.</t>
  </si>
  <si>
    <t>87614</t>
  </si>
  <si>
    <t>CHRÁNIČKY Z TRUB PLAST DN DO 40MM</t>
  </si>
  <si>
    <t>Chránička o průměru 40 mm. U dodatečného osvětlení přemístěného do objektu SO 405</t>
  </si>
  <si>
    <t>Chráničky umístěné v konstrukcích a odměřené dle situace</t>
  </si>
  <si>
    <t>U dodatečného osvětlení přemístěného do objektu SO 405</t>
  </si>
  <si>
    <t>36+57+28=121.000 [A] 
Umístění chrániček v zemi dle situace vyměřené.</t>
  </si>
  <si>
    <t xml:space="preserve">  SO 406</t>
  </si>
  <si>
    <t>Veřejné osvětlení bezbariérového přístupu a stezky podél ul. 28. října</t>
  </si>
  <si>
    <t>SO 406</t>
  </si>
  <si>
    <t>1*1*2*3=6.000 [A] 
Betonový základ pro stožáry.</t>
  </si>
  <si>
    <t>0,72*2,5=1.800 [A] 
předpokládaný vzniklý odpad ze základu stožáru</t>
  </si>
  <si>
    <t>0,17*2=0.340 [A]</t>
  </si>
  <si>
    <t>170*0,01=1.700 [A] 
A/1000=0.002 [B] 
178*0,63=112.140 [C] 
C/1000=0.112 [D] 
B+D=0.114 [E] 
předpokládaný stávající stav kabelů dle situace</t>
  </si>
  <si>
    <t>S1R</t>
  </si>
  <si>
    <t>LED 59.9W / 3000 K / 8500 lm / silniční optický systém ST1,2 / autonomní regulace světelného toku / IP67 / IK09 / L90/B10=100 000 hod / RAL 9007 / včetně programování na požadovaný světelný tok a půlnoční regulaci.</t>
  </si>
  <si>
    <t>2x S1</t>
  </si>
  <si>
    <t>S2aR</t>
  </si>
  <si>
    <t>SILNIČNÍ SVÍTIDLO LED 110,4W</t>
  </si>
  <si>
    <t>LED 110,4W / 3000 K / 15810 lm / silniční optický systém ST1,0 / autonomní regulace světelného toku / IP67 / IK09 / L90/B10=100 000 hod / RAL 9007 / včetně programování na požadovaný světelný tok a půlnoční regulaci.</t>
  </si>
  <si>
    <t>3x S2A</t>
  </si>
  <si>
    <t>S6R</t>
  </si>
  <si>
    <t>NÁSTĚNNÉ ASYMETRICKÉ SVÍTIDLO LED 13,8W</t>
  </si>
  <si>
    <t>LED 13,8W / 3000 K / 1260 lm / asymetrický optický systém podélný / IP66 / IK09 / L90/B10=100 000 hod / RAL 9007.</t>
  </si>
  <si>
    <t>2x S6</t>
  </si>
  <si>
    <t>8*0,4*0,3=0.960 [A] Rozbití betonového základu pod silnicí ul. Doubská. Délka silnice odměřena dle situace.</t>
  </si>
  <si>
    <t>180*0,5*0,5=45.000 [A] část trasy zasypaná mimo stavební jámu</t>
  </si>
  <si>
    <t>Týkající se dodatečného osvětlení</t>
  </si>
  <si>
    <t>1,06*0,5=0.530 [A] 
A*0,5=0.265 [B]</t>
  </si>
  <si>
    <t>0,3*225*0,5=33.750 [A] celková trasa změřena dle situace 
Vrstva x délka x šířka 
Pro dodatečné osvětlení 
8*0,5*0,25=1.000 [B] 
délka x šířka x hloubka (vrstva). Odměřeno v místě vedení pod barzbarierovým přístupem. 
A+B=34.750 [C]</t>
  </si>
  <si>
    <t>225=225.000 [A] zakrytí celé trasy od rozváděče RVO2 k napojení na stávjaící vedení včetně  trasy vedoucí ke sloupům 
změřeno dle situace 
Dodatečné osvětlení 
8 metrů z RVO1 přes bezb. přístup ke zdi. Kabel bude v zemi v tomto úseku. 
A+8=233.000 [B]</t>
  </si>
  <si>
    <t>Odměřeno dle situace, propojení se stožáry, pro provizorní trasu neuvažováno se zemnicím páskem</t>
  </si>
  <si>
    <t>3x na nové stožáry 3=3.000 [A] 
2x na stávající stožáry 2=2.000 [B] 
A+B=5.000 [C]</t>
  </si>
  <si>
    <t>odměřeno dle situace</t>
  </si>
  <si>
    <t>742H41</t>
  </si>
  <si>
    <t>KABEL NN ČTYŘ- A PĚTIŽÍLOVÝ CU FLEXIBILNÍ DO 2,5 MM2</t>
  </si>
  <si>
    <t>Od stožárů ke svítidlům</t>
  </si>
  <si>
    <t>ukončení na stožárech ve svítidlu</t>
  </si>
  <si>
    <t>ukončení v rozváděči a ve stožárech</t>
  </si>
  <si>
    <t>Přesný počet dle chrániček.</t>
  </si>
  <si>
    <t>Stávající trasa mezi stožáry, na které se nový stav napojuje, změřeno dle situace.</t>
  </si>
  <si>
    <t>743122</t>
  </si>
  <si>
    <t>OSVĚTLOVACÍ STOŽÁR  PEVNÝ ŽÁROVĚ ZINKOVANÝ DÉLKY PŘES 6,5 DO 12 M</t>
  </si>
  <si>
    <t>OS1, OS2, OS3</t>
  </si>
  <si>
    <t>743Z11</t>
  </si>
  <si>
    <t>DEMONTÁŽ OSVĚTLOVACÍHO STOŽÁRU ULIČNÍHO VÝŠKY DO 15 M</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</si>
  <si>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</si>
  <si>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</si>
  <si>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</si>
  <si>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Změřeno dle situace + rezerva</t>
  </si>
  <si>
    <t>Chránička o průměru 63 mm.</t>
  </si>
  <si>
    <t>Odměřeno dle situace pro kabely.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</si>
</sst>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54"/>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0+C10+C12+C14+C16+C19+C22+C25+C33+C39+C42+C47+C51</f>
      </c>
    </row>
    <row r="7" spans="2:3" ht="12.75" customHeight="1">
      <c r="B7" s="8" t="s">
        <v>7</v>
      </c>
      <c s="10">
        <f>0+E10+E12+E14+E16+E19+E22+E25+E33+E39+E42+E47+E51</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15</v>
      </c>
      <c s="14">
        <f>'SO 90-90'!K8+'SO 90-90'!M8</f>
      </c>
      <c s="14">
        <f>C11*0.21</f>
      </c>
      <c s="14">
        <f>C11+D11</f>
      </c>
      <c s="13">
        <f>'SO 90-90'!T7</f>
      </c>
    </row>
    <row r="12" spans="1:6" ht="12.75">
      <c r="A12" s="11" t="s">
        <v>106</v>
      </c>
      <c s="12" t="s">
        <v>107</v>
      </c>
      <c s="14">
        <f>0+C13</f>
      </c>
      <c s="14">
        <f>C12*0.21</f>
      </c>
      <c s="14">
        <f>0+E13</f>
      </c>
      <c s="13">
        <f>0+F13</f>
      </c>
    </row>
    <row r="13" spans="1:6" ht="12.75">
      <c r="A13" s="11" t="s">
        <v>108</v>
      </c>
      <c s="12" t="s">
        <v>107</v>
      </c>
      <c s="14">
        <f>'SO 98-98'!K8+'SO 98-98'!M8</f>
      </c>
      <c s="14">
        <f>C13*0.21</f>
      </c>
      <c s="14">
        <f>C13+D13</f>
      </c>
      <c s="13">
        <f>'SO 98-98'!T7</f>
      </c>
    </row>
    <row r="14" spans="1:6" ht="12.75">
      <c r="A14" s="11" t="s">
        <v>134</v>
      </c>
      <c s="12" t="s">
        <v>135</v>
      </c>
      <c s="14">
        <f>0+C15</f>
      </c>
      <c s="14">
        <f>C14*0.21</f>
      </c>
      <c s="14">
        <f>0+E15</f>
      </c>
      <c s="13">
        <f>0+F15</f>
      </c>
    </row>
    <row r="15" spans="1:6" ht="12.75">
      <c r="A15" s="11" t="s">
        <v>136</v>
      </c>
      <c s="12" t="s">
        <v>137</v>
      </c>
      <c s="14">
        <f>'PS 11-01-11'!K8+'PS 11-01-11'!M8</f>
      </c>
      <c s="14">
        <f>C15*0.21</f>
      </c>
      <c s="14">
        <f>C15+D15</f>
      </c>
      <c s="13">
        <f>'PS 11-01-11'!T7</f>
      </c>
    </row>
    <row r="16" spans="1:6" ht="12.75">
      <c r="A16" s="11" t="s">
        <v>271</v>
      </c>
      <c s="12" t="s">
        <v>272</v>
      </c>
      <c s="14">
        <f>0+C17+C18</f>
      </c>
      <c s="14">
        <f>C16*0.21</f>
      </c>
      <c s="14">
        <f>0+E17+E18</f>
      </c>
      <c s="13">
        <f>0+F17+F18</f>
      </c>
    </row>
    <row r="17" spans="1:6" ht="12.75">
      <c r="A17" s="11" t="s">
        <v>273</v>
      </c>
      <c s="12" t="s">
        <v>274</v>
      </c>
      <c s="14">
        <f>'PS 11-02-51'!K8+'PS 11-02-51'!M8</f>
      </c>
      <c s="14">
        <f>C17*0.21</f>
      </c>
      <c s="14">
        <f>C17+D17</f>
      </c>
      <c s="13">
        <f>'PS 11-02-51'!T7</f>
      </c>
    </row>
    <row r="18" spans="1:6" ht="12.75">
      <c r="A18" s="11" t="s">
        <v>281</v>
      </c>
      <c s="12" t="s">
        <v>282</v>
      </c>
      <c s="14">
        <f>'PS 11-02-52'!K8+'PS 11-02-52'!M8</f>
      </c>
      <c s="14">
        <f>C18*0.21</f>
      </c>
      <c s="14">
        <f>C18+D18</f>
      </c>
      <c s="13">
        <f>'PS 11-02-52'!T7</f>
      </c>
    </row>
    <row r="19" spans="1:6" ht="12.75">
      <c r="A19" s="11" t="s">
        <v>328</v>
      </c>
      <c s="12" t="s">
        <v>329</v>
      </c>
      <c s="14">
        <f>0+C20+C21</f>
      </c>
      <c s="14">
        <f>C19*0.21</f>
      </c>
      <c s="14">
        <f>0+E20+E21</f>
      </c>
      <c s="13">
        <f>0+F20+F21</f>
      </c>
    </row>
    <row r="20" spans="1:6" ht="12.75">
      <c r="A20" s="11" t="s">
        <v>330</v>
      </c>
      <c s="12" t="s">
        <v>329</v>
      </c>
      <c s="14">
        <f>'SO 11-10-01'!K8+'SO 11-10-01'!M8</f>
      </c>
      <c s="14">
        <f>C20*0.21</f>
      </c>
      <c s="14">
        <f>C20+D20</f>
      </c>
      <c s="13">
        <f>'SO 11-10-01'!T7</f>
      </c>
    </row>
    <row r="21" spans="1:6" ht="12.75">
      <c r="A21" s="11" t="s">
        <v>452</v>
      </c>
      <c s="12" t="s">
        <v>453</v>
      </c>
      <c s="14">
        <f>'SO 11-10-02'!K8+'SO 11-10-02'!M8</f>
      </c>
      <c s="14">
        <f>C21*0.21</f>
      </c>
      <c s="14">
        <f>C21+D21</f>
      </c>
      <c s="13">
        <f>'SO 11-10-02'!T7</f>
      </c>
    </row>
    <row r="22" spans="1:6" ht="12.75">
      <c r="A22" s="11" t="s">
        <v>469</v>
      </c>
      <c s="12" t="s">
        <v>470</v>
      </c>
      <c s="14">
        <f>0+C23+C24</f>
      </c>
      <c s="14">
        <f>C22*0.21</f>
      </c>
      <c s="14">
        <f>0+E23+E24</f>
      </c>
      <c s="13">
        <f>0+F23+F24</f>
      </c>
    </row>
    <row r="23" spans="1:6" ht="12.75">
      <c r="A23" s="11" t="s">
        <v>471</v>
      </c>
      <c s="12" t="s">
        <v>470</v>
      </c>
      <c s="14">
        <f>'SO 11-11-01'!K8+'SO 11-11-01'!M8</f>
      </c>
      <c s="14">
        <f>C23*0.21</f>
      </c>
      <c s="14">
        <f>C23+D23</f>
      </c>
      <c s="13">
        <f>'SO 11-11-01'!T7</f>
      </c>
    </row>
    <row r="24" spans="1:6" ht="12.75">
      <c r="A24" s="11" t="s">
        <v>556</v>
      </c>
      <c s="12" t="s">
        <v>557</v>
      </c>
      <c s="14">
        <f>'SO 11-11-02'!K8+'SO 11-11-02'!M8</f>
      </c>
      <c s="14">
        <f>C24*0.21</f>
      </c>
      <c s="14">
        <f>C24+D24</f>
      </c>
      <c s="13">
        <f>'SO 11-11-02'!T7</f>
      </c>
    </row>
    <row r="25" spans="1:6" ht="12.75">
      <c r="A25" s="11" t="s">
        <v>579</v>
      </c>
      <c s="12" t="s">
        <v>580</v>
      </c>
      <c s="14">
        <f>0+C26+C27+C28+C29+C30+C31+C32</f>
      </c>
      <c s="14">
        <f>C25*0.21</f>
      </c>
      <c s="14">
        <f>0+E26+E27+E28+E29+E30+E31+E32</f>
      </c>
      <c s="13">
        <f>0+F26+F27+F28+F29+F30+F31+F32</f>
      </c>
    </row>
    <row r="26" spans="1:6" ht="12.75">
      <c r="A26" s="11" t="s">
        <v>581</v>
      </c>
      <c s="12" t="s">
        <v>582</v>
      </c>
      <c s="14">
        <f>'SO 11-21-01'!K8+'SO 11-21-01'!M8</f>
      </c>
      <c s="14">
        <f>C26*0.21</f>
      </c>
      <c s="14">
        <f>C26+D26</f>
      </c>
      <c s="13">
        <f>'SO 11-21-01'!T7</f>
      </c>
    </row>
    <row r="27" spans="1:6" ht="12.75">
      <c r="A27" s="11" t="s">
        <v>774</v>
      </c>
      <c s="12" t="s">
        <v>775</v>
      </c>
      <c s="14">
        <f>'SO 201'!K8+'SO 201'!M8</f>
      </c>
      <c s="14">
        <f>C27*0.21</f>
      </c>
      <c s="14">
        <f>C27+D27</f>
      </c>
      <c s="13">
        <f>'SO 201'!T7</f>
      </c>
    </row>
    <row r="28" spans="1:6" ht="12.75">
      <c r="A28" s="11" t="s">
        <v>801</v>
      </c>
      <c s="12" t="s">
        <v>802</v>
      </c>
      <c s="14">
        <f>'SO 202.1'!K8+'SO 202.1'!M8</f>
      </c>
      <c s="14">
        <f>C28*0.21</f>
      </c>
      <c s="14">
        <f>C28+D28</f>
      </c>
      <c s="13">
        <f>'SO 202.1'!T7</f>
      </c>
    </row>
    <row r="29" spans="1:6" ht="12.75">
      <c r="A29" s="11" t="s">
        <v>815</v>
      </c>
      <c s="12" t="s">
        <v>816</v>
      </c>
      <c s="14">
        <f>'SO 202.2'!K8+'SO 202.2'!M8</f>
      </c>
      <c s="14">
        <f>C29*0.21</f>
      </c>
      <c s="14">
        <f>C29+D29</f>
      </c>
      <c s="13">
        <f>'SO 202.2'!T7</f>
      </c>
    </row>
    <row r="30" spans="1:6" ht="12.75">
      <c r="A30" s="11" t="s">
        <v>823</v>
      </c>
      <c s="12" t="s">
        <v>824</v>
      </c>
      <c s="14">
        <f>'SO 203'!K8+'SO 203'!M8</f>
      </c>
      <c s="14">
        <f>C30*0.21</f>
      </c>
      <c s="14">
        <f>C30+D30</f>
      </c>
      <c s="13">
        <f>'SO 203'!T7</f>
      </c>
    </row>
    <row r="31" spans="1:6" ht="12.75">
      <c r="A31" s="11" t="s">
        <v>833</v>
      </c>
      <c s="12" t="s">
        <v>834</v>
      </c>
      <c s="14">
        <f>'SO 204'!K8+'SO 204'!M8</f>
      </c>
      <c s="14">
        <f>C31*0.21</f>
      </c>
      <c s="14">
        <f>C31+D31</f>
      </c>
      <c s="13">
        <f>'SO 204'!T7</f>
      </c>
    </row>
    <row r="32" spans="1:6" ht="12.75">
      <c r="A32" s="11" t="s">
        <v>840</v>
      </c>
      <c s="12" t="s">
        <v>841</v>
      </c>
      <c s="14">
        <f>'SO 205'!K8+'SO 205'!M8</f>
      </c>
      <c s="14">
        <f>C32*0.21</f>
      </c>
      <c s="14">
        <f>C32+D32</f>
      </c>
      <c s="13">
        <f>'SO 205'!T7</f>
      </c>
    </row>
    <row r="33" spans="1:6" ht="12.75">
      <c r="A33" s="11" t="s">
        <v>849</v>
      </c>
      <c s="12" t="s">
        <v>850</v>
      </c>
      <c s="14">
        <f>0+C34+C35+C36+C37+C38</f>
      </c>
      <c s="14">
        <f>C33*0.21</f>
      </c>
      <c s="14">
        <f>0+E34+E35+E36+E37+E38</f>
      </c>
      <c s="13">
        <f>0+F34+F35+F36+F37+F38</f>
      </c>
    </row>
    <row r="34" spans="1:6" ht="12.75">
      <c r="A34" s="11" t="s">
        <v>851</v>
      </c>
      <c s="12" t="s">
        <v>852</v>
      </c>
      <c s="14">
        <f>'SO 11-92-01'!K8+'SO 11-92-01'!M8</f>
      </c>
      <c s="14">
        <f>C34*0.21</f>
      </c>
      <c s="14">
        <f>C34+D34</f>
      </c>
      <c s="13">
        <f>'SO 11-92-01'!T7</f>
      </c>
    </row>
    <row r="35" spans="1:6" ht="12.75">
      <c r="A35" s="11" t="s">
        <v>864</v>
      </c>
      <c s="12" t="s">
        <v>865</v>
      </c>
      <c s="14">
        <f>'SO 401a'!K8+'SO 401a'!M8</f>
      </c>
      <c s="14">
        <f>C35*0.21</f>
      </c>
      <c s="14">
        <f>C35+D35</f>
      </c>
      <c s="13">
        <f>'SO 401a'!T7</f>
      </c>
    </row>
    <row r="36" spans="1:6" ht="12.75">
      <c r="A36" s="11" t="s">
        <v>971</v>
      </c>
      <c s="12" t="s">
        <v>972</v>
      </c>
      <c s="14">
        <f>'SO 402a'!K8+'SO 402a'!M8</f>
      </c>
      <c s="14">
        <f>C36*0.21</f>
      </c>
      <c s="14">
        <f>C36+D36</f>
      </c>
      <c s="13">
        <f>'SO 402a'!T7</f>
      </c>
    </row>
    <row r="37" spans="1:6" ht="12.75">
      <c r="A37" s="11" t="s">
        <v>993</v>
      </c>
      <c s="12" t="s">
        <v>994</v>
      </c>
      <c s="14">
        <f>'SO 403'!K8+'SO 403'!M8</f>
      </c>
      <c s="14">
        <f>C37*0.21</f>
      </c>
      <c s="14">
        <f>C37+D37</f>
      </c>
      <c s="13">
        <f>'SO 403'!T7</f>
      </c>
    </row>
    <row r="38" spans="1:6" ht="12.75">
      <c r="A38" s="11" t="s">
        <v>1014</v>
      </c>
      <c s="12" t="s">
        <v>1015</v>
      </c>
      <c s="14">
        <f>'SO 801'!K8+'SO 801'!M8</f>
      </c>
      <c s="14">
        <f>C38*0.21</f>
      </c>
      <c s="14">
        <f>C38+D38</f>
      </c>
      <c s="13">
        <f>'SO 801'!T7</f>
      </c>
    </row>
    <row r="39" spans="1:6" ht="12.75">
      <c r="A39" s="11" t="s">
        <v>1076</v>
      </c>
      <c s="12" t="s">
        <v>1077</v>
      </c>
      <c s="14">
        <f>0+C40+C41</f>
      </c>
      <c s="14">
        <f>C39*0.21</f>
      </c>
      <c s="14">
        <f>0+E40+E41</f>
      </c>
      <c s="13">
        <f>0+F40+F41</f>
      </c>
    </row>
    <row r="40" spans="1:6" ht="12.75">
      <c r="A40" s="11" t="s">
        <v>1078</v>
      </c>
      <c s="12" t="s">
        <v>1079</v>
      </c>
      <c s="14">
        <f>'SO 11-33-01'!K8+'SO 11-33-01'!M8</f>
      </c>
      <c s="14">
        <f>C40*0.21</f>
      </c>
      <c s="14">
        <f>C40+D40</f>
      </c>
      <c s="13">
        <f>'SO 11-33-01'!T7</f>
      </c>
    </row>
    <row r="41" spans="1:6" ht="12.75">
      <c r="A41" s="11" t="s">
        <v>1174</v>
      </c>
      <c s="12" t="s">
        <v>1175</v>
      </c>
      <c s="14">
        <f>'SO 301'!K8+'SO 301'!M8</f>
      </c>
      <c s="14">
        <f>C41*0.21</f>
      </c>
      <c s="14">
        <f>C41+D41</f>
      </c>
      <c s="13">
        <f>'SO 301'!T7</f>
      </c>
    </row>
    <row r="42" spans="1:6" ht="12.75">
      <c r="A42" s="11" t="s">
        <v>1274</v>
      </c>
      <c s="12" t="s">
        <v>1275</v>
      </c>
      <c s="14">
        <f>0+C43+C44+C45+C46</f>
      </c>
      <c s="14">
        <f>C42*0.21</f>
      </c>
      <c s="14">
        <f>0+E43+E44+E45+E46</f>
      </c>
      <c s="13">
        <f>0+F43+F44+F45+F46</f>
      </c>
    </row>
    <row r="43" spans="1:6" ht="12.75">
      <c r="A43" s="11" t="s">
        <v>1276</v>
      </c>
      <c s="12" t="s">
        <v>1277</v>
      </c>
      <c s="14">
        <f>'SO 101'!K8+'SO 101'!M8</f>
      </c>
      <c s="14">
        <f>C43*0.21</f>
      </c>
      <c s="14">
        <f>C43+D43</f>
      </c>
      <c s="13">
        <f>'SO 101'!T7</f>
      </c>
    </row>
    <row r="44" spans="1:6" ht="12.75">
      <c r="A44" s="11" t="s">
        <v>1472</v>
      </c>
      <c s="12" t="s">
        <v>1473</v>
      </c>
      <c s="14">
        <f>'SO 102.1'!K8+'SO 102.1'!M8</f>
      </c>
      <c s="14">
        <f>C44*0.21</f>
      </c>
      <c s="14">
        <f>C44+D44</f>
      </c>
      <c s="13">
        <f>'SO 102.1'!T7</f>
      </c>
    </row>
    <row r="45" spans="1:6" ht="12.75">
      <c r="A45" s="11" t="s">
        <v>1562</v>
      </c>
      <c s="12" t="s">
        <v>1563</v>
      </c>
      <c s="14">
        <f>'SO 102.2'!K8+'SO 102.2'!M8</f>
      </c>
      <c s="14">
        <f>C45*0.21</f>
      </c>
      <c s="14">
        <f>C45+D45</f>
      </c>
      <c s="13">
        <f>'SO 102.2'!T7</f>
      </c>
    </row>
    <row r="46" spans="1:6" ht="12.75">
      <c r="A46" s="11" t="s">
        <v>1595</v>
      </c>
      <c s="12" t="s">
        <v>1596</v>
      </c>
      <c s="14">
        <f>'SO 103'!K8+'SO 103'!M8</f>
      </c>
      <c s="14">
        <f>C46*0.21</f>
      </c>
      <c s="14">
        <f>C46+D46</f>
      </c>
      <c s="13">
        <f>'SO 103'!T7</f>
      </c>
    </row>
    <row r="47" spans="1:6" ht="12.75">
      <c r="A47" s="11" t="s">
        <v>1619</v>
      </c>
      <c s="12" t="s">
        <v>1620</v>
      </c>
      <c s="14">
        <f>0+C48+C49+C50</f>
      </c>
      <c s="14">
        <f>C47*0.21</f>
      </c>
      <c s="14">
        <f>0+E48+E49+E50</f>
      </c>
      <c s="13">
        <f>0+F48+F49+F50</f>
      </c>
    </row>
    <row r="48" spans="1:6" ht="12.75">
      <c r="A48" s="11" t="s">
        <v>1621</v>
      </c>
      <c s="12" t="s">
        <v>1622</v>
      </c>
      <c s="14">
        <f>'SO 11-79-01'!K8+'SO 11-79-01'!M8</f>
      </c>
      <c s="14">
        <f>C48*0.21</f>
      </c>
      <c s="14">
        <f>C48+D48</f>
      </c>
      <c s="13">
        <f>'SO 11-79-01'!T7</f>
      </c>
    </row>
    <row r="49" spans="1:6" ht="12.75">
      <c r="A49" s="11" t="s">
        <v>1680</v>
      </c>
      <c s="12" t="s">
        <v>1681</v>
      </c>
      <c s="14">
        <f>'SO 902.1'!K8+'SO 902.1'!M8</f>
      </c>
      <c s="14">
        <f>C49*0.21</f>
      </c>
      <c s="14">
        <f>C49+D49</f>
      </c>
      <c s="13">
        <f>'SO 902.1'!T7</f>
      </c>
    </row>
    <row r="50" spans="1:6" ht="12.75">
      <c r="A50" s="11" t="s">
        <v>1694</v>
      </c>
      <c s="12" t="s">
        <v>1695</v>
      </c>
      <c s="14">
        <f>'SO 902.2'!K8+'SO 902.2'!M8</f>
      </c>
      <c s="14">
        <f>C50*0.21</f>
      </c>
      <c s="14">
        <f>C50+D50</f>
      </c>
      <c s="13">
        <f>'SO 902.2'!T7</f>
      </c>
    </row>
    <row r="51" spans="1:6" ht="12.75">
      <c r="A51" s="11" t="s">
        <v>1702</v>
      </c>
      <c s="12" t="s">
        <v>1703</v>
      </c>
      <c s="14">
        <f>0+C52+C53+C54</f>
      </c>
      <c s="14">
        <f>C51*0.21</f>
      </c>
      <c s="14">
        <f>0+E52+E53+E54</f>
      </c>
      <c s="13">
        <f>0+F52+F53+F54</f>
      </c>
    </row>
    <row r="52" spans="1:6" ht="12.75">
      <c r="A52" s="11" t="s">
        <v>1704</v>
      </c>
      <c s="12" t="s">
        <v>1705</v>
      </c>
      <c s="14">
        <f>'SO 11-86-01'!K8+'SO 11-86-01'!M8</f>
      </c>
      <c s="14">
        <f>C52*0.21</f>
      </c>
      <c s="14">
        <f>C52+D52</f>
      </c>
      <c s="13">
        <f>'SO 11-86-01'!T7</f>
      </c>
    </row>
    <row r="53" spans="1:6" ht="12.75">
      <c r="A53" s="11" t="s">
        <v>1780</v>
      </c>
      <c s="12" t="s">
        <v>1781</v>
      </c>
      <c s="14">
        <f>'SO 405'!K8+'SO 405'!M8</f>
      </c>
      <c s="14">
        <f>C53*0.21</f>
      </c>
      <c s="14">
        <f>C53+D53</f>
      </c>
      <c s="13">
        <f>'SO 405'!T7</f>
      </c>
    </row>
    <row r="54" spans="1:6" ht="12.75">
      <c r="A54" s="11" t="s">
        <v>1928</v>
      </c>
      <c s="12" t="s">
        <v>1929</v>
      </c>
      <c s="14">
        <f>'SO 406'!K8+'SO 406'!M8</f>
      </c>
      <c s="14">
        <f>C54*0.21</f>
      </c>
      <c s="14">
        <f>C54+D54</f>
      </c>
      <c s="13">
        <f>'SO 406'!T7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469</v>
      </c>
      <c s="41">
        <f>Rekapitulace!C22</f>
      </c>
      <c s="20" t="s">
        <v>0</v>
      </c>
      <c t="s">
        <v>22</v>
      </c>
      <c t="s">
        <v>26</v>
      </c>
    </row>
    <row r="4" spans="1:16" ht="32" customHeight="1">
      <c r="A4" s="24" t="s">
        <v>19</v>
      </c>
      <c s="25" t="s">
        <v>27</v>
      </c>
      <c s="27" t="s">
        <v>469</v>
      </c>
      <c r="E4" s="26" t="s">
        <v>470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COUNTIFS(L8:L64,"=0",A8:A64,"P")+COUNTIFS(L8:L64,"",A8:A64,"P")+SUM(Q8:Q64)</f>
      </c>
    </row>
    <row r="8" spans="1:13" ht="12.75">
      <c r="A8" t="s">
        <v>43</v>
      </c>
      <c r="C8" s="28" t="s">
        <v>558</v>
      </c>
      <c r="E8" s="30" t="s">
        <v>557</v>
      </c>
      <c r="J8" s="29">
        <f>0+J9+J14+J31+J40+J45+J58+J63</f>
      </c>
      <c s="29">
        <f>0+K9+K14+K31+K40+K45+K58+K63</f>
      </c>
      <c s="29">
        <f>0+L9+L14+L31+L40+L45+L58+L63</f>
      </c>
      <c s="29">
        <f>0+M9+M14+M31+M40+M45+M58+M63</f>
      </c>
    </row>
    <row r="9" spans="1:13" ht="12.75">
      <c r="A9" t="s">
        <v>45</v>
      </c>
      <c r="C9" s="31" t="s">
        <v>46</v>
      </c>
      <c r="E9" s="33" t="s">
        <v>47</v>
      </c>
      <c r="J9" s="32">
        <f>0</f>
      </c>
      <c s="32">
        <f>0</f>
      </c>
      <c s="32">
        <f>0+L10</f>
      </c>
      <c s="32">
        <f>0+M10</f>
      </c>
    </row>
    <row r="10" spans="1:16" ht="25.5">
      <c r="A10" t="s">
        <v>48</v>
      </c>
      <c s="34" t="s">
        <v>102</v>
      </c>
      <c s="34" t="s">
        <v>50</v>
      </c>
      <c s="35" t="s">
        <v>51</v>
      </c>
      <c s="6" t="s">
        <v>52</v>
      </c>
      <c s="36" t="s">
        <v>53</v>
      </c>
      <c s="37">
        <v>32.512</v>
      </c>
      <c s="36">
        <v>0</v>
      </c>
      <c s="36">
        <f>ROUND(G10*H10,6)</f>
      </c>
      <c r="L10" s="38">
        <v>0</v>
      </c>
      <c s="32">
        <f>ROUND(ROUND(L10,2)*ROUND(G10,3),2)</f>
      </c>
      <c s="36" t="s">
        <v>54</v>
      </c>
      <c>
        <f>(M10*21)/100</f>
      </c>
      <c t="s">
        <v>26</v>
      </c>
    </row>
    <row r="11" spans="1:5" ht="25.5">
      <c r="A11" s="35" t="s">
        <v>55</v>
      </c>
      <c r="E11" s="39" t="s">
        <v>140</v>
      </c>
    </row>
    <row r="12" spans="1:5" ht="51">
      <c r="A12" s="35" t="s">
        <v>56</v>
      </c>
      <c r="E12" s="40" t="s">
        <v>559</v>
      </c>
    </row>
    <row r="13" spans="1:5" ht="165.75">
      <c r="A13" t="s">
        <v>57</v>
      </c>
      <c r="E13" s="39" t="s">
        <v>474</v>
      </c>
    </row>
    <row r="14" spans="1:13" ht="12.75">
      <c r="A14" t="s">
        <v>45</v>
      </c>
      <c r="C14" s="31" t="s">
        <v>49</v>
      </c>
      <c r="E14" s="33" t="s">
        <v>142</v>
      </c>
      <c r="J14" s="32">
        <f>0</f>
      </c>
      <c s="32">
        <f>0</f>
      </c>
      <c s="32">
        <f>0+L15+L19+L23+L27</f>
      </c>
      <c s="32">
        <f>0+M15+M19+M23+M27</f>
      </c>
    </row>
    <row r="15" spans="1:16" ht="12.75">
      <c r="A15" t="s">
        <v>48</v>
      </c>
      <c s="34" t="s">
        <v>49</v>
      </c>
      <c s="34" t="s">
        <v>477</v>
      </c>
      <c s="35" t="s">
        <v>5</v>
      </c>
      <c s="6" t="s">
        <v>478</v>
      </c>
      <c s="36" t="s">
        <v>145</v>
      </c>
      <c s="37">
        <v>30</v>
      </c>
      <c s="36">
        <v>0</v>
      </c>
      <c s="36">
        <f>ROUND(G15*H15,6)</f>
      </c>
      <c r="L15" s="38">
        <v>0</v>
      </c>
      <c s="32">
        <f>ROUND(ROUND(L15,2)*ROUND(G15,3),2)</f>
      </c>
      <c s="36" t="s">
        <v>54</v>
      </c>
      <c>
        <f>(M15*21)/100</f>
      </c>
      <c t="s">
        <v>26</v>
      </c>
    </row>
    <row r="16" spans="1:5" ht="12.75">
      <c r="A16" s="35" t="s">
        <v>55</v>
      </c>
      <c r="E16" s="39" t="s">
        <v>5</v>
      </c>
    </row>
    <row r="17" spans="1:5" ht="63.75">
      <c r="A17" s="35" t="s">
        <v>56</v>
      </c>
      <c r="E17" s="40" t="s">
        <v>560</v>
      </c>
    </row>
    <row r="18" spans="1:5" ht="395.25">
      <c r="A18" t="s">
        <v>57</v>
      </c>
      <c r="E18" s="39" t="s">
        <v>480</v>
      </c>
    </row>
    <row r="19" spans="1:16" ht="12.75">
      <c r="A19" t="s">
        <v>48</v>
      </c>
      <c s="34" t="s">
        <v>26</v>
      </c>
      <c s="34" t="s">
        <v>481</v>
      </c>
      <c s="35" t="s">
        <v>5</v>
      </c>
      <c s="6" t="s">
        <v>482</v>
      </c>
      <c s="36" t="s">
        <v>145</v>
      </c>
      <c s="37">
        <v>2.512</v>
      </c>
      <c s="36">
        <v>0</v>
      </c>
      <c s="36">
        <f>ROUND(G19*H19,6)</f>
      </c>
      <c r="L19" s="38">
        <v>0</v>
      </c>
      <c s="32">
        <f>ROUND(ROUND(L19,2)*ROUND(G19,3),2)</f>
      </c>
      <c s="36" t="s">
        <v>54</v>
      </c>
      <c>
        <f>(M19*21)/100</f>
      </c>
      <c t="s">
        <v>26</v>
      </c>
    </row>
    <row r="20" spans="1:5" ht="12.75">
      <c r="A20" s="35" t="s">
        <v>55</v>
      </c>
      <c r="E20" s="39" t="s">
        <v>5</v>
      </c>
    </row>
    <row r="21" spans="1:5" ht="38.25">
      <c r="A21" s="35" t="s">
        <v>56</v>
      </c>
      <c r="E21" s="40" t="s">
        <v>561</v>
      </c>
    </row>
    <row r="22" spans="1:5" ht="357">
      <c r="A22" t="s">
        <v>57</v>
      </c>
      <c r="E22" s="39" t="s">
        <v>484</v>
      </c>
    </row>
    <row r="23" spans="1:16" ht="12.75">
      <c r="A23" t="s">
        <v>48</v>
      </c>
      <c s="34" t="s">
        <v>25</v>
      </c>
      <c s="34" t="s">
        <v>562</v>
      </c>
      <c s="35" t="s">
        <v>5</v>
      </c>
      <c s="6" t="s">
        <v>563</v>
      </c>
      <c s="36" t="s">
        <v>145</v>
      </c>
      <c s="37">
        <v>0.02</v>
      </c>
      <c s="36">
        <v>0</v>
      </c>
      <c s="36">
        <f>ROUND(G23*H23,6)</f>
      </c>
      <c r="L23" s="38">
        <v>0</v>
      </c>
      <c s="32">
        <f>ROUND(ROUND(L23,2)*ROUND(G23,3),2)</f>
      </c>
      <c s="36" t="s">
        <v>54</v>
      </c>
      <c>
        <f>(M23*21)/100</f>
      </c>
      <c t="s">
        <v>26</v>
      </c>
    </row>
    <row r="24" spans="1:5" ht="12.75">
      <c r="A24" s="35" t="s">
        <v>55</v>
      </c>
      <c r="E24" s="39" t="s">
        <v>5</v>
      </c>
    </row>
    <row r="25" spans="1:5" ht="25.5">
      <c r="A25" s="35" t="s">
        <v>56</v>
      </c>
      <c r="E25" s="40" t="s">
        <v>564</v>
      </c>
    </row>
    <row r="26" spans="1:5" ht="280.5">
      <c r="A26" t="s">
        <v>57</v>
      </c>
      <c r="E26" s="39" t="s">
        <v>565</v>
      </c>
    </row>
    <row r="27" spans="1:16" ht="12.75">
      <c r="A27" t="s">
        <v>48</v>
      </c>
      <c s="34" t="s">
        <v>65</v>
      </c>
      <c s="34" t="s">
        <v>490</v>
      </c>
      <c s="35" t="s">
        <v>5</v>
      </c>
      <c s="6" t="s">
        <v>491</v>
      </c>
      <c s="36" t="s">
        <v>492</v>
      </c>
      <c s="37">
        <v>49</v>
      </c>
      <c s="36">
        <v>0</v>
      </c>
      <c s="36">
        <f>ROUND(G27*H27,6)</f>
      </c>
      <c r="L27" s="38">
        <v>0</v>
      </c>
      <c s="32">
        <f>ROUND(ROUND(L27,2)*ROUND(G27,3),2)</f>
      </c>
      <c s="36" t="s">
        <v>54</v>
      </c>
      <c>
        <f>(M27*21)/100</f>
      </c>
      <c t="s">
        <v>26</v>
      </c>
    </row>
    <row r="28" spans="1:5" ht="12.75">
      <c r="A28" s="35" t="s">
        <v>55</v>
      </c>
      <c r="E28" s="39" t="s">
        <v>5</v>
      </c>
    </row>
    <row r="29" spans="1:5" ht="25.5">
      <c r="A29" s="35" t="s">
        <v>56</v>
      </c>
      <c r="E29" s="40" t="s">
        <v>566</v>
      </c>
    </row>
    <row r="30" spans="1:5" ht="38.25">
      <c r="A30" t="s">
        <v>57</v>
      </c>
      <c r="E30" s="39" t="s">
        <v>494</v>
      </c>
    </row>
    <row r="31" spans="1:13" ht="12.75">
      <c r="A31" t="s">
        <v>45</v>
      </c>
      <c r="C31" s="31" t="s">
        <v>26</v>
      </c>
      <c r="E31" s="33" t="s">
        <v>495</v>
      </c>
      <c r="J31" s="32">
        <f>0</f>
      </c>
      <c s="32">
        <f>0</f>
      </c>
      <c s="32">
        <f>0+L32+L36</f>
      </c>
      <c s="32">
        <f>0+M32+M36</f>
      </c>
    </row>
    <row r="32" spans="1:16" ht="12.75">
      <c r="A32" t="s">
        <v>48</v>
      </c>
      <c s="34" t="s">
        <v>69</v>
      </c>
      <c s="34" t="s">
        <v>496</v>
      </c>
      <c s="35" t="s">
        <v>5</v>
      </c>
      <c s="6" t="s">
        <v>497</v>
      </c>
      <c s="36" t="s">
        <v>154</v>
      </c>
      <c s="37">
        <v>9.975</v>
      </c>
      <c s="36">
        <v>0</v>
      </c>
      <c s="36">
        <f>ROUND(G32*H32,6)</f>
      </c>
      <c r="L32" s="38">
        <v>0</v>
      </c>
      <c s="32">
        <f>ROUND(ROUND(L32,2)*ROUND(G32,3),2)</f>
      </c>
      <c s="36" t="s">
        <v>54</v>
      </c>
      <c>
        <f>(M32*21)/100</f>
      </c>
      <c t="s">
        <v>26</v>
      </c>
    </row>
    <row r="33" spans="1:5" ht="12.75">
      <c r="A33" s="35" t="s">
        <v>55</v>
      </c>
      <c r="E33" s="39" t="s">
        <v>5</v>
      </c>
    </row>
    <row r="34" spans="1:5" ht="38.25">
      <c r="A34" s="35" t="s">
        <v>56</v>
      </c>
      <c r="E34" s="40" t="s">
        <v>567</v>
      </c>
    </row>
    <row r="35" spans="1:5" ht="165.75">
      <c r="A35" t="s">
        <v>57</v>
      </c>
      <c r="E35" s="39" t="s">
        <v>499</v>
      </c>
    </row>
    <row r="36" spans="1:16" ht="12.75">
      <c r="A36" t="s">
        <v>48</v>
      </c>
      <c s="34" t="s">
        <v>74</v>
      </c>
      <c s="34" t="s">
        <v>500</v>
      </c>
      <c s="35" t="s">
        <v>501</v>
      </c>
      <c s="6" t="s">
        <v>502</v>
      </c>
      <c s="36" t="s">
        <v>154</v>
      </c>
      <c s="37">
        <v>20.255</v>
      </c>
      <c s="36">
        <v>0</v>
      </c>
      <c s="36">
        <f>ROUND(G36*H36,6)</f>
      </c>
      <c r="L36" s="38">
        <v>0</v>
      </c>
      <c s="32">
        <f>ROUND(ROUND(L36,2)*ROUND(G36,3),2)</f>
      </c>
      <c s="36" t="s">
        <v>54</v>
      </c>
      <c>
        <f>(M36*21)/100</f>
      </c>
      <c t="s">
        <v>26</v>
      </c>
    </row>
    <row r="37" spans="1:5" ht="12.75">
      <c r="A37" s="35" t="s">
        <v>55</v>
      </c>
      <c r="E37" s="39" t="s">
        <v>5</v>
      </c>
    </row>
    <row r="38" spans="1:5" ht="38.25">
      <c r="A38" s="35" t="s">
        <v>56</v>
      </c>
      <c r="E38" s="40" t="s">
        <v>568</v>
      </c>
    </row>
    <row r="39" spans="1:5" ht="165.75">
      <c r="A39" t="s">
        <v>57</v>
      </c>
      <c r="E39" s="39" t="s">
        <v>499</v>
      </c>
    </row>
    <row r="40" spans="1:13" ht="12.75">
      <c r="A40" t="s">
        <v>45</v>
      </c>
      <c r="C40" s="31" t="s">
        <v>65</v>
      </c>
      <c r="E40" s="33" t="s">
        <v>509</v>
      </c>
      <c r="J40" s="32">
        <f>0</f>
      </c>
      <c s="32">
        <f>0</f>
      </c>
      <c s="32">
        <f>0+L41</f>
      </c>
      <c s="32">
        <f>0+M41</f>
      </c>
    </row>
    <row r="41" spans="1:16" ht="12.75">
      <c r="A41" t="s">
        <v>48</v>
      </c>
      <c s="34" t="s">
        <v>78</v>
      </c>
      <c s="34" t="s">
        <v>515</v>
      </c>
      <c s="35" t="s">
        <v>5</v>
      </c>
      <c s="6" t="s">
        <v>516</v>
      </c>
      <c s="36" t="s">
        <v>145</v>
      </c>
      <c s="37">
        <v>3.453</v>
      </c>
      <c s="36">
        <v>0</v>
      </c>
      <c s="36">
        <f>ROUND(G41*H41,6)</f>
      </c>
      <c r="L41" s="38">
        <v>0</v>
      </c>
      <c s="32">
        <f>ROUND(ROUND(L41,2)*ROUND(G41,3),2)</f>
      </c>
      <c s="36" t="s">
        <v>54</v>
      </c>
      <c>
        <f>(M41*21)/100</f>
      </c>
      <c t="s">
        <v>26</v>
      </c>
    </row>
    <row r="42" spans="1:5" ht="12.75">
      <c r="A42" s="35" t="s">
        <v>55</v>
      </c>
      <c r="E42" s="39" t="s">
        <v>517</v>
      </c>
    </row>
    <row r="43" spans="1:5" ht="51">
      <c r="A43" s="35" t="s">
        <v>56</v>
      </c>
      <c r="E43" s="40" t="s">
        <v>569</v>
      </c>
    </row>
    <row r="44" spans="1:5" ht="395.25">
      <c r="A44" t="s">
        <v>57</v>
      </c>
      <c r="E44" s="39" t="s">
        <v>519</v>
      </c>
    </row>
    <row r="45" spans="1:13" ht="12.75">
      <c r="A45" t="s">
        <v>45</v>
      </c>
      <c r="C45" s="31" t="s">
        <v>69</v>
      </c>
      <c r="E45" s="33" t="s">
        <v>353</v>
      </c>
      <c r="J45" s="32">
        <f>0</f>
      </c>
      <c s="32">
        <f>0</f>
      </c>
      <c s="32">
        <f>0+L46+L50+L54</f>
      </c>
      <c s="32">
        <f>0+M46+M50+M54</f>
      </c>
    </row>
    <row r="46" spans="1:16" ht="25.5">
      <c r="A46" t="s">
        <v>48</v>
      </c>
      <c s="34" t="s">
        <v>82</v>
      </c>
      <c s="34" t="s">
        <v>520</v>
      </c>
      <c s="35" t="s">
        <v>5</v>
      </c>
      <c s="6" t="s">
        <v>521</v>
      </c>
      <c s="36" t="s">
        <v>145</v>
      </c>
      <c s="37">
        <v>36</v>
      </c>
      <c s="36">
        <v>0</v>
      </c>
      <c s="36">
        <f>ROUND(G46*H46,6)</f>
      </c>
      <c r="L46" s="38">
        <v>0</v>
      </c>
      <c s="32">
        <f>ROUND(ROUND(L46,2)*ROUND(G46,3),2)</f>
      </c>
      <c s="36" t="s">
        <v>54</v>
      </c>
      <c>
        <f>(M46*21)/100</f>
      </c>
      <c t="s">
        <v>26</v>
      </c>
    </row>
    <row r="47" spans="1:5" ht="12.75">
      <c r="A47" s="35" t="s">
        <v>55</v>
      </c>
      <c r="E47" s="39" t="s">
        <v>522</v>
      </c>
    </row>
    <row r="48" spans="1:5" ht="51">
      <c r="A48" s="35" t="s">
        <v>56</v>
      </c>
      <c r="E48" s="40" t="s">
        <v>570</v>
      </c>
    </row>
    <row r="49" spans="1:5" ht="267.75">
      <c r="A49" t="s">
        <v>57</v>
      </c>
      <c r="E49" s="39" t="s">
        <v>524</v>
      </c>
    </row>
    <row r="50" spans="1:16" ht="25.5">
      <c r="A50" t="s">
        <v>48</v>
      </c>
      <c s="34" t="s">
        <v>86</v>
      </c>
      <c s="34" t="s">
        <v>525</v>
      </c>
      <c s="35" t="s">
        <v>5</v>
      </c>
      <c s="6" t="s">
        <v>526</v>
      </c>
      <c s="36" t="s">
        <v>145</v>
      </c>
      <c s="37">
        <v>15</v>
      </c>
      <c s="36">
        <v>0</v>
      </c>
      <c s="36">
        <f>ROUND(G50*H50,6)</f>
      </c>
      <c r="L50" s="38">
        <v>0</v>
      </c>
      <c s="32">
        <f>ROUND(ROUND(L50,2)*ROUND(G50,3),2)</f>
      </c>
      <c s="36" t="s">
        <v>54</v>
      </c>
      <c>
        <f>(M50*21)/100</f>
      </c>
      <c t="s">
        <v>26</v>
      </c>
    </row>
    <row r="51" spans="1:5" ht="12.75">
      <c r="A51" s="35" t="s">
        <v>55</v>
      </c>
      <c r="E51" s="39" t="s">
        <v>527</v>
      </c>
    </row>
    <row r="52" spans="1:5" ht="38.25">
      <c r="A52" s="35" t="s">
        <v>56</v>
      </c>
      <c r="E52" s="40" t="s">
        <v>571</v>
      </c>
    </row>
    <row r="53" spans="1:5" ht="267.75">
      <c r="A53" t="s">
        <v>57</v>
      </c>
      <c r="E53" s="39" t="s">
        <v>529</v>
      </c>
    </row>
    <row r="54" spans="1:16" ht="12.75">
      <c r="A54" t="s">
        <v>48</v>
      </c>
      <c s="34" t="s">
        <v>90</v>
      </c>
      <c s="34" t="s">
        <v>530</v>
      </c>
      <c s="35" t="s">
        <v>5</v>
      </c>
      <c s="6" t="s">
        <v>531</v>
      </c>
      <c s="36" t="s">
        <v>492</v>
      </c>
      <c s="37">
        <v>19</v>
      </c>
      <c s="36">
        <v>0</v>
      </c>
      <c s="36">
        <f>ROUND(G54*H54,6)</f>
      </c>
      <c r="L54" s="38">
        <v>0</v>
      </c>
      <c s="32">
        <f>ROUND(ROUND(L54,2)*ROUND(G54,3),2)</f>
      </c>
      <c s="36" t="s">
        <v>54</v>
      </c>
      <c>
        <f>(M54*21)/100</f>
      </c>
      <c t="s">
        <v>26</v>
      </c>
    </row>
    <row r="55" spans="1:5" ht="12.75">
      <c r="A55" s="35" t="s">
        <v>55</v>
      </c>
      <c r="E55" s="39" t="s">
        <v>532</v>
      </c>
    </row>
    <row r="56" spans="1:5" ht="38.25">
      <c r="A56" s="35" t="s">
        <v>56</v>
      </c>
      <c r="E56" s="40" t="s">
        <v>572</v>
      </c>
    </row>
    <row r="57" spans="1:5" ht="178.5">
      <c r="A57" t="s">
        <v>57</v>
      </c>
      <c r="E57" s="39" t="s">
        <v>534</v>
      </c>
    </row>
    <row r="58" spans="1:13" ht="12.75">
      <c r="A58" t="s">
        <v>45</v>
      </c>
      <c r="C58" s="31" t="s">
        <v>82</v>
      </c>
      <c r="E58" s="33" t="s">
        <v>321</v>
      </c>
      <c r="J58" s="32">
        <f>0</f>
      </c>
      <c s="32">
        <f>0</f>
      </c>
      <c s="32">
        <f>0+L59</f>
      </c>
      <c s="32">
        <f>0+M59</f>
      </c>
    </row>
    <row r="59" spans="1:16" ht="12.75">
      <c r="A59" t="s">
        <v>48</v>
      </c>
      <c s="34" t="s">
        <v>94</v>
      </c>
      <c s="34" t="s">
        <v>535</v>
      </c>
      <c s="35" t="s">
        <v>5</v>
      </c>
      <c s="6" t="s">
        <v>536</v>
      </c>
      <c s="36" t="s">
        <v>132</v>
      </c>
      <c s="37">
        <v>4</v>
      </c>
      <c s="36">
        <v>0</v>
      </c>
      <c s="36">
        <f>ROUND(G59*H59,6)</f>
      </c>
      <c r="L59" s="38">
        <v>0</v>
      </c>
      <c s="32">
        <f>ROUND(ROUND(L59,2)*ROUND(G59,3),2)</f>
      </c>
      <c s="36" t="s">
        <v>54</v>
      </c>
      <c>
        <f>(M59*21)/100</f>
      </c>
      <c t="s">
        <v>26</v>
      </c>
    </row>
    <row r="60" spans="1:5" ht="12.75">
      <c r="A60" s="35" t="s">
        <v>55</v>
      </c>
      <c r="E60" s="39" t="s">
        <v>537</v>
      </c>
    </row>
    <row r="61" spans="1:5" ht="12.75">
      <c r="A61" s="35" t="s">
        <v>56</v>
      </c>
      <c r="E61" s="40" t="s">
        <v>573</v>
      </c>
    </row>
    <row r="62" spans="1:5" ht="102">
      <c r="A62" t="s">
        <v>57</v>
      </c>
      <c r="E62" s="39" t="s">
        <v>539</v>
      </c>
    </row>
    <row r="63" spans="1:13" ht="12.75">
      <c r="A63" t="s">
        <v>45</v>
      </c>
      <c r="C63" s="31" t="s">
        <v>86</v>
      </c>
      <c r="E63" s="33" t="s">
        <v>405</v>
      </c>
      <c r="J63" s="32">
        <f>0</f>
      </c>
      <c s="32">
        <f>0</f>
      </c>
      <c s="32">
        <f>0+L64</f>
      </c>
      <c s="32">
        <f>0+M64</f>
      </c>
    </row>
    <row r="64" spans="1:16" ht="12.75">
      <c r="A64" t="s">
        <v>48</v>
      </c>
      <c s="34" t="s">
        <v>98</v>
      </c>
      <c s="34" t="s">
        <v>574</v>
      </c>
      <c s="35" t="s">
        <v>5</v>
      </c>
      <c s="6" t="s">
        <v>575</v>
      </c>
      <c s="36" t="s">
        <v>145</v>
      </c>
      <c s="37">
        <v>0.011</v>
      </c>
      <c s="36">
        <v>0</v>
      </c>
      <c s="36">
        <f>ROUND(G64*H64,6)</f>
      </c>
      <c r="L64" s="38">
        <v>0</v>
      </c>
      <c s="32">
        <f>ROUND(ROUND(L64,2)*ROUND(G64,3),2)</f>
      </c>
      <c s="36" t="s">
        <v>54</v>
      </c>
      <c>
        <f>(M64*21)/100</f>
      </c>
      <c t="s">
        <v>26</v>
      </c>
    </row>
    <row r="65" spans="1:5" ht="12.75">
      <c r="A65" s="35" t="s">
        <v>55</v>
      </c>
      <c r="E65" s="39" t="s">
        <v>576</v>
      </c>
    </row>
    <row r="66" spans="1:5" ht="25.5">
      <c r="A66" s="35" t="s">
        <v>56</v>
      </c>
      <c r="E66" s="40" t="s">
        <v>577</v>
      </c>
    </row>
    <row r="67" spans="1:5" ht="76.5">
      <c r="A67" t="s">
        <v>57</v>
      </c>
      <c r="E67" s="39" t="s">
        <v>578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579</v>
      </c>
      <c s="41">
        <f>Rekapitulace!C25</f>
      </c>
      <c s="20" t="s">
        <v>0</v>
      </c>
      <c t="s">
        <v>22</v>
      </c>
      <c t="s">
        <v>26</v>
      </c>
    </row>
    <row r="4" spans="1:16" ht="32" customHeight="1">
      <c r="A4" s="24" t="s">
        <v>19</v>
      </c>
      <c s="25" t="s">
        <v>27</v>
      </c>
      <c s="27" t="s">
        <v>579</v>
      </c>
      <c r="E4" s="26" t="s">
        <v>580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COUNTIFS(L8:L210,"=0",A8:A210,"P")+COUNTIFS(L8:L210,"",A8:A210,"P")+SUM(Q8:Q210)</f>
      </c>
    </row>
    <row r="8" spans="1:13" ht="12.75">
      <c r="A8" t="s">
        <v>43</v>
      </c>
      <c r="C8" s="28" t="s">
        <v>583</v>
      </c>
      <c r="E8" s="30" t="s">
        <v>582</v>
      </c>
      <c r="J8" s="29">
        <f>0+J9+J34+J71+J120+J141+J154+J159+J180+J201</f>
      </c>
      <c s="29">
        <f>0+K9+K34+K71+K120+K141+K154+K159+K180+K201</f>
      </c>
      <c s="29">
        <f>0+L9+L34+L71+L120+L141+L154+L159+L180+L201</f>
      </c>
      <c s="29">
        <f>0+M9+M34+M71+M120+M141+M154+M159+M180+M201</f>
      </c>
    </row>
    <row r="9" spans="1:13" ht="12.75">
      <c r="A9" t="s">
        <v>45</v>
      </c>
      <c r="C9" s="31" t="s">
        <v>46</v>
      </c>
      <c r="E9" s="33" t="s">
        <v>47</v>
      </c>
      <c r="J9" s="32">
        <f>0</f>
      </c>
      <c s="32">
        <f>0</f>
      </c>
      <c s="32">
        <f>0+L10+L14+L18+L22+L26+L30</f>
      </c>
      <c s="32">
        <f>0+M10+M14+M18+M22+M26+M30</f>
      </c>
    </row>
    <row r="10" spans="1:16" ht="12.75">
      <c r="A10" t="s">
        <v>48</v>
      </c>
      <c s="34" t="s">
        <v>584</v>
      </c>
      <c s="34" t="s">
        <v>585</v>
      </c>
      <c s="35" t="s">
        <v>5</v>
      </c>
      <c s="6" t="s">
        <v>586</v>
      </c>
      <c s="36" t="s">
        <v>132</v>
      </c>
      <c s="37">
        <v>16</v>
      </c>
      <c s="36">
        <v>0</v>
      </c>
      <c s="36">
        <f>ROUND(G10*H10,6)</f>
      </c>
      <c r="L10" s="38">
        <v>0</v>
      </c>
      <c s="32">
        <f>ROUND(ROUND(L10,2)*ROUND(G10,3),2)</f>
      </c>
      <c s="36" t="s">
        <v>54</v>
      </c>
      <c>
        <f>(M10*21)/100</f>
      </c>
      <c t="s">
        <v>26</v>
      </c>
    </row>
    <row r="11" spans="1:5" ht="12.75">
      <c r="A11" s="35" t="s">
        <v>55</v>
      </c>
      <c r="E11" s="39" t="s">
        <v>5</v>
      </c>
    </row>
    <row r="12" spans="1:5" ht="25.5">
      <c r="A12" s="35" t="s">
        <v>56</v>
      </c>
      <c r="E12" s="40" t="s">
        <v>587</v>
      </c>
    </row>
    <row r="13" spans="1:5" ht="12.75">
      <c r="A13" t="s">
        <v>57</v>
      </c>
      <c r="E13" s="39" t="s">
        <v>5</v>
      </c>
    </row>
    <row r="14" spans="1:16" ht="25.5">
      <c r="A14" t="s">
        <v>48</v>
      </c>
      <c s="34" t="s">
        <v>588</v>
      </c>
      <c s="34" t="s">
        <v>50</v>
      </c>
      <c s="35" t="s">
        <v>51</v>
      </c>
      <c s="6" t="s">
        <v>52</v>
      </c>
      <c s="36" t="s">
        <v>53</v>
      </c>
      <c s="37">
        <v>6249.2</v>
      </c>
      <c s="36">
        <v>0</v>
      </c>
      <c s="36">
        <f>ROUND(G14*H14,6)</f>
      </c>
      <c r="L14" s="38">
        <v>0</v>
      </c>
      <c s="32">
        <f>ROUND(ROUND(L14,2)*ROUND(G14,3),2)</f>
      </c>
      <c s="36" t="s">
        <v>54</v>
      </c>
      <c>
        <f>(M14*21)/100</f>
      </c>
      <c t="s">
        <v>26</v>
      </c>
    </row>
    <row r="15" spans="1:5" ht="25.5">
      <c r="A15" s="35" t="s">
        <v>55</v>
      </c>
      <c r="E15" s="39" t="s">
        <v>140</v>
      </c>
    </row>
    <row r="16" spans="1:5" ht="38.25">
      <c r="A16" s="35" t="s">
        <v>56</v>
      </c>
      <c r="E16" s="40" t="s">
        <v>589</v>
      </c>
    </row>
    <row r="17" spans="1:5" ht="165.75">
      <c r="A17" t="s">
        <v>57</v>
      </c>
      <c r="E17" s="39" t="s">
        <v>58</v>
      </c>
    </row>
    <row r="18" spans="1:16" ht="25.5">
      <c r="A18" t="s">
        <v>48</v>
      </c>
      <c s="34" t="s">
        <v>590</v>
      </c>
      <c s="34" t="s">
        <v>62</v>
      </c>
      <c s="35" t="s">
        <v>63</v>
      </c>
      <c s="6" t="s">
        <v>64</v>
      </c>
      <c s="36" t="s">
        <v>53</v>
      </c>
      <c s="37">
        <v>193.14</v>
      </c>
      <c s="36">
        <v>0</v>
      </c>
      <c s="36">
        <f>ROUND(G18*H18,6)</f>
      </c>
      <c r="L18" s="38">
        <v>0</v>
      </c>
      <c s="32">
        <f>ROUND(ROUND(L18,2)*ROUND(G18,3),2)</f>
      </c>
      <c s="36" t="s">
        <v>54</v>
      </c>
      <c>
        <f>(M18*21)/100</f>
      </c>
      <c t="s">
        <v>26</v>
      </c>
    </row>
    <row r="19" spans="1:5" ht="25.5">
      <c r="A19" s="35" t="s">
        <v>55</v>
      </c>
      <c r="E19" s="39" t="s">
        <v>140</v>
      </c>
    </row>
    <row r="20" spans="1:5" ht="51">
      <c r="A20" s="35" t="s">
        <v>56</v>
      </c>
      <c r="E20" s="40" t="s">
        <v>591</v>
      </c>
    </row>
    <row r="21" spans="1:5" ht="165.75">
      <c r="A21" t="s">
        <v>57</v>
      </c>
      <c r="E21" s="39" t="s">
        <v>58</v>
      </c>
    </row>
    <row r="22" spans="1:16" ht="25.5">
      <c r="A22" t="s">
        <v>48</v>
      </c>
      <c s="34" t="s">
        <v>592</v>
      </c>
      <c s="34" t="s">
        <v>87</v>
      </c>
      <c s="35" t="s">
        <v>88</v>
      </c>
      <c s="6" t="s">
        <v>89</v>
      </c>
      <c s="36" t="s">
        <v>53</v>
      </c>
      <c s="37">
        <v>830.5</v>
      </c>
      <c s="36">
        <v>0</v>
      </c>
      <c s="36">
        <f>ROUND(G22*H22,6)</f>
      </c>
      <c r="L22" s="38">
        <v>0</v>
      </c>
      <c s="32">
        <f>ROUND(ROUND(L22,2)*ROUND(G22,3),2)</f>
      </c>
      <c s="36" t="s">
        <v>54</v>
      </c>
      <c>
        <f>(M22*21)/100</f>
      </c>
      <c t="s">
        <v>26</v>
      </c>
    </row>
    <row r="23" spans="1:5" ht="25.5">
      <c r="A23" s="35" t="s">
        <v>55</v>
      </c>
      <c r="E23" s="39" t="s">
        <v>140</v>
      </c>
    </row>
    <row r="24" spans="1:5" ht="63.75">
      <c r="A24" s="35" t="s">
        <v>56</v>
      </c>
      <c r="E24" s="40" t="s">
        <v>593</v>
      </c>
    </row>
    <row r="25" spans="1:5" ht="165.75">
      <c r="A25" t="s">
        <v>57</v>
      </c>
      <c r="E25" s="39" t="s">
        <v>58</v>
      </c>
    </row>
    <row r="26" spans="1:16" ht="25.5">
      <c r="A26" t="s">
        <v>48</v>
      </c>
      <c s="34" t="s">
        <v>594</v>
      </c>
      <c s="34" t="s">
        <v>91</v>
      </c>
      <c s="35" t="s">
        <v>92</v>
      </c>
      <c s="6" t="s">
        <v>93</v>
      </c>
      <c s="36" t="s">
        <v>53</v>
      </c>
      <c s="37">
        <v>3.94</v>
      </c>
      <c s="36">
        <v>0</v>
      </c>
      <c s="36">
        <f>ROUND(G26*H26,6)</f>
      </c>
      <c r="L26" s="38">
        <v>0</v>
      </c>
      <c s="32">
        <f>ROUND(ROUND(L26,2)*ROUND(G26,3),2)</f>
      </c>
      <c s="36" t="s">
        <v>54</v>
      </c>
      <c>
        <f>(M26*21)/100</f>
      </c>
      <c t="s">
        <v>26</v>
      </c>
    </row>
    <row r="27" spans="1:5" ht="25.5">
      <c r="A27" s="35" t="s">
        <v>55</v>
      </c>
      <c r="E27" s="39" t="s">
        <v>140</v>
      </c>
    </row>
    <row r="28" spans="1:5" ht="25.5">
      <c r="A28" s="35" t="s">
        <v>56</v>
      </c>
      <c r="E28" s="40" t="s">
        <v>595</v>
      </c>
    </row>
    <row r="29" spans="1:5" ht="165.75">
      <c r="A29" t="s">
        <v>57</v>
      </c>
      <c r="E29" s="39" t="s">
        <v>58</v>
      </c>
    </row>
    <row r="30" spans="1:16" ht="12.75">
      <c r="A30" t="s">
        <v>48</v>
      </c>
      <c s="34" t="s">
        <v>596</v>
      </c>
      <c s="34" t="s">
        <v>597</v>
      </c>
      <c s="35" t="s">
        <v>5</v>
      </c>
      <c s="6" t="s">
        <v>598</v>
      </c>
      <c s="36" t="s">
        <v>112</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78.5">
      <c r="A33" t="s">
        <v>57</v>
      </c>
      <c r="E33" s="39" t="s">
        <v>599</v>
      </c>
    </row>
    <row r="34" spans="1:13" ht="12.75">
      <c r="A34" t="s">
        <v>45</v>
      </c>
      <c r="C34" s="31" t="s">
        <v>49</v>
      </c>
      <c r="E34" s="33" t="s">
        <v>142</v>
      </c>
      <c r="J34" s="32">
        <f>0</f>
      </c>
      <c s="32">
        <f>0</f>
      </c>
      <c s="32">
        <f>0+L35+L39+L43+L47+L51+L55+L59+L63+L67</f>
      </c>
      <c s="32">
        <f>0+M35+M39+M43+M47+M51+M55+M59+M63+M67</f>
      </c>
    </row>
    <row r="35" spans="1:16" ht="12.75">
      <c r="A35" t="s">
        <v>48</v>
      </c>
      <c s="34" t="s">
        <v>49</v>
      </c>
      <c s="34" t="s">
        <v>600</v>
      </c>
      <c s="35" t="s">
        <v>5</v>
      </c>
      <c s="6" t="s">
        <v>601</v>
      </c>
      <c s="36" t="s">
        <v>163</v>
      </c>
      <c s="37">
        <v>2160</v>
      </c>
      <c s="36">
        <v>0</v>
      </c>
      <c s="36">
        <f>ROUND(G35*H35,6)</f>
      </c>
      <c r="L35" s="38">
        <v>0</v>
      </c>
      <c s="32">
        <f>ROUND(ROUND(L35,2)*ROUND(G35,3),2)</f>
      </c>
      <c s="36" t="s">
        <v>54</v>
      </c>
      <c>
        <f>(M35*21)/100</f>
      </c>
      <c t="s">
        <v>26</v>
      </c>
    </row>
    <row r="36" spans="1:5" ht="12.75">
      <c r="A36" s="35" t="s">
        <v>55</v>
      </c>
      <c r="E36" s="39" t="s">
        <v>5</v>
      </c>
    </row>
    <row r="37" spans="1:5" ht="12.75">
      <c r="A37" s="35" t="s">
        <v>56</v>
      </c>
      <c r="E37" s="40" t="s">
        <v>602</v>
      </c>
    </row>
    <row r="38" spans="1:5" ht="38.25">
      <c r="A38" t="s">
        <v>57</v>
      </c>
      <c r="E38" s="39" t="s">
        <v>603</v>
      </c>
    </row>
    <row r="39" spans="1:16" ht="12.75">
      <c r="A39" t="s">
        <v>48</v>
      </c>
      <c s="34" t="s">
        <v>26</v>
      </c>
      <c s="34" t="s">
        <v>604</v>
      </c>
      <c s="35" t="s">
        <v>5</v>
      </c>
      <c s="6" t="s">
        <v>605</v>
      </c>
      <c s="36" t="s">
        <v>154</v>
      </c>
      <c s="37">
        <v>100</v>
      </c>
      <c s="36">
        <v>0</v>
      </c>
      <c s="36">
        <f>ROUND(G39*H39,6)</f>
      </c>
      <c r="L39" s="38">
        <v>0</v>
      </c>
      <c s="32">
        <f>ROUND(ROUND(L39,2)*ROUND(G39,3),2)</f>
      </c>
      <c s="36" t="s">
        <v>54</v>
      </c>
      <c>
        <f>(M39*21)/100</f>
      </c>
      <c t="s">
        <v>26</v>
      </c>
    </row>
    <row r="40" spans="1:5" ht="12.75">
      <c r="A40" s="35" t="s">
        <v>55</v>
      </c>
      <c r="E40" s="39" t="s">
        <v>5</v>
      </c>
    </row>
    <row r="41" spans="1:5" ht="12.75">
      <c r="A41" s="35" t="s">
        <v>56</v>
      </c>
      <c r="E41" s="40" t="s">
        <v>606</v>
      </c>
    </row>
    <row r="42" spans="1:5" ht="38.25">
      <c r="A42" t="s">
        <v>57</v>
      </c>
      <c r="E42" s="39" t="s">
        <v>607</v>
      </c>
    </row>
    <row r="43" spans="1:16" ht="12.75">
      <c r="A43" t="s">
        <v>48</v>
      </c>
      <c s="34" t="s">
        <v>25</v>
      </c>
      <c s="34" t="s">
        <v>608</v>
      </c>
      <c s="35" t="s">
        <v>5</v>
      </c>
      <c s="6" t="s">
        <v>609</v>
      </c>
      <c s="36" t="s">
        <v>145</v>
      </c>
      <c s="37">
        <v>3396</v>
      </c>
      <c s="36">
        <v>0</v>
      </c>
      <c s="36">
        <f>ROUND(G43*H43,6)</f>
      </c>
      <c r="L43" s="38">
        <v>0</v>
      </c>
      <c s="32">
        <f>ROUND(ROUND(L43,2)*ROUND(G43,3),2)</f>
      </c>
      <c s="36" t="s">
        <v>54</v>
      </c>
      <c>
        <f>(M43*21)/100</f>
      </c>
      <c t="s">
        <v>26</v>
      </c>
    </row>
    <row r="44" spans="1:5" ht="12.75">
      <c r="A44" s="35" t="s">
        <v>55</v>
      </c>
      <c r="E44" s="39" t="s">
        <v>5</v>
      </c>
    </row>
    <row r="45" spans="1:5" ht="51">
      <c r="A45" s="35" t="s">
        <v>56</v>
      </c>
      <c r="E45" s="40" t="s">
        <v>610</v>
      </c>
    </row>
    <row r="46" spans="1:5" ht="318.75">
      <c r="A46" t="s">
        <v>57</v>
      </c>
      <c r="E46" s="39" t="s">
        <v>611</v>
      </c>
    </row>
    <row r="47" spans="1:16" ht="12.75">
      <c r="A47" t="s">
        <v>48</v>
      </c>
      <c s="34" t="s">
        <v>65</v>
      </c>
      <c s="34" t="s">
        <v>612</v>
      </c>
      <c s="35" t="s">
        <v>5</v>
      </c>
      <c s="6" t="s">
        <v>613</v>
      </c>
      <c s="36" t="s">
        <v>614</v>
      </c>
      <c s="37">
        <v>67920</v>
      </c>
      <c s="36">
        <v>0</v>
      </c>
      <c s="36">
        <f>ROUND(G47*H47,6)</f>
      </c>
      <c r="L47" s="38">
        <v>0</v>
      </c>
      <c s="32">
        <f>ROUND(ROUND(L47,2)*ROUND(G47,3),2)</f>
      </c>
      <c s="36" t="s">
        <v>54</v>
      </c>
      <c>
        <f>(M47*21)/100</f>
      </c>
      <c t="s">
        <v>26</v>
      </c>
    </row>
    <row r="48" spans="1:5" ht="12.75">
      <c r="A48" s="35" t="s">
        <v>55</v>
      </c>
      <c r="E48" s="39" t="s">
        <v>5</v>
      </c>
    </row>
    <row r="49" spans="1:5" ht="51">
      <c r="A49" s="35" t="s">
        <v>56</v>
      </c>
      <c r="E49" s="40" t="s">
        <v>615</v>
      </c>
    </row>
    <row r="50" spans="1:5" ht="25.5">
      <c r="A50" t="s">
        <v>57</v>
      </c>
      <c r="E50" s="39" t="s">
        <v>616</v>
      </c>
    </row>
    <row r="51" spans="1:16" ht="12.75">
      <c r="A51" t="s">
        <v>48</v>
      </c>
      <c s="34" t="s">
        <v>69</v>
      </c>
      <c s="34" t="s">
        <v>617</v>
      </c>
      <c s="35" t="s">
        <v>5</v>
      </c>
      <c s="6" t="s">
        <v>618</v>
      </c>
      <c s="36" t="s">
        <v>145</v>
      </c>
      <c s="37">
        <v>2640</v>
      </c>
      <c s="36">
        <v>0</v>
      </c>
      <c s="36">
        <f>ROUND(G51*H51,6)</f>
      </c>
      <c r="L51" s="38">
        <v>0</v>
      </c>
      <c s="32">
        <f>ROUND(ROUND(L51,2)*ROUND(G51,3),2)</f>
      </c>
      <c s="36" t="s">
        <v>54</v>
      </c>
      <c>
        <f>(M51*21)/100</f>
      </c>
      <c t="s">
        <v>26</v>
      </c>
    </row>
    <row r="52" spans="1:5" ht="12.75">
      <c r="A52" s="35" t="s">
        <v>55</v>
      </c>
      <c r="E52" s="39" t="s">
        <v>5</v>
      </c>
    </row>
    <row r="53" spans="1:5" ht="25.5">
      <c r="A53" s="35" t="s">
        <v>56</v>
      </c>
      <c r="E53" s="40" t="s">
        <v>619</v>
      </c>
    </row>
    <row r="54" spans="1:5" ht="191.25">
      <c r="A54" t="s">
        <v>57</v>
      </c>
      <c r="E54" s="39" t="s">
        <v>620</v>
      </c>
    </row>
    <row r="55" spans="1:16" ht="12.75">
      <c r="A55" t="s">
        <v>48</v>
      </c>
      <c s="34" t="s">
        <v>74</v>
      </c>
      <c s="34" t="s">
        <v>621</v>
      </c>
      <c s="35" t="s">
        <v>5</v>
      </c>
      <c s="6" t="s">
        <v>622</v>
      </c>
      <c s="36" t="s">
        <v>145</v>
      </c>
      <c s="37">
        <v>14.25</v>
      </c>
      <c s="36">
        <v>0</v>
      </c>
      <c s="36">
        <f>ROUND(G55*H55,6)</f>
      </c>
      <c r="L55" s="38">
        <v>0</v>
      </c>
      <c s="32">
        <f>ROUND(ROUND(L55,2)*ROUND(G55,3),2)</f>
      </c>
      <c s="36" t="s">
        <v>54</v>
      </c>
      <c>
        <f>(M55*21)/100</f>
      </c>
      <c t="s">
        <v>26</v>
      </c>
    </row>
    <row r="56" spans="1:5" ht="12.75">
      <c r="A56" s="35" t="s">
        <v>55</v>
      </c>
      <c r="E56" s="39" t="s">
        <v>5</v>
      </c>
    </row>
    <row r="57" spans="1:5" ht="38.25">
      <c r="A57" s="35" t="s">
        <v>56</v>
      </c>
      <c r="E57" s="40" t="s">
        <v>623</v>
      </c>
    </row>
    <row r="58" spans="1:5" ht="255">
      <c r="A58" t="s">
        <v>57</v>
      </c>
      <c r="E58" s="39" t="s">
        <v>624</v>
      </c>
    </row>
    <row r="59" spans="1:16" ht="12.75">
      <c r="A59" t="s">
        <v>48</v>
      </c>
      <c s="34" t="s">
        <v>78</v>
      </c>
      <c s="34" t="s">
        <v>286</v>
      </c>
      <c s="35" t="s">
        <v>5</v>
      </c>
      <c s="6" t="s">
        <v>287</v>
      </c>
      <c s="36" t="s">
        <v>145</v>
      </c>
      <c s="37">
        <v>338.4</v>
      </c>
      <c s="36">
        <v>0</v>
      </c>
      <c s="36">
        <f>ROUND(G59*H59,6)</f>
      </c>
      <c r="L59" s="38">
        <v>0</v>
      </c>
      <c s="32">
        <f>ROUND(ROUND(L59,2)*ROUND(G59,3),2)</f>
      </c>
      <c s="36" t="s">
        <v>54</v>
      </c>
      <c>
        <f>(M59*21)/100</f>
      </c>
      <c t="s">
        <v>26</v>
      </c>
    </row>
    <row r="60" spans="1:5" ht="12.75">
      <c r="A60" s="35" t="s">
        <v>55</v>
      </c>
      <c r="E60" s="39" t="s">
        <v>5</v>
      </c>
    </row>
    <row r="61" spans="1:5" ht="25.5">
      <c r="A61" s="35" t="s">
        <v>56</v>
      </c>
      <c r="E61" s="40" t="s">
        <v>625</v>
      </c>
    </row>
    <row r="62" spans="1:5" ht="229.5">
      <c r="A62" t="s">
        <v>57</v>
      </c>
      <c r="E62" s="39" t="s">
        <v>626</v>
      </c>
    </row>
    <row r="63" spans="1:16" ht="12.75">
      <c r="A63" t="s">
        <v>48</v>
      </c>
      <c s="34" t="s">
        <v>82</v>
      </c>
      <c s="34" t="s">
        <v>627</v>
      </c>
      <c s="35" t="s">
        <v>5</v>
      </c>
      <c s="6" t="s">
        <v>628</v>
      </c>
      <c s="36" t="s">
        <v>145</v>
      </c>
      <c s="37">
        <v>1692</v>
      </c>
      <c s="36">
        <v>0</v>
      </c>
      <c s="36">
        <f>ROUND(G63*H63,6)</f>
      </c>
      <c r="L63" s="38">
        <v>0</v>
      </c>
      <c s="32">
        <f>ROUND(ROUND(L63,2)*ROUND(G63,3),2)</f>
      </c>
      <c s="36" t="s">
        <v>54</v>
      </c>
      <c>
        <f>(M63*21)/100</f>
      </c>
      <c t="s">
        <v>26</v>
      </c>
    </row>
    <row r="64" spans="1:5" ht="12.75">
      <c r="A64" s="35" t="s">
        <v>55</v>
      </c>
      <c r="E64" s="39" t="s">
        <v>5</v>
      </c>
    </row>
    <row r="65" spans="1:5" ht="25.5">
      <c r="A65" s="35" t="s">
        <v>56</v>
      </c>
      <c r="E65" s="40" t="s">
        <v>629</v>
      </c>
    </row>
    <row r="66" spans="1:5" ht="229.5">
      <c r="A66" t="s">
        <v>57</v>
      </c>
      <c r="E66" s="39" t="s">
        <v>630</v>
      </c>
    </row>
    <row r="67" spans="1:16" ht="12.75">
      <c r="A67" t="s">
        <v>48</v>
      </c>
      <c s="34" t="s">
        <v>86</v>
      </c>
      <c s="34" t="s">
        <v>631</v>
      </c>
      <c s="35" t="s">
        <v>5</v>
      </c>
      <c s="6" t="s">
        <v>632</v>
      </c>
      <c s="36" t="s">
        <v>145</v>
      </c>
      <c s="37">
        <v>42</v>
      </c>
      <c s="36">
        <v>0</v>
      </c>
      <c s="36">
        <f>ROUND(G67*H67,6)</f>
      </c>
      <c r="L67" s="38">
        <v>0</v>
      </c>
      <c s="32">
        <f>ROUND(ROUND(L67,2)*ROUND(G67,3),2)</f>
      </c>
      <c s="36" t="s">
        <v>54</v>
      </c>
      <c>
        <f>(M67*21)/100</f>
      </c>
      <c t="s">
        <v>26</v>
      </c>
    </row>
    <row r="68" spans="1:5" ht="12.75">
      <c r="A68" s="35" t="s">
        <v>55</v>
      </c>
      <c r="E68" s="39" t="s">
        <v>5</v>
      </c>
    </row>
    <row r="69" spans="1:5" ht="38.25">
      <c r="A69" s="35" t="s">
        <v>56</v>
      </c>
      <c r="E69" s="40" t="s">
        <v>633</v>
      </c>
    </row>
    <row r="70" spans="1:5" ht="293.25">
      <c r="A70" t="s">
        <v>57</v>
      </c>
      <c r="E70" s="39" t="s">
        <v>634</v>
      </c>
    </row>
    <row r="71" spans="1:13" ht="12.75">
      <c r="A71" t="s">
        <v>45</v>
      </c>
      <c r="C71" s="31" t="s">
        <v>26</v>
      </c>
      <c r="E71" s="33" t="s">
        <v>495</v>
      </c>
      <c r="J71" s="32">
        <f>0</f>
      </c>
      <c s="32">
        <f>0</f>
      </c>
      <c s="32">
        <f>0+L72+L76+L80+L84+L88+L92+L96+L100+L104+L108+L112+L116</f>
      </c>
      <c s="32">
        <f>0+M72+M76+M80+M84+M88+M92+M96+M100+M104+M108+M112+M116</f>
      </c>
    </row>
    <row r="72" spans="1:16" ht="12.75">
      <c r="A72" t="s">
        <v>48</v>
      </c>
      <c s="34" t="s">
        <v>90</v>
      </c>
      <c s="34" t="s">
        <v>635</v>
      </c>
      <c s="35" t="s">
        <v>5</v>
      </c>
      <c s="6" t="s">
        <v>636</v>
      </c>
      <c s="36" t="s">
        <v>145</v>
      </c>
      <c s="37">
        <v>12.85</v>
      </c>
      <c s="36">
        <v>0</v>
      </c>
      <c s="36">
        <f>ROUND(G72*H72,6)</f>
      </c>
      <c r="L72" s="38">
        <v>0</v>
      </c>
      <c s="32">
        <f>ROUND(ROUND(L72,2)*ROUND(G72,3),2)</f>
      </c>
      <c s="36" t="s">
        <v>54</v>
      </c>
      <c>
        <f>(M72*21)/100</f>
      </c>
      <c t="s">
        <v>26</v>
      </c>
    </row>
    <row r="73" spans="1:5" ht="12.75">
      <c r="A73" s="35" t="s">
        <v>55</v>
      </c>
      <c r="E73" s="39" t="s">
        <v>5</v>
      </c>
    </row>
    <row r="74" spans="1:5" ht="25.5">
      <c r="A74" s="35" t="s">
        <v>56</v>
      </c>
      <c r="E74" s="40" t="s">
        <v>637</v>
      </c>
    </row>
    <row r="75" spans="1:5" ht="51">
      <c r="A75" t="s">
        <v>57</v>
      </c>
      <c r="E75" s="39" t="s">
        <v>638</v>
      </c>
    </row>
    <row r="76" spans="1:16" ht="12.75">
      <c r="A76" t="s">
        <v>48</v>
      </c>
      <c s="34" t="s">
        <v>94</v>
      </c>
      <c s="34" t="s">
        <v>639</v>
      </c>
      <c s="35" t="s">
        <v>5</v>
      </c>
      <c s="6" t="s">
        <v>640</v>
      </c>
      <c s="36" t="s">
        <v>492</v>
      </c>
      <c s="37">
        <v>455.371</v>
      </c>
      <c s="36">
        <v>0</v>
      </c>
      <c s="36">
        <f>ROUND(G76*H76,6)</f>
      </c>
      <c r="L76" s="38">
        <v>0</v>
      </c>
      <c s="32">
        <f>ROUND(ROUND(L76,2)*ROUND(G76,3),2)</f>
      </c>
      <c s="36" t="s">
        <v>54</v>
      </c>
      <c>
        <f>(M76*21)/100</f>
      </c>
      <c t="s">
        <v>26</v>
      </c>
    </row>
    <row r="77" spans="1:5" ht="12.75">
      <c r="A77" s="35" t="s">
        <v>55</v>
      </c>
      <c r="E77" s="39" t="s">
        <v>5</v>
      </c>
    </row>
    <row r="78" spans="1:5" ht="25.5">
      <c r="A78" s="35" t="s">
        <v>56</v>
      </c>
      <c r="E78" s="40" t="s">
        <v>641</v>
      </c>
    </row>
    <row r="79" spans="1:5" ht="51">
      <c r="A79" t="s">
        <v>57</v>
      </c>
      <c r="E79" s="39" t="s">
        <v>642</v>
      </c>
    </row>
    <row r="80" spans="1:16" ht="12.75">
      <c r="A80" t="s">
        <v>48</v>
      </c>
      <c s="34" t="s">
        <v>98</v>
      </c>
      <c s="34" t="s">
        <v>643</v>
      </c>
      <c s="35" t="s">
        <v>5</v>
      </c>
      <c s="6" t="s">
        <v>644</v>
      </c>
      <c s="36" t="s">
        <v>53</v>
      </c>
      <c s="37">
        <v>66.49</v>
      </c>
      <c s="36">
        <v>0</v>
      </c>
      <c s="36">
        <f>ROUND(G80*H80,6)</f>
      </c>
      <c r="L80" s="38">
        <v>0</v>
      </c>
      <c s="32">
        <f>ROUND(ROUND(L80,2)*ROUND(G80,3),2)</f>
      </c>
      <c s="36" t="s">
        <v>54</v>
      </c>
      <c>
        <f>(M80*21)/100</f>
      </c>
      <c t="s">
        <v>26</v>
      </c>
    </row>
    <row r="81" spans="1:5" ht="12.75">
      <c r="A81" s="35" t="s">
        <v>55</v>
      </c>
      <c r="E81" s="39" t="s">
        <v>5</v>
      </c>
    </row>
    <row r="82" spans="1:5" ht="12.75">
      <c r="A82" s="35" t="s">
        <v>56</v>
      </c>
      <c r="E82" s="40" t="s">
        <v>645</v>
      </c>
    </row>
    <row r="83" spans="1:5" ht="38.25">
      <c r="A83" t="s">
        <v>57</v>
      </c>
      <c r="E83" s="39" t="s">
        <v>646</v>
      </c>
    </row>
    <row r="84" spans="1:16" ht="12.75">
      <c r="A84" t="s">
        <v>48</v>
      </c>
      <c s="34" t="s">
        <v>102</v>
      </c>
      <c s="34" t="s">
        <v>647</v>
      </c>
      <c s="35" t="s">
        <v>5</v>
      </c>
      <c s="6" t="s">
        <v>648</v>
      </c>
      <c s="36" t="s">
        <v>492</v>
      </c>
      <c s="37">
        <v>524.7</v>
      </c>
      <c s="36">
        <v>0</v>
      </c>
      <c s="36">
        <f>ROUND(G84*H84,6)</f>
      </c>
      <c r="L84" s="38">
        <v>0</v>
      </c>
      <c s="32">
        <f>ROUND(ROUND(L84,2)*ROUND(G84,3),2)</f>
      </c>
      <c s="36" t="s">
        <v>54</v>
      </c>
      <c>
        <f>(M84*21)/100</f>
      </c>
      <c t="s">
        <v>26</v>
      </c>
    </row>
    <row r="85" spans="1:5" ht="12.75">
      <c r="A85" s="35" t="s">
        <v>55</v>
      </c>
      <c r="E85" s="39" t="s">
        <v>5</v>
      </c>
    </row>
    <row r="86" spans="1:5" ht="25.5">
      <c r="A86" s="35" t="s">
        <v>56</v>
      </c>
      <c r="E86" s="40" t="s">
        <v>649</v>
      </c>
    </row>
    <row r="87" spans="1:5" ht="25.5">
      <c r="A87" t="s">
        <v>57</v>
      </c>
      <c r="E87" s="39" t="s">
        <v>650</v>
      </c>
    </row>
    <row r="88" spans="1:16" ht="12.75">
      <c r="A88" t="s">
        <v>48</v>
      </c>
      <c s="34" t="s">
        <v>197</v>
      </c>
      <c s="34" t="s">
        <v>651</v>
      </c>
      <c s="35" t="s">
        <v>5</v>
      </c>
      <c s="6" t="s">
        <v>652</v>
      </c>
      <c s="36" t="s">
        <v>154</v>
      </c>
      <c s="37">
        <v>1408</v>
      </c>
      <c s="36">
        <v>0</v>
      </c>
      <c s="36">
        <f>ROUND(G88*H88,6)</f>
      </c>
      <c r="L88" s="38">
        <v>0</v>
      </c>
      <c s="32">
        <f>ROUND(ROUND(L88,2)*ROUND(G88,3),2)</f>
      </c>
      <c s="36" t="s">
        <v>54</v>
      </c>
      <c>
        <f>(M88*21)/100</f>
      </c>
      <c t="s">
        <v>26</v>
      </c>
    </row>
    <row r="89" spans="1:5" ht="12.75">
      <c r="A89" s="35" t="s">
        <v>55</v>
      </c>
      <c r="E89" s="39" t="s">
        <v>5</v>
      </c>
    </row>
    <row r="90" spans="1:5" ht="25.5">
      <c r="A90" s="35" t="s">
        <v>56</v>
      </c>
      <c r="E90" s="40" t="s">
        <v>653</v>
      </c>
    </row>
    <row r="91" spans="1:5" ht="114.75">
      <c r="A91" t="s">
        <v>57</v>
      </c>
      <c r="E91" s="39" t="s">
        <v>654</v>
      </c>
    </row>
    <row r="92" spans="1:16" ht="12.75">
      <c r="A92" t="s">
        <v>48</v>
      </c>
      <c s="34" t="s">
        <v>202</v>
      </c>
      <c s="34" t="s">
        <v>655</v>
      </c>
      <c s="35" t="s">
        <v>5</v>
      </c>
      <c s="6" t="s">
        <v>656</v>
      </c>
      <c s="36" t="s">
        <v>154</v>
      </c>
      <c s="37">
        <v>735</v>
      </c>
      <c s="36">
        <v>0</v>
      </c>
      <c s="36">
        <f>ROUND(G92*H92,6)</f>
      </c>
      <c r="L92" s="38">
        <v>0</v>
      </c>
      <c s="32">
        <f>ROUND(ROUND(L92,2)*ROUND(G92,3),2)</f>
      </c>
      <c s="36" t="s">
        <v>54</v>
      </c>
      <c>
        <f>(M92*21)/100</f>
      </c>
      <c t="s">
        <v>26</v>
      </c>
    </row>
    <row r="93" spans="1:5" ht="12.75">
      <c r="A93" s="35" t="s">
        <v>55</v>
      </c>
      <c r="E93" s="39" t="s">
        <v>5</v>
      </c>
    </row>
    <row r="94" spans="1:5" ht="25.5">
      <c r="A94" s="35" t="s">
        <v>56</v>
      </c>
      <c r="E94" s="40" t="s">
        <v>657</v>
      </c>
    </row>
    <row r="95" spans="1:5" ht="191.25">
      <c r="A95" t="s">
        <v>57</v>
      </c>
      <c r="E95" s="39" t="s">
        <v>658</v>
      </c>
    </row>
    <row r="96" spans="1:16" ht="12.75">
      <c r="A96" t="s">
        <v>48</v>
      </c>
      <c s="34" t="s">
        <v>206</v>
      </c>
      <c s="34" t="s">
        <v>659</v>
      </c>
      <c s="35" t="s">
        <v>5</v>
      </c>
      <c s="6" t="s">
        <v>660</v>
      </c>
      <c s="36" t="s">
        <v>145</v>
      </c>
      <c s="37">
        <v>70.424</v>
      </c>
      <c s="36">
        <v>0</v>
      </c>
      <c s="36">
        <f>ROUND(G96*H96,6)</f>
      </c>
      <c r="L96" s="38">
        <v>0</v>
      </c>
      <c s="32">
        <f>ROUND(ROUND(L96,2)*ROUND(G96,3),2)</f>
      </c>
      <c s="36" t="s">
        <v>54</v>
      </c>
      <c>
        <f>(M96*21)/100</f>
      </c>
      <c t="s">
        <v>26</v>
      </c>
    </row>
    <row r="97" spans="1:5" ht="12.75">
      <c r="A97" s="35" t="s">
        <v>55</v>
      </c>
      <c r="E97" s="39" t="s">
        <v>5</v>
      </c>
    </row>
    <row r="98" spans="1:5" ht="25.5">
      <c r="A98" s="35" t="s">
        <v>56</v>
      </c>
      <c r="E98" s="40" t="s">
        <v>661</v>
      </c>
    </row>
    <row r="99" spans="1:5" ht="369.75">
      <c r="A99" t="s">
        <v>57</v>
      </c>
      <c r="E99" s="39" t="s">
        <v>662</v>
      </c>
    </row>
    <row r="100" spans="1:16" ht="12.75">
      <c r="A100" t="s">
        <v>48</v>
      </c>
      <c s="34" t="s">
        <v>211</v>
      </c>
      <c s="34" t="s">
        <v>663</v>
      </c>
      <c s="35" t="s">
        <v>5</v>
      </c>
      <c s="6" t="s">
        <v>664</v>
      </c>
      <c s="36" t="s">
        <v>145</v>
      </c>
      <c s="37">
        <v>46.659</v>
      </c>
      <c s="36">
        <v>0</v>
      </c>
      <c s="36">
        <f>ROUND(G100*H100,6)</f>
      </c>
      <c r="L100" s="38">
        <v>0</v>
      </c>
      <c s="32">
        <f>ROUND(ROUND(L100,2)*ROUND(G100,3),2)</f>
      </c>
      <c s="36" t="s">
        <v>54</v>
      </c>
      <c>
        <f>(M100*21)/100</f>
      </c>
      <c t="s">
        <v>26</v>
      </c>
    </row>
    <row r="101" spans="1:5" ht="12.75">
      <c r="A101" s="35" t="s">
        <v>55</v>
      </c>
      <c r="E101" s="39" t="s">
        <v>5</v>
      </c>
    </row>
    <row r="102" spans="1:5" ht="51">
      <c r="A102" s="35" t="s">
        <v>56</v>
      </c>
      <c r="E102" s="40" t="s">
        <v>665</v>
      </c>
    </row>
    <row r="103" spans="1:5" ht="369.75">
      <c r="A103" t="s">
        <v>57</v>
      </c>
      <c r="E103" s="39" t="s">
        <v>662</v>
      </c>
    </row>
    <row r="104" spans="1:16" ht="12.75">
      <c r="A104" t="s">
        <v>48</v>
      </c>
      <c s="34" t="s">
        <v>215</v>
      </c>
      <c s="34" t="s">
        <v>666</v>
      </c>
      <c s="35" t="s">
        <v>5</v>
      </c>
      <c s="6" t="s">
        <v>667</v>
      </c>
      <c s="36" t="s">
        <v>53</v>
      </c>
      <c s="37">
        <v>1.257</v>
      </c>
      <c s="36">
        <v>0</v>
      </c>
      <c s="36">
        <f>ROUND(G104*H104,6)</f>
      </c>
      <c r="L104" s="38">
        <v>0</v>
      </c>
      <c s="32">
        <f>ROUND(ROUND(L104,2)*ROUND(G104,3),2)</f>
      </c>
      <c s="36" t="s">
        <v>54</v>
      </c>
      <c>
        <f>(M104*21)/100</f>
      </c>
      <c t="s">
        <v>26</v>
      </c>
    </row>
    <row r="105" spans="1:5" ht="12.75">
      <c r="A105" s="35" t="s">
        <v>55</v>
      </c>
      <c r="E105" s="39" t="s">
        <v>5</v>
      </c>
    </row>
    <row r="106" spans="1:5" ht="25.5">
      <c r="A106" s="35" t="s">
        <v>56</v>
      </c>
      <c r="E106" s="40" t="s">
        <v>668</v>
      </c>
    </row>
    <row r="107" spans="1:5" ht="267.75">
      <c r="A107" t="s">
        <v>57</v>
      </c>
      <c r="E107" s="39" t="s">
        <v>669</v>
      </c>
    </row>
    <row r="108" spans="1:16" ht="12.75">
      <c r="A108" t="s">
        <v>48</v>
      </c>
      <c s="34" t="s">
        <v>220</v>
      </c>
      <c s="34" t="s">
        <v>670</v>
      </c>
      <c s="35" t="s">
        <v>5</v>
      </c>
      <c s="6" t="s">
        <v>671</v>
      </c>
      <c s="36" t="s">
        <v>53</v>
      </c>
      <c s="37">
        <v>1.12</v>
      </c>
      <c s="36">
        <v>0</v>
      </c>
      <c s="36">
        <f>ROUND(G108*H108,6)</f>
      </c>
      <c r="L108" s="38">
        <v>0</v>
      </c>
      <c s="32">
        <f>ROUND(ROUND(L108,2)*ROUND(G108,3),2)</f>
      </c>
      <c s="36" t="s">
        <v>54</v>
      </c>
      <c>
        <f>(M108*21)/100</f>
      </c>
      <c t="s">
        <v>26</v>
      </c>
    </row>
    <row r="109" spans="1:5" ht="12.75">
      <c r="A109" s="35" t="s">
        <v>55</v>
      </c>
      <c r="E109" s="39" t="s">
        <v>5</v>
      </c>
    </row>
    <row r="110" spans="1:5" ht="38.25">
      <c r="A110" s="35" t="s">
        <v>56</v>
      </c>
      <c r="E110" s="40" t="s">
        <v>672</v>
      </c>
    </row>
    <row r="111" spans="1:5" ht="267.75">
      <c r="A111" t="s">
        <v>57</v>
      </c>
      <c r="E111" s="39" t="s">
        <v>669</v>
      </c>
    </row>
    <row r="112" spans="1:16" ht="12.75">
      <c r="A112" t="s">
        <v>48</v>
      </c>
      <c s="34" t="s">
        <v>224</v>
      </c>
      <c s="34" t="s">
        <v>673</v>
      </c>
      <c s="35" t="s">
        <v>5</v>
      </c>
      <c s="6" t="s">
        <v>674</v>
      </c>
      <c s="36" t="s">
        <v>53</v>
      </c>
      <c s="37">
        <v>5.101</v>
      </c>
      <c s="36">
        <v>0</v>
      </c>
      <c s="36">
        <f>ROUND(G112*H112,6)</f>
      </c>
      <c r="L112" s="38">
        <v>0</v>
      </c>
      <c s="32">
        <f>ROUND(ROUND(L112,2)*ROUND(G112,3),2)</f>
      </c>
      <c s="36" t="s">
        <v>54</v>
      </c>
      <c>
        <f>(M112*21)/100</f>
      </c>
      <c t="s">
        <v>26</v>
      </c>
    </row>
    <row r="113" spans="1:5" ht="12.75">
      <c r="A113" s="35" t="s">
        <v>55</v>
      </c>
      <c r="E113" s="39" t="s">
        <v>5</v>
      </c>
    </row>
    <row r="114" spans="1:5" ht="25.5">
      <c r="A114" s="35" t="s">
        <v>56</v>
      </c>
      <c r="E114" s="40" t="s">
        <v>675</v>
      </c>
    </row>
    <row r="115" spans="1:5" ht="267.75">
      <c r="A115" t="s">
        <v>57</v>
      </c>
      <c r="E115" s="39" t="s">
        <v>669</v>
      </c>
    </row>
    <row r="116" spans="1:16" ht="12.75">
      <c r="A116" t="s">
        <v>48</v>
      </c>
      <c s="34" t="s">
        <v>228</v>
      </c>
      <c s="34" t="s">
        <v>676</v>
      </c>
      <c s="35" t="s">
        <v>5</v>
      </c>
      <c s="6" t="s">
        <v>677</v>
      </c>
      <c s="36" t="s">
        <v>132</v>
      </c>
      <c s="37">
        <v>128</v>
      </c>
      <c s="36">
        <v>0</v>
      </c>
      <c s="36">
        <f>ROUND(G116*H116,6)</f>
      </c>
      <c r="L116" s="38">
        <v>0</v>
      </c>
      <c s="32">
        <f>ROUND(ROUND(L116,2)*ROUND(G116,3),2)</f>
      </c>
      <c s="36" t="s">
        <v>54</v>
      </c>
      <c>
        <f>(M116*21)/100</f>
      </c>
      <c t="s">
        <v>26</v>
      </c>
    </row>
    <row r="117" spans="1:5" ht="12.75">
      <c r="A117" s="35" t="s">
        <v>55</v>
      </c>
      <c r="E117" s="39" t="s">
        <v>5</v>
      </c>
    </row>
    <row r="118" spans="1:5" ht="25.5">
      <c r="A118" s="35" t="s">
        <v>56</v>
      </c>
      <c r="E118" s="40" t="s">
        <v>678</v>
      </c>
    </row>
    <row r="119" spans="1:5" ht="153">
      <c r="A119" t="s">
        <v>57</v>
      </c>
      <c r="E119" s="39" t="s">
        <v>679</v>
      </c>
    </row>
    <row r="120" spans="1:13" ht="12.75">
      <c r="A120" t="s">
        <v>45</v>
      </c>
      <c r="C120" s="31" t="s">
        <v>25</v>
      </c>
      <c r="E120" s="33" t="s">
        <v>680</v>
      </c>
      <c r="J120" s="32">
        <f>0</f>
      </c>
      <c s="32">
        <f>0</f>
      </c>
      <c s="32">
        <f>0+L121+L125+L129+L133+L137</f>
      </c>
      <c s="32">
        <f>0+M121+M125+M129+M133+M137</f>
      </c>
    </row>
    <row r="121" spans="1:16" ht="12.75">
      <c r="A121" t="s">
        <v>48</v>
      </c>
      <c s="34" t="s">
        <v>232</v>
      </c>
      <c s="34" t="s">
        <v>681</v>
      </c>
      <c s="35" t="s">
        <v>5</v>
      </c>
      <c s="6" t="s">
        <v>682</v>
      </c>
      <c s="36" t="s">
        <v>145</v>
      </c>
      <c s="37">
        <v>2.367</v>
      </c>
      <c s="36">
        <v>0</v>
      </c>
      <c s="36">
        <f>ROUND(G121*H121,6)</f>
      </c>
      <c r="L121" s="38">
        <v>0</v>
      </c>
      <c s="32">
        <f>ROUND(ROUND(L121,2)*ROUND(G121,3),2)</f>
      </c>
      <c s="36" t="s">
        <v>54</v>
      </c>
      <c>
        <f>(M121*21)/100</f>
      </c>
      <c t="s">
        <v>26</v>
      </c>
    </row>
    <row r="122" spans="1:5" ht="12.75">
      <c r="A122" s="35" t="s">
        <v>55</v>
      </c>
      <c r="E122" s="39" t="s">
        <v>5</v>
      </c>
    </row>
    <row r="123" spans="1:5" ht="25.5">
      <c r="A123" s="35" t="s">
        <v>56</v>
      </c>
      <c r="E123" s="40" t="s">
        <v>683</v>
      </c>
    </row>
    <row r="124" spans="1:5" ht="382.5">
      <c r="A124" t="s">
        <v>57</v>
      </c>
      <c r="E124" s="39" t="s">
        <v>684</v>
      </c>
    </row>
    <row r="125" spans="1:16" ht="12.75">
      <c r="A125" t="s">
        <v>48</v>
      </c>
      <c s="34" t="s">
        <v>236</v>
      </c>
      <c s="34" t="s">
        <v>685</v>
      </c>
      <c s="35" t="s">
        <v>5</v>
      </c>
      <c s="6" t="s">
        <v>686</v>
      </c>
      <c s="36" t="s">
        <v>53</v>
      </c>
      <c s="37">
        <v>0.265</v>
      </c>
      <c s="36">
        <v>0</v>
      </c>
      <c s="36">
        <f>ROUND(G125*H125,6)</f>
      </c>
      <c r="L125" s="38">
        <v>0</v>
      </c>
      <c s="32">
        <f>ROUND(ROUND(L125,2)*ROUND(G125,3),2)</f>
      </c>
      <c s="36" t="s">
        <v>54</v>
      </c>
      <c>
        <f>(M125*21)/100</f>
      </c>
      <c t="s">
        <v>26</v>
      </c>
    </row>
    <row r="126" spans="1:5" ht="12.75">
      <c r="A126" s="35" t="s">
        <v>55</v>
      </c>
      <c r="E126" s="39" t="s">
        <v>5</v>
      </c>
    </row>
    <row r="127" spans="1:5" ht="25.5">
      <c r="A127" s="35" t="s">
        <v>56</v>
      </c>
      <c r="E127" s="40" t="s">
        <v>687</v>
      </c>
    </row>
    <row r="128" spans="1:5" ht="242.25">
      <c r="A128" t="s">
        <v>57</v>
      </c>
      <c r="E128" s="39" t="s">
        <v>688</v>
      </c>
    </row>
    <row r="129" spans="1:16" ht="12.75">
      <c r="A129" t="s">
        <v>48</v>
      </c>
      <c s="34" t="s">
        <v>240</v>
      </c>
      <c s="34" t="s">
        <v>689</v>
      </c>
      <c s="35" t="s">
        <v>5</v>
      </c>
      <c s="6" t="s">
        <v>690</v>
      </c>
      <c s="36" t="s">
        <v>145</v>
      </c>
      <c s="37">
        <v>49.01</v>
      </c>
      <c s="36">
        <v>0</v>
      </c>
      <c s="36">
        <f>ROUND(G129*H129,6)</f>
      </c>
      <c r="L129" s="38">
        <v>0</v>
      </c>
      <c s="32">
        <f>ROUND(ROUND(L129,2)*ROUND(G129,3),2)</f>
      </c>
      <c s="36" t="s">
        <v>54</v>
      </c>
      <c>
        <f>(M129*21)/100</f>
      </c>
      <c t="s">
        <v>26</v>
      </c>
    </row>
    <row r="130" spans="1:5" ht="12.75">
      <c r="A130" s="35" t="s">
        <v>55</v>
      </c>
      <c r="E130" s="39" t="s">
        <v>5</v>
      </c>
    </row>
    <row r="131" spans="1:5" ht="38.25">
      <c r="A131" s="35" t="s">
        <v>56</v>
      </c>
      <c r="E131" s="40" t="s">
        <v>691</v>
      </c>
    </row>
    <row r="132" spans="1:5" ht="369.75">
      <c r="A132" t="s">
        <v>57</v>
      </c>
      <c r="E132" s="39" t="s">
        <v>514</v>
      </c>
    </row>
    <row r="133" spans="1:16" ht="12.75">
      <c r="A133" t="s">
        <v>48</v>
      </c>
      <c s="34" t="s">
        <v>244</v>
      </c>
      <c s="34" t="s">
        <v>692</v>
      </c>
      <c s="35" t="s">
        <v>5</v>
      </c>
      <c s="6" t="s">
        <v>693</v>
      </c>
      <c s="36" t="s">
        <v>53</v>
      </c>
      <c s="37">
        <v>7.5</v>
      </c>
      <c s="36">
        <v>0</v>
      </c>
      <c s="36">
        <f>ROUND(G133*H133,6)</f>
      </c>
      <c r="L133" s="38">
        <v>0</v>
      </c>
      <c s="32">
        <f>ROUND(ROUND(L133,2)*ROUND(G133,3),2)</f>
      </c>
      <c s="36" t="s">
        <v>54</v>
      </c>
      <c>
        <f>(M133*21)/100</f>
      </c>
      <c t="s">
        <v>26</v>
      </c>
    </row>
    <row r="134" spans="1:5" ht="12.75">
      <c r="A134" s="35" t="s">
        <v>55</v>
      </c>
      <c r="E134" s="39" t="s">
        <v>5</v>
      </c>
    </row>
    <row r="135" spans="1:5" ht="38.25">
      <c r="A135" s="35" t="s">
        <v>56</v>
      </c>
      <c r="E135" s="40" t="s">
        <v>694</v>
      </c>
    </row>
    <row r="136" spans="1:5" ht="267.75">
      <c r="A136" t="s">
        <v>57</v>
      </c>
      <c r="E136" s="39" t="s">
        <v>669</v>
      </c>
    </row>
    <row r="137" spans="1:16" ht="12.75">
      <c r="A137" t="s">
        <v>48</v>
      </c>
      <c s="34" t="s">
        <v>248</v>
      </c>
      <c s="34" t="s">
        <v>695</v>
      </c>
      <c s="35" t="s">
        <v>5</v>
      </c>
      <c s="6" t="s">
        <v>696</v>
      </c>
      <c s="36" t="s">
        <v>697</v>
      </c>
      <c s="37">
        <v>567.3</v>
      </c>
      <c s="36">
        <v>0</v>
      </c>
      <c s="36">
        <f>ROUND(G137*H137,6)</f>
      </c>
      <c r="L137" s="38">
        <v>0</v>
      </c>
      <c s="32">
        <f>ROUND(ROUND(L137,2)*ROUND(G137,3),2)</f>
      </c>
      <c s="36" t="s">
        <v>54</v>
      </c>
      <c>
        <f>(M137*21)/100</f>
      </c>
      <c t="s">
        <v>26</v>
      </c>
    </row>
    <row r="138" spans="1:5" ht="12.75">
      <c r="A138" s="35" t="s">
        <v>55</v>
      </c>
      <c r="E138" s="39" t="s">
        <v>5</v>
      </c>
    </row>
    <row r="139" spans="1:5" ht="38.25">
      <c r="A139" s="35" t="s">
        <v>56</v>
      </c>
      <c r="E139" s="40" t="s">
        <v>698</v>
      </c>
    </row>
    <row r="140" spans="1:5" ht="280.5">
      <c r="A140" t="s">
        <v>57</v>
      </c>
      <c r="E140" s="39" t="s">
        <v>699</v>
      </c>
    </row>
    <row r="141" spans="1:13" ht="12.75">
      <c r="A141" t="s">
        <v>45</v>
      </c>
      <c r="C141" s="31" t="s">
        <v>65</v>
      </c>
      <c r="E141" s="33" t="s">
        <v>509</v>
      </c>
      <c r="J141" s="32">
        <f>0</f>
      </c>
      <c s="32">
        <f>0</f>
      </c>
      <c s="32">
        <f>0+L142+L146+L150</f>
      </c>
      <c s="32">
        <f>0+M142+M146+M150</f>
      </c>
    </row>
    <row r="142" spans="1:16" ht="12.75">
      <c r="A142" t="s">
        <v>48</v>
      </c>
      <c s="34" t="s">
        <v>252</v>
      </c>
      <c s="34" t="s">
        <v>700</v>
      </c>
      <c s="35" t="s">
        <v>5</v>
      </c>
      <c s="6" t="s">
        <v>701</v>
      </c>
      <c s="36" t="s">
        <v>53</v>
      </c>
      <c s="37">
        <v>5.12</v>
      </c>
      <c s="36">
        <v>0</v>
      </c>
      <c s="36">
        <f>ROUND(G142*H142,6)</f>
      </c>
      <c r="L142" s="38">
        <v>0</v>
      </c>
      <c s="32">
        <f>ROUND(ROUND(L142,2)*ROUND(G142,3),2)</f>
      </c>
      <c s="36" t="s">
        <v>54</v>
      </c>
      <c>
        <f>(M142*21)/100</f>
      </c>
      <c t="s">
        <v>26</v>
      </c>
    </row>
    <row r="143" spans="1:5" ht="12.75">
      <c r="A143" s="35" t="s">
        <v>55</v>
      </c>
      <c r="E143" s="39" t="s">
        <v>5</v>
      </c>
    </row>
    <row r="144" spans="1:5" ht="38.25">
      <c r="A144" s="35" t="s">
        <v>56</v>
      </c>
      <c r="E144" s="40" t="s">
        <v>702</v>
      </c>
    </row>
    <row r="145" spans="1:5" ht="280.5">
      <c r="A145" t="s">
        <v>57</v>
      </c>
      <c r="E145" s="39" t="s">
        <v>703</v>
      </c>
    </row>
    <row r="146" spans="1:16" ht="12.75">
      <c r="A146" t="s">
        <v>48</v>
      </c>
      <c s="34" t="s">
        <v>256</v>
      </c>
      <c s="34" t="s">
        <v>704</v>
      </c>
      <c s="35" t="s">
        <v>5</v>
      </c>
      <c s="6" t="s">
        <v>705</v>
      </c>
      <c s="36" t="s">
        <v>145</v>
      </c>
      <c s="37">
        <v>33</v>
      </c>
      <c s="36">
        <v>0</v>
      </c>
      <c s="36">
        <f>ROUND(G146*H146,6)</f>
      </c>
      <c r="L146" s="38">
        <v>0</v>
      </c>
      <c s="32">
        <f>ROUND(ROUND(L146,2)*ROUND(G146,3),2)</f>
      </c>
      <c s="36" t="s">
        <v>54</v>
      </c>
      <c>
        <f>(M146*21)/100</f>
      </c>
      <c t="s">
        <v>26</v>
      </c>
    </row>
    <row r="147" spans="1:5" ht="12.75">
      <c r="A147" s="35" t="s">
        <v>55</v>
      </c>
      <c r="E147" s="39" t="s">
        <v>5</v>
      </c>
    </row>
    <row r="148" spans="1:5" ht="25.5">
      <c r="A148" s="35" t="s">
        <v>56</v>
      </c>
      <c r="E148" s="40" t="s">
        <v>706</v>
      </c>
    </row>
    <row r="149" spans="1:5" ht="369.75">
      <c r="A149" t="s">
        <v>57</v>
      </c>
      <c r="E149" s="39" t="s">
        <v>707</v>
      </c>
    </row>
    <row r="150" spans="1:16" ht="12.75">
      <c r="A150" t="s">
        <v>48</v>
      </c>
      <c s="34" t="s">
        <v>262</v>
      </c>
      <c s="34" t="s">
        <v>708</v>
      </c>
      <c s="35" t="s">
        <v>5</v>
      </c>
      <c s="6" t="s">
        <v>709</v>
      </c>
      <c s="36" t="s">
        <v>145</v>
      </c>
      <c s="37">
        <v>22.748</v>
      </c>
      <c s="36">
        <v>0</v>
      </c>
      <c s="36">
        <f>ROUND(G150*H150,6)</f>
      </c>
      <c r="L150" s="38">
        <v>0</v>
      </c>
      <c s="32">
        <f>ROUND(ROUND(L150,2)*ROUND(G150,3),2)</f>
      </c>
      <c s="36" t="s">
        <v>54</v>
      </c>
      <c>
        <f>(M150*21)/100</f>
      </c>
      <c t="s">
        <v>26</v>
      </c>
    </row>
    <row r="151" spans="1:5" ht="12.75">
      <c r="A151" s="35" t="s">
        <v>55</v>
      </c>
      <c r="E151" s="39" t="s">
        <v>5</v>
      </c>
    </row>
    <row r="152" spans="1:5" ht="25.5">
      <c r="A152" s="35" t="s">
        <v>56</v>
      </c>
      <c r="E152" s="40" t="s">
        <v>710</v>
      </c>
    </row>
    <row r="153" spans="1:5" ht="102">
      <c r="A153" t="s">
        <v>57</v>
      </c>
      <c r="E153" s="39" t="s">
        <v>711</v>
      </c>
    </row>
    <row r="154" spans="1:13" ht="12.75">
      <c r="A154" t="s">
        <v>45</v>
      </c>
      <c r="C154" s="31" t="s">
        <v>69</v>
      </c>
      <c r="E154" s="33" t="s">
        <v>353</v>
      </c>
      <c r="J154" s="32">
        <f>0</f>
      </c>
      <c s="32">
        <f>0</f>
      </c>
      <c s="32">
        <f>0+L155</f>
      </c>
      <c s="32">
        <f>0+M155</f>
      </c>
    </row>
    <row r="155" spans="1:16" ht="12.75">
      <c r="A155" t="s">
        <v>48</v>
      </c>
      <c s="34" t="s">
        <v>266</v>
      </c>
      <c s="34" t="s">
        <v>712</v>
      </c>
      <c s="35" t="s">
        <v>5</v>
      </c>
      <c s="6" t="s">
        <v>713</v>
      </c>
      <c s="36" t="s">
        <v>492</v>
      </c>
      <c s="37">
        <v>66.12</v>
      </c>
      <c s="36">
        <v>0</v>
      </c>
      <c s="36">
        <f>ROUND(G155*H155,6)</f>
      </c>
      <c r="L155" s="38">
        <v>0</v>
      </c>
      <c s="32">
        <f>ROUND(ROUND(L155,2)*ROUND(G155,3),2)</f>
      </c>
      <c s="36" t="s">
        <v>54</v>
      </c>
      <c>
        <f>(M155*21)/100</f>
      </c>
      <c t="s">
        <v>26</v>
      </c>
    </row>
    <row r="156" spans="1:5" ht="12.75">
      <c r="A156" s="35" t="s">
        <v>55</v>
      </c>
      <c r="E156" s="39" t="s">
        <v>5</v>
      </c>
    </row>
    <row r="157" spans="1:5" ht="25.5">
      <c r="A157" s="35" t="s">
        <v>56</v>
      </c>
      <c r="E157" s="40" t="s">
        <v>714</v>
      </c>
    </row>
    <row r="158" spans="1:5" ht="127.5">
      <c r="A158" t="s">
        <v>57</v>
      </c>
      <c r="E158" s="39" t="s">
        <v>715</v>
      </c>
    </row>
    <row r="159" spans="1:13" ht="12.75">
      <c r="A159" t="s">
        <v>45</v>
      </c>
      <c r="C159" s="31" t="s">
        <v>78</v>
      </c>
      <c r="E159" s="33" t="s">
        <v>151</v>
      </c>
      <c r="J159" s="32">
        <f>0</f>
      </c>
      <c s="32">
        <f>0</f>
      </c>
      <c s="32">
        <f>0+L160+L164+L168+L172+L176</f>
      </c>
      <c s="32">
        <f>0+M160+M164+M168+M172+M176</f>
      </c>
    </row>
    <row r="160" spans="1:16" ht="25.5">
      <c r="A160" t="s">
        <v>48</v>
      </c>
      <c s="34" t="s">
        <v>139</v>
      </c>
      <c s="34" t="s">
        <v>716</v>
      </c>
      <c s="35" t="s">
        <v>5</v>
      </c>
      <c s="6" t="s">
        <v>717</v>
      </c>
      <c s="36" t="s">
        <v>492</v>
      </c>
      <c s="37">
        <v>112.2</v>
      </c>
      <c s="36">
        <v>0</v>
      </c>
      <c s="36">
        <f>ROUND(G160*H160,6)</f>
      </c>
      <c r="L160" s="38">
        <v>0</v>
      </c>
      <c s="32">
        <f>ROUND(ROUND(L160,2)*ROUND(G160,3),2)</f>
      </c>
      <c s="36" t="s">
        <v>54</v>
      </c>
      <c>
        <f>(M160*21)/100</f>
      </c>
      <c t="s">
        <v>26</v>
      </c>
    </row>
    <row r="161" spans="1:5" ht="12.75">
      <c r="A161" s="35" t="s">
        <v>55</v>
      </c>
      <c r="E161" s="39" t="s">
        <v>5</v>
      </c>
    </row>
    <row r="162" spans="1:5" ht="25.5">
      <c r="A162" s="35" t="s">
        <v>56</v>
      </c>
      <c r="E162" s="40" t="s">
        <v>718</v>
      </c>
    </row>
    <row r="163" spans="1:5" ht="191.25">
      <c r="A163" t="s">
        <v>57</v>
      </c>
      <c r="E163" s="39" t="s">
        <v>719</v>
      </c>
    </row>
    <row r="164" spans="1:16" ht="25.5">
      <c r="A164" t="s">
        <v>48</v>
      </c>
      <c s="34" t="s">
        <v>720</v>
      </c>
      <c s="34" t="s">
        <v>721</v>
      </c>
      <c s="35" t="s">
        <v>5</v>
      </c>
      <c s="6" t="s">
        <v>722</v>
      </c>
      <c s="36" t="s">
        <v>492</v>
      </c>
      <c s="37">
        <v>546.3</v>
      </c>
      <c s="36">
        <v>0</v>
      </c>
      <c s="36">
        <f>ROUND(G164*H164,6)</f>
      </c>
      <c r="L164" s="38">
        <v>0</v>
      </c>
      <c s="32">
        <f>ROUND(ROUND(L164,2)*ROUND(G164,3),2)</f>
      </c>
      <c s="36" t="s">
        <v>54</v>
      </c>
      <c>
        <f>(M164*21)/100</f>
      </c>
      <c t="s">
        <v>26</v>
      </c>
    </row>
    <row r="165" spans="1:5" ht="12.75">
      <c r="A165" s="35" t="s">
        <v>55</v>
      </c>
      <c r="E165" s="39" t="s">
        <v>5</v>
      </c>
    </row>
    <row r="166" spans="1:5" ht="25.5">
      <c r="A166" s="35" t="s">
        <v>56</v>
      </c>
      <c r="E166" s="40" t="s">
        <v>723</v>
      </c>
    </row>
    <row r="167" spans="1:5" ht="191.25">
      <c r="A167" t="s">
        <v>57</v>
      </c>
      <c r="E167" s="39" t="s">
        <v>724</v>
      </c>
    </row>
    <row r="168" spans="1:16" ht="12.75">
      <c r="A168" t="s">
        <v>48</v>
      </c>
      <c s="34" t="s">
        <v>725</v>
      </c>
      <c s="34" t="s">
        <v>726</v>
      </c>
      <c s="35" t="s">
        <v>5</v>
      </c>
      <c s="6" t="s">
        <v>727</v>
      </c>
      <c s="36" t="s">
        <v>492</v>
      </c>
      <c s="37">
        <v>455.3</v>
      </c>
      <c s="36">
        <v>0</v>
      </c>
      <c s="36">
        <f>ROUND(G168*H168,6)</f>
      </c>
      <c r="L168" s="38">
        <v>0</v>
      </c>
      <c s="32">
        <f>ROUND(ROUND(L168,2)*ROUND(G168,3),2)</f>
      </c>
      <c s="36" t="s">
        <v>54</v>
      </c>
      <c>
        <f>(M168*21)/100</f>
      </c>
      <c t="s">
        <v>26</v>
      </c>
    </row>
    <row r="169" spans="1:5" ht="12.75">
      <c r="A169" s="35" t="s">
        <v>55</v>
      </c>
      <c r="E169" s="39" t="s">
        <v>5</v>
      </c>
    </row>
    <row r="170" spans="1:5" ht="25.5">
      <c r="A170" s="35" t="s">
        <v>56</v>
      </c>
      <c r="E170" s="40" t="s">
        <v>728</v>
      </c>
    </row>
    <row r="171" spans="1:5" ht="38.25">
      <c r="A171" t="s">
        <v>57</v>
      </c>
      <c r="E171" s="39" t="s">
        <v>729</v>
      </c>
    </row>
    <row r="172" spans="1:16" ht="25.5">
      <c r="A172" t="s">
        <v>48</v>
      </c>
      <c s="34" t="s">
        <v>730</v>
      </c>
      <c s="34" t="s">
        <v>731</v>
      </c>
      <c s="35" t="s">
        <v>5</v>
      </c>
      <c s="6" t="s">
        <v>732</v>
      </c>
      <c s="36" t="s">
        <v>733</v>
      </c>
      <c s="37">
        <v>122</v>
      </c>
      <c s="36">
        <v>0</v>
      </c>
      <c s="36">
        <f>ROUND(G172*H172,6)</f>
      </c>
      <c r="L172" s="38">
        <v>0</v>
      </c>
      <c s="32">
        <f>ROUND(ROUND(L172,2)*ROUND(G172,3),2)</f>
      </c>
      <c s="36" t="s">
        <v>54</v>
      </c>
      <c>
        <f>(M172*21)/100</f>
      </c>
      <c t="s">
        <v>26</v>
      </c>
    </row>
    <row r="173" spans="1:5" ht="12.75">
      <c r="A173" s="35" t="s">
        <v>55</v>
      </c>
      <c r="E173" s="39" t="s">
        <v>5</v>
      </c>
    </row>
    <row r="174" spans="1:5" ht="51">
      <c r="A174" s="35" t="s">
        <v>56</v>
      </c>
      <c r="E174" s="40" t="s">
        <v>734</v>
      </c>
    </row>
    <row r="175" spans="1:5" ht="127.5">
      <c r="A175" t="s">
        <v>57</v>
      </c>
      <c r="E175" s="39" t="s">
        <v>735</v>
      </c>
    </row>
    <row r="176" spans="1:16" ht="12.75">
      <c r="A176" t="s">
        <v>48</v>
      </c>
      <c s="34" t="s">
        <v>736</v>
      </c>
      <c s="34" t="s">
        <v>737</v>
      </c>
      <c s="35" t="s">
        <v>5</v>
      </c>
      <c s="6" t="s">
        <v>738</v>
      </c>
      <c s="36" t="s">
        <v>492</v>
      </c>
      <c s="37">
        <v>455.37</v>
      </c>
      <c s="36">
        <v>0</v>
      </c>
      <c s="36">
        <f>ROUND(G176*H176,6)</f>
      </c>
      <c r="L176" s="38">
        <v>0</v>
      </c>
      <c s="32">
        <f>ROUND(ROUND(L176,2)*ROUND(G176,3),2)</f>
      </c>
      <c s="36" t="s">
        <v>54</v>
      </c>
      <c>
        <f>(M176*21)/100</f>
      </c>
      <c t="s">
        <v>26</v>
      </c>
    </row>
    <row r="177" spans="1:5" ht="12.75">
      <c r="A177" s="35" t="s">
        <v>55</v>
      </c>
      <c r="E177" s="39" t="s">
        <v>5</v>
      </c>
    </row>
    <row r="178" spans="1:5" ht="38.25">
      <c r="A178" s="35" t="s">
        <v>56</v>
      </c>
      <c r="E178" s="40" t="s">
        <v>739</v>
      </c>
    </row>
    <row r="179" spans="1:5" ht="51">
      <c r="A179" t="s">
        <v>57</v>
      </c>
      <c r="E179" s="39" t="s">
        <v>740</v>
      </c>
    </row>
    <row r="180" spans="1:13" ht="12.75">
      <c r="A180" t="s">
        <v>45</v>
      </c>
      <c r="C180" s="31" t="s">
        <v>82</v>
      </c>
      <c r="E180" s="33" t="s">
        <v>321</v>
      </c>
      <c r="J180" s="32">
        <f>0</f>
      </c>
      <c s="32">
        <f>0</f>
      </c>
      <c s="32">
        <f>0+L181+L185+L189+L193+L197</f>
      </c>
      <c s="32">
        <f>0+M181+M185+M189+M193+M197</f>
      </c>
    </row>
    <row r="181" spans="1:16" ht="12.75">
      <c r="A181" t="s">
        <v>48</v>
      </c>
      <c s="34" t="s">
        <v>741</v>
      </c>
      <c s="34" t="s">
        <v>742</v>
      </c>
      <c s="35" t="s">
        <v>5</v>
      </c>
      <c s="6" t="s">
        <v>743</v>
      </c>
      <c s="36" t="s">
        <v>154</v>
      </c>
      <c s="37">
        <v>16.511</v>
      </c>
      <c s="36">
        <v>0</v>
      </c>
      <c s="36">
        <f>ROUND(G181*H181,6)</f>
      </c>
      <c r="L181" s="38">
        <v>0</v>
      </c>
      <c s="32">
        <f>ROUND(ROUND(L181,2)*ROUND(G181,3),2)</f>
      </c>
      <c s="36" t="s">
        <v>54</v>
      </c>
      <c>
        <f>(M181*21)/100</f>
      </c>
      <c t="s">
        <v>26</v>
      </c>
    </row>
    <row r="182" spans="1:5" ht="12.75">
      <c r="A182" s="35" t="s">
        <v>55</v>
      </c>
      <c r="E182" s="39" t="s">
        <v>5</v>
      </c>
    </row>
    <row r="183" spans="1:5" ht="25.5">
      <c r="A183" s="35" t="s">
        <v>56</v>
      </c>
      <c r="E183" s="40" t="s">
        <v>744</v>
      </c>
    </row>
    <row r="184" spans="1:5" ht="242.25">
      <c r="A184" t="s">
        <v>57</v>
      </c>
      <c r="E184" s="39" t="s">
        <v>745</v>
      </c>
    </row>
    <row r="185" spans="1:16" ht="12.75">
      <c r="A185" t="s">
        <v>48</v>
      </c>
      <c s="34" t="s">
        <v>746</v>
      </c>
      <c s="34" t="s">
        <v>747</v>
      </c>
      <c s="35" t="s">
        <v>5</v>
      </c>
      <c s="6" t="s">
        <v>748</v>
      </c>
      <c s="36" t="s">
        <v>154</v>
      </c>
      <c s="37">
        <v>99.341</v>
      </c>
      <c s="36">
        <v>0</v>
      </c>
      <c s="36">
        <f>ROUND(G185*H185,6)</f>
      </c>
      <c r="L185" s="38">
        <v>0</v>
      </c>
      <c s="32">
        <f>ROUND(ROUND(L185,2)*ROUND(G185,3),2)</f>
      </c>
      <c s="36" t="s">
        <v>54</v>
      </c>
      <c>
        <f>(M185*21)/100</f>
      </c>
      <c t="s">
        <v>26</v>
      </c>
    </row>
    <row r="186" spans="1:5" ht="12.75">
      <c r="A186" s="35" t="s">
        <v>55</v>
      </c>
      <c r="E186" s="39" t="s">
        <v>5</v>
      </c>
    </row>
    <row r="187" spans="1:5" ht="25.5">
      <c r="A187" s="35" t="s">
        <v>56</v>
      </c>
      <c r="E187" s="40" t="s">
        <v>749</v>
      </c>
    </row>
    <row r="188" spans="1:5" ht="242.25">
      <c r="A188" t="s">
        <v>57</v>
      </c>
      <c r="E188" s="39" t="s">
        <v>745</v>
      </c>
    </row>
    <row r="189" spans="1:16" ht="12.75">
      <c r="A189" t="s">
        <v>48</v>
      </c>
      <c s="34" t="s">
        <v>750</v>
      </c>
      <c s="34" t="s">
        <v>751</v>
      </c>
      <c s="35" t="s">
        <v>5</v>
      </c>
      <c s="6" t="s">
        <v>752</v>
      </c>
      <c s="36" t="s">
        <v>154</v>
      </c>
      <c s="37">
        <v>48</v>
      </c>
      <c s="36">
        <v>0</v>
      </c>
      <c s="36">
        <f>ROUND(G189*H189,6)</f>
      </c>
      <c r="L189" s="38">
        <v>0</v>
      </c>
      <c s="32">
        <f>ROUND(ROUND(L189,2)*ROUND(G189,3),2)</f>
      </c>
      <c s="36" t="s">
        <v>54</v>
      </c>
      <c>
        <f>(M189*21)/100</f>
      </c>
      <c t="s">
        <v>26</v>
      </c>
    </row>
    <row r="190" spans="1:5" ht="12.75">
      <c r="A190" s="35" t="s">
        <v>55</v>
      </c>
      <c r="E190" s="39" t="s">
        <v>5</v>
      </c>
    </row>
    <row r="191" spans="1:5" ht="25.5">
      <c r="A191" s="35" t="s">
        <v>56</v>
      </c>
      <c r="E191" s="40" t="s">
        <v>753</v>
      </c>
    </row>
    <row r="192" spans="1:5" ht="242.25">
      <c r="A192" t="s">
        <v>57</v>
      </c>
      <c r="E192" s="39" t="s">
        <v>754</v>
      </c>
    </row>
    <row r="193" spans="1:16" ht="12.75">
      <c r="A193" t="s">
        <v>48</v>
      </c>
      <c s="34" t="s">
        <v>755</v>
      </c>
      <c s="34" t="s">
        <v>322</v>
      </c>
      <c s="35" t="s">
        <v>5</v>
      </c>
      <c s="6" t="s">
        <v>323</v>
      </c>
      <c s="36" t="s">
        <v>154</v>
      </c>
      <c s="37">
        <v>12</v>
      </c>
      <c s="36">
        <v>0</v>
      </c>
      <c s="36">
        <f>ROUND(G193*H193,6)</f>
      </c>
      <c r="L193" s="38">
        <v>0</v>
      </c>
      <c s="32">
        <f>ROUND(ROUND(L193,2)*ROUND(G193,3),2)</f>
      </c>
      <c s="36" t="s">
        <v>54</v>
      </c>
      <c>
        <f>(M193*21)/100</f>
      </c>
      <c t="s">
        <v>26</v>
      </c>
    </row>
    <row r="194" spans="1:5" ht="12.75">
      <c r="A194" s="35" t="s">
        <v>55</v>
      </c>
      <c r="E194" s="39" t="s">
        <v>5</v>
      </c>
    </row>
    <row r="195" spans="1:5" ht="25.5">
      <c r="A195" s="35" t="s">
        <v>56</v>
      </c>
      <c r="E195" s="40" t="s">
        <v>756</v>
      </c>
    </row>
    <row r="196" spans="1:5" ht="242.25">
      <c r="A196" t="s">
        <v>57</v>
      </c>
      <c r="E196" s="39" t="s">
        <v>754</v>
      </c>
    </row>
    <row r="197" spans="1:16" ht="12.75">
      <c r="A197" t="s">
        <v>48</v>
      </c>
      <c s="34" t="s">
        <v>757</v>
      </c>
      <c s="34" t="s">
        <v>535</v>
      </c>
      <c s="35" t="s">
        <v>5</v>
      </c>
      <c s="6" t="s">
        <v>536</v>
      </c>
      <c s="36" t="s">
        <v>132</v>
      </c>
      <c s="37">
        <v>8</v>
      </c>
      <c s="36">
        <v>0</v>
      </c>
      <c s="36">
        <f>ROUND(G197*H197,6)</f>
      </c>
      <c r="L197" s="38">
        <v>0</v>
      </c>
      <c s="32">
        <f>ROUND(ROUND(L197,2)*ROUND(G197,3),2)</f>
      </c>
      <c s="36" t="s">
        <v>54</v>
      </c>
      <c>
        <f>(M197*21)/100</f>
      </c>
      <c t="s">
        <v>26</v>
      </c>
    </row>
    <row r="198" spans="1:5" ht="12.75">
      <c r="A198" s="35" t="s">
        <v>55</v>
      </c>
      <c r="E198" s="39" t="s">
        <v>5</v>
      </c>
    </row>
    <row r="199" spans="1:5" ht="25.5">
      <c r="A199" s="35" t="s">
        <v>56</v>
      </c>
      <c r="E199" s="40" t="s">
        <v>758</v>
      </c>
    </row>
    <row r="200" spans="1:5" ht="89.25">
      <c r="A200" t="s">
        <v>57</v>
      </c>
      <c r="E200" s="39" t="s">
        <v>759</v>
      </c>
    </row>
    <row r="201" spans="1:13" ht="12.75">
      <c r="A201" t="s">
        <v>45</v>
      </c>
      <c r="C201" s="31" t="s">
        <v>86</v>
      </c>
      <c r="E201" s="33" t="s">
        <v>405</v>
      </c>
      <c r="J201" s="32">
        <f>0</f>
      </c>
      <c s="32">
        <f>0</f>
      </c>
      <c s="32">
        <f>0+L202+L206+L210</f>
      </c>
      <c s="32">
        <f>0+M202+M206+M210</f>
      </c>
    </row>
    <row r="202" spans="1:16" ht="12.75">
      <c r="A202" t="s">
        <v>48</v>
      </c>
      <c s="34" t="s">
        <v>760</v>
      </c>
      <c s="34" t="s">
        <v>761</v>
      </c>
      <c s="35" t="s">
        <v>5</v>
      </c>
      <c s="6" t="s">
        <v>762</v>
      </c>
      <c s="36" t="s">
        <v>154</v>
      </c>
      <c s="37">
        <v>5</v>
      </c>
      <c s="36">
        <v>0</v>
      </c>
      <c s="36">
        <f>ROUND(G202*H202,6)</f>
      </c>
      <c r="L202" s="38">
        <v>0</v>
      </c>
      <c s="32">
        <f>ROUND(ROUND(L202,2)*ROUND(G202,3),2)</f>
      </c>
      <c s="36" t="s">
        <v>54</v>
      </c>
      <c>
        <f>(M202*21)/100</f>
      </c>
      <c t="s">
        <v>26</v>
      </c>
    </row>
    <row r="203" spans="1:5" ht="12.75">
      <c r="A203" s="35" t="s">
        <v>55</v>
      </c>
      <c r="E203" s="39" t="s">
        <v>5</v>
      </c>
    </row>
    <row r="204" spans="1:5" ht="25.5">
      <c r="A204" s="35" t="s">
        <v>56</v>
      </c>
      <c r="E204" s="40" t="s">
        <v>763</v>
      </c>
    </row>
    <row r="205" spans="1:5" ht="127.5">
      <c r="A205" t="s">
        <v>57</v>
      </c>
      <c r="E205" s="39" t="s">
        <v>764</v>
      </c>
    </row>
    <row r="206" spans="1:16" ht="12.75">
      <c r="A206" t="s">
        <v>48</v>
      </c>
      <c s="34" t="s">
        <v>765</v>
      </c>
      <c s="34" t="s">
        <v>766</v>
      </c>
      <c s="35" t="s">
        <v>5</v>
      </c>
      <c s="6" t="s">
        <v>767</v>
      </c>
      <c s="36" t="s">
        <v>145</v>
      </c>
      <c s="37">
        <v>346.552</v>
      </c>
      <c s="36">
        <v>0</v>
      </c>
      <c s="36">
        <f>ROUND(G206*H206,6)</f>
      </c>
      <c r="L206" s="38">
        <v>0</v>
      </c>
      <c s="32">
        <f>ROUND(ROUND(L206,2)*ROUND(G206,3),2)</f>
      </c>
      <c s="36" t="s">
        <v>54</v>
      </c>
      <c>
        <f>(M206*21)/100</f>
      </c>
      <c t="s">
        <v>26</v>
      </c>
    </row>
    <row r="207" spans="1:5" ht="12.75">
      <c r="A207" s="35" t="s">
        <v>55</v>
      </c>
      <c r="E207" s="39" t="s">
        <v>5</v>
      </c>
    </row>
    <row r="208" spans="1:5" ht="63.75">
      <c r="A208" s="35" t="s">
        <v>56</v>
      </c>
      <c r="E208" s="40" t="s">
        <v>768</v>
      </c>
    </row>
    <row r="209" spans="1:5" ht="114.75">
      <c r="A209" t="s">
        <v>57</v>
      </c>
      <c r="E209" s="39" t="s">
        <v>769</v>
      </c>
    </row>
    <row r="210" spans="1:16" ht="12.75">
      <c r="A210" t="s">
        <v>48</v>
      </c>
      <c s="34" t="s">
        <v>770</v>
      </c>
      <c s="34" t="s">
        <v>771</v>
      </c>
      <c s="35" t="s">
        <v>5</v>
      </c>
      <c s="6" t="s">
        <v>772</v>
      </c>
      <c s="36" t="s">
        <v>145</v>
      </c>
      <c s="37">
        <v>59.976</v>
      </c>
      <c s="36">
        <v>0</v>
      </c>
      <c s="36">
        <f>ROUND(G210*H210,6)</f>
      </c>
      <c r="L210" s="38">
        <v>0</v>
      </c>
      <c s="32">
        <f>ROUND(ROUND(L210,2)*ROUND(G210,3),2)</f>
      </c>
      <c s="36" t="s">
        <v>54</v>
      </c>
      <c>
        <f>(M210*21)/100</f>
      </c>
      <c t="s">
        <v>26</v>
      </c>
    </row>
    <row r="211" spans="1:5" ht="12.75">
      <c r="A211" s="35" t="s">
        <v>55</v>
      </c>
      <c r="E211" s="39" t="s">
        <v>5</v>
      </c>
    </row>
    <row r="212" spans="1:5" ht="25.5">
      <c r="A212" s="35" t="s">
        <v>56</v>
      </c>
      <c r="E212" s="40" t="s">
        <v>773</v>
      </c>
    </row>
    <row r="213" spans="1:5" ht="114.75">
      <c r="A213" t="s">
        <v>57</v>
      </c>
      <c r="E213" s="39" t="s">
        <v>769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579</v>
      </c>
      <c s="41">
        <f>Rekapitulace!C25</f>
      </c>
      <c s="20" t="s">
        <v>0</v>
      </c>
      <c t="s">
        <v>22</v>
      </c>
      <c t="s">
        <v>26</v>
      </c>
    </row>
    <row r="4" spans="1:16" ht="32" customHeight="1">
      <c r="A4" s="24" t="s">
        <v>19</v>
      </c>
      <c s="25" t="s">
        <v>27</v>
      </c>
      <c s="27" t="s">
        <v>579</v>
      </c>
      <c r="E4" s="26" t="s">
        <v>580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COUNTIFS(L8:L62,"=0",A8:A62,"P")+COUNTIFS(L8:L62,"",A8:A62,"P")+SUM(Q8:Q62)</f>
      </c>
    </row>
    <row r="8" spans="1:13" ht="12.75">
      <c r="A8" t="s">
        <v>43</v>
      </c>
      <c r="C8" s="28" t="s">
        <v>776</v>
      </c>
      <c r="E8" s="30" t="s">
        <v>775</v>
      </c>
      <c r="J8" s="29">
        <f>0+J9+J14+J19+J28+J37+J42+J47+J56+J61</f>
      </c>
      <c s="29">
        <f>0+K9+K14+K19+K28+K37+K42+K47+K56+K61</f>
      </c>
      <c s="29">
        <f>0+L9+L14+L19+L28+L37+L42+L47+L56+L61</f>
      </c>
      <c s="29">
        <f>0+M9+M14+M19+M28+M37+M42+M47+M56+M61</f>
      </c>
    </row>
    <row r="9" spans="1:13" ht="12.75">
      <c r="A9" t="s">
        <v>45</v>
      </c>
      <c r="C9" s="31" t="s">
        <v>46</v>
      </c>
      <c r="E9" s="33" t="s">
        <v>47</v>
      </c>
      <c r="J9" s="32">
        <f>0</f>
      </c>
      <c s="32">
        <f>0</f>
      </c>
      <c s="32">
        <f>0+L10</f>
      </c>
      <c s="32">
        <f>0+M10</f>
      </c>
    </row>
    <row r="10" spans="1:16" ht="12.75">
      <c r="A10" t="s">
        <v>48</v>
      </c>
      <c s="34" t="s">
        <v>98</v>
      </c>
      <c s="34" t="s">
        <v>777</v>
      </c>
      <c s="35" t="s">
        <v>5</v>
      </c>
      <c s="6" t="s">
        <v>778</v>
      </c>
      <c s="36" t="s">
        <v>492</v>
      </c>
      <c s="37">
        <v>56.75</v>
      </c>
      <c s="36">
        <v>0</v>
      </c>
      <c s="36">
        <f>ROUND(G10*H10,6)</f>
      </c>
      <c r="L10" s="38">
        <v>0</v>
      </c>
      <c s="32">
        <f>ROUND(ROUND(L10,2)*ROUND(G10,3),2)</f>
      </c>
      <c s="36" t="s">
        <v>54</v>
      </c>
      <c>
        <f>(M10*21)/100</f>
      </c>
      <c t="s">
        <v>26</v>
      </c>
    </row>
    <row r="11" spans="1:5" ht="12.75">
      <c r="A11" s="35" t="s">
        <v>55</v>
      </c>
      <c r="E11" s="39" t="s">
        <v>5</v>
      </c>
    </row>
    <row r="12" spans="1:5" ht="140.25">
      <c r="A12" s="35" t="s">
        <v>56</v>
      </c>
      <c r="E12" s="40" t="s">
        <v>779</v>
      </c>
    </row>
    <row r="13" spans="1:5" ht="12.75">
      <c r="A13" t="s">
        <v>57</v>
      </c>
      <c r="E13" s="39" t="s">
        <v>780</v>
      </c>
    </row>
    <row r="14" spans="1:13" ht="12.75">
      <c r="A14" t="s">
        <v>45</v>
      </c>
      <c r="C14" s="31" t="s">
        <v>49</v>
      </c>
      <c r="E14" s="33" t="s">
        <v>142</v>
      </c>
      <c r="J14" s="32">
        <f>0</f>
      </c>
      <c s="32">
        <f>0</f>
      </c>
      <c s="32">
        <f>0+L15</f>
      </c>
      <c s="32">
        <f>0+M15</f>
      </c>
    </row>
    <row r="15" spans="1:16" ht="12.75">
      <c r="A15" t="s">
        <v>48</v>
      </c>
      <c s="34" t="s">
        <v>49</v>
      </c>
      <c s="34" t="s">
        <v>286</v>
      </c>
      <c s="35" t="s">
        <v>5</v>
      </c>
      <c s="6" t="s">
        <v>287</v>
      </c>
      <c s="36" t="s">
        <v>145</v>
      </c>
      <c s="37">
        <v>123.354</v>
      </c>
      <c s="36">
        <v>0</v>
      </c>
      <c s="36">
        <f>ROUND(G15*H15,6)</f>
      </c>
      <c r="L15" s="38">
        <v>0</v>
      </c>
      <c s="32">
        <f>ROUND(ROUND(L15,2)*ROUND(G15,3),2)</f>
      </c>
      <c s="36" t="s">
        <v>54</v>
      </c>
      <c>
        <f>(M15*21)/100</f>
      </c>
      <c t="s">
        <v>26</v>
      </c>
    </row>
    <row r="16" spans="1:5" ht="12.75">
      <c r="A16" s="35" t="s">
        <v>55</v>
      </c>
      <c r="E16" s="39" t="s">
        <v>5</v>
      </c>
    </row>
    <row r="17" spans="1:5" ht="25.5">
      <c r="A17" s="35" t="s">
        <v>56</v>
      </c>
      <c r="E17" s="40" t="s">
        <v>781</v>
      </c>
    </row>
    <row r="18" spans="1:5" ht="229.5">
      <c r="A18" t="s">
        <v>57</v>
      </c>
      <c r="E18" s="39" t="s">
        <v>626</v>
      </c>
    </row>
    <row r="19" spans="1:13" ht="12.75">
      <c r="A19" t="s">
        <v>45</v>
      </c>
      <c r="C19" s="31" t="s">
        <v>26</v>
      </c>
      <c r="E19" s="33" t="s">
        <v>495</v>
      </c>
      <c r="J19" s="32">
        <f>0</f>
      </c>
      <c s="32">
        <f>0</f>
      </c>
      <c s="32">
        <f>0+L20+L24</f>
      </c>
      <c s="32">
        <f>0+M20+M24</f>
      </c>
    </row>
    <row r="20" spans="1:16" ht="12.75">
      <c r="A20" t="s">
        <v>48</v>
      </c>
      <c s="34" t="s">
        <v>26</v>
      </c>
      <c s="34" t="s">
        <v>635</v>
      </c>
      <c s="35" t="s">
        <v>5</v>
      </c>
      <c s="6" t="s">
        <v>636</v>
      </c>
      <c s="36" t="s">
        <v>145</v>
      </c>
      <c s="37">
        <v>1.621</v>
      </c>
      <c s="36">
        <v>0</v>
      </c>
      <c s="36">
        <f>ROUND(G20*H20,6)</f>
      </c>
      <c r="L20" s="38">
        <v>0</v>
      </c>
      <c s="32">
        <f>ROUND(ROUND(L20,2)*ROUND(G20,3),2)</f>
      </c>
      <c s="36" t="s">
        <v>54</v>
      </c>
      <c>
        <f>(M20*21)/100</f>
      </c>
      <c t="s">
        <v>26</v>
      </c>
    </row>
    <row r="21" spans="1:5" ht="12.75">
      <c r="A21" s="35" t="s">
        <v>55</v>
      </c>
      <c r="E21" s="39" t="s">
        <v>5</v>
      </c>
    </row>
    <row r="22" spans="1:5" ht="25.5">
      <c r="A22" s="35" t="s">
        <v>56</v>
      </c>
      <c r="E22" s="40" t="s">
        <v>782</v>
      </c>
    </row>
    <row r="23" spans="1:5" ht="51">
      <c r="A23" t="s">
        <v>57</v>
      </c>
      <c r="E23" s="39" t="s">
        <v>638</v>
      </c>
    </row>
    <row r="24" spans="1:16" ht="12.75">
      <c r="A24" t="s">
        <v>48</v>
      </c>
      <c s="34" t="s">
        <v>25</v>
      </c>
      <c s="34" t="s">
        <v>639</v>
      </c>
      <c s="35" t="s">
        <v>5</v>
      </c>
      <c s="6" t="s">
        <v>640</v>
      </c>
      <c s="36" t="s">
        <v>492</v>
      </c>
      <c s="37">
        <v>105.79</v>
      </c>
      <c s="36">
        <v>0</v>
      </c>
      <c s="36">
        <f>ROUND(G24*H24,6)</f>
      </c>
      <c r="L24" s="38">
        <v>0</v>
      </c>
      <c s="32">
        <f>ROUND(ROUND(L24,2)*ROUND(G24,3),2)</f>
      </c>
      <c s="36" t="s">
        <v>54</v>
      </c>
      <c>
        <f>(M24*21)/100</f>
      </c>
      <c t="s">
        <v>26</v>
      </c>
    </row>
    <row r="25" spans="1:5" ht="12.75">
      <c r="A25" s="35" t="s">
        <v>55</v>
      </c>
      <c r="E25" s="39" t="s">
        <v>5</v>
      </c>
    </row>
    <row r="26" spans="1:5" ht="25.5">
      <c r="A26" s="35" t="s">
        <v>56</v>
      </c>
      <c r="E26" s="40" t="s">
        <v>783</v>
      </c>
    </row>
    <row r="27" spans="1:5" ht="51">
      <c r="A27" t="s">
        <v>57</v>
      </c>
      <c r="E27" s="39" t="s">
        <v>642</v>
      </c>
    </row>
    <row r="28" spans="1:13" ht="12.75">
      <c r="A28" t="s">
        <v>45</v>
      </c>
      <c r="C28" s="31" t="s">
        <v>25</v>
      </c>
      <c r="E28" s="33" t="s">
        <v>680</v>
      </c>
      <c r="J28" s="32">
        <f>0</f>
      </c>
      <c s="32">
        <f>0</f>
      </c>
      <c s="32">
        <f>0+L29+L33</f>
      </c>
      <c s="32">
        <f>0+M29+M33</f>
      </c>
    </row>
    <row r="29" spans="1:16" ht="12.75">
      <c r="A29" t="s">
        <v>48</v>
      </c>
      <c s="34" t="s">
        <v>65</v>
      </c>
      <c s="34" t="s">
        <v>784</v>
      </c>
      <c s="35" t="s">
        <v>5</v>
      </c>
      <c s="6" t="s">
        <v>785</v>
      </c>
      <c s="36" t="s">
        <v>145</v>
      </c>
      <c s="37">
        <v>199.393</v>
      </c>
      <c s="36">
        <v>0</v>
      </c>
      <c s="36">
        <f>ROUND(G29*H29,6)</f>
      </c>
      <c r="L29" s="38">
        <v>0</v>
      </c>
      <c s="32">
        <f>ROUND(ROUND(L29,2)*ROUND(G29,3),2)</f>
      </c>
      <c s="36" t="s">
        <v>54</v>
      </c>
      <c>
        <f>(M29*21)/100</f>
      </c>
      <c t="s">
        <v>26</v>
      </c>
    </row>
    <row r="30" spans="1:5" ht="12.75">
      <c r="A30" s="35" t="s">
        <v>55</v>
      </c>
      <c r="E30" s="39" t="s">
        <v>5</v>
      </c>
    </row>
    <row r="31" spans="1:5" ht="25.5">
      <c r="A31" s="35" t="s">
        <v>56</v>
      </c>
      <c r="E31" s="40" t="s">
        <v>786</v>
      </c>
    </row>
    <row r="32" spans="1:5" ht="369.75">
      <c r="A32" t="s">
        <v>57</v>
      </c>
      <c r="E32" s="39" t="s">
        <v>707</v>
      </c>
    </row>
    <row r="33" spans="1:16" ht="12.75">
      <c r="A33" t="s">
        <v>48</v>
      </c>
      <c s="34" t="s">
        <v>69</v>
      </c>
      <c s="34" t="s">
        <v>787</v>
      </c>
      <c s="35" t="s">
        <v>5</v>
      </c>
      <c s="6" t="s">
        <v>788</v>
      </c>
      <c s="36" t="s">
        <v>53</v>
      </c>
      <c s="37">
        <v>25.937</v>
      </c>
      <c s="36">
        <v>0</v>
      </c>
      <c s="36">
        <f>ROUND(G33*H33,6)</f>
      </c>
      <c r="L33" s="38">
        <v>0</v>
      </c>
      <c s="32">
        <f>ROUND(ROUND(L33,2)*ROUND(G33,3),2)</f>
      </c>
      <c s="36" t="s">
        <v>54</v>
      </c>
      <c>
        <f>(M33*21)/100</f>
      </c>
      <c t="s">
        <v>26</v>
      </c>
    </row>
    <row r="34" spans="1:5" ht="12.75">
      <c r="A34" s="35" t="s">
        <v>55</v>
      </c>
      <c r="E34" s="39" t="s">
        <v>5</v>
      </c>
    </row>
    <row r="35" spans="1:5" ht="25.5">
      <c r="A35" s="35" t="s">
        <v>56</v>
      </c>
      <c r="E35" s="40" t="s">
        <v>789</v>
      </c>
    </row>
    <row r="36" spans="1:5" ht="267.75">
      <c r="A36" t="s">
        <v>57</v>
      </c>
      <c r="E36" s="39" t="s">
        <v>669</v>
      </c>
    </row>
    <row r="37" spans="1:13" ht="12.75">
      <c r="A37" t="s">
        <v>45</v>
      </c>
      <c r="C37" s="31" t="s">
        <v>65</v>
      </c>
      <c r="E37" s="33" t="s">
        <v>509</v>
      </c>
      <c r="J37" s="32">
        <f>0</f>
      </c>
      <c s="32">
        <f>0</f>
      </c>
      <c s="32">
        <f>0+L38</f>
      </c>
      <c s="32">
        <f>0+M38</f>
      </c>
    </row>
    <row r="38" spans="1:16" ht="12.75">
      <c r="A38" t="s">
        <v>48</v>
      </c>
      <c s="34" t="s">
        <v>74</v>
      </c>
      <c s="34" t="s">
        <v>790</v>
      </c>
      <c s="35" t="s">
        <v>5</v>
      </c>
      <c s="6" t="s">
        <v>791</v>
      </c>
      <c s="36" t="s">
        <v>145</v>
      </c>
      <c s="37">
        <v>5</v>
      </c>
      <c s="36">
        <v>0</v>
      </c>
      <c s="36">
        <f>ROUND(G38*H38,6)</f>
      </c>
      <c r="L38" s="38">
        <v>0</v>
      </c>
      <c s="32">
        <f>ROUND(ROUND(L38,2)*ROUND(G38,3),2)</f>
      </c>
      <c s="36" t="s">
        <v>54</v>
      </c>
      <c>
        <f>(M38*21)/100</f>
      </c>
      <c t="s">
        <v>26</v>
      </c>
    </row>
    <row r="39" spans="1:5" ht="12.75">
      <c r="A39" s="35" t="s">
        <v>55</v>
      </c>
      <c r="E39" s="39" t="s">
        <v>5</v>
      </c>
    </row>
    <row r="40" spans="1:5" ht="25.5">
      <c r="A40" s="35" t="s">
        <v>56</v>
      </c>
      <c r="E40" s="40" t="s">
        <v>792</v>
      </c>
    </row>
    <row r="41" spans="1:5" ht="369.75">
      <c r="A41" t="s">
        <v>57</v>
      </c>
      <c r="E41" s="39" t="s">
        <v>707</v>
      </c>
    </row>
    <row r="42" spans="1:13" ht="12.75">
      <c r="A42" t="s">
        <v>45</v>
      </c>
      <c r="C42" s="31" t="s">
        <v>69</v>
      </c>
      <c r="E42" s="33" t="s">
        <v>353</v>
      </c>
      <c r="J42" s="32">
        <f>0</f>
      </c>
      <c s="32">
        <f>0</f>
      </c>
      <c s="32">
        <f>0+L43</f>
      </c>
      <c s="32">
        <f>0+M43</f>
      </c>
    </row>
    <row r="43" spans="1:16" ht="12.75">
      <c r="A43" t="s">
        <v>48</v>
      </c>
      <c s="34" t="s">
        <v>78</v>
      </c>
      <c s="34" t="s">
        <v>712</v>
      </c>
      <c s="35" t="s">
        <v>5</v>
      </c>
      <c s="6" t="s">
        <v>713</v>
      </c>
      <c s="36" t="s">
        <v>492</v>
      </c>
      <c s="37">
        <v>18.658</v>
      </c>
      <c s="36">
        <v>0</v>
      </c>
      <c s="36">
        <f>ROUND(G43*H43,6)</f>
      </c>
      <c r="L43" s="38">
        <v>0</v>
      </c>
      <c s="32">
        <f>ROUND(ROUND(L43,2)*ROUND(G43,3),2)</f>
      </c>
      <c s="36" t="s">
        <v>54</v>
      </c>
      <c>
        <f>(M43*21)/100</f>
      </c>
      <c t="s">
        <v>26</v>
      </c>
    </row>
    <row r="44" spans="1:5" ht="12.75">
      <c r="A44" s="35" t="s">
        <v>55</v>
      </c>
      <c r="E44" s="39" t="s">
        <v>5</v>
      </c>
    </row>
    <row r="45" spans="1:5" ht="25.5">
      <c r="A45" s="35" t="s">
        <v>56</v>
      </c>
      <c r="E45" s="40" t="s">
        <v>793</v>
      </c>
    </row>
    <row r="46" spans="1:5" ht="127.5">
      <c r="A46" t="s">
        <v>57</v>
      </c>
      <c r="E46" s="39" t="s">
        <v>715</v>
      </c>
    </row>
    <row r="47" spans="1:13" ht="12.75">
      <c r="A47" t="s">
        <v>45</v>
      </c>
      <c r="C47" s="31" t="s">
        <v>78</v>
      </c>
      <c r="E47" s="33" t="s">
        <v>151</v>
      </c>
      <c r="J47" s="32">
        <f>0</f>
      </c>
      <c s="32">
        <f>0</f>
      </c>
      <c s="32">
        <f>0+L48+L52</f>
      </c>
      <c s="32">
        <f>0+M48+M52</f>
      </c>
    </row>
    <row r="48" spans="1:16" ht="25.5">
      <c r="A48" t="s">
        <v>48</v>
      </c>
      <c s="34" t="s">
        <v>82</v>
      </c>
      <c s="34" t="s">
        <v>721</v>
      </c>
      <c s="35" t="s">
        <v>5</v>
      </c>
      <c s="6" t="s">
        <v>722</v>
      </c>
      <c s="36" t="s">
        <v>492</v>
      </c>
      <c s="37">
        <v>434.94</v>
      </c>
      <c s="36">
        <v>0</v>
      </c>
      <c s="36">
        <f>ROUND(G48*H48,6)</f>
      </c>
      <c r="L48" s="38">
        <v>0</v>
      </c>
      <c s="32">
        <f>ROUND(ROUND(L48,2)*ROUND(G48,3),2)</f>
      </c>
      <c s="36" t="s">
        <v>54</v>
      </c>
      <c>
        <f>(M48*21)/100</f>
      </c>
      <c t="s">
        <v>26</v>
      </c>
    </row>
    <row r="49" spans="1:5" ht="12.75">
      <c r="A49" s="35" t="s">
        <v>55</v>
      </c>
      <c r="E49" s="39" t="s">
        <v>5</v>
      </c>
    </row>
    <row r="50" spans="1:5" ht="25.5">
      <c r="A50" s="35" t="s">
        <v>56</v>
      </c>
      <c r="E50" s="40" t="s">
        <v>794</v>
      </c>
    </row>
    <row r="51" spans="1:5" ht="191.25">
      <c r="A51" t="s">
        <v>57</v>
      </c>
      <c r="E51" s="39" t="s">
        <v>724</v>
      </c>
    </row>
    <row r="52" spans="1:16" ht="25.5">
      <c r="A52" t="s">
        <v>48</v>
      </c>
      <c s="34" t="s">
        <v>86</v>
      </c>
      <c s="34" t="s">
        <v>731</v>
      </c>
      <c s="35" t="s">
        <v>5</v>
      </c>
      <c s="6" t="s">
        <v>732</v>
      </c>
      <c s="36" t="s">
        <v>733</v>
      </c>
      <c s="37">
        <v>52</v>
      </c>
      <c s="36">
        <v>0</v>
      </c>
      <c s="36">
        <f>ROUND(G52*H52,6)</f>
      </c>
      <c r="L52" s="38">
        <v>0</v>
      </c>
      <c s="32">
        <f>ROUND(ROUND(L52,2)*ROUND(G52,3),2)</f>
      </c>
      <c s="36" t="s">
        <v>54</v>
      </c>
      <c>
        <f>(M52*21)/100</f>
      </c>
      <c t="s">
        <v>26</v>
      </c>
    </row>
    <row r="53" spans="1:5" ht="12.75">
      <c r="A53" s="35" t="s">
        <v>55</v>
      </c>
      <c r="E53" s="39" t="s">
        <v>5</v>
      </c>
    </row>
    <row r="54" spans="1:5" ht="25.5">
      <c r="A54" s="35" t="s">
        <v>56</v>
      </c>
      <c r="E54" s="40" t="s">
        <v>795</v>
      </c>
    </row>
    <row r="55" spans="1:5" ht="127.5">
      <c r="A55" t="s">
        <v>57</v>
      </c>
      <c r="E55" s="39" t="s">
        <v>796</v>
      </c>
    </row>
    <row r="56" spans="1:13" ht="12.75">
      <c r="A56" t="s">
        <v>45</v>
      </c>
      <c r="C56" s="31" t="s">
        <v>82</v>
      </c>
      <c r="E56" s="33" t="s">
        <v>321</v>
      </c>
      <c r="J56" s="32">
        <f>0</f>
      </c>
      <c s="32">
        <f>0</f>
      </c>
      <c s="32">
        <f>0+L57</f>
      </c>
      <c s="32">
        <f>0+M57</f>
      </c>
    </row>
    <row r="57" spans="1:16" ht="12.75">
      <c r="A57" t="s">
        <v>48</v>
      </c>
      <c s="34" t="s">
        <v>90</v>
      </c>
      <c s="34" t="s">
        <v>797</v>
      </c>
      <c s="35" t="s">
        <v>5</v>
      </c>
      <c s="6" t="s">
        <v>798</v>
      </c>
      <c s="36" t="s">
        <v>154</v>
      </c>
      <c s="37">
        <v>11.748</v>
      </c>
      <c s="36">
        <v>0</v>
      </c>
      <c s="36">
        <f>ROUND(G57*H57,6)</f>
      </c>
      <c r="L57" s="38">
        <v>0</v>
      </c>
      <c s="32">
        <f>ROUND(ROUND(L57,2)*ROUND(G57,3),2)</f>
      </c>
      <c s="36" t="s">
        <v>54</v>
      </c>
      <c>
        <f>(M57*21)/100</f>
      </c>
      <c t="s">
        <v>26</v>
      </c>
    </row>
    <row r="58" spans="1:5" ht="12.75">
      <c r="A58" s="35" t="s">
        <v>55</v>
      </c>
      <c r="E58" s="39" t="s">
        <v>5</v>
      </c>
    </row>
    <row r="59" spans="1:5" ht="25.5">
      <c r="A59" s="35" t="s">
        <v>56</v>
      </c>
      <c r="E59" s="40" t="s">
        <v>799</v>
      </c>
    </row>
    <row r="60" spans="1:5" ht="242.25">
      <c r="A60" t="s">
        <v>57</v>
      </c>
      <c r="E60" s="39" t="s">
        <v>745</v>
      </c>
    </row>
    <row r="61" spans="1:13" ht="12.75">
      <c r="A61" t="s">
        <v>45</v>
      </c>
      <c r="C61" s="31" t="s">
        <v>86</v>
      </c>
      <c r="E61" s="33" t="s">
        <v>405</v>
      </c>
      <c r="J61" s="32">
        <f>0</f>
      </c>
      <c s="32">
        <f>0</f>
      </c>
      <c s="32">
        <f>0+L62</f>
      </c>
      <c s="32">
        <f>0+M62</f>
      </c>
    </row>
    <row r="62" spans="1:16" ht="12.75">
      <c r="A62" t="s">
        <v>48</v>
      </c>
      <c s="34" t="s">
        <v>94</v>
      </c>
      <c s="34" t="s">
        <v>771</v>
      </c>
      <c s="35" t="s">
        <v>5</v>
      </c>
      <c s="6" t="s">
        <v>772</v>
      </c>
      <c s="36" t="s">
        <v>145</v>
      </c>
      <c s="37">
        <v>16.776</v>
      </c>
      <c s="36">
        <v>0</v>
      </c>
      <c s="36">
        <f>ROUND(G62*H62,6)</f>
      </c>
      <c r="L62" s="38">
        <v>0</v>
      </c>
      <c s="32">
        <f>ROUND(ROUND(L62,2)*ROUND(G62,3),2)</f>
      </c>
      <c s="36" t="s">
        <v>54</v>
      </c>
      <c>
        <f>(M62*21)/100</f>
      </c>
      <c t="s">
        <v>26</v>
      </c>
    </row>
    <row r="63" spans="1:5" ht="12.75">
      <c r="A63" s="35" t="s">
        <v>55</v>
      </c>
      <c r="E63" s="39" t="s">
        <v>5</v>
      </c>
    </row>
    <row r="64" spans="1:5" ht="25.5">
      <c r="A64" s="35" t="s">
        <v>56</v>
      </c>
      <c r="E64" s="40" t="s">
        <v>800</v>
      </c>
    </row>
    <row r="65" spans="1:5" ht="114.75">
      <c r="A65" t="s">
        <v>57</v>
      </c>
      <c r="E65" s="39" t="s">
        <v>769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579</v>
      </c>
      <c s="41">
        <f>Rekapitulace!C25</f>
      </c>
      <c s="20" t="s">
        <v>0</v>
      </c>
      <c t="s">
        <v>22</v>
      </c>
      <c t="s">
        <v>26</v>
      </c>
    </row>
    <row r="4" spans="1:16" ht="32" customHeight="1">
      <c r="A4" s="24" t="s">
        <v>19</v>
      </c>
      <c s="25" t="s">
        <v>27</v>
      </c>
      <c s="27" t="s">
        <v>579</v>
      </c>
      <c r="E4" s="26" t="s">
        <v>580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COUNTIFS(L8:L38,"=0",A8:A38,"P")+COUNTIFS(L8:L38,"",A8:A38,"P")+SUM(Q8:Q38)</f>
      </c>
    </row>
    <row r="8" spans="1:13" ht="12.75">
      <c r="A8" t="s">
        <v>43</v>
      </c>
      <c r="C8" s="28" t="s">
        <v>803</v>
      </c>
      <c r="E8" s="30" t="s">
        <v>802</v>
      </c>
      <c r="J8" s="29">
        <f>0+J9+J14+J23+J28+J33</f>
      </c>
      <c s="29">
        <f>0+K9+K14+K23+K28+K33</f>
      </c>
      <c s="29">
        <f>0+L9+L14+L23+L28+L33</f>
      </c>
      <c s="29">
        <f>0+M9+M14+M23+M28+M33</f>
      </c>
    </row>
    <row r="9" spans="1:13" ht="12.75">
      <c r="A9" t="s">
        <v>45</v>
      </c>
      <c r="C9" s="31" t="s">
        <v>49</v>
      </c>
      <c r="E9" s="33" t="s">
        <v>142</v>
      </c>
      <c r="J9" s="32">
        <f>0</f>
      </c>
      <c s="32">
        <f>0</f>
      </c>
      <c s="32">
        <f>0+L10</f>
      </c>
      <c s="32">
        <f>0+M10</f>
      </c>
    </row>
    <row r="10" spans="1:16" ht="12.75">
      <c r="A10" t="s">
        <v>48</v>
      </c>
      <c s="34" t="s">
        <v>49</v>
      </c>
      <c s="34" t="s">
        <v>627</v>
      </c>
      <c s="35" t="s">
        <v>5</v>
      </c>
      <c s="6" t="s">
        <v>628</v>
      </c>
      <c s="36" t="s">
        <v>145</v>
      </c>
      <c s="37">
        <v>30.842</v>
      </c>
      <c s="36">
        <v>0</v>
      </c>
      <c s="36">
        <f>ROUND(G10*H10,6)</f>
      </c>
      <c r="L10" s="38">
        <v>0</v>
      </c>
      <c s="32">
        <f>ROUND(ROUND(L10,2)*ROUND(G10,3),2)</f>
      </c>
      <c s="36" t="s">
        <v>54</v>
      </c>
      <c>
        <f>(M10*21)/100</f>
      </c>
      <c t="s">
        <v>26</v>
      </c>
    </row>
    <row r="11" spans="1:5" ht="12.75">
      <c r="A11" s="35" t="s">
        <v>55</v>
      </c>
      <c r="E11" s="39" t="s">
        <v>5</v>
      </c>
    </row>
    <row r="12" spans="1:5" ht="25.5">
      <c r="A12" s="35" t="s">
        <v>56</v>
      </c>
      <c r="E12" s="40" t="s">
        <v>804</v>
      </c>
    </row>
    <row r="13" spans="1:5" ht="229.5">
      <c r="A13" t="s">
        <v>57</v>
      </c>
      <c r="E13" s="39" t="s">
        <v>630</v>
      </c>
    </row>
    <row r="14" spans="1:13" ht="12.75">
      <c r="A14" t="s">
        <v>45</v>
      </c>
      <c r="C14" s="31" t="s">
        <v>25</v>
      </c>
      <c r="E14" s="33" t="s">
        <v>680</v>
      </c>
      <c r="J14" s="32">
        <f>0</f>
      </c>
      <c s="32">
        <f>0</f>
      </c>
      <c s="32">
        <f>0+L15+L19</f>
      </c>
      <c s="32">
        <f>0+M15+M19</f>
      </c>
    </row>
    <row r="15" spans="1:16" ht="12.75">
      <c r="A15" t="s">
        <v>48</v>
      </c>
      <c s="34" t="s">
        <v>26</v>
      </c>
      <c s="34" t="s">
        <v>805</v>
      </c>
      <c s="35" t="s">
        <v>5</v>
      </c>
      <c s="6" t="s">
        <v>806</v>
      </c>
      <c s="36" t="s">
        <v>145</v>
      </c>
      <c s="37">
        <v>16.076</v>
      </c>
      <c s="36">
        <v>0</v>
      </c>
      <c s="36">
        <f>ROUND(G15*H15,6)</f>
      </c>
      <c r="L15" s="38">
        <v>0</v>
      </c>
      <c s="32">
        <f>ROUND(ROUND(L15,2)*ROUND(G15,3),2)</f>
      </c>
      <c s="36" t="s">
        <v>54</v>
      </c>
      <c>
        <f>(M15*21)/100</f>
      </c>
      <c t="s">
        <v>26</v>
      </c>
    </row>
    <row r="16" spans="1:5" ht="12.75">
      <c r="A16" s="35" t="s">
        <v>55</v>
      </c>
      <c r="E16" s="39" t="s">
        <v>5</v>
      </c>
    </row>
    <row r="17" spans="1:5" ht="25.5">
      <c r="A17" s="35" t="s">
        <v>56</v>
      </c>
      <c r="E17" s="40" t="s">
        <v>807</v>
      </c>
    </row>
    <row r="18" spans="1:5" ht="369.75">
      <c r="A18" t="s">
        <v>57</v>
      </c>
      <c r="E18" s="39" t="s">
        <v>707</v>
      </c>
    </row>
    <row r="19" spans="1:16" ht="12.75">
      <c r="A19" t="s">
        <v>48</v>
      </c>
      <c s="34" t="s">
        <v>25</v>
      </c>
      <c s="34" t="s">
        <v>692</v>
      </c>
      <c s="35" t="s">
        <v>5</v>
      </c>
      <c s="6" t="s">
        <v>693</v>
      </c>
      <c s="36" t="s">
        <v>53</v>
      </c>
      <c s="37">
        <v>1.49</v>
      </c>
      <c s="36">
        <v>0</v>
      </c>
      <c s="36">
        <f>ROUND(G19*H19,6)</f>
      </c>
      <c r="L19" s="38">
        <v>0</v>
      </c>
      <c s="32">
        <f>ROUND(ROUND(L19,2)*ROUND(G19,3),2)</f>
      </c>
      <c s="36" t="s">
        <v>54</v>
      </c>
      <c>
        <f>(M19*21)/100</f>
      </c>
      <c t="s">
        <v>26</v>
      </c>
    </row>
    <row r="20" spans="1:5" ht="12.75">
      <c r="A20" s="35" t="s">
        <v>55</v>
      </c>
      <c r="E20" s="39" t="s">
        <v>5</v>
      </c>
    </row>
    <row r="21" spans="1:5" ht="25.5">
      <c r="A21" s="35" t="s">
        <v>56</v>
      </c>
      <c r="E21" s="40" t="s">
        <v>808</v>
      </c>
    </row>
    <row r="22" spans="1:5" ht="267.75">
      <c r="A22" t="s">
        <v>57</v>
      </c>
      <c r="E22" s="39" t="s">
        <v>669</v>
      </c>
    </row>
    <row r="23" spans="1:13" ht="12.75">
      <c r="A23" t="s">
        <v>45</v>
      </c>
      <c r="C23" s="31" t="s">
        <v>69</v>
      </c>
      <c r="E23" s="33" t="s">
        <v>353</v>
      </c>
      <c r="J23" s="32">
        <f>0</f>
      </c>
      <c s="32">
        <f>0</f>
      </c>
      <c s="32">
        <f>0+L24</f>
      </c>
      <c s="32">
        <f>0+M24</f>
      </c>
    </row>
    <row r="24" spans="1:16" ht="12.75">
      <c r="A24" t="s">
        <v>48</v>
      </c>
      <c s="34" t="s">
        <v>65</v>
      </c>
      <c s="34" t="s">
        <v>809</v>
      </c>
      <c s="35" t="s">
        <v>5</v>
      </c>
      <c s="6" t="s">
        <v>810</v>
      </c>
      <c s="36" t="s">
        <v>492</v>
      </c>
      <c s="37">
        <v>1.557</v>
      </c>
      <c s="36">
        <v>0</v>
      </c>
      <c s="36">
        <f>ROUND(G24*H24,6)</f>
      </c>
      <c r="L24" s="38">
        <v>0</v>
      </c>
      <c s="32">
        <f>ROUND(ROUND(L24,2)*ROUND(G24,3),2)</f>
      </c>
      <c s="36" t="s">
        <v>54</v>
      </c>
      <c>
        <f>(M24*21)/100</f>
      </c>
      <c t="s">
        <v>26</v>
      </c>
    </row>
    <row r="25" spans="1:5" ht="12.75">
      <c r="A25" s="35" t="s">
        <v>55</v>
      </c>
      <c r="E25" s="39" t="s">
        <v>5</v>
      </c>
    </row>
    <row r="26" spans="1:5" ht="25.5">
      <c r="A26" s="35" t="s">
        <v>56</v>
      </c>
      <c r="E26" s="40" t="s">
        <v>811</v>
      </c>
    </row>
    <row r="27" spans="1:5" ht="127.5">
      <c r="A27" t="s">
        <v>57</v>
      </c>
      <c r="E27" s="39" t="s">
        <v>715</v>
      </c>
    </row>
    <row r="28" spans="1:13" ht="12.75">
      <c r="A28" t="s">
        <v>45</v>
      </c>
      <c r="C28" s="31" t="s">
        <v>78</v>
      </c>
      <c r="E28" s="33" t="s">
        <v>151</v>
      </c>
      <c r="J28" s="32">
        <f>0</f>
      </c>
      <c s="32">
        <f>0</f>
      </c>
      <c s="32">
        <f>0+L29</f>
      </c>
      <c s="32">
        <f>0+M29</f>
      </c>
    </row>
    <row r="29" spans="1:16" ht="25.5">
      <c r="A29" t="s">
        <v>48</v>
      </c>
      <c s="34" t="s">
        <v>69</v>
      </c>
      <c s="34" t="s">
        <v>721</v>
      </c>
      <c s="35" t="s">
        <v>5</v>
      </c>
      <c s="6" t="s">
        <v>722</v>
      </c>
      <c s="36" t="s">
        <v>492</v>
      </c>
      <c s="37">
        <v>59.312</v>
      </c>
      <c s="36">
        <v>0</v>
      </c>
      <c s="36">
        <f>ROUND(G29*H29,6)</f>
      </c>
      <c r="L29" s="38">
        <v>0</v>
      </c>
      <c s="32">
        <f>ROUND(ROUND(L29,2)*ROUND(G29,3),2)</f>
      </c>
      <c s="36" t="s">
        <v>54</v>
      </c>
      <c>
        <f>(M29*21)/100</f>
      </c>
      <c t="s">
        <v>26</v>
      </c>
    </row>
    <row r="30" spans="1:5" ht="12.75">
      <c r="A30" s="35" t="s">
        <v>55</v>
      </c>
      <c r="E30" s="39" t="s">
        <v>5</v>
      </c>
    </row>
    <row r="31" spans="1:5" ht="25.5">
      <c r="A31" s="35" t="s">
        <v>56</v>
      </c>
      <c r="E31" s="40" t="s">
        <v>812</v>
      </c>
    </row>
    <row r="32" spans="1:5" ht="191.25">
      <c r="A32" t="s">
        <v>57</v>
      </c>
      <c r="E32" s="39" t="s">
        <v>724</v>
      </c>
    </row>
    <row r="33" spans="1:13" ht="12.75">
      <c r="A33" t="s">
        <v>45</v>
      </c>
      <c r="C33" s="31" t="s">
        <v>82</v>
      </c>
      <c r="E33" s="33" t="s">
        <v>321</v>
      </c>
      <c r="J33" s="32">
        <f>0</f>
      </c>
      <c s="32">
        <f>0</f>
      </c>
      <c s="32">
        <f>0+L34+L38</f>
      </c>
      <c s="32">
        <f>0+M34+M38</f>
      </c>
    </row>
    <row r="34" spans="1:16" ht="12.75">
      <c r="A34" t="s">
        <v>48</v>
      </c>
      <c s="34" t="s">
        <v>74</v>
      </c>
      <c s="34" t="s">
        <v>797</v>
      </c>
      <c s="35" t="s">
        <v>5</v>
      </c>
      <c s="6" t="s">
        <v>798</v>
      </c>
      <c s="36" t="s">
        <v>154</v>
      </c>
      <c s="37">
        <v>7.414</v>
      </c>
      <c s="36">
        <v>0</v>
      </c>
      <c s="36">
        <f>ROUND(G34*H34,6)</f>
      </c>
      <c r="L34" s="38">
        <v>0</v>
      </c>
      <c s="32">
        <f>ROUND(ROUND(L34,2)*ROUND(G34,3),2)</f>
      </c>
      <c s="36" t="s">
        <v>54</v>
      </c>
      <c>
        <f>(M34*21)/100</f>
      </c>
      <c t="s">
        <v>26</v>
      </c>
    </row>
    <row r="35" spans="1:5" ht="12.75">
      <c r="A35" s="35" t="s">
        <v>55</v>
      </c>
      <c r="E35" s="39" t="s">
        <v>5</v>
      </c>
    </row>
    <row r="36" spans="1:5" ht="25.5">
      <c r="A36" s="35" t="s">
        <v>56</v>
      </c>
      <c r="E36" s="40" t="s">
        <v>813</v>
      </c>
    </row>
    <row r="37" spans="1:5" ht="242.25">
      <c r="A37" t="s">
        <v>57</v>
      </c>
      <c r="E37" s="39" t="s">
        <v>745</v>
      </c>
    </row>
    <row r="38" spans="1:16" ht="12.75">
      <c r="A38" t="s">
        <v>48</v>
      </c>
      <c s="34" t="s">
        <v>78</v>
      </c>
      <c s="34" t="s">
        <v>535</v>
      </c>
      <c s="35" t="s">
        <v>5</v>
      </c>
      <c s="6" t="s">
        <v>536</v>
      </c>
      <c s="36" t="s">
        <v>132</v>
      </c>
      <c s="37">
        <v>1</v>
      </c>
      <c s="36">
        <v>0</v>
      </c>
      <c s="36">
        <f>ROUND(G38*H38,6)</f>
      </c>
      <c r="L38" s="38">
        <v>0</v>
      </c>
      <c s="32">
        <f>ROUND(ROUND(L38,2)*ROUND(G38,3),2)</f>
      </c>
      <c s="36" t="s">
        <v>54</v>
      </c>
      <c>
        <f>(M38*21)/100</f>
      </c>
      <c t="s">
        <v>26</v>
      </c>
    </row>
    <row r="39" spans="1:5" ht="12.75">
      <c r="A39" s="35" t="s">
        <v>55</v>
      </c>
      <c r="E39" s="39" t="s">
        <v>5</v>
      </c>
    </row>
    <row r="40" spans="1:5" ht="25.5">
      <c r="A40" s="35" t="s">
        <v>56</v>
      </c>
      <c r="E40" s="40" t="s">
        <v>814</v>
      </c>
    </row>
    <row r="41" spans="1:5" ht="89.25">
      <c r="A41" t="s">
        <v>57</v>
      </c>
      <c r="E41" s="39" t="s">
        <v>759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579</v>
      </c>
      <c s="41">
        <f>Rekapitulace!C25</f>
      </c>
      <c s="20" t="s">
        <v>0</v>
      </c>
      <c t="s">
        <v>22</v>
      </c>
      <c t="s">
        <v>26</v>
      </c>
    </row>
    <row r="4" spans="1:16" ht="32" customHeight="1">
      <c r="A4" s="24" t="s">
        <v>19</v>
      </c>
      <c s="25" t="s">
        <v>27</v>
      </c>
      <c s="27" t="s">
        <v>579</v>
      </c>
      <c r="E4" s="26" t="s">
        <v>580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COUNTIFS(L8:L34,"=0",A8:A34,"P")+COUNTIFS(L8:L34,"",A8:A34,"P")+SUM(Q8:Q34)</f>
      </c>
    </row>
    <row r="8" spans="1:13" ht="12.75">
      <c r="A8" t="s">
        <v>43</v>
      </c>
      <c r="C8" s="28" t="s">
        <v>817</v>
      </c>
      <c r="E8" s="30" t="s">
        <v>816</v>
      </c>
      <c r="J8" s="29">
        <f>0+J9+J14+J23+J28+J33</f>
      </c>
      <c s="29">
        <f>0+K9+K14+K23+K28+K33</f>
      </c>
      <c s="29">
        <f>0+L9+L14+L23+L28+L33</f>
      </c>
      <c s="29">
        <f>0+M9+M14+M23+M28+M33</f>
      </c>
    </row>
    <row r="9" spans="1:13" ht="12.75">
      <c r="A9" t="s">
        <v>45</v>
      </c>
      <c r="C9" s="31" t="s">
        <v>49</v>
      </c>
      <c r="E9" s="33" t="s">
        <v>142</v>
      </c>
      <c r="J9" s="32">
        <f>0</f>
      </c>
      <c s="32">
        <f>0</f>
      </c>
      <c s="32">
        <f>0+L10</f>
      </c>
      <c s="32">
        <f>0+M10</f>
      </c>
    </row>
    <row r="10" spans="1:16" ht="12.75">
      <c r="A10" t="s">
        <v>48</v>
      </c>
      <c s="34" t="s">
        <v>49</v>
      </c>
      <c s="34" t="s">
        <v>627</v>
      </c>
      <c s="35" t="s">
        <v>5</v>
      </c>
      <c s="6" t="s">
        <v>628</v>
      </c>
      <c s="36" t="s">
        <v>145</v>
      </c>
      <c s="37">
        <v>203.434</v>
      </c>
      <c s="36">
        <v>0</v>
      </c>
      <c s="36">
        <f>ROUND(G10*H10,6)</f>
      </c>
      <c r="L10" s="38">
        <v>0</v>
      </c>
      <c s="32">
        <f>ROUND(ROUND(L10,2)*ROUND(G10,3),2)</f>
      </c>
      <c s="36" t="s">
        <v>54</v>
      </c>
      <c>
        <f>(M10*21)/100</f>
      </c>
      <c t="s">
        <v>26</v>
      </c>
    </row>
    <row r="11" spans="1:5" ht="12.75">
      <c r="A11" s="35" t="s">
        <v>55</v>
      </c>
      <c r="E11" s="39" t="s">
        <v>5</v>
      </c>
    </row>
    <row r="12" spans="1:5" ht="25.5">
      <c r="A12" s="35" t="s">
        <v>56</v>
      </c>
      <c r="E12" s="40" t="s">
        <v>818</v>
      </c>
    </row>
    <row r="13" spans="1:5" ht="229.5">
      <c r="A13" t="s">
        <v>57</v>
      </c>
      <c r="E13" s="39" t="s">
        <v>630</v>
      </c>
    </row>
    <row r="14" spans="1:13" ht="12.75">
      <c r="A14" t="s">
        <v>45</v>
      </c>
      <c r="C14" s="31" t="s">
        <v>25</v>
      </c>
      <c r="E14" s="33" t="s">
        <v>680</v>
      </c>
      <c r="J14" s="32">
        <f>0</f>
      </c>
      <c s="32">
        <f>0</f>
      </c>
      <c s="32">
        <f>0+L15+L19</f>
      </c>
      <c s="32">
        <f>0+M15+M19</f>
      </c>
    </row>
    <row r="15" spans="1:16" ht="12.75">
      <c r="A15" t="s">
        <v>48</v>
      </c>
      <c s="34" t="s">
        <v>26</v>
      </c>
      <c s="34" t="s">
        <v>805</v>
      </c>
      <c s="35" t="s">
        <v>5</v>
      </c>
      <c s="6" t="s">
        <v>806</v>
      </c>
      <c s="36" t="s">
        <v>145</v>
      </c>
      <c s="37">
        <v>89.2</v>
      </c>
      <c s="36">
        <v>0</v>
      </c>
      <c s="36">
        <f>ROUND(G15*H15,6)</f>
      </c>
      <c r="L15" s="38">
        <v>0</v>
      </c>
      <c s="32">
        <f>ROUND(ROUND(L15,2)*ROUND(G15,3),2)</f>
      </c>
      <c s="36" t="s">
        <v>54</v>
      </c>
      <c>
        <f>(M15*21)/100</f>
      </c>
      <c t="s">
        <v>26</v>
      </c>
    </row>
    <row r="16" spans="1:5" ht="12.75">
      <c r="A16" s="35" t="s">
        <v>55</v>
      </c>
      <c r="E16" s="39" t="s">
        <v>5</v>
      </c>
    </row>
    <row r="17" spans="1:5" ht="25.5">
      <c r="A17" s="35" t="s">
        <v>56</v>
      </c>
      <c r="E17" s="40" t="s">
        <v>819</v>
      </c>
    </row>
    <row r="18" spans="1:5" ht="369.75">
      <c r="A18" t="s">
        <v>57</v>
      </c>
      <c r="E18" s="39" t="s">
        <v>707</v>
      </c>
    </row>
    <row r="19" spans="1:16" ht="12.75">
      <c r="A19" t="s">
        <v>48</v>
      </c>
      <c s="34" t="s">
        <v>25</v>
      </c>
      <c s="34" t="s">
        <v>692</v>
      </c>
      <c s="35" t="s">
        <v>5</v>
      </c>
      <c s="6" t="s">
        <v>693</v>
      </c>
      <c s="36" t="s">
        <v>53</v>
      </c>
      <c s="37">
        <v>8.447</v>
      </c>
      <c s="36">
        <v>0</v>
      </c>
      <c s="36">
        <f>ROUND(G19*H19,6)</f>
      </c>
      <c r="L19" s="38">
        <v>0</v>
      </c>
      <c s="32">
        <f>ROUND(ROUND(L19,2)*ROUND(G19,3),2)</f>
      </c>
      <c s="36" t="s">
        <v>54</v>
      </c>
      <c>
        <f>(M19*21)/100</f>
      </c>
      <c t="s">
        <v>26</v>
      </c>
    </row>
    <row r="20" spans="1:5" ht="12.75">
      <c r="A20" s="35" t="s">
        <v>55</v>
      </c>
      <c r="E20" s="39" t="s">
        <v>5</v>
      </c>
    </row>
    <row r="21" spans="1:5" ht="25.5">
      <c r="A21" s="35" t="s">
        <v>56</v>
      </c>
      <c r="E21" s="40" t="s">
        <v>820</v>
      </c>
    </row>
    <row r="22" spans="1:5" ht="267.75">
      <c r="A22" t="s">
        <v>57</v>
      </c>
      <c r="E22" s="39" t="s">
        <v>669</v>
      </c>
    </row>
    <row r="23" spans="1:13" ht="12.75">
      <c r="A23" t="s">
        <v>45</v>
      </c>
      <c r="C23" s="31" t="s">
        <v>69</v>
      </c>
      <c r="E23" s="33" t="s">
        <v>353</v>
      </c>
      <c r="J23" s="32">
        <f>0</f>
      </c>
      <c s="32">
        <f>0</f>
      </c>
      <c s="32">
        <f>0+L24</f>
      </c>
      <c s="32">
        <f>0+M24</f>
      </c>
    </row>
    <row r="24" spans="1:16" ht="12.75">
      <c r="A24" t="s">
        <v>48</v>
      </c>
      <c s="34" t="s">
        <v>65</v>
      </c>
      <c s="34" t="s">
        <v>809</v>
      </c>
      <c s="35" t="s">
        <v>5</v>
      </c>
      <c s="6" t="s">
        <v>810</v>
      </c>
      <c s="36" t="s">
        <v>492</v>
      </c>
      <c s="37">
        <v>9.928</v>
      </c>
      <c s="36">
        <v>0</v>
      </c>
      <c s="36">
        <f>ROUND(G24*H24,6)</f>
      </c>
      <c r="L24" s="38">
        <v>0</v>
      </c>
      <c s="32">
        <f>ROUND(ROUND(L24,2)*ROUND(G24,3),2)</f>
      </c>
      <c s="36" t="s">
        <v>54</v>
      </c>
      <c>
        <f>(M24*21)/100</f>
      </c>
      <c t="s">
        <v>26</v>
      </c>
    </row>
    <row r="25" spans="1:5" ht="12.75">
      <c r="A25" s="35" t="s">
        <v>55</v>
      </c>
      <c r="E25" s="39" t="s">
        <v>5</v>
      </c>
    </row>
    <row r="26" spans="1:5" ht="25.5">
      <c r="A26" s="35" t="s">
        <v>56</v>
      </c>
      <c r="E26" s="40" t="s">
        <v>821</v>
      </c>
    </row>
    <row r="27" spans="1:5" ht="127.5">
      <c r="A27" t="s">
        <v>57</v>
      </c>
      <c r="E27" s="39" t="s">
        <v>715</v>
      </c>
    </row>
    <row r="28" spans="1:13" ht="12.75">
      <c r="A28" t="s">
        <v>45</v>
      </c>
      <c r="C28" s="31" t="s">
        <v>78</v>
      </c>
      <c r="E28" s="33" t="s">
        <v>151</v>
      </c>
      <c r="J28" s="32">
        <f>0</f>
      </c>
      <c s="32">
        <f>0</f>
      </c>
      <c s="32">
        <f>0+L29</f>
      </c>
      <c s="32">
        <f>0+M29</f>
      </c>
    </row>
    <row r="29" spans="1:16" ht="25.5">
      <c r="A29" t="s">
        <v>48</v>
      </c>
      <c s="34" t="s">
        <v>69</v>
      </c>
      <c s="34" t="s">
        <v>721</v>
      </c>
      <c s="35" t="s">
        <v>5</v>
      </c>
      <c s="6" t="s">
        <v>722</v>
      </c>
      <c s="36" t="s">
        <v>492</v>
      </c>
      <c s="37">
        <v>311.2</v>
      </c>
      <c s="36">
        <v>0</v>
      </c>
      <c s="36">
        <f>ROUND(G29*H29,6)</f>
      </c>
      <c r="L29" s="38">
        <v>0</v>
      </c>
      <c s="32">
        <f>ROUND(ROUND(L29,2)*ROUND(G29,3),2)</f>
      </c>
      <c s="36" t="s">
        <v>54</v>
      </c>
      <c>
        <f>(M29*21)/100</f>
      </c>
      <c t="s">
        <v>26</v>
      </c>
    </row>
    <row r="30" spans="1:5" ht="12.75">
      <c r="A30" s="35" t="s">
        <v>55</v>
      </c>
      <c r="E30" s="39" t="s">
        <v>5</v>
      </c>
    </row>
    <row r="31" spans="1:5" ht="25.5">
      <c r="A31" s="35" t="s">
        <v>56</v>
      </c>
      <c r="E31" s="40" t="s">
        <v>822</v>
      </c>
    </row>
    <row r="32" spans="1:5" ht="191.25">
      <c r="A32" t="s">
        <v>57</v>
      </c>
      <c r="E32" s="39" t="s">
        <v>724</v>
      </c>
    </row>
    <row r="33" spans="1:13" ht="12.75">
      <c r="A33" t="s">
        <v>45</v>
      </c>
      <c r="C33" s="31" t="s">
        <v>82</v>
      </c>
      <c r="E33" s="33" t="s">
        <v>321</v>
      </c>
      <c r="J33" s="32">
        <f>0</f>
      </c>
      <c s="32">
        <f>0</f>
      </c>
      <c s="32">
        <f>0+L34</f>
      </c>
      <c s="32">
        <f>0+M34</f>
      </c>
    </row>
    <row r="34" spans="1:16" ht="12.75">
      <c r="A34" t="s">
        <v>48</v>
      </c>
      <c s="34" t="s">
        <v>74</v>
      </c>
      <c s="34" t="s">
        <v>535</v>
      </c>
      <c s="35" t="s">
        <v>5</v>
      </c>
      <c s="6" t="s">
        <v>536</v>
      </c>
      <c s="36" t="s">
        <v>132</v>
      </c>
      <c s="37">
        <v>1</v>
      </c>
      <c s="36">
        <v>0</v>
      </c>
      <c s="36">
        <f>ROUND(G34*H34,6)</f>
      </c>
      <c r="L34" s="38">
        <v>0</v>
      </c>
      <c s="32">
        <f>ROUND(ROUND(L34,2)*ROUND(G34,3),2)</f>
      </c>
      <c s="36" t="s">
        <v>54</v>
      </c>
      <c>
        <f>(M34*21)/100</f>
      </c>
      <c t="s">
        <v>26</v>
      </c>
    </row>
    <row r="35" spans="1:5" ht="12.75">
      <c r="A35" s="35" t="s">
        <v>55</v>
      </c>
      <c r="E35" s="39" t="s">
        <v>5</v>
      </c>
    </row>
    <row r="36" spans="1:5" ht="25.5">
      <c r="A36" s="35" t="s">
        <v>56</v>
      </c>
      <c r="E36" s="40" t="s">
        <v>814</v>
      </c>
    </row>
    <row r="37" spans="1:5" ht="89.25">
      <c r="A37" t="s">
        <v>57</v>
      </c>
      <c r="E37" s="39" t="s">
        <v>759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579</v>
      </c>
      <c s="41">
        <f>Rekapitulace!C25</f>
      </c>
      <c s="20" t="s">
        <v>0</v>
      </c>
      <c t="s">
        <v>22</v>
      </c>
      <c t="s">
        <v>26</v>
      </c>
    </row>
    <row r="4" spans="1:16" ht="32" customHeight="1">
      <c r="A4" s="24" t="s">
        <v>19</v>
      </c>
      <c s="25" t="s">
        <v>27</v>
      </c>
      <c s="27" t="s">
        <v>579</v>
      </c>
      <c r="E4" s="26" t="s">
        <v>580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COUNTIFS(L8:L38,"=0",A8:A38,"P")+COUNTIFS(L8:L38,"",A8:A38,"P")+SUM(Q8:Q38)</f>
      </c>
    </row>
    <row r="8" spans="1:13" ht="12.75">
      <c r="A8" t="s">
        <v>43</v>
      </c>
      <c r="C8" s="28" t="s">
        <v>825</v>
      </c>
      <c r="E8" s="30" t="s">
        <v>824</v>
      </c>
      <c r="J8" s="29">
        <f>0+J9+J14+J23+J28+J33</f>
      </c>
      <c s="29">
        <f>0+K9+K14+K23+K28+K33</f>
      </c>
      <c s="29">
        <f>0+L9+L14+L23+L28+L33</f>
      </c>
      <c s="29">
        <f>0+M9+M14+M23+M28+M33</f>
      </c>
    </row>
    <row r="9" spans="1:13" ht="12.75">
      <c r="A9" t="s">
        <v>45</v>
      </c>
      <c r="C9" s="31" t="s">
        <v>49</v>
      </c>
      <c r="E9" s="33" t="s">
        <v>142</v>
      </c>
      <c r="J9" s="32">
        <f>0</f>
      </c>
      <c s="32">
        <f>0</f>
      </c>
      <c s="32">
        <f>0+L10</f>
      </c>
      <c s="32">
        <f>0+M10</f>
      </c>
    </row>
    <row r="10" spans="1:16" ht="12.75">
      <c r="A10" t="s">
        <v>48</v>
      </c>
      <c s="34" t="s">
        <v>49</v>
      </c>
      <c s="34" t="s">
        <v>627</v>
      </c>
      <c s="35" t="s">
        <v>5</v>
      </c>
      <c s="6" t="s">
        <v>628</v>
      </c>
      <c s="36" t="s">
        <v>145</v>
      </c>
      <c s="37">
        <v>212.22</v>
      </c>
      <c s="36">
        <v>0</v>
      </c>
      <c s="36">
        <f>ROUND(G10*H10,6)</f>
      </c>
      <c r="L10" s="38">
        <v>0</v>
      </c>
      <c s="32">
        <f>ROUND(ROUND(L10,2)*ROUND(G10,3),2)</f>
      </c>
      <c s="36" t="s">
        <v>54</v>
      </c>
      <c>
        <f>(M10*21)/100</f>
      </c>
      <c t="s">
        <v>26</v>
      </c>
    </row>
    <row r="11" spans="1:5" ht="12.75">
      <c r="A11" s="35" t="s">
        <v>55</v>
      </c>
      <c r="E11" s="39" t="s">
        <v>5</v>
      </c>
    </row>
    <row r="12" spans="1:5" ht="51">
      <c r="A12" s="35" t="s">
        <v>56</v>
      </c>
      <c r="E12" s="40" t="s">
        <v>826</v>
      </c>
    </row>
    <row r="13" spans="1:5" ht="229.5">
      <c r="A13" t="s">
        <v>57</v>
      </c>
      <c r="E13" s="39" t="s">
        <v>630</v>
      </c>
    </row>
    <row r="14" spans="1:13" ht="12.75">
      <c r="A14" t="s">
        <v>45</v>
      </c>
      <c r="C14" s="31" t="s">
        <v>25</v>
      </c>
      <c r="E14" s="33" t="s">
        <v>680</v>
      </c>
      <c r="J14" s="32">
        <f>0</f>
      </c>
      <c s="32">
        <f>0</f>
      </c>
      <c s="32">
        <f>0+L15+L19</f>
      </c>
      <c s="32">
        <f>0+M15+M19</f>
      </c>
    </row>
    <row r="15" spans="1:16" ht="12.75">
      <c r="A15" t="s">
        <v>48</v>
      </c>
      <c s="34" t="s">
        <v>26</v>
      </c>
      <c s="34" t="s">
        <v>784</v>
      </c>
      <c s="35" t="s">
        <v>5</v>
      </c>
      <c s="6" t="s">
        <v>785</v>
      </c>
      <c s="36" t="s">
        <v>145</v>
      </c>
      <c s="37">
        <v>157.788</v>
      </c>
      <c s="36">
        <v>0</v>
      </c>
      <c s="36">
        <f>ROUND(G15*H15,6)</f>
      </c>
      <c r="L15" s="38">
        <v>0</v>
      </c>
      <c s="32">
        <f>ROUND(ROUND(L15,2)*ROUND(G15,3),2)</f>
      </c>
      <c s="36" t="s">
        <v>54</v>
      </c>
      <c>
        <f>(M15*21)/100</f>
      </c>
      <c t="s">
        <v>26</v>
      </c>
    </row>
    <row r="16" spans="1:5" ht="12.75">
      <c r="A16" s="35" t="s">
        <v>55</v>
      </c>
      <c r="E16" s="39" t="s">
        <v>5</v>
      </c>
    </row>
    <row r="17" spans="1:5" ht="25.5">
      <c r="A17" s="35" t="s">
        <v>56</v>
      </c>
      <c r="E17" s="40" t="s">
        <v>827</v>
      </c>
    </row>
    <row r="18" spans="1:5" ht="369.75">
      <c r="A18" t="s">
        <v>57</v>
      </c>
      <c r="E18" s="39" t="s">
        <v>707</v>
      </c>
    </row>
    <row r="19" spans="1:16" ht="12.75">
      <c r="A19" t="s">
        <v>48</v>
      </c>
      <c s="34" t="s">
        <v>25</v>
      </c>
      <c s="34" t="s">
        <v>787</v>
      </c>
      <c s="35" t="s">
        <v>5</v>
      </c>
      <c s="6" t="s">
        <v>788</v>
      </c>
      <c s="36" t="s">
        <v>53</v>
      </c>
      <c s="37">
        <v>17.566</v>
      </c>
      <c s="36">
        <v>0</v>
      </c>
      <c s="36">
        <f>ROUND(G19*H19,6)</f>
      </c>
      <c r="L19" s="38">
        <v>0</v>
      </c>
      <c s="32">
        <f>ROUND(ROUND(L19,2)*ROUND(G19,3),2)</f>
      </c>
      <c s="36" t="s">
        <v>54</v>
      </c>
      <c>
        <f>(M19*21)/100</f>
      </c>
      <c t="s">
        <v>26</v>
      </c>
    </row>
    <row r="20" spans="1:5" ht="12.75">
      <c r="A20" s="35" t="s">
        <v>55</v>
      </c>
      <c r="E20" s="39" t="s">
        <v>5</v>
      </c>
    </row>
    <row r="21" spans="1:5" ht="25.5">
      <c r="A21" s="35" t="s">
        <v>56</v>
      </c>
      <c r="E21" s="40" t="s">
        <v>828</v>
      </c>
    </row>
    <row r="22" spans="1:5" ht="267.75">
      <c r="A22" t="s">
        <v>57</v>
      </c>
      <c r="E22" s="39" t="s">
        <v>669</v>
      </c>
    </row>
    <row r="23" spans="1:13" ht="12.75">
      <c r="A23" t="s">
        <v>45</v>
      </c>
      <c r="C23" s="31" t="s">
        <v>69</v>
      </c>
      <c r="E23" s="33" t="s">
        <v>353</v>
      </c>
      <c r="J23" s="32">
        <f>0</f>
      </c>
      <c s="32">
        <f>0</f>
      </c>
      <c s="32">
        <f>0+L24</f>
      </c>
      <c s="32">
        <f>0+M24</f>
      </c>
    </row>
    <row r="24" spans="1:16" ht="12.75">
      <c r="A24" t="s">
        <v>48</v>
      </c>
      <c s="34" t="s">
        <v>65</v>
      </c>
      <c s="34" t="s">
        <v>809</v>
      </c>
      <c s="35" t="s">
        <v>5</v>
      </c>
      <c s="6" t="s">
        <v>810</v>
      </c>
      <c s="36" t="s">
        <v>492</v>
      </c>
      <c s="37">
        <v>281.1</v>
      </c>
      <c s="36">
        <v>0</v>
      </c>
      <c s="36">
        <f>ROUND(G24*H24,6)</f>
      </c>
      <c r="L24" s="38">
        <v>0</v>
      </c>
      <c s="32">
        <f>ROUND(ROUND(L24,2)*ROUND(G24,3),2)</f>
      </c>
      <c s="36" t="s">
        <v>54</v>
      </c>
      <c>
        <f>(M24*21)/100</f>
      </c>
      <c t="s">
        <v>26</v>
      </c>
    </row>
    <row r="25" spans="1:5" ht="12.75">
      <c r="A25" s="35" t="s">
        <v>55</v>
      </c>
      <c r="E25" s="39" t="s">
        <v>5</v>
      </c>
    </row>
    <row r="26" spans="1:5" ht="51">
      <c r="A26" s="35" t="s">
        <v>56</v>
      </c>
      <c r="E26" s="40" t="s">
        <v>829</v>
      </c>
    </row>
    <row r="27" spans="1:5" ht="127.5">
      <c r="A27" t="s">
        <v>57</v>
      </c>
      <c r="E27" s="39" t="s">
        <v>715</v>
      </c>
    </row>
    <row r="28" spans="1:13" ht="12.75">
      <c r="A28" t="s">
        <v>45</v>
      </c>
      <c r="C28" s="31" t="s">
        <v>78</v>
      </c>
      <c r="E28" s="33" t="s">
        <v>151</v>
      </c>
      <c r="J28" s="32">
        <f>0</f>
      </c>
      <c s="32">
        <f>0</f>
      </c>
      <c s="32">
        <f>0+L29</f>
      </c>
      <c s="32">
        <f>0+M29</f>
      </c>
    </row>
    <row r="29" spans="1:16" ht="25.5">
      <c r="A29" t="s">
        <v>48</v>
      </c>
      <c s="34" t="s">
        <v>69</v>
      </c>
      <c s="34" t="s">
        <v>721</v>
      </c>
      <c s="35" t="s">
        <v>5</v>
      </c>
      <c s="6" t="s">
        <v>722</v>
      </c>
      <c s="36" t="s">
        <v>492</v>
      </c>
      <c s="37">
        <v>460.35</v>
      </c>
      <c s="36">
        <v>0</v>
      </c>
      <c s="36">
        <f>ROUND(G29*H29,6)</f>
      </c>
      <c r="L29" s="38">
        <v>0</v>
      </c>
      <c s="32">
        <f>ROUND(ROUND(L29,2)*ROUND(G29,3),2)</f>
      </c>
      <c s="36" t="s">
        <v>54</v>
      </c>
      <c>
        <f>(M29*21)/100</f>
      </c>
      <c t="s">
        <v>26</v>
      </c>
    </row>
    <row r="30" spans="1:5" ht="12.75">
      <c r="A30" s="35" t="s">
        <v>55</v>
      </c>
      <c r="E30" s="39" t="s">
        <v>5</v>
      </c>
    </row>
    <row r="31" spans="1:5" ht="51">
      <c r="A31" s="35" t="s">
        <v>56</v>
      </c>
      <c r="E31" s="40" t="s">
        <v>830</v>
      </c>
    </row>
    <row r="32" spans="1:5" ht="191.25">
      <c r="A32" t="s">
        <v>57</v>
      </c>
      <c r="E32" s="39" t="s">
        <v>724</v>
      </c>
    </row>
    <row r="33" spans="1:13" ht="12.75">
      <c r="A33" t="s">
        <v>45</v>
      </c>
      <c r="C33" s="31" t="s">
        <v>82</v>
      </c>
      <c r="E33" s="33" t="s">
        <v>321</v>
      </c>
      <c r="J33" s="32">
        <f>0</f>
      </c>
      <c s="32">
        <f>0</f>
      </c>
      <c s="32">
        <f>0+L34+L38</f>
      </c>
      <c s="32">
        <f>0+M34+M38</f>
      </c>
    </row>
    <row r="34" spans="1:16" ht="12.75">
      <c r="A34" t="s">
        <v>48</v>
      </c>
      <c s="34" t="s">
        <v>74</v>
      </c>
      <c s="34" t="s">
        <v>797</v>
      </c>
      <c s="35" t="s">
        <v>5</v>
      </c>
      <c s="6" t="s">
        <v>798</v>
      </c>
      <c s="36" t="s">
        <v>154</v>
      </c>
      <c s="37">
        <v>133.92</v>
      </c>
      <c s="36">
        <v>0</v>
      </c>
      <c s="36">
        <f>ROUND(G34*H34,6)</f>
      </c>
      <c r="L34" s="38">
        <v>0</v>
      </c>
      <c s="32">
        <f>ROUND(ROUND(L34,2)*ROUND(G34,3),2)</f>
      </c>
      <c s="36" t="s">
        <v>54</v>
      </c>
      <c>
        <f>(M34*21)/100</f>
      </c>
      <c t="s">
        <v>26</v>
      </c>
    </row>
    <row r="35" spans="1:5" ht="12.75">
      <c r="A35" s="35" t="s">
        <v>55</v>
      </c>
      <c r="E35" s="39" t="s">
        <v>5</v>
      </c>
    </row>
    <row r="36" spans="1:5" ht="51">
      <c r="A36" s="35" t="s">
        <v>56</v>
      </c>
      <c r="E36" s="40" t="s">
        <v>831</v>
      </c>
    </row>
    <row r="37" spans="1:5" ht="242.25">
      <c r="A37" t="s">
        <v>57</v>
      </c>
      <c r="E37" s="39" t="s">
        <v>745</v>
      </c>
    </row>
    <row r="38" spans="1:16" ht="12.75">
      <c r="A38" t="s">
        <v>48</v>
      </c>
      <c s="34" t="s">
        <v>78</v>
      </c>
      <c s="34" t="s">
        <v>535</v>
      </c>
      <c s="35" t="s">
        <v>5</v>
      </c>
      <c s="6" t="s">
        <v>536</v>
      </c>
      <c s="36" t="s">
        <v>132</v>
      </c>
      <c s="37">
        <v>2</v>
      </c>
      <c s="36">
        <v>0</v>
      </c>
      <c s="36">
        <f>ROUND(G38*H38,6)</f>
      </c>
      <c r="L38" s="38">
        <v>0</v>
      </c>
      <c s="32">
        <f>ROUND(ROUND(L38,2)*ROUND(G38,3),2)</f>
      </c>
      <c s="36" t="s">
        <v>54</v>
      </c>
      <c>
        <f>(M38*21)/100</f>
      </c>
      <c t="s">
        <v>26</v>
      </c>
    </row>
    <row r="39" spans="1:5" ht="12.75">
      <c r="A39" s="35" t="s">
        <v>55</v>
      </c>
      <c r="E39" s="39" t="s">
        <v>5</v>
      </c>
    </row>
    <row r="40" spans="1:5" ht="25.5">
      <c r="A40" s="35" t="s">
        <v>56</v>
      </c>
      <c r="E40" s="40" t="s">
        <v>832</v>
      </c>
    </row>
    <row r="41" spans="1:5" ht="89.25">
      <c r="A41" t="s">
        <v>57</v>
      </c>
      <c r="E41" s="39" t="s">
        <v>759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579</v>
      </c>
      <c s="41">
        <f>Rekapitulace!C25</f>
      </c>
      <c s="20" t="s">
        <v>0</v>
      </c>
      <c t="s">
        <v>22</v>
      </c>
      <c t="s">
        <v>26</v>
      </c>
    </row>
    <row r="4" spans="1:16" ht="32" customHeight="1">
      <c r="A4" s="24" t="s">
        <v>19</v>
      </c>
      <c s="25" t="s">
        <v>27</v>
      </c>
      <c s="27" t="s">
        <v>579</v>
      </c>
      <c r="E4" s="26" t="s">
        <v>580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COUNTIFS(L8:L24,"=0",A8:A24,"P")+COUNTIFS(L8:L24,"",A8:A24,"P")+SUM(Q8:Q24)</f>
      </c>
    </row>
    <row r="8" spans="1:13" ht="12.75">
      <c r="A8" t="s">
        <v>43</v>
      </c>
      <c r="C8" s="28" t="s">
        <v>835</v>
      </c>
      <c r="E8" s="30" t="s">
        <v>834</v>
      </c>
      <c r="J8" s="29">
        <f>0+J9+J14+J23</f>
      </c>
      <c s="29">
        <f>0+K9+K14+K23</f>
      </c>
      <c s="29">
        <f>0+L9+L14+L23</f>
      </c>
      <c s="29">
        <f>0+M9+M14+M23</f>
      </c>
    </row>
    <row r="9" spans="1:13" ht="12.75">
      <c r="A9" t="s">
        <v>45</v>
      </c>
      <c r="C9" s="31" t="s">
        <v>49</v>
      </c>
      <c r="E9" s="33" t="s">
        <v>142</v>
      </c>
      <c r="J9" s="32">
        <f>0</f>
      </c>
      <c s="32">
        <f>0</f>
      </c>
      <c s="32">
        <f>0+L10</f>
      </c>
      <c s="32">
        <f>0+M10</f>
      </c>
    </row>
    <row r="10" spans="1:16" ht="12.75">
      <c r="A10" t="s">
        <v>48</v>
      </c>
      <c s="34" t="s">
        <v>49</v>
      </c>
      <c s="34" t="s">
        <v>627</v>
      </c>
      <c s="35" t="s">
        <v>5</v>
      </c>
      <c s="6" t="s">
        <v>628</v>
      </c>
      <c s="36" t="s">
        <v>145</v>
      </c>
      <c s="37">
        <v>65.93</v>
      </c>
      <c s="36">
        <v>0</v>
      </c>
      <c s="36">
        <f>ROUND(G10*H10,6)</f>
      </c>
      <c r="L10" s="38">
        <v>0</v>
      </c>
      <c s="32">
        <f>ROUND(ROUND(L10,2)*ROUND(G10,3),2)</f>
      </c>
      <c s="36" t="s">
        <v>54</v>
      </c>
      <c>
        <f>(M10*21)/100</f>
      </c>
      <c t="s">
        <v>26</v>
      </c>
    </row>
    <row r="11" spans="1:5" ht="12.75">
      <c r="A11" s="35" t="s">
        <v>55</v>
      </c>
      <c r="E11" s="39" t="s">
        <v>5</v>
      </c>
    </row>
    <row r="12" spans="1:5" ht="25.5">
      <c r="A12" s="35" t="s">
        <v>56</v>
      </c>
      <c r="E12" s="40" t="s">
        <v>836</v>
      </c>
    </row>
    <row r="13" spans="1:5" ht="229.5">
      <c r="A13" t="s">
        <v>57</v>
      </c>
      <c r="E13" s="39" t="s">
        <v>630</v>
      </c>
    </row>
    <row r="14" spans="1:13" ht="12.75">
      <c r="A14" t="s">
        <v>45</v>
      </c>
      <c r="C14" s="31" t="s">
        <v>25</v>
      </c>
      <c r="E14" s="33" t="s">
        <v>680</v>
      </c>
      <c r="J14" s="32">
        <f>0</f>
      </c>
      <c s="32">
        <f>0</f>
      </c>
      <c s="32">
        <f>0+L15+L19</f>
      </c>
      <c s="32">
        <f>0+M15+M19</f>
      </c>
    </row>
    <row r="15" spans="1:16" ht="12.75">
      <c r="A15" t="s">
        <v>48</v>
      </c>
      <c s="34" t="s">
        <v>26</v>
      </c>
      <c s="34" t="s">
        <v>805</v>
      </c>
      <c s="35" t="s">
        <v>5</v>
      </c>
      <c s="6" t="s">
        <v>806</v>
      </c>
      <c s="36" t="s">
        <v>145</v>
      </c>
      <c s="37">
        <v>5.261</v>
      </c>
      <c s="36">
        <v>0</v>
      </c>
      <c s="36">
        <f>ROUND(G15*H15,6)</f>
      </c>
      <c r="L15" s="38">
        <v>0</v>
      </c>
      <c s="32">
        <f>ROUND(ROUND(L15,2)*ROUND(G15,3),2)</f>
      </c>
      <c s="36" t="s">
        <v>54</v>
      </c>
      <c>
        <f>(M15*21)/100</f>
      </c>
      <c t="s">
        <v>26</v>
      </c>
    </row>
    <row r="16" spans="1:5" ht="12.75">
      <c r="A16" s="35" t="s">
        <v>55</v>
      </c>
      <c r="E16" s="39" t="s">
        <v>5</v>
      </c>
    </row>
    <row r="17" spans="1:5" ht="25.5">
      <c r="A17" s="35" t="s">
        <v>56</v>
      </c>
      <c r="E17" s="40" t="s">
        <v>837</v>
      </c>
    </row>
    <row r="18" spans="1:5" ht="369.75">
      <c r="A18" t="s">
        <v>57</v>
      </c>
      <c r="E18" s="39" t="s">
        <v>707</v>
      </c>
    </row>
    <row r="19" spans="1:16" ht="12.75">
      <c r="A19" t="s">
        <v>48</v>
      </c>
      <c s="34" t="s">
        <v>25</v>
      </c>
      <c s="34" t="s">
        <v>692</v>
      </c>
      <c s="35" t="s">
        <v>5</v>
      </c>
      <c s="6" t="s">
        <v>693</v>
      </c>
      <c s="36" t="s">
        <v>53</v>
      </c>
      <c s="37">
        <v>0.805</v>
      </c>
      <c s="36">
        <v>0</v>
      </c>
      <c s="36">
        <f>ROUND(G19*H19,6)</f>
      </c>
      <c r="L19" s="38">
        <v>0</v>
      </c>
      <c s="32">
        <f>ROUND(ROUND(L19,2)*ROUND(G19,3),2)</f>
      </c>
      <c s="36" t="s">
        <v>54</v>
      </c>
      <c>
        <f>(M19*21)/100</f>
      </c>
      <c t="s">
        <v>26</v>
      </c>
    </row>
    <row r="20" spans="1:5" ht="12.75">
      <c r="A20" s="35" t="s">
        <v>55</v>
      </c>
      <c r="E20" s="39" t="s">
        <v>5</v>
      </c>
    </row>
    <row r="21" spans="1:5" ht="25.5">
      <c r="A21" s="35" t="s">
        <v>56</v>
      </c>
      <c r="E21" s="40" t="s">
        <v>838</v>
      </c>
    </row>
    <row r="22" spans="1:5" ht="267.75">
      <c r="A22" t="s">
        <v>57</v>
      </c>
      <c r="E22" s="39" t="s">
        <v>669</v>
      </c>
    </row>
    <row r="23" spans="1:13" ht="12.75">
      <c r="A23" t="s">
        <v>45</v>
      </c>
      <c r="C23" s="31" t="s">
        <v>69</v>
      </c>
      <c r="E23" s="33" t="s">
        <v>353</v>
      </c>
      <c r="J23" s="32">
        <f>0</f>
      </c>
      <c s="32">
        <f>0</f>
      </c>
      <c s="32">
        <f>0+L24</f>
      </c>
      <c s="32">
        <f>0+M24</f>
      </c>
    </row>
    <row r="24" spans="1:16" ht="12.75">
      <c r="A24" t="s">
        <v>48</v>
      </c>
      <c s="34" t="s">
        <v>65</v>
      </c>
      <c s="34" t="s">
        <v>809</v>
      </c>
      <c s="35" t="s">
        <v>5</v>
      </c>
      <c s="6" t="s">
        <v>810</v>
      </c>
      <c s="36" t="s">
        <v>492</v>
      </c>
      <c s="37">
        <v>1.978</v>
      </c>
      <c s="36">
        <v>0</v>
      </c>
      <c s="36">
        <f>ROUND(G24*H24,6)</f>
      </c>
      <c r="L24" s="38">
        <v>0</v>
      </c>
      <c s="32">
        <f>ROUND(ROUND(L24,2)*ROUND(G24,3),2)</f>
      </c>
      <c s="36" t="s">
        <v>54</v>
      </c>
      <c>
        <f>(M24*21)/100</f>
      </c>
      <c t="s">
        <v>26</v>
      </c>
    </row>
    <row r="25" spans="1:5" ht="12.75">
      <c r="A25" s="35" t="s">
        <v>55</v>
      </c>
      <c r="E25" s="39" t="s">
        <v>5</v>
      </c>
    </row>
    <row r="26" spans="1:5" ht="25.5">
      <c r="A26" s="35" t="s">
        <v>56</v>
      </c>
      <c r="E26" s="40" t="s">
        <v>839</v>
      </c>
    </row>
    <row r="27" spans="1:5" ht="127.5">
      <c r="A27" t="s">
        <v>57</v>
      </c>
      <c r="E27" s="39" t="s">
        <v>715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579</v>
      </c>
      <c s="41">
        <f>Rekapitulace!C25</f>
      </c>
      <c s="20" t="s">
        <v>0</v>
      </c>
      <c t="s">
        <v>22</v>
      </c>
      <c t="s">
        <v>26</v>
      </c>
    </row>
    <row r="4" spans="1:16" ht="32" customHeight="1">
      <c r="A4" s="24" t="s">
        <v>19</v>
      </c>
      <c s="25" t="s">
        <v>27</v>
      </c>
      <c s="27" t="s">
        <v>579</v>
      </c>
      <c r="E4" s="26" t="s">
        <v>580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COUNTIFS(L8:L34,"=0",A8:A34,"P")+COUNTIFS(L8:L34,"",A8:A34,"P")+SUM(Q8:Q34)</f>
      </c>
    </row>
    <row r="8" spans="1:13" ht="12.75">
      <c r="A8" t="s">
        <v>43</v>
      </c>
      <c r="C8" s="28" t="s">
        <v>842</v>
      </c>
      <c r="E8" s="30" t="s">
        <v>841</v>
      </c>
      <c r="J8" s="29">
        <f>0+J9+J14+J23+J28+J33</f>
      </c>
      <c s="29">
        <f>0+K9+K14+K23+K28+K33</f>
      </c>
      <c s="29">
        <f>0+L9+L14+L23+L28+L33</f>
      </c>
      <c s="29">
        <f>0+M9+M14+M23+M28+M33</f>
      </c>
    </row>
    <row r="9" spans="1:13" ht="12.75">
      <c r="A9" t="s">
        <v>45</v>
      </c>
      <c r="C9" s="31" t="s">
        <v>49</v>
      </c>
      <c r="E9" s="33" t="s">
        <v>142</v>
      </c>
      <c r="J9" s="32">
        <f>0</f>
      </c>
      <c s="32">
        <f>0</f>
      </c>
      <c s="32">
        <f>0+L10</f>
      </c>
      <c s="32">
        <f>0+M10</f>
      </c>
    </row>
    <row r="10" spans="1:16" ht="12.75">
      <c r="A10" t="s">
        <v>48</v>
      </c>
      <c s="34" t="s">
        <v>49</v>
      </c>
      <c s="34" t="s">
        <v>627</v>
      </c>
      <c s="35" t="s">
        <v>5</v>
      </c>
      <c s="6" t="s">
        <v>628</v>
      </c>
      <c s="36" t="s">
        <v>145</v>
      </c>
      <c s="37">
        <v>10</v>
      </c>
      <c s="36">
        <v>0</v>
      </c>
      <c s="36">
        <f>ROUND(G10*H10,6)</f>
      </c>
      <c r="L10" s="38">
        <v>0</v>
      </c>
      <c s="32">
        <f>ROUND(ROUND(L10,2)*ROUND(G10,3),2)</f>
      </c>
      <c s="36" t="s">
        <v>54</v>
      </c>
      <c>
        <f>(M10*21)/100</f>
      </c>
      <c t="s">
        <v>26</v>
      </c>
    </row>
    <row r="11" spans="1:5" ht="12.75">
      <c r="A11" s="35" t="s">
        <v>55</v>
      </c>
      <c r="E11" s="39" t="s">
        <v>5</v>
      </c>
    </row>
    <row r="12" spans="1:5" ht="25.5">
      <c r="A12" s="35" t="s">
        <v>56</v>
      </c>
      <c r="E12" s="40" t="s">
        <v>843</v>
      </c>
    </row>
    <row r="13" spans="1:5" ht="229.5">
      <c r="A13" t="s">
        <v>57</v>
      </c>
      <c r="E13" s="39" t="s">
        <v>630</v>
      </c>
    </row>
    <row r="14" spans="1:13" ht="12.75">
      <c r="A14" t="s">
        <v>45</v>
      </c>
      <c r="C14" s="31" t="s">
        <v>25</v>
      </c>
      <c r="E14" s="33" t="s">
        <v>680</v>
      </c>
      <c r="J14" s="32">
        <f>0</f>
      </c>
      <c s="32">
        <f>0</f>
      </c>
      <c s="32">
        <f>0+L15+L19</f>
      </c>
      <c s="32">
        <f>0+M15+M19</f>
      </c>
    </row>
    <row r="15" spans="1:16" ht="12.75">
      <c r="A15" t="s">
        <v>48</v>
      </c>
      <c s="34" t="s">
        <v>26</v>
      </c>
      <c s="34" t="s">
        <v>805</v>
      </c>
      <c s="35" t="s">
        <v>5</v>
      </c>
      <c s="6" t="s">
        <v>806</v>
      </c>
      <c s="36" t="s">
        <v>145</v>
      </c>
      <c s="37">
        <v>15.439</v>
      </c>
      <c s="36">
        <v>0</v>
      </c>
      <c s="36">
        <f>ROUND(G15*H15,6)</f>
      </c>
      <c r="L15" s="38">
        <v>0</v>
      </c>
      <c s="32">
        <f>ROUND(ROUND(L15,2)*ROUND(G15,3),2)</f>
      </c>
      <c s="36" t="s">
        <v>54</v>
      </c>
      <c>
        <f>(M15*21)/100</f>
      </c>
      <c t="s">
        <v>26</v>
      </c>
    </row>
    <row r="16" spans="1:5" ht="12.75">
      <c r="A16" s="35" t="s">
        <v>55</v>
      </c>
      <c r="E16" s="39" t="s">
        <v>5</v>
      </c>
    </row>
    <row r="17" spans="1:5" ht="25.5">
      <c r="A17" s="35" t="s">
        <v>56</v>
      </c>
      <c r="E17" s="40" t="s">
        <v>844</v>
      </c>
    </row>
    <row r="18" spans="1:5" ht="369.75">
      <c r="A18" t="s">
        <v>57</v>
      </c>
      <c r="E18" s="39" t="s">
        <v>707</v>
      </c>
    </row>
    <row r="19" spans="1:16" ht="12.75">
      <c r="A19" t="s">
        <v>48</v>
      </c>
      <c s="34" t="s">
        <v>25</v>
      </c>
      <c s="34" t="s">
        <v>692</v>
      </c>
      <c s="35" t="s">
        <v>5</v>
      </c>
      <c s="6" t="s">
        <v>693</v>
      </c>
      <c s="36" t="s">
        <v>53</v>
      </c>
      <c s="37">
        <v>1.705</v>
      </c>
      <c s="36">
        <v>0</v>
      </c>
      <c s="36">
        <f>ROUND(G19*H19,6)</f>
      </c>
      <c r="L19" s="38">
        <v>0</v>
      </c>
      <c s="32">
        <f>ROUND(ROUND(L19,2)*ROUND(G19,3),2)</f>
      </c>
      <c s="36" t="s">
        <v>54</v>
      </c>
      <c>
        <f>(M19*21)/100</f>
      </c>
      <c t="s">
        <v>26</v>
      </c>
    </row>
    <row r="20" spans="1:5" ht="12.75">
      <c r="A20" s="35" t="s">
        <v>55</v>
      </c>
      <c r="E20" s="39" t="s">
        <v>5</v>
      </c>
    </row>
    <row r="21" spans="1:5" ht="25.5">
      <c r="A21" s="35" t="s">
        <v>56</v>
      </c>
      <c r="E21" s="40" t="s">
        <v>845</v>
      </c>
    </row>
    <row r="22" spans="1:5" ht="267.75">
      <c r="A22" t="s">
        <v>57</v>
      </c>
      <c r="E22" s="39" t="s">
        <v>669</v>
      </c>
    </row>
    <row r="23" spans="1:13" ht="12.75">
      <c r="A23" t="s">
        <v>45</v>
      </c>
      <c r="C23" s="31" t="s">
        <v>69</v>
      </c>
      <c r="E23" s="33" t="s">
        <v>353</v>
      </c>
      <c r="J23" s="32">
        <f>0</f>
      </c>
      <c s="32">
        <f>0</f>
      </c>
      <c s="32">
        <f>0+L24</f>
      </c>
      <c s="32">
        <f>0+M24</f>
      </c>
    </row>
    <row r="24" spans="1:16" ht="12.75">
      <c r="A24" t="s">
        <v>48</v>
      </c>
      <c s="34" t="s">
        <v>65</v>
      </c>
      <c s="34" t="s">
        <v>809</v>
      </c>
      <c s="35" t="s">
        <v>5</v>
      </c>
      <c s="6" t="s">
        <v>810</v>
      </c>
      <c s="36" t="s">
        <v>492</v>
      </c>
      <c s="37">
        <v>3.45</v>
      </c>
      <c s="36">
        <v>0</v>
      </c>
      <c s="36">
        <f>ROUND(G24*H24,6)</f>
      </c>
      <c r="L24" s="38">
        <v>0</v>
      </c>
      <c s="32">
        <f>ROUND(ROUND(L24,2)*ROUND(G24,3),2)</f>
      </c>
      <c s="36" t="s">
        <v>54</v>
      </c>
      <c>
        <f>(M24*21)/100</f>
      </c>
      <c t="s">
        <v>26</v>
      </c>
    </row>
    <row r="25" spans="1:5" ht="12.75">
      <c r="A25" s="35" t="s">
        <v>55</v>
      </c>
      <c r="E25" s="39" t="s">
        <v>5</v>
      </c>
    </row>
    <row r="26" spans="1:5" ht="25.5">
      <c r="A26" s="35" t="s">
        <v>56</v>
      </c>
      <c r="E26" s="40" t="s">
        <v>846</v>
      </c>
    </row>
    <row r="27" spans="1:5" ht="127.5">
      <c r="A27" t="s">
        <v>57</v>
      </c>
      <c r="E27" s="39" t="s">
        <v>715</v>
      </c>
    </row>
    <row r="28" spans="1:13" ht="12.75">
      <c r="A28" t="s">
        <v>45</v>
      </c>
      <c r="C28" s="31" t="s">
        <v>78</v>
      </c>
      <c r="E28" s="33" t="s">
        <v>151</v>
      </c>
      <c r="J28" s="32">
        <f>0</f>
      </c>
      <c s="32">
        <f>0</f>
      </c>
      <c s="32">
        <f>0+L29</f>
      </c>
      <c s="32">
        <f>0+M29</f>
      </c>
    </row>
    <row r="29" spans="1:16" ht="25.5">
      <c r="A29" t="s">
        <v>48</v>
      </c>
      <c s="34" t="s">
        <v>69</v>
      </c>
      <c s="34" t="s">
        <v>721</v>
      </c>
      <c s="35" t="s">
        <v>5</v>
      </c>
      <c s="6" t="s">
        <v>722</v>
      </c>
      <c s="36" t="s">
        <v>492</v>
      </c>
      <c s="37">
        <v>54</v>
      </c>
      <c s="36">
        <v>0</v>
      </c>
      <c s="36">
        <f>ROUND(G29*H29,6)</f>
      </c>
      <c r="L29" s="38">
        <v>0</v>
      </c>
      <c s="32">
        <f>ROUND(ROUND(L29,2)*ROUND(G29,3),2)</f>
      </c>
      <c s="36" t="s">
        <v>54</v>
      </c>
      <c>
        <f>(M29*21)/100</f>
      </c>
      <c t="s">
        <v>26</v>
      </c>
    </row>
    <row r="30" spans="1:5" ht="12.75">
      <c r="A30" s="35" t="s">
        <v>55</v>
      </c>
      <c r="E30" s="39" t="s">
        <v>5</v>
      </c>
    </row>
    <row r="31" spans="1:5" ht="25.5">
      <c r="A31" s="35" t="s">
        <v>56</v>
      </c>
      <c r="E31" s="40" t="s">
        <v>847</v>
      </c>
    </row>
    <row r="32" spans="1:5" ht="191.25">
      <c r="A32" t="s">
        <v>57</v>
      </c>
      <c r="E32" s="39" t="s">
        <v>724</v>
      </c>
    </row>
    <row r="33" spans="1:13" ht="12.75">
      <c r="A33" t="s">
        <v>45</v>
      </c>
      <c r="C33" s="31" t="s">
        <v>82</v>
      </c>
      <c r="E33" s="33" t="s">
        <v>321</v>
      </c>
      <c r="J33" s="32">
        <f>0</f>
      </c>
      <c s="32">
        <f>0</f>
      </c>
      <c s="32">
        <f>0+L34</f>
      </c>
      <c s="32">
        <f>0+M34</f>
      </c>
    </row>
    <row r="34" spans="1:16" ht="12.75">
      <c r="A34" t="s">
        <v>48</v>
      </c>
      <c s="34" t="s">
        <v>74</v>
      </c>
      <c s="34" t="s">
        <v>797</v>
      </c>
      <c s="35" t="s">
        <v>5</v>
      </c>
      <c s="6" t="s">
        <v>798</v>
      </c>
      <c s="36" t="s">
        <v>154</v>
      </c>
      <c s="37">
        <v>14.34</v>
      </c>
      <c s="36">
        <v>0</v>
      </c>
      <c s="36">
        <f>ROUND(G34*H34,6)</f>
      </c>
      <c r="L34" s="38">
        <v>0</v>
      </c>
      <c s="32">
        <f>ROUND(ROUND(L34,2)*ROUND(G34,3),2)</f>
      </c>
      <c s="36" t="s">
        <v>54</v>
      </c>
      <c>
        <f>(M34*21)/100</f>
      </c>
      <c t="s">
        <v>26</v>
      </c>
    </row>
    <row r="35" spans="1:5" ht="12.75">
      <c r="A35" s="35" t="s">
        <v>55</v>
      </c>
      <c r="E35" s="39" t="s">
        <v>5</v>
      </c>
    </row>
    <row r="36" spans="1:5" ht="25.5">
      <c r="A36" s="35" t="s">
        <v>56</v>
      </c>
      <c r="E36" s="40" t="s">
        <v>848</v>
      </c>
    </row>
    <row r="37" spans="1:5" ht="242.25">
      <c r="A37" t="s">
        <v>57</v>
      </c>
      <c r="E37" s="39" t="s">
        <v>745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849</v>
      </c>
      <c s="41">
        <f>Rekapitulace!C33</f>
      </c>
      <c s="20" t="s">
        <v>0</v>
      </c>
      <c t="s">
        <v>22</v>
      </c>
      <c t="s">
        <v>26</v>
      </c>
    </row>
    <row r="4" spans="1:16" ht="32" customHeight="1">
      <c r="A4" s="24" t="s">
        <v>19</v>
      </c>
      <c s="25" t="s">
        <v>27</v>
      </c>
      <c s="27" t="s">
        <v>849</v>
      </c>
      <c r="E4" s="26" t="s">
        <v>850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COUNTIFS(L8:L18,"=0",A8:A18,"P")+COUNTIFS(L8:L18,"",A8:A18,"P")+SUM(Q8:Q18)</f>
      </c>
    </row>
    <row r="8" spans="1:13" ht="12.75">
      <c r="A8" t="s">
        <v>43</v>
      </c>
      <c r="C8" s="28" t="s">
        <v>853</v>
      </c>
      <c r="E8" s="30" t="s">
        <v>852</v>
      </c>
      <c r="J8" s="29">
        <f>0+J9</f>
      </c>
      <c s="29">
        <f>0+K9</f>
      </c>
      <c s="29">
        <f>0+L9</f>
      </c>
      <c s="29">
        <f>0+M9</f>
      </c>
    </row>
    <row r="9" spans="1:13" ht="12.75">
      <c r="A9" t="s">
        <v>45</v>
      </c>
      <c r="C9" s="31" t="s">
        <v>49</v>
      </c>
      <c r="E9" s="33" t="s">
        <v>142</v>
      </c>
      <c r="J9" s="32">
        <f>0</f>
      </c>
      <c s="32">
        <f>0</f>
      </c>
      <c s="32">
        <f>0+L10+L14+L18</f>
      </c>
      <c s="32">
        <f>0+M10+M14+M18</f>
      </c>
    </row>
    <row r="10" spans="1:16" ht="12.75">
      <c r="A10" t="s">
        <v>48</v>
      </c>
      <c s="34" t="s">
        <v>49</v>
      </c>
      <c s="34" t="s">
        <v>854</v>
      </c>
      <c s="35" t="s">
        <v>5</v>
      </c>
      <c s="6" t="s">
        <v>855</v>
      </c>
      <c s="36" t="s">
        <v>492</v>
      </c>
      <c s="37">
        <v>1152</v>
      </c>
      <c s="36">
        <v>0</v>
      </c>
      <c s="36">
        <f>ROUND(G10*H10,6)</f>
      </c>
      <c r="L10" s="38">
        <v>0</v>
      </c>
      <c s="32">
        <f>ROUND(ROUND(L10,2)*ROUND(G10,3),2)</f>
      </c>
      <c s="36" t="s">
        <v>54</v>
      </c>
      <c>
        <f>(M10*21)/100</f>
      </c>
      <c t="s">
        <v>26</v>
      </c>
    </row>
    <row r="11" spans="1:5" ht="12.75">
      <c r="A11" s="35" t="s">
        <v>55</v>
      </c>
      <c r="E11" s="39" t="s">
        <v>5</v>
      </c>
    </row>
    <row r="12" spans="1:5" ht="12.75">
      <c r="A12" s="35" t="s">
        <v>56</v>
      </c>
      <c r="E12" s="40" t="s">
        <v>856</v>
      </c>
    </row>
    <row r="13" spans="1:5" ht="38.25">
      <c r="A13" t="s">
        <v>57</v>
      </c>
      <c r="E13" s="39" t="s">
        <v>857</v>
      </c>
    </row>
    <row r="14" spans="1:16" ht="12.75">
      <c r="A14" t="s">
        <v>48</v>
      </c>
      <c s="34" t="s">
        <v>26</v>
      </c>
      <c s="34" t="s">
        <v>858</v>
      </c>
      <c s="35" t="s">
        <v>5</v>
      </c>
      <c s="6" t="s">
        <v>859</v>
      </c>
      <c s="36" t="s">
        <v>132</v>
      </c>
      <c s="37">
        <v>5</v>
      </c>
      <c s="36">
        <v>0</v>
      </c>
      <c s="36">
        <f>ROUND(G14*H14,6)</f>
      </c>
      <c r="L14" s="38">
        <v>0</v>
      </c>
      <c s="32">
        <f>ROUND(ROUND(L14,2)*ROUND(G14,3),2)</f>
      </c>
      <c s="36" t="s">
        <v>54</v>
      </c>
      <c>
        <f>(M14*21)/100</f>
      </c>
      <c t="s">
        <v>26</v>
      </c>
    </row>
    <row r="15" spans="1:5" ht="12.75">
      <c r="A15" s="35" t="s">
        <v>55</v>
      </c>
      <c r="E15" s="39" t="s">
        <v>5</v>
      </c>
    </row>
    <row r="16" spans="1:5" ht="12.75">
      <c r="A16" s="35" t="s">
        <v>56</v>
      </c>
      <c r="E16" s="40" t="s">
        <v>860</v>
      </c>
    </row>
    <row r="17" spans="1:5" ht="165.75">
      <c r="A17" t="s">
        <v>57</v>
      </c>
      <c r="E17" s="39" t="s">
        <v>861</v>
      </c>
    </row>
    <row r="18" spans="1:16" ht="12.75">
      <c r="A18" t="s">
        <v>48</v>
      </c>
      <c s="34" t="s">
        <v>25</v>
      </c>
      <c s="34" t="s">
        <v>862</v>
      </c>
      <c s="35" t="s">
        <v>5</v>
      </c>
      <c s="6" t="s">
        <v>863</v>
      </c>
      <c s="36" t="s">
        <v>132</v>
      </c>
      <c s="37">
        <v>155</v>
      </c>
      <c s="36">
        <v>0</v>
      </c>
      <c s="36">
        <f>ROUND(G18*H18,6)</f>
      </c>
      <c r="L18" s="38">
        <v>0</v>
      </c>
      <c s="32">
        <f>ROUND(ROUND(L18,2)*ROUND(G18,3),2)</f>
      </c>
      <c s="36" t="s">
        <v>54</v>
      </c>
      <c>
        <f>(M18*21)/100</f>
      </c>
      <c t="s">
        <v>26</v>
      </c>
    </row>
    <row r="19" spans="1:5" ht="12.75">
      <c r="A19" s="35" t="s">
        <v>55</v>
      </c>
      <c r="E19" s="39" t="s">
        <v>5</v>
      </c>
    </row>
    <row r="20" spans="1:5" ht="12.75">
      <c r="A20" s="35" t="s">
        <v>56</v>
      </c>
      <c r="E20" s="40" t="s">
        <v>860</v>
      </c>
    </row>
    <row r="21" spans="1:5" ht="165.75">
      <c r="A21" t="s">
        <v>57</v>
      </c>
      <c r="E21" s="39" t="s">
        <v>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849</v>
      </c>
      <c s="41">
        <f>Rekapitulace!C33</f>
      </c>
      <c s="20" t="s">
        <v>0</v>
      </c>
      <c t="s">
        <v>22</v>
      </c>
      <c t="s">
        <v>26</v>
      </c>
    </row>
    <row r="4" spans="1:16" ht="32" customHeight="1">
      <c r="A4" s="24" t="s">
        <v>19</v>
      </c>
      <c s="25" t="s">
        <v>27</v>
      </c>
      <c s="27" t="s">
        <v>849</v>
      </c>
      <c r="E4" s="26" t="s">
        <v>850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COUNTIFS(L8:L138,"=0",A8:A138,"P")+COUNTIFS(L8:L138,"",A8:A138,"P")+SUM(Q8:Q138)</f>
      </c>
    </row>
    <row r="8" spans="1:13" ht="12.75">
      <c r="A8" t="s">
        <v>43</v>
      </c>
      <c r="C8" s="28" t="s">
        <v>866</v>
      </c>
      <c r="E8" s="30" t="s">
        <v>865</v>
      </c>
      <c r="J8" s="29">
        <f>0+J9+J26+J59+J80+J129</f>
      </c>
      <c s="29">
        <f>0+K9+K26+K59+K80+K129</f>
      </c>
      <c s="29">
        <f>0+L9+L26+L59+L80+L129</f>
      </c>
      <c s="29">
        <f>0+M9+M26+M59+M80+M129</f>
      </c>
    </row>
    <row r="9" spans="1:13" ht="12.75">
      <c r="A9" t="s">
        <v>45</v>
      </c>
      <c r="C9" s="31" t="s">
        <v>46</v>
      </c>
      <c r="E9" s="33" t="s">
        <v>47</v>
      </c>
      <c r="J9" s="32">
        <f>0</f>
      </c>
      <c s="32">
        <f>0</f>
      </c>
      <c s="32">
        <f>0+L10+L14+L18+L22</f>
      </c>
      <c s="32">
        <f>0+M10+M14+M18+M22</f>
      </c>
    </row>
    <row r="10" spans="1:16" ht="25.5">
      <c r="A10" t="s">
        <v>48</v>
      </c>
      <c s="34" t="s">
        <v>262</v>
      </c>
      <c s="34" t="s">
        <v>50</v>
      </c>
      <c s="35" t="s">
        <v>51</v>
      </c>
      <c s="6" t="s">
        <v>867</v>
      </c>
      <c s="36" t="s">
        <v>53</v>
      </c>
      <c s="37">
        <v>130.474</v>
      </c>
      <c s="36">
        <v>0</v>
      </c>
      <c s="36">
        <f>ROUND(G10*H10,6)</f>
      </c>
      <c r="L10" s="38">
        <v>0</v>
      </c>
      <c s="32">
        <f>ROUND(ROUND(L10,2)*ROUND(G10,3),2)</f>
      </c>
      <c s="36" t="s">
        <v>54</v>
      </c>
      <c>
        <f>(M10*21)/100</f>
      </c>
      <c t="s">
        <v>26</v>
      </c>
    </row>
    <row r="11" spans="1:5" ht="25.5">
      <c r="A11" s="35" t="s">
        <v>55</v>
      </c>
      <c r="E11" s="39" t="s">
        <v>140</v>
      </c>
    </row>
    <row r="12" spans="1:5" ht="25.5">
      <c r="A12" s="35" t="s">
        <v>56</v>
      </c>
      <c r="E12" s="40" t="s">
        <v>868</v>
      </c>
    </row>
    <row r="13" spans="1:5" ht="165.75">
      <c r="A13" t="s">
        <v>57</v>
      </c>
      <c r="E13" s="39" t="s">
        <v>869</v>
      </c>
    </row>
    <row r="14" spans="1:16" ht="25.5">
      <c r="A14" t="s">
        <v>48</v>
      </c>
      <c s="34" t="s">
        <v>266</v>
      </c>
      <c s="34" t="s">
        <v>59</v>
      </c>
      <c s="35" t="s">
        <v>60</v>
      </c>
      <c s="6" t="s">
        <v>870</v>
      </c>
      <c s="36" t="s">
        <v>53</v>
      </c>
      <c s="37">
        <v>23.22</v>
      </c>
      <c s="36">
        <v>0</v>
      </c>
      <c s="36">
        <f>ROUND(G14*H14,6)</f>
      </c>
      <c r="L14" s="38">
        <v>0</v>
      </c>
      <c s="32">
        <f>ROUND(ROUND(L14,2)*ROUND(G14,3),2)</f>
      </c>
      <c s="36" t="s">
        <v>54</v>
      </c>
      <c>
        <f>(M14*21)/100</f>
      </c>
      <c t="s">
        <v>26</v>
      </c>
    </row>
    <row r="15" spans="1:5" ht="25.5">
      <c r="A15" s="35" t="s">
        <v>55</v>
      </c>
      <c r="E15" s="39" t="s">
        <v>140</v>
      </c>
    </row>
    <row r="16" spans="1:5" ht="51">
      <c r="A16" s="35" t="s">
        <v>56</v>
      </c>
      <c r="E16" s="40" t="s">
        <v>871</v>
      </c>
    </row>
    <row r="17" spans="1:5" ht="165.75">
      <c r="A17" t="s">
        <v>57</v>
      </c>
      <c r="E17" s="39" t="s">
        <v>869</v>
      </c>
    </row>
    <row r="18" spans="1:16" ht="25.5">
      <c r="A18" t="s">
        <v>48</v>
      </c>
      <c s="34" t="s">
        <v>139</v>
      </c>
      <c s="34" t="s">
        <v>62</v>
      </c>
      <c s="35" t="s">
        <v>63</v>
      </c>
      <c s="6" t="s">
        <v>872</v>
      </c>
      <c s="36" t="s">
        <v>53</v>
      </c>
      <c s="37">
        <v>4.2</v>
      </c>
      <c s="36">
        <v>0</v>
      </c>
      <c s="36">
        <f>ROUND(G18*H18,6)</f>
      </c>
      <c r="L18" s="38">
        <v>0</v>
      </c>
      <c s="32">
        <f>ROUND(ROUND(L18,2)*ROUND(G18,3),2)</f>
      </c>
      <c s="36" t="s">
        <v>54</v>
      </c>
      <c>
        <f>(M18*21)/100</f>
      </c>
      <c t="s">
        <v>26</v>
      </c>
    </row>
    <row r="19" spans="1:5" ht="25.5">
      <c r="A19" s="35" t="s">
        <v>55</v>
      </c>
      <c r="E19" s="39" t="s">
        <v>140</v>
      </c>
    </row>
    <row r="20" spans="1:5" ht="76.5">
      <c r="A20" s="35" t="s">
        <v>56</v>
      </c>
      <c r="E20" s="40" t="s">
        <v>873</v>
      </c>
    </row>
    <row r="21" spans="1:5" ht="165.75">
      <c r="A21" t="s">
        <v>57</v>
      </c>
      <c r="E21" s="39" t="s">
        <v>869</v>
      </c>
    </row>
    <row r="22" spans="1:16" ht="38.25">
      <c r="A22" t="s">
        <v>48</v>
      </c>
      <c s="34" t="s">
        <v>720</v>
      </c>
      <c s="34" t="s">
        <v>83</v>
      </c>
      <c s="35" t="s">
        <v>84</v>
      </c>
      <c s="6" t="s">
        <v>874</v>
      </c>
      <c s="36" t="s">
        <v>53</v>
      </c>
      <c s="37">
        <v>0.11</v>
      </c>
      <c s="36">
        <v>0</v>
      </c>
      <c s="36">
        <f>ROUND(G22*H22,6)</f>
      </c>
      <c r="L22" s="38">
        <v>0</v>
      </c>
      <c s="32">
        <f>ROUND(ROUND(L22,2)*ROUND(G22,3),2)</f>
      </c>
      <c s="36" t="s">
        <v>54</v>
      </c>
      <c>
        <f>(M22*21)/100</f>
      </c>
      <c t="s">
        <v>26</v>
      </c>
    </row>
    <row r="23" spans="1:5" ht="25.5">
      <c r="A23" s="35" t="s">
        <v>55</v>
      </c>
      <c r="E23" s="39" t="s">
        <v>140</v>
      </c>
    </row>
    <row r="24" spans="1:5" ht="25.5">
      <c r="A24" s="35" t="s">
        <v>56</v>
      </c>
      <c r="E24" s="40" t="s">
        <v>875</v>
      </c>
    </row>
    <row r="25" spans="1:5" ht="165.75">
      <c r="A25" t="s">
        <v>57</v>
      </c>
      <c r="E25" s="39" t="s">
        <v>869</v>
      </c>
    </row>
    <row r="26" spans="1:13" ht="12.75">
      <c r="A26" t="s">
        <v>45</v>
      </c>
      <c r="C26" s="31" t="s">
        <v>49</v>
      </c>
      <c r="E26" s="33" t="s">
        <v>142</v>
      </c>
      <c r="J26" s="32">
        <f>0</f>
      </c>
      <c s="32">
        <f>0</f>
      </c>
      <c s="32">
        <f>0+L27+L31+L35+L39+L43+L47+L51+L55</f>
      </c>
      <c s="32">
        <f>0+M27+M31+M35+M39+M43+M47+M51+M55</f>
      </c>
    </row>
    <row r="27" spans="1:16" ht="12.75">
      <c r="A27" t="s">
        <v>48</v>
      </c>
      <c s="34" t="s">
        <v>49</v>
      </c>
      <c s="34" t="s">
        <v>876</v>
      </c>
      <c s="35" t="s">
        <v>5</v>
      </c>
      <c s="6" t="s">
        <v>877</v>
      </c>
      <c s="36" t="s">
        <v>145</v>
      </c>
      <c s="37">
        <v>9.9</v>
      </c>
      <c s="36">
        <v>0</v>
      </c>
      <c s="36">
        <f>ROUND(G27*H27,6)</f>
      </c>
      <c r="L27" s="38">
        <v>0</v>
      </c>
      <c s="32">
        <f>ROUND(ROUND(L27,2)*ROUND(G27,3),2)</f>
      </c>
      <c s="36" t="s">
        <v>54</v>
      </c>
      <c>
        <f>(M27*21)/100</f>
      </c>
      <c t="s">
        <v>26</v>
      </c>
    </row>
    <row r="28" spans="1:5" ht="12.75">
      <c r="A28" s="35" t="s">
        <v>55</v>
      </c>
      <c r="E28" s="39" t="s">
        <v>5</v>
      </c>
    </row>
    <row r="29" spans="1:5" ht="89.25">
      <c r="A29" s="35" t="s">
        <v>56</v>
      </c>
      <c r="E29" s="40" t="s">
        <v>878</v>
      </c>
    </row>
    <row r="30" spans="1:5" ht="63.75">
      <c r="A30" t="s">
        <v>57</v>
      </c>
      <c r="E30" s="39" t="s">
        <v>879</v>
      </c>
    </row>
    <row r="31" spans="1:16" ht="12.75">
      <c r="A31" t="s">
        <v>48</v>
      </c>
      <c s="34" t="s">
        <v>26</v>
      </c>
      <c s="34" t="s">
        <v>880</v>
      </c>
      <c s="35" t="s">
        <v>5</v>
      </c>
      <c s="6" t="s">
        <v>881</v>
      </c>
      <c s="36" t="s">
        <v>145</v>
      </c>
      <c s="37">
        <v>2.88</v>
      </c>
      <c s="36">
        <v>0</v>
      </c>
      <c s="36">
        <f>ROUND(G31*H31,6)</f>
      </c>
      <c r="L31" s="38">
        <v>0</v>
      </c>
      <c s="32">
        <f>ROUND(ROUND(L31,2)*ROUND(G31,3),2)</f>
      </c>
      <c s="36" t="s">
        <v>54</v>
      </c>
      <c>
        <f>(M31*21)/100</f>
      </c>
      <c t="s">
        <v>26</v>
      </c>
    </row>
    <row r="32" spans="1:5" ht="12.75">
      <c r="A32" s="35" t="s">
        <v>55</v>
      </c>
      <c r="E32" s="39" t="s">
        <v>5</v>
      </c>
    </row>
    <row r="33" spans="1:5" ht="89.25">
      <c r="A33" s="35" t="s">
        <v>56</v>
      </c>
      <c r="E33" s="40" t="s">
        <v>882</v>
      </c>
    </row>
    <row r="34" spans="1:5" ht="63.75">
      <c r="A34" t="s">
        <v>57</v>
      </c>
      <c r="E34" s="39" t="s">
        <v>879</v>
      </c>
    </row>
    <row r="35" spans="1:16" ht="12.75">
      <c r="A35" t="s">
        <v>48</v>
      </c>
      <c s="34" t="s">
        <v>25</v>
      </c>
      <c s="34" t="s">
        <v>883</v>
      </c>
      <c s="35" t="s">
        <v>5</v>
      </c>
      <c s="6" t="s">
        <v>884</v>
      </c>
      <c s="36" t="s">
        <v>145</v>
      </c>
      <c s="37">
        <v>11.25</v>
      </c>
      <c s="36">
        <v>0</v>
      </c>
      <c s="36">
        <f>ROUND(G35*H35,6)</f>
      </c>
      <c r="L35" s="38">
        <v>0</v>
      </c>
      <c s="32">
        <f>ROUND(ROUND(L35,2)*ROUND(G35,3),2)</f>
      </c>
      <c s="36" t="s">
        <v>54</v>
      </c>
      <c>
        <f>(M35*21)/100</f>
      </c>
      <c t="s">
        <v>26</v>
      </c>
    </row>
    <row r="36" spans="1:5" ht="12.75">
      <c r="A36" s="35" t="s">
        <v>55</v>
      </c>
      <c r="E36" s="39" t="s">
        <v>5</v>
      </c>
    </row>
    <row r="37" spans="1:5" ht="12.75">
      <c r="A37" s="35" t="s">
        <v>56</v>
      </c>
      <c r="E37" s="40" t="s">
        <v>885</v>
      </c>
    </row>
    <row r="38" spans="1:5" ht="369.75">
      <c r="A38" t="s">
        <v>57</v>
      </c>
      <c r="E38" s="39" t="s">
        <v>886</v>
      </c>
    </row>
    <row r="39" spans="1:16" ht="12.75">
      <c r="A39" t="s">
        <v>48</v>
      </c>
      <c s="34" t="s">
        <v>65</v>
      </c>
      <c s="34" t="s">
        <v>143</v>
      </c>
      <c s="35" t="s">
        <v>5</v>
      </c>
      <c s="6" t="s">
        <v>144</v>
      </c>
      <c s="36" t="s">
        <v>145</v>
      </c>
      <c s="37">
        <v>67.825</v>
      </c>
      <c s="36">
        <v>0</v>
      </c>
      <c s="36">
        <f>ROUND(G39*H39,6)</f>
      </c>
      <c r="L39" s="38">
        <v>0</v>
      </c>
      <c s="32">
        <f>ROUND(ROUND(L39,2)*ROUND(G39,3),2)</f>
      </c>
      <c s="36" t="s">
        <v>54</v>
      </c>
      <c>
        <f>(M39*21)/100</f>
      </c>
      <c t="s">
        <v>26</v>
      </c>
    </row>
    <row r="40" spans="1:5" ht="12.75">
      <c r="A40" s="35" t="s">
        <v>55</v>
      </c>
      <c r="E40" s="39" t="s">
        <v>5</v>
      </c>
    </row>
    <row r="41" spans="1:5" ht="76.5">
      <c r="A41" s="35" t="s">
        <v>56</v>
      </c>
      <c r="E41" s="40" t="s">
        <v>887</v>
      </c>
    </row>
    <row r="42" spans="1:5" ht="318.75">
      <c r="A42" t="s">
        <v>57</v>
      </c>
      <c r="E42" s="39" t="s">
        <v>888</v>
      </c>
    </row>
    <row r="43" spans="1:16" ht="12.75">
      <c r="A43" t="s">
        <v>48</v>
      </c>
      <c s="34" t="s">
        <v>69</v>
      </c>
      <c s="34" t="s">
        <v>889</v>
      </c>
      <c s="35" t="s">
        <v>5</v>
      </c>
      <c s="6" t="s">
        <v>890</v>
      </c>
      <c s="36" t="s">
        <v>154</v>
      </c>
      <c s="37">
        <v>75</v>
      </c>
      <c s="36">
        <v>0</v>
      </c>
      <c s="36">
        <f>ROUND(G43*H43,6)</f>
      </c>
      <c r="L43" s="38">
        <v>0</v>
      </c>
      <c s="32">
        <f>ROUND(ROUND(L43,2)*ROUND(G43,3),2)</f>
      </c>
      <c s="36" t="s">
        <v>54</v>
      </c>
      <c>
        <f>(M43*21)/100</f>
      </c>
      <c t="s">
        <v>26</v>
      </c>
    </row>
    <row r="44" spans="1:5" ht="12.75">
      <c r="A44" s="35" t="s">
        <v>55</v>
      </c>
      <c r="E44" s="39" t="s">
        <v>5</v>
      </c>
    </row>
    <row r="45" spans="1:5" ht="12.75">
      <c r="A45" s="35" t="s">
        <v>56</v>
      </c>
      <c r="E45" s="40" t="s">
        <v>891</v>
      </c>
    </row>
    <row r="46" spans="1:5" ht="25.5">
      <c r="A46" t="s">
        <v>57</v>
      </c>
      <c r="E46" s="39" t="s">
        <v>892</v>
      </c>
    </row>
    <row r="47" spans="1:16" ht="12.75">
      <c r="A47" t="s">
        <v>48</v>
      </c>
      <c s="34" t="s">
        <v>74</v>
      </c>
      <c s="34" t="s">
        <v>286</v>
      </c>
      <c s="35" t="s">
        <v>5</v>
      </c>
      <c s="6" t="s">
        <v>287</v>
      </c>
      <c s="36" t="s">
        <v>145</v>
      </c>
      <c s="37">
        <v>19</v>
      </c>
      <c s="36">
        <v>0</v>
      </c>
      <c s="36">
        <f>ROUND(G47*H47,6)</f>
      </c>
      <c r="L47" s="38">
        <v>0</v>
      </c>
      <c s="32">
        <f>ROUND(ROUND(L47,2)*ROUND(G47,3),2)</f>
      </c>
      <c s="36" t="s">
        <v>54</v>
      </c>
      <c>
        <f>(M47*21)/100</f>
      </c>
      <c t="s">
        <v>26</v>
      </c>
    </row>
    <row r="48" spans="1:5" ht="12.75">
      <c r="A48" s="35" t="s">
        <v>55</v>
      </c>
      <c r="E48" s="39" t="s">
        <v>5</v>
      </c>
    </row>
    <row r="49" spans="1:5" ht="12.75">
      <c r="A49" s="35" t="s">
        <v>56</v>
      </c>
      <c r="E49" s="40" t="s">
        <v>893</v>
      </c>
    </row>
    <row r="50" spans="1:5" ht="229.5">
      <c r="A50" t="s">
        <v>57</v>
      </c>
      <c r="E50" s="39" t="s">
        <v>894</v>
      </c>
    </row>
    <row r="51" spans="1:16" ht="12.75">
      <c r="A51" t="s">
        <v>48</v>
      </c>
      <c s="34" t="s">
        <v>78</v>
      </c>
      <c s="34" t="s">
        <v>148</v>
      </c>
      <c s="35" t="s">
        <v>5</v>
      </c>
      <c s="6" t="s">
        <v>149</v>
      </c>
      <c s="36" t="s">
        <v>145</v>
      </c>
      <c s="37">
        <v>5.2</v>
      </c>
      <c s="36">
        <v>0</v>
      </c>
      <c s="36">
        <f>ROUND(G51*H51,6)</f>
      </c>
      <c r="L51" s="38">
        <v>0</v>
      </c>
      <c s="32">
        <f>ROUND(ROUND(L51,2)*ROUND(G51,3),2)</f>
      </c>
      <c s="36" t="s">
        <v>54</v>
      </c>
      <c>
        <f>(M51*21)/100</f>
      </c>
      <c t="s">
        <v>26</v>
      </c>
    </row>
    <row r="52" spans="1:5" ht="12.75">
      <c r="A52" s="35" t="s">
        <v>55</v>
      </c>
      <c r="E52" s="39" t="s">
        <v>5</v>
      </c>
    </row>
    <row r="53" spans="1:5" ht="51">
      <c r="A53" s="35" t="s">
        <v>56</v>
      </c>
      <c r="E53" s="40" t="s">
        <v>895</v>
      </c>
    </row>
    <row r="54" spans="1:5" ht="204">
      <c r="A54" t="s">
        <v>57</v>
      </c>
      <c r="E54" s="39" t="s">
        <v>896</v>
      </c>
    </row>
    <row r="55" spans="1:16" ht="12.75">
      <c r="A55" t="s">
        <v>48</v>
      </c>
      <c s="34" t="s">
        <v>82</v>
      </c>
      <c s="34" t="s">
        <v>148</v>
      </c>
      <c s="35" t="s">
        <v>49</v>
      </c>
      <c s="6" t="s">
        <v>149</v>
      </c>
      <c s="36" t="s">
        <v>145</v>
      </c>
      <c s="37">
        <v>11.25</v>
      </c>
      <c s="36">
        <v>0</v>
      </c>
      <c s="36">
        <f>ROUND(G55*H55,6)</f>
      </c>
      <c r="L55" s="38">
        <v>0</v>
      </c>
      <c s="32">
        <f>ROUND(ROUND(L55,2)*ROUND(G55,3),2)</f>
      </c>
      <c s="36" t="s">
        <v>54</v>
      </c>
      <c>
        <f>(M55*21)/100</f>
      </c>
      <c t="s">
        <v>26</v>
      </c>
    </row>
    <row r="56" spans="1:5" ht="12.75">
      <c r="A56" s="35" t="s">
        <v>55</v>
      </c>
      <c r="E56" s="39" t="s">
        <v>5</v>
      </c>
    </row>
    <row r="57" spans="1:5" ht="12.75">
      <c r="A57" s="35" t="s">
        <v>56</v>
      </c>
      <c r="E57" s="40" t="s">
        <v>885</v>
      </c>
    </row>
    <row r="58" spans="1:5" ht="229.5">
      <c r="A58" t="s">
        <v>57</v>
      </c>
      <c r="E58" s="39" t="s">
        <v>897</v>
      </c>
    </row>
    <row r="59" spans="1:13" ht="12.75">
      <c r="A59" t="s">
        <v>45</v>
      </c>
      <c r="C59" s="31" t="s">
        <v>69</v>
      </c>
      <c r="E59" s="33" t="s">
        <v>353</v>
      </c>
      <c r="J59" s="32">
        <f>0</f>
      </c>
      <c s="32">
        <f>0</f>
      </c>
      <c s="32">
        <f>0+L60+L64+L68+L72+L76</f>
      </c>
      <c s="32">
        <f>0+M60+M64+M68+M72+M76</f>
      </c>
    </row>
    <row r="60" spans="1:16" ht="12.75">
      <c r="A60" t="s">
        <v>48</v>
      </c>
      <c s="34" t="s">
        <v>86</v>
      </c>
      <c s="34" t="s">
        <v>898</v>
      </c>
      <c s="35" t="s">
        <v>5</v>
      </c>
      <c s="6" t="s">
        <v>899</v>
      </c>
      <c s="36" t="s">
        <v>492</v>
      </c>
      <c s="37">
        <v>31.5</v>
      </c>
      <c s="36">
        <v>0</v>
      </c>
      <c s="36">
        <f>ROUND(G60*H60,6)</f>
      </c>
      <c r="L60" s="38">
        <v>0</v>
      </c>
      <c s="32">
        <f>ROUND(ROUND(L60,2)*ROUND(G60,3),2)</f>
      </c>
      <c s="36" t="s">
        <v>54</v>
      </c>
      <c>
        <f>(M60*21)/100</f>
      </c>
      <c t="s">
        <v>26</v>
      </c>
    </row>
    <row r="61" spans="1:5" ht="12.75">
      <c r="A61" s="35" t="s">
        <v>55</v>
      </c>
      <c r="E61" s="39" t="s">
        <v>5</v>
      </c>
    </row>
    <row r="62" spans="1:5" ht="12.75">
      <c r="A62" s="35" t="s">
        <v>56</v>
      </c>
      <c r="E62" s="40" t="s">
        <v>900</v>
      </c>
    </row>
    <row r="63" spans="1:5" ht="51">
      <c r="A63" t="s">
        <v>57</v>
      </c>
      <c r="E63" s="39" t="s">
        <v>901</v>
      </c>
    </row>
    <row r="64" spans="1:16" ht="12.75">
      <c r="A64" t="s">
        <v>48</v>
      </c>
      <c s="34" t="s">
        <v>90</v>
      </c>
      <c s="34" t="s">
        <v>902</v>
      </c>
      <c s="35" t="s">
        <v>5</v>
      </c>
      <c s="6" t="s">
        <v>903</v>
      </c>
      <c s="36" t="s">
        <v>145</v>
      </c>
      <c s="37">
        <v>21.2</v>
      </c>
      <c s="36">
        <v>0</v>
      </c>
      <c s="36">
        <f>ROUND(G64*H64,6)</f>
      </c>
      <c r="L64" s="38">
        <v>0</v>
      </c>
      <c s="32">
        <f>ROUND(ROUND(L64,2)*ROUND(G64,3),2)</f>
      </c>
      <c s="36" t="s">
        <v>54</v>
      </c>
      <c>
        <f>(M64*21)/100</f>
      </c>
      <c t="s">
        <v>26</v>
      </c>
    </row>
    <row r="65" spans="1:5" ht="12.75">
      <c r="A65" s="35" t="s">
        <v>55</v>
      </c>
      <c r="E65" s="39" t="s">
        <v>5</v>
      </c>
    </row>
    <row r="66" spans="1:5" ht="76.5">
      <c r="A66" s="35" t="s">
        <v>56</v>
      </c>
      <c r="E66" s="40" t="s">
        <v>904</v>
      </c>
    </row>
    <row r="67" spans="1:5" ht="51">
      <c r="A67" t="s">
        <v>57</v>
      </c>
      <c r="E67" s="39" t="s">
        <v>901</v>
      </c>
    </row>
    <row r="68" spans="1:16" ht="12.75">
      <c r="A68" t="s">
        <v>48</v>
      </c>
      <c s="34" t="s">
        <v>94</v>
      </c>
      <c s="34" t="s">
        <v>905</v>
      </c>
      <c s="35" t="s">
        <v>5</v>
      </c>
      <c s="6" t="s">
        <v>906</v>
      </c>
      <c s="36" t="s">
        <v>492</v>
      </c>
      <c s="37">
        <v>31.5</v>
      </c>
      <c s="36">
        <v>0</v>
      </c>
      <c s="36">
        <f>ROUND(G68*H68,6)</f>
      </c>
      <c r="L68" s="38">
        <v>0</v>
      </c>
      <c s="32">
        <f>ROUND(ROUND(L68,2)*ROUND(G68,3),2)</f>
      </c>
      <c s="36" t="s">
        <v>54</v>
      </c>
      <c>
        <f>(M68*21)/100</f>
      </c>
      <c t="s">
        <v>26</v>
      </c>
    </row>
    <row r="69" spans="1:5" ht="12.75">
      <c r="A69" s="35" t="s">
        <v>55</v>
      </c>
      <c r="E69" s="39" t="s">
        <v>5</v>
      </c>
    </row>
    <row r="70" spans="1:5" ht="12.75">
      <c r="A70" s="35" t="s">
        <v>56</v>
      </c>
      <c r="E70" s="40" t="s">
        <v>900</v>
      </c>
    </row>
    <row r="71" spans="1:5" ht="140.25">
      <c r="A71" t="s">
        <v>57</v>
      </c>
      <c r="E71" s="39" t="s">
        <v>907</v>
      </c>
    </row>
    <row r="72" spans="1:16" ht="12.75">
      <c r="A72" t="s">
        <v>48</v>
      </c>
      <c s="34" t="s">
        <v>98</v>
      </c>
      <c s="34" t="s">
        <v>908</v>
      </c>
      <c s="35" t="s">
        <v>5</v>
      </c>
      <c s="6" t="s">
        <v>909</v>
      </c>
      <c s="36" t="s">
        <v>492</v>
      </c>
      <c s="37">
        <v>31.5</v>
      </c>
      <c s="36">
        <v>0</v>
      </c>
      <c s="36">
        <f>ROUND(G72*H72,6)</f>
      </c>
      <c r="L72" s="38">
        <v>0</v>
      </c>
      <c s="32">
        <f>ROUND(ROUND(L72,2)*ROUND(G72,3),2)</f>
      </c>
      <c s="36" t="s">
        <v>54</v>
      </c>
      <c>
        <f>(M72*21)/100</f>
      </c>
      <c t="s">
        <v>26</v>
      </c>
    </row>
    <row r="73" spans="1:5" ht="12.75">
      <c r="A73" s="35" t="s">
        <v>55</v>
      </c>
      <c r="E73" s="39" t="s">
        <v>5</v>
      </c>
    </row>
    <row r="74" spans="1:5" ht="12.75">
      <c r="A74" s="35" t="s">
        <v>56</v>
      </c>
      <c r="E74" s="40" t="s">
        <v>900</v>
      </c>
    </row>
    <row r="75" spans="1:5" ht="140.25">
      <c r="A75" t="s">
        <v>57</v>
      </c>
      <c r="E75" s="39" t="s">
        <v>907</v>
      </c>
    </row>
    <row r="76" spans="1:16" ht="12.75">
      <c r="A76" t="s">
        <v>48</v>
      </c>
      <c s="34" t="s">
        <v>102</v>
      </c>
      <c s="34" t="s">
        <v>910</v>
      </c>
      <c s="35" t="s">
        <v>5</v>
      </c>
      <c s="6" t="s">
        <v>911</v>
      </c>
      <c s="36" t="s">
        <v>492</v>
      </c>
      <c s="37">
        <v>31.5</v>
      </c>
      <c s="36">
        <v>0</v>
      </c>
      <c s="36">
        <f>ROUND(G76*H76,6)</f>
      </c>
      <c r="L76" s="38">
        <v>0</v>
      </c>
      <c s="32">
        <f>ROUND(ROUND(L76,2)*ROUND(G76,3),2)</f>
      </c>
      <c s="36" t="s">
        <v>54</v>
      </c>
      <c>
        <f>(M76*21)/100</f>
      </c>
      <c t="s">
        <v>26</v>
      </c>
    </row>
    <row r="77" spans="1:5" ht="12.75">
      <c r="A77" s="35" t="s">
        <v>55</v>
      </c>
      <c r="E77" s="39" t="s">
        <v>5</v>
      </c>
    </row>
    <row r="78" spans="1:5" ht="12.75">
      <c r="A78" s="35" t="s">
        <v>56</v>
      </c>
      <c r="E78" s="40" t="s">
        <v>912</v>
      </c>
    </row>
    <row r="79" spans="1:5" ht="140.25">
      <c r="A79" t="s">
        <v>57</v>
      </c>
      <c r="E79" s="39" t="s">
        <v>907</v>
      </c>
    </row>
    <row r="80" spans="1:13" ht="12.75">
      <c r="A80" t="s">
        <v>45</v>
      </c>
      <c r="C80" s="31" t="s">
        <v>78</v>
      </c>
      <c r="E80" s="33" t="s">
        <v>151</v>
      </c>
      <c r="J80" s="32">
        <f>0</f>
      </c>
      <c s="32">
        <f>0</f>
      </c>
      <c s="32">
        <f>0+L81+L85+L89+L93+L97+L101+L105+L109+L113+L117+L121+L125</f>
      </c>
      <c s="32">
        <f>0+M81+M85+M89+M93+M97+M101+M105+M109+M113+M117+M121+M125</f>
      </c>
    </row>
    <row r="81" spans="1:16" ht="12.75">
      <c r="A81" t="s">
        <v>48</v>
      </c>
      <c s="34" t="s">
        <v>197</v>
      </c>
      <c s="34" t="s">
        <v>913</v>
      </c>
      <c s="35" t="s">
        <v>5</v>
      </c>
      <c s="6" t="s">
        <v>914</v>
      </c>
      <c s="36" t="s">
        <v>132</v>
      </c>
      <c s="37">
        <v>10</v>
      </c>
      <c s="36">
        <v>0</v>
      </c>
      <c s="36">
        <f>ROUND(G81*H81,6)</f>
      </c>
      <c r="L81" s="38">
        <v>0</v>
      </c>
      <c s="32">
        <f>ROUND(ROUND(L81,2)*ROUND(G81,3),2)</f>
      </c>
      <c s="36" t="s">
        <v>54</v>
      </c>
      <c>
        <f>(M81*21)/100</f>
      </c>
      <c t="s">
        <v>26</v>
      </c>
    </row>
    <row r="82" spans="1:5" ht="12.75">
      <c r="A82" s="35" t="s">
        <v>55</v>
      </c>
      <c r="E82" s="39" t="s">
        <v>5</v>
      </c>
    </row>
    <row r="83" spans="1:5" ht="12.75">
      <c r="A83" s="35" t="s">
        <v>56</v>
      </c>
      <c r="E83" s="40" t="s">
        <v>915</v>
      </c>
    </row>
    <row r="84" spans="1:5" ht="102">
      <c r="A84" t="s">
        <v>57</v>
      </c>
      <c r="E84" s="39" t="s">
        <v>916</v>
      </c>
    </row>
    <row r="85" spans="1:16" ht="12.75">
      <c r="A85" t="s">
        <v>48</v>
      </c>
      <c s="34" t="s">
        <v>202</v>
      </c>
      <c s="34" t="s">
        <v>917</v>
      </c>
      <c s="35" t="s">
        <v>5</v>
      </c>
      <c s="6" t="s">
        <v>918</v>
      </c>
      <c s="36" t="s">
        <v>154</v>
      </c>
      <c s="37">
        <v>32</v>
      </c>
      <c s="36">
        <v>0</v>
      </c>
      <c s="36">
        <f>ROUND(G85*H85,6)</f>
      </c>
      <c r="L85" s="38">
        <v>0</v>
      </c>
      <c s="32">
        <f>ROUND(ROUND(L85,2)*ROUND(G85,3),2)</f>
      </c>
      <c s="36" t="s">
        <v>54</v>
      </c>
      <c>
        <f>(M85*21)/100</f>
      </c>
      <c t="s">
        <v>26</v>
      </c>
    </row>
    <row r="86" spans="1:5" ht="12.75">
      <c r="A86" s="35" t="s">
        <v>55</v>
      </c>
      <c r="E86" s="39" t="s">
        <v>5</v>
      </c>
    </row>
    <row r="87" spans="1:5" ht="12.75">
      <c r="A87" s="35" t="s">
        <v>56</v>
      </c>
      <c r="E87" s="40" t="s">
        <v>919</v>
      </c>
    </row>
    <row r="88" spans="1:5" ht="102">
      <c r="A88" t="s">
        <v>57</v>
      </c>
      <c r="E88" s="39" t="s">
        <v>920</v>
      </c>
    </row>
    <row r="89" spans="1:16" ht="12.75">
      <c r="A89" t="s">
        <v>48</v>
      </c>
      <c s="34" t="s">
        <v>206</v>
      </c>
      <c s="34" t="s">
        <v>921</v>
      </c>
      <c s="35" t="s">
        <v>5</v>
      </c>
      <c s="6" t="s">
        <v>922</v>
      </c>
      <c s="36" t="s">
        <v>154</v>
      </c>
      <c s="37">
        <v>72</v>
      </c>
      <c s="36">
        <v>0</v>
      </c>
      <c s="36">
        <f>ROUND(G89*H89,6)</f>
      </c>
      <c r="L89" s="38">
        <v>0</v>
      </c>
      <c s="32">
        <f>ROUND(ROUND(L89,2)*ROUND(G89,3),2)</f>
      </c>
      <c s="36" t="s">
        <v>54</v>
      </c>
      <c>
        <f>(M89*21)/100</f>
      </c>
      <c t="s">
        <v>26</v>
      </c>
    </row>
    <row r="90" spans="1:5" ht="12.75">
      <c r="A90" s="35" t="s">
        <v>55</v>
      </c>
      <c r="E90" s="39" t="s">
        <v>5</v>
      </c>
    </row>
    <row r="91" spans="1:5" ht="63.75">
      <c r="A91" s="35" t="s">
        <v>56</v>
      </c>
      <c r="E91" s="40" t="s">
        <v>923</v>
      </c>
    </row>
    <row r="92" spans="1:5" ht="140.25">
      <c r="A92" t="s">
        <v>57</v>
      </c>
      <c r="E92" s="39" t="s">
        <v>924</v>
      </c>
    </row>
    <row r="93" spans="1:16" ht="12.75">
      <c r="A93" t="s">
        <v>48</v>
      </c>
      <c s="34" t="s">
        <v>211</v>
      </c>
      <c s="34" t="s">
        <v>925</v>
      </c>
      <c s="35" t="s">
        <v>5</v>
      </c>
      <c s="6" t="s">
        <v>926</v>
      </c>
      <c s="36" t="s">
        <v>154</v>
      </c>
      <c s="37">
        <v>164</v>
      </c>
      <c s="36">
        <v>0</v>
      </c>
      <c s="36">
        <f>ROUND(G93*H93,6)</f>
      </c>
      <c r="L93" s="38">
        <v>0</v>
      </c>
      <c s="32">
        <f>ROUND(ROUND(L93,2)*ROUND(G93,3),2)</f>
      </c>
      <c s="36" t="s">
        <v>54</v>
      </c>
      <c>
        <f>(M93*21)/100</f>
      </c>
      <c t="s">
        <v>26</v>
      </c>
    </row>
    <row r="94" spans="1:5" ht="12.75">
      <c r="A94" s="35" t="s">
        <v>55</v>
      </c>
      <c r="E94" s="39" t="s">
        <v>5</v>
      </c>
    </row>
    <row r="95" spans="1:5" ht="12.75">
      <c r="A95" s="35" t="s">
        <v>56</v>
      </c>
      <c r="E95" s="40" t="s">
        <v>927</v>
      </c>
    </row>
    <row r="96" spans="1:5" ht="76.5">
      <c r="A96" t="s">
        <v>57</v>
      </c>
      <c r="E96" s="39" t="s">
        <v>928</v>
      </c>
    </row>
    <row r="97" spans="1:16" ht="12.75">
      <c r="A97" t="s">
        <v>48</v>
      </c>
      <c s="34" t="s">
        <v>215</v>
      </c>
      <c s="34" t="s">
        <v>929</v>
      </c>
      <c s="35" t="s">
        <v>5</v>
      </c>
      <c s="6" t="s">
        <v>930</v>
      </c>
      <c s="36" t="s">
        <v>132</v>
      </c>
      <c s="37">
        <v>8</v>
      </c>
      <c s="36">
        <v>0</v>
      </c>
      <c s="36">
        <f>ROUND(G97*H97,6)</f>
      </c>
      <c r="L97" s="38">
        <v>0</v>
      </c>
      <c s="32">
        <f>ROUND(ROUND(L97,2)*ROUND(G97,3),2)</f>
      </c>
      <c s="36" t="s">
        <v>54</v>
      </c>
      <c>
        <f>(M97*21)/100</f>
      </c>
      <c t="s">
        <v>26</v>
      </c>
    </row>
    <row r="98" spans="1:5" ht="12.75">
      <c r="A98" s="35" t="s">
        <v>55</v>
      </c>
      <c r="E98" s="39" t="s">
        <v>5</v>
      </c>
    </row>
    <row r="99" spans="1:5" ht="12.75">
      <c r="A99" s="35" t="s">
        <v>56</v>
      </c>
      <c r="E99" s="40" t="s">
        <v>931</v>
      </c>
    </row>
    <row r="100" spans="1:5" ht="89.25">
      <c r="A100" t="s">
        <v>57</v>
      </c>
      <c r="E100" s="39" t="s">
        <v>932</v>
      </c>
    </row>
    <row r="101" spans="1:16" ht="12.75">
      <c r="A101" t="s">
        <v>48</v>
      </c>
      <c s="34" t="s">
        <v>220</v>
      </c>
      <c s="34" t="s">
        <v>933</v>
      </c>
      <c s="35" t="s">
        <v>5</v>
      </c>
      <c s="6" t="s">
        <v>934</v>
      </c>
      <c s="36" t="s">
        <v>154</v>
      </c>
      <c s="37">
        <v>19</v>
      </c>
      <c s="36">
        <v>0</v>
      </c>
      <c s="36">
        <f>ROUND(G101*H101,6)</f>
      </c>
      <c r="L101" s="38">
        <v>0</v>
      </c>
      <c s="32">
        <f>ROUND(ROUND(L101,2)*ROUND(G101,3),2)</f>
      </c>
      <c s="36" t="s">
        <v>54</v>
      </c>
      <c>
        <f>(M101*21)/100</f>
      </c>
      <c t="s">
        <v>26</v>
      </c>
    </row>
    <row r="102" spans="1:5" ht="12.75">
      <c r="A102" s="35" t="s">
        <v>55</v>
      </c>
      <c r="E102" s="39" t="s">
        <v>5</v>
      </c>
    </row>
    <row r="103" spans="1:5" ht="12.75">
      <c r="A103" s="35" t="s">
        <v>56</v>
      </c>
      <c r="E103" s="40" t="s">
        <v>935</v>
      </c>
    </row>
    <row r="104" spans="1:5" ht="38.25">
      <c r="A104" t="s">
        <v>57</v>
      </c>
      <c r="E104" s="39" t="s">
        <v>936</v>
      </c>
    </row>
    <row r="105" spans="1:16" ht="12.75">
      <c r="A105" t="s">
        <v>48</v>
      </c>
      <c s="34" t="s">
        <v>224</v>
      </c>
      <c s="34" t="s">
        <v>937</v>
      </c>
      <c s="35" t="s">
        <v>5</v>
      </c>
      <c s="6" t="s">
        <v>938</v>
      </c>
      <c s="36" t="s">
        <v>154</v>
      </c>
      <c s="37">
        <v>608</v>
      </c>
      <c s="36">
        <v>0</v>
      </c>
      <c s="36">
        <f>ROUND(G105*H105,6)</f>
      </c>
      <c r="L105" s="38">
        <v>0</v>
      </c>
      <c s="32">
        <f>ROUND(ROUND(L105,2)*ROUND(G105,3),2)</f>
      </c>
      <c s="36" t="s">
        <v>54</v>
      </c>
      <c>
        <f>(M105*21)/100</f>
      </c>
      <c t="s">
        <v>26</v>
      </c>
    </row>
    <row r="106" spans="1:5" ht="25.5">
      <c r="A106" s="35" t="s">
        <v>55</v>
      </c>
      <c r="E106" s="39" t="s">
        <v>939</v>
      </c>
    </row>
    <row r="107" spans="1:5" ht="12.75">
      <c r="A107" s="35" t="s">
        <v>56</v>
      </c>
      <c r="E107" s="40" t="s">
        <v>940</v>
      </c>
    </row>
    <row r="108" spans="1:5" ht="153">
      <c r="A108" t="s">
        <v>57</v>
      </c>
      <c r="E108" s="39" t="s">
        <v>941</v>
      </c>
    </row>
    <row r="109" spans="1:16" ht="12.75">
      <c r="A109" t="s">
        <v>48</v>
      </c>
      <c s="34" t="s">
        <v>228</v>
      </c>
      <c s="34" t="s">
        <v>942</v>
      </c>
      <c s="35" t="s">
        <v>5</v>
      </c>
      <c s="6" t="s">
        <v>943</v>
      </c>
      <c s="36" t="s">
        <v>154</v>
      </c>
      <c s="37">
        <v>330</v>
      </c>
      <c s="36">
        <v>0</v>
      </c>
      <c s="36">
        <f>ROUND(G109*H109,6)</f>
      </c>
      <c r="L109" s="38">
        <v>0</v>
      </c>
      <c s="32">
        <f>ROUND(ROUND(L109,2)*ROUND(G109,3),2)</f>
      </c>
      <c s="36" t="s">
        <v>54</v>
      </c>
      <c>
        <f>(M109*21)/100</f>
      </c>
      <c t="s">
        <v>26</v>
      </c>
    </row>
    <row r="110" spans="1:5" ht="12.75">
      <c r="A110" s="35" t="s">
        <v>55</v>
      </c>
      <c r="E110" s="39" t="s">
        <v>5</v>
      </c>
    </row>
    <row r="111" spans="1:5" ht="51">
      <c r="A111" s="35" t="s">
        <v>56</v>
      </c>
      <c r="E111" s="40" t="s">
        <v>944</v>
      </c>
    </row>
    <row r="112" spans="1:5" ht="153">
      <c r="A112" t="s">
        <v>57</v>
      </c>
      <c r="E112" s="39" t="s">
        <v>945</v>
      </c>
    </row>
    <row r="113" spans="1:16" ht="12.75">
      <c r="A113" t="s">
        <v>48</v>
      </c>
      <c s="34" t="s">
        <v>232</v>
      </c>
      <c s="34" t="s">
        <v>946</v>
      </c>
      <c s="35" t="s">
        <v>5</v>
      </c>
      <c s="6" t="s">
        <v>947</v>
      </c>
      <c s="36" t="s">
        <v>948</v>
      </c>
      <c s="37">
        <v>4</v>
      </c>
      <c s="36">
        <v>0</v>
      </c>
      <c s="36">
        <f>ROUND(G113*H113,6)</f>
      </c>
      <c r="L113" s="38">
        <v>0</v>
      </c>
      <c s="32">
        <f>ROUND(ROUND(L113,2)*ROUND(G113,3),2)</f>
      </c>
      <c s="36" t="s">
        <v>54</v>
      </c>
      <c>
        <f>(M113*21)/100</f>
      </c>
      <c t="s">
        <v>26</v>
      </c>
    </row>
    <row r="114" spans="1:5" ht="12.75">
      <c r="A114" s="35" t="s">
        <v>55</v>
      </c>
      <c r="E114" s="39" t="s">
        <v>5</v>
      </c>
    </row>
    <row r="115" spans="1:5" ht="12.75">
      <c r="A115" s="35" t="s">
        <v>56</v>
      </c>
      <c r="E115" s="40" t="s">
        <v>5</v>
      </c>
    </row>
    <row r="116" spans="1:5" ht="127.5">
      <c r="A116" t="s">
        <v>57</v>
      </c>
      <c r="E116" s="39" t="s">
        <v>949</v>
      </c>
    </row>
    <row r="117" spans="1:16" ht="12.75">
      <c r="A117" t="s">
        <v>48</v>
      </c>
      <c s="34" t="s">
        <v>236</v>
      </c>
      <c s="34" t="s">
        <v>311</v>
      </c>
      <c s="35" t="s">
        <v>5</v>
      </c>
      <c s="6" t="s">
        <v>312</v>
      </c>
      <c s="36" t="s">
        <v>132</v>
      </c>
      <c s="37">
        <v>4</v>
      </c>
      <c s="36">
        <v>0</v>
      </c>
      <c s="36">
        <f>ROUND(G117*H117,6)</f>
      </c>
      <c r="L117" s="38">
        <v>0</v>
      </c>
      <c s="32">
        <f>ROUND(ROUND(L117,2)*ROUND(G117,3),2)</f>
      </c>
      <c s="36" t="s">
        <v>54</v>
      </c>
      <c>
        <f>(M117*21)/100</f>
      </c>
      <c t="s">
        <v>26</v>
      </c>
    </row>
    <row r="118" spans="1:5" ht="12.75">
      <c r="A118" s="35" t="s">
        <v>55</v>
      </c>
      <c r="E118" s="39" t="s">
        <v>5</v>
      </c>
    </row>
    <row r="119" spans="1:5" ht="12.75">
      <c r="A119" s="35" t="s">
        <v>56</v>
      </c>
      <c r="E119" s="40" t="s">
        <v>950</v>
      </c>
    </row>
    <row r="120" spans="1:5" ht="178.5">
      <c r="A120" t="s">
        <v>57</v>
      </c>
      <c r="E120" s="39" t="s">
        <v>951</v>
      </c>
    </row>
    <row r="121" spans="1:16" ht="12.75">
      <c r="A121" t="s">
        <v>48</v>
      </c>
      <c s="34" t="s">
        <v>240</v>
      </c>
      <c s="34" t="s">
        <v>952</v>
      </c>
      <c s="35" t="s">
        <v>5</v>
      </c>
      <c s="6" t="s">
        <v>953</v>
      </c>
      <c s="36" t="s">
        <v>132</v>
      </c>
      <c s="37">
        <v>4</v>
      </c>
      <c s="36">
        <v>0</v>
      </c>
      <c s="36">
        <f>ROUND(G121*H121,6)</f>
      </c>
      <c r="L121" s="38">
        <v>0</v>
      </c>
      <c s="32">
        <f>ROUND(ROUND(L121,2)*ROUND(G121,3),2)</f>
      </c>
      <c s="36" t="s">
        <v>54</v>
      </c>
      <c>
        <f>(M121*21)/100</f>
      </c>
      <c t="s">
        <v>26</v>
      </c>
    </row>
    <row r="122" spans="1:5" ht="12.75">
      <c r="A122" s="35" t="s">
        <v>55</v>
      </c>
      <c r="E122" s="39" t="s">
        <v>5</v>
      </c>
    </row>
    <row r="123" spans="1:5" ht="12.75">
      <c r="A123" s="35" t="s">
        <v>56</v>
      </c>
      <c r="E123" s="40" t="s">
        <v>954</v>
      </c>
    </row>
    <row r="124" spans="1:5" ht="178.5">
      <c r="A124" t="s">
        <v>57</v>
      </c>
      <c r="E124" s="39" t="s">
        <v>951</v>
      </c>
    </row>
    <row r="125" spans="1:16" ht="12.75">
      <c r="A125" t="s">
        <v>48</v>
      </c>
      <c s="34" t="s">
        <v>244</v>
      </c>
      <c s="34" t="s">
        <v>955</v>
      </c>
      <c s="35" t="s">
        <v>5</v>
      </c>
      <c s="6" t="s">
        <v>956</v>
      </c>
      <c s="36" t="s">
        <v>132</v>
      </c>
      <c s="37">
        <v>4</v>
      </c>
      <c s="36">
        <v>0</v>
      </c>
      <c s="36">
        <f>ROUND(G125*H125,6)</f>
      </c>
      <c r="L125" s="38">
        <v>0</v>
      </c>
      <c s="32">
        <f>ROUND(ROUND(L125,2)*ROUND(G125,3),2)</f>
      </c>
      <c s="36" t="s">
        <v>54</v>
      </c>
      <c>
        <f>(M125*21)/100</f>
      </c>
      <c t="s">
        <v>26</v>
      </c>
    </row>
    <row r="126" spans="1:5" ht="12.75">
      <c r="A126" s="35" t="s">
        <v>55</v>
      </c>
      <c r="E126" s="39" t="s">
        <v>5</v>
      </c>
    </row>
    <row r="127" spans="1:5" ht="12.75">
      <c r="A127" s="35" t="s">
        <v>56</v>
      </c>
      <c r="E127" s="40" t="s">
        <v>5</v>
      </c>
    </row>
    <row r="128" spans="1:5" ht="153">
      <c r="A128" t="s">
        <v>57</v>
      </c>
      <c r="E128" s="39" t="s">
        <v>957</v>
      </c>
    </row>
    <row r="129" spans="1:13" ht="12.75">
      <c r="A129" t="s">
        <v>45</v>
      </c>
      <c r="C129" s="31" t="s">
        <v>82</v>
      </c>
      <c r="E129" s="33" t="s">
        <v>321</v>
      </c>
      <c r="J129" s="32">
        <f>0</f>
      </c>
      <c s="32">
        <f>0</f>
      </c>
      <c s="32">
        <f>0+L130+L134+L138</f>
      </c>
      <c s="32">
        <f>0+M130+M134+M138</f>
      </c>
    </row>
    <row r="130" spans="1:16" ht="12.75">
      <c r="A130" t="s">
        <v>48</v>
      </c>
      <c s="34" t="s">
        <v>248</v>
      </c>
      <c s="34" t="s">
        <v>958</v>
      </c>
      <c s="35" t="s">
        <v>5</v>
      </c>
      <c s="6" t="s">
        <v>959</v>
      </c>
      <c s="36" t="s">
        <v>154</v>
      </c>
      <c s="37">
        <v>160</v>
      </c>
      <c s="36">
        <v>0</v>
      </c>
      <c s="36">
        <f>ROUND(G130*H130,6)</f>
      </c>
      <c r="L130" s="38">
        <v>0</v>
      </c>
      <c s="32">
        <f>ROUND(ROUND(L130,2)*ROUND(G130,3),2)</f>
      </c>
      <c s="36" t="s">
        <v>54</v>
      </c>
      <c>
        <f>(M130*21)/100</f>
      </c>
      <c t="s">
        <v>26</v>
      </c>
    </row>
    <row r="131" spans="1:5" ht="12.75">
      <c r="A131" s="35" t="s">
        <v>55</v>
      </c>
      <c r="E131" s="39" t="s">
        <v>960</v>
      </c>
    </row>
    <row r="132" spans="1:5" ht="12.75">
      <c r="A132" s="35" t="s">
        <v>56</v>
      </c>
      <c r="E132" s="40" t="s">
        <v>961</v>
      </c>
    </row>
    <row r="133" spans="1:5" ht="242.25">
      <c r="A133" t="s">
        <v>57</v>
      </c>
      <c r="E133" s="39" t="s">
        <v>962</v>
      </c>
    </row>
    <row r="134" spans="1:16" ht="12.75">
      <c r="A134" t="s">
        <v>48</v>
      </c>
      <c s="34" t="s">
        <v>252</v>
      </c>
      <c s="34" t="s">
        <v>963</v>
      </c>
      <c s="35" t="s">
        <v>5</v>
      </c>
      <c s="6" t="s">
        <v>964</v>
      </c>
      <c s="36" t="s">
        <v>154</v>
      </c>
      <c s="37">
        <v>4</v>
      </c>
      <c s="36">
        <v>0</v>
      </c>
      <c s="36">
        <f>ROUND(G134*H134,6)</f>
      </c>
      <c r="L134" s="38">
        <v>0</v>
      </c>
      <c s="32">
        <f>ROUND(ROUND(L134,2)*ROUND(G134,3),2)</f>
      </c>
      <c s="36" t="s">
        <v>54</v>
      </c>
      <c>
        <f>(M134*21)/100</f>
      </c>
      <c t="s">
        <v>26</v>
      </c>
    </row>
    <row r="135" spans="1:5" ht="12.75">
      <c r="A135" s="35" t="s">
        <v>55</v>
      </c>
      <c r="E135" s="39" t="s">
        <v>965</v>
      </c>
    </row>
    <row r="136" spans="1:5" ht="25.5">
      <c r="A136" s="35" t="s">
        <v>56</v>
      </c>
      <c r="E136" s="40" t="s">
        <v>966</v>
      </c>
    </row>
    <row r="137" spans="1:5" ht="242.25">
      <c r="A137" t="s">
        <v>57</v>
      </c>
      <c r="E137" s="39" t="s">
        <v>967</v>
      </c>
    </row>
    <row r="138" spans="1:16" ht="12.75">
      <c r="A138" t="s">
        <v>48</v>
      </c>
      <c s="34" t="s">
        <v>256</v>
      </c>
      <c s="34" t="s">
        <v>968</v>
      </c>
      <c s="35" t="s">
        <v>5</v>
      </c>
      <c s="6" t="s">
        <v>969</v>
      </c>
      <c s="36" t="s">
        <v>154</v>
      </c>
      <c s="37">
        <v>465</v>
      </c>
      <c s="36">
        <v>0</v>
      </c>
      <c s="36">
        <f>ROUND(G138*H138,6)</f>
      </c>
      <c r="L138" s="38">
        <v>0</v>
      </c>
      <c s="32">
        <f>ROUND(ROUND(L138,2)*ROUND(G138,3),2)</f>
      </c>
      <c s="36" t="s">
        <v>54</v>
      </c>
      <c>
        <f>(M138*21)/100</f>
      </c>
      <c t="s">
        <v>26</v>
      </c>
    </row>
    <row r="139" spans="1:5" ht="12.75">
      <c r="A139" s="35" t="s">
        <v>55</v>
      </c>
      <c r="E139" s="39" t="s">
        <v>5</v>
      </c>
    </row>
    <row r="140" spans="1:5" ht="12.75">
      <c r="A140" s="35" t="s">
        <v>56</v>
      </c>
      <c r="E140" s="40" t="s">
        <v>5</v>
      </c>
    </row>
    <row r="141" spans="1:5" ht="25.5">
      <c r="A141" t="s">
        <v>57</v>
      </c>
      <c r="E141" s="39" t="s">
        <v>970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14</v>
      </c>
      <c s="41">
        <f>Rekapitulace!C10</f>
      </c>
      <c s="20" t="s">
        <v>0</v>
      </c>
      <c t="s">
        <v>22</v>
      </c>
      <c t="s">
        <v>26</v>
      </c>
    </row>
    <row r="4" spans="1:16" ht="32" customHeight="1">
      <c r="A4" s="24" t="s">
        <v>19</v>
      </c>
      <c s="25" t="s">
        <v>27</v>
      </c>
      <c s="27" t="s">
        <v>14</v>
      </c>
      <c r="E4" s="26" t="s">
        <v>15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COUNTIFS(L8:L58,"=0",A8:A58,"P")+COUNTIFS(L8:L58,"",A8:A58,"P")+SUM(Q8:Q58)</f>
      </c>
    </row>
    <row r="8" spans="1:13" ht="12.75">
      <c r="A8" t="s">
        <v>43</v>
      </c>
      <c r="C8" s="28" t="s">
        <v>44</v>
      </c>
      <c r="E8" s="30" t="s">
        <v>15</v>
      </c>
      <c r="J8" s="29">
        <f>0+J9</f>
      </c>
      <c s="29">
        <f>0+K9</f>
      </c>
      <c s="29">
        <f>0+L9</f>
      </c>
      <c s="29">
        <f>0+M9</f>
      </c>
    </row>
    <row r="9" spans="1:13" ht="12.75">
      <c r="A9" t="s">
        <v>45</v>
      </c>
      <c r="C9" s="31" t="s">
        <v>46</v>
      </c>
      <c r="E9" s="33" t="s">
        <v>47</v>
      </c>
      <c r="J9" s="32">
        <f>0</f>
      </c>
      <c s="32">
        <f>0</f>
      </c>
      <c s="32">
        <f>0+L10+L14+L18+L22+L26+L30+L34+L38+L42+L46+L50+L54+L58</f>
      </c>
      <c s="32">
        <f>0+M10+M14+M18+M22+M26+M30+M34+M38+M42+M46+M50+M54+M58</f>
      </c>
    </row>
    <row r="10" spans="1:16" ht="25.5">
      <c r="A10" t="s">
        <v>48</v>
      </c>
      <c s="34" t="s">
        <v>49</v>
      </c>
      <c s="34" t="s">
        <v>50</v>
      </c>
      <c s="35" t="s">
        <v>51</v>
      </c>
      <c s="6" t="s">
        <v>52</v>
      </c>
      <c s="36" t="s">
        <v>53</v>
      </c>
      <c s="37">
        <v>7671.002</v>
      </c>
      <c s="36">
        <v>0</v>
      </c>
      <c s="36">
        <f>ROUND(G10*H10,6)</f>
      </c>
      <c r="L10" s="38">
        <v>0</v>
      </c>
      <c s="32">
        <f>ROUND(ROUND(L10,2)*ROUND(G10,3),2)</f>
      </c>
      <c s="36" t="s">
        <v>54</v>
      </c>
      <c>
        <f>(M10*21)/100</f>
      </c>
      <c t="s">
        <v>26</v>
      </c>
    </row>
    <row r="11" spans="1:5" ht="12.75">
      <c r="A11" s="35" t="s">
        <v>55</v>
      </c>
      <c r="E11" s="39" t="s">
        <v>5</v>
      </c>
    </row>
    <row r="12" spans="1:5" ht="12.75">
      <c r="A12" s="35" t="s">
        <v>56</v>
      </c>
      <c r="E12" s="40" t="s">
        <v>5</v>
      </c>
    </row>
    <row r="13" spans="1:5" ht="165.75">
      <c r="A13" t="s">
        <v>57</v>
      </c>
      <c r="E13" s="39" t="s">
        <v>58</v>
      </c>
    </row>
    <row r="14" spans="1:16" ht="25.5">
      <c r="A14" t="s">
        <v>48</v>
      </c>
      <c s="34" t="s">
        <v>26</v>
      </c>
      <c s="34" t="s">
        <v>59</v>
      </c>
      <c s="35" t="s">
        <v>60</v>
      </c>
      <c s="6" t="s">
        <v>61</v>
      </c>
      <c s="36" t="s">
        <v>53</v>
      </c>
      <c s="37">
        <v>203.706</v>
      </c>
      <c s="36">
        <v>0</v>
      </c>
      <c s="36">
        <f>ROUND(G14*H14,6)</f>
      </c>
      <c r="L14" s="38">
        <v>0</v>
      </c>
      <c s="32">
        <f>ROUND(ROUND(L14,2)*ROUND(G14,3),2)</f>
      </c>
      <c s="36" t="s">
        <v>54</v>
      </c>
      <c>
        <f>(M14*21)/100</f>
      </c>
      <c t="s">
        <v>26</v>
      </c>
    </row>
    <row r="15" spans="1:5" ht="12.75">
      <c r="A15" s="35" t="s">
        <v>55</v>
      </c>
      <c r="E15" s="39" t="s">
        <v>5</v>
      </c>
    </row>
    <row r="16" spans="1:5" ht="12.75">
      <c r="A16" s="35" t="s">
        <v>56</v>
      </c>
      <c r="E16" s="40" t="s">
        <v>5</v>
      </c>
    </row>
    <row r="17" spans="1:5" ht="165.75">
      <c r="A17" t="s">
        <v>57</v>
      </c>
      <c r="E17" s="39" t="s">
        <v>58</v>
      </c>
    </row>
    <row r="18" spans="1:16" ht="25.5">
      <c r="A18" t="s">
        <v>48</v>
      </c>
      <c s="34" t="s">
        <v>25</v>
      </c>
      <c s="34" t="s">
        <v>62</v>
      </c>
      <c s="35" t="s">
        <v>63</v>
      </c>
      <c s="6" t="s">
        <v>64</v>
      </c>
      <c s="36" t="s">
        <v>53</v>
      </c>
      <c s="37">
        <v>343.2</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65.75">
      <c r="A21" t="s">
        <v>57</v>
      </c>
      <c r="E21" s="39" t="s">
        <v>58</v>
      </c>
    </row>
    <row r="22" spans="1:16" ht="25.5">
      <c r="A22" t="s">
        <v>48</v>
      </c>
      <c s="34" t="s">
        <v>65</v>
      </c>
      <c s="34" t="s">
        <v>66</v>
      </c>
      <c s="35" t="s">
        <v>67</v>
      </c>
      <c s="6" t="s">
        <v>68</v>
      </c>
      <c s="36" t="s">
        <v>53</v>
      </c>
      <c s="37">
        <v>1159.215</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165.75">
      <c r="A25" t="s">
        <v>57</v>
      </c>
      <c r="E25" s="39" t="s">
        <v>58</v>
      </c>
    </row>
    <row r="26" spans="1:16" ht="25.5">
      <c r="A26" t="s">
        <v>48</v>
      </c>
      <c s="34" t="s">
        <v>69</v>
      </c>
      <c s="34" t="s">
        <v>70</v>
      </c>
      <c s="35" t="s">
        <v>71</v>
      </c>
      <c s="6" t="s">
        <v>72</v>
      </c>
      <c s="36" t="s">
        <v>53</v>
      </c>
      <c s="37">
        <v>0.34</v>
      </c>
      <c s="36">
        <v>0</v>
      </c>
      <c s="36">
        <f>ROUND(G26*H26,6)</f>
      </c>
      <c r="L26" s="38">
        <v>0</v>
      </c>
      <c s="32">
        <f>ROUND(ROUND(L26,2)*ROUND(G26,3),2)</f>
      </c>
      <c s="36" t="s">
        <v>54</v>
      </c>
      <c>
        <f>(M26*21)/100</f>
      </c>
      <c t="s">
        <v>26</v>
      </c>
    </row>
    <row r="27" spans="1:5" ht="12.75">
      <c r="A27" s="35" t="s">
        <v>55</v>
      </c>
      <c r="E27" s="39" t="s">
        <v>73</v>
      </c>
    </row>
    <row r="28" spans="1:5" ht="12.75">
      <c r="A28" s="35" t="s">
        <v>56</v>
      </c>
      <c r="E28" s="40" t="s">
        <v>5</v>
      </c>
    </row>
    <row r="29" spans="1:5" ht="165.75">
      <c r="A29" t="s">
        <v>57</v>
      </c>
      <c r="E29" s="39" t="s">
        <v>58</v>
      </c>
    </row>
    <row r="30" spans="1:16" ht="25.5">
      <c r="A30" t="s">
        <v>48</v>
      </c>
      <c s="34" t="s">
        <v>74</v>
      </c>
      <c s="34" t="s">
        <v>75</v>
      </c>
      <c s="35" t="s">
        <v>76</v>
      </c>
      <c s="6" t="s">
        <v>77</v>
      </c>
      <c s="36" t="s">
        <v>53</v>
      </c>
      <c s="37">
        <v>0.109</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65.75">
      <c r="A33" t="s">
        <v>57</v>
      </c>
      <c r="E33" s="39" t="s">
        <v>58</v>
      </c>
    </row>
    <row r="34" spans="1:16" ht="25.5">
      <c r="A34" t="s">
        <v>48</v>
      </c>
      <c s="34" t="s">
        <v>78</v>
      </c>
      <c s="34" t="s">
        <v>79</v>
      </c>
      <c s="35" t="s">
        <v>80</v>
      </c>
      <c s="6" t="s">
        <v>81</v>
      </c>
      <c s="36" t="s">
        <v>53</v>
      </c>
      <c s="37">
        <v>0.111</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65.75">
      <c r="A37" t="s">
        <v>57</v>
      </c>
      <c r="E37" s="39" t="s">
        <v>58</v>
      </c>
    </row>
    <row r="38" spans="1:16" ht="38.25">
      <c r="A38" t="s">
        <v>48</v>
      </c>
      <c s="34" t="s">
        <v>82</v>
      </c>
      <c s="34" t="s">
        <v>83</v>
      </c>
      <c s="35" t="s">
        <v>84</v>
      </c>
      <c s="6" t="s">
        <v>85</v>
      </c>
      <c s="36" t="s">
        <v>53</v>
      </c>
      <c s="37">
        <v>1.986</v>
      </c>
      <c s="36">
        <v>0</v>
      </c>
      <c s="36">
        <f>ROUND(G38*H38,6)</f>
      </c>
      <c r="L38" s="38">
        <v>0</v>
      </c>
      <c s="32">
        <f>ROUND(ROUND(L38,2)*ROUND(G38,3),2)</f>
      </c>
      <c s="36" t="s">
        <v>54</v>
      </c>
      <c>
        <f>(M38*21)/100</f>
      </c>
      <c t="s">
        <v>26</v>
      </c>
    </row>
    <row r="39" spans="1:5" ht="12.75">
      <c r="A39" s="35" t="s">
        <v>55</v>
      </c>
      <c r="E39" s="39" t="s">
        <v>5</v>
      </c>
    </row>
    <row r="40" spans="1:5" ht="12.75">
      <c r="A40" s="35" t="s">
        <v>56</v>
      </c>
      <c r="E40" s="40" t="s">
        <v>5</v>
      </c>
    </row>
    <row r="41" spans="1:5" ht="165.75">
      <c r="A41" t="s">
        <v>57</v>
      </c>
      <c r="E41" s="39" t="s">
        <v>58</v>
      </c>
    </row>
    <row r="42" spans="1:16" ht="25.5">
      <c r="A42" t="s">
        <v>48</v>
      </c>
      <c s="34" t="s">
        <v>86</v>
      </c>
      <c s="34" t="s">
        <v>87</v>
      </c>
      <c s="35" t="s">
        <v>88</v>
      </c>
      <c s="6" t="s">
        <v>89</v>
      </c>
      <c s="36" t="s">
        <v>53</v>
      </c>
      <c s="37">
        <v>950.98</v>
      </c>
      <c s="36">
        <v>0</v>
      </c>
      <c s="36">
        <f>ROUND(G42*H42,6)</f>
      </c>
      <c r="L42" s="38">
        <v>0</v>
      </c>
      <c s="32">
        <f>ROUND(ROUND(L42,2)*ROUND(G42,3),2)</f>
      </c>
      <c s="36" t="s">
        <v>54</v>
      </c>
      <c>
        <f>(M42*21)/100</f>
      </c>
      <c t="s">
        <v>26</v>
      </c>
    </row>
    <row r="43" spans="1:5" ht="12.75">
      <c r="A43" s="35" t="s">
        <v>55</v>
      </c>
      <c r="E43" s="39" t="s">
        <v>5</v>
      </c>
    </row>
    <row r="44" spans="1:5" ht="12.75">
      <c r="A44" s="35" t="s">
        <v>56</v>
      </c>
      <c r="E44" s="40" t="s">
        <v>5</v>
      </c>
    </row>
    <row r="45" spans="1:5" ht="165.75">
      <c r="A45" t="s">
        <v>57</v>
      </c>
      <c r="E45" s="39" t="s">
        <v>58</v>
      </c>
    </row>
    <row r="46" spans="1:16" ht="25.5">
      <c r="A46" t="s">
        <v>48</v>
      </c>
      <c s="34" t="s">
        <v>90</v>
      </c>
      <c s="34" t="s">
        <v>91</v>
      </c>
      <c s="35" t="s">
        <v>92</v>
      </c>
      <c s="6" t="s">
        <v>93</v>
      </c>
      <c s="36" t="s">
        <v>53</v>
      </c>
      <c s="37">
        <v>3.94</v>
      </c>
      <c s="36">
        <v>0</v>
      </c>
      <c s="36">
        <f>ROUND(G46*H46,6)</f>
      </c>
      <c r="L46" s="38">
        <v>0</v>
      </c>
      <c s="32">
        <f>ROUND(ROUND(L46,2)*ROUND(G46,3),2)</f>
      </c>
      <c s="36" t="s">
        <v>54</v>
      </c>
      <c>
        <f>(M46*21)/100</f>
      </c>
      <c t="s">
        <v>26</v>
      </c>
    </row>
    <row r="47" spans="1:5" ht="12.75">
      <c r="A47" s="35" t="s">
        <v>55</v>
      </c>
      <c r="E47" s="39" t="s">
        <v>5</v>
      </c>
    </row>
    <row r="48" spans="1:5" ht="12.75">
      <c r="A48" s="35" t="s">
        <v>56</v>
      </c>
      <c r="E48" s="40" t="s">
        <v>5</v>
      </c>
    </row>
    <row r="49" spans="1:5" ht="165.75">
      <c r="A49" t="s">
        <v>57</v>
      </c>
      <c r="E49" s="39" t="s">
        <v>58</v>
      </c>
    </row>
    <row r="50" spans="1:16" ht="25.5">
      <c r="A50" t="s">
        <v>48</v>
      </c>
      <c s="34" t="s">
        <v>94</v>
      </c>
      <c s="34" t="s">
        <v>95</v>
      </c>
      <c s="35" t="s">
        <v>96</v>
      </c>
      <c s="6" t="s">
        <v>97</v>
      </c>
      <c s="36" t="s">
        <v>53</v>
      </c>
      <c s="37">
        <v>381.824</v>
      </c>
      <c s="36">
        <v>0</v>
      </c>
      <c s="36">
        <f>ROUND(G50*H50,6)</f>
      </c>
      <c r="L50" s="38">
        <v>0</v>
      </c>
      <c s="32">
        <f>ROUND(ROUND(L50,2)*ROUND(G50,3),2)</f>
      </c>
      <c s="36" t="s">
        <v>54</v>
      </c>
      <c>
        <f>(M50*21)/100</f>
      </c>
      <c t="s">
        <v>26</v>
      </c>
    </row>
    <row r="51" spans="1:5" ht="12.75">
      <c r="A51" s="35" t="s">
        <v>55</v>
      </c>
      <c r="E51" s="39" t="s">
        <v>5</v>
      </c>
    </row>
    <row r="52" spans="1:5" ht="12.75">
      <c r="A52" s="35" t="s">
        <v>56</v>
      </c>
      <c r="E52" s="40" t="s">
        <v>5</v>
      </c>
    </row>
    <row r="53" spans="1:5" ht="165.75">
      <c r="A53" t="s">
        <v>57</v>
      </c>
      <c r="E53" s="39" t="s">
        <v>58</v>
      </c>
    </row>
    <row r="54" spans="1:16" ht="25.5">
      <c r="A54" t="s">
        <v>48</v>
      </c>
      <c s="34" t="s">
        <v>98</v>
      </c>
      <c s="34" t="s">
        <v>99</v>
      </c>
      <c s="35" t="s">
        <v>100</v>
      </c>
      <c s="6" t="s">
        <v>101</v>
      </c>
      <c s="36" t="s">
        <v>53</v>
      </c>
      <c s="37">
        <v>13.063</v>
      </c>
      <c s="36">
        <v>0</v>
      </c>
      <c s="36">
        <f>ROUND(G54*H54,6)</f>
      </c>
      <c r="L54" s="38">
        <v>0</v>
      </c>
      <c s="32">
        <f>ROUND(ROUND(L54,2)*ROUND(G54,3),2)</f>
      </c>
      <c s="36" t="s">
        <v>54</v>
      </c>
      <c>
        <f>(M54*21)/100</f>
      </c>
      <c t="s">
        <v>26</v>
      </c>
    </row>
    <row r="55" spans="1:5" ht="12.75">
      <c r="A55" s="35" t="s">
        <v>55</v>
      </c>
      <c r="E55" s="39" t="s">
        <v>5</v>
      </c>
    </row>
    <row r="56" spans="1:5" ht="12.75">
      <c r="A56" s="35" t="s">
        <v>56</v>
      </c>
      <c r="E56" s="40" t="s">
        <v>5</v>
      </c>
    </row>
    <row r="57" spans="1:5" ht="165.75">
      <c r="A57" t="s">
        <v>57</v>
      </c>
      <c r="E57" s="39" t="s">
        <v>58</v>
      </c>
    </row>
    <row r="58" spans="1:16" ht="25.5">
      <c r="A58" t="s">
        <v>48</v>
      </c>
      <c s="34" t="s">
        <v>102</v>
      </c>
      <c s="34" t="s">
        <v>103</v>
      </c>
      <c s="35" t="s">
        <v>104</v>
      </c>
      <c s="6" t="s">
        <v>105</v>
      </c>
      <c s="36" t="s">
        <v>53</v>
      </c>
      <c s="37">
        <v>2.885</v>
      </c>
      <c s="36">
        <v>0</v>
      </c>
      <c s="36">
        <f>ROUND(G58*H58,6)</f>
      </c>
      <c r="L58" s="38">
        <v>0</v>
      </c>
      <c s="32">
        <f>ROUND(ROUND(L58,2)*ROUND(G58,3),2)</f>
      </c>
      <c s="36" t="s">
        <v>54</v>
      </c>
      <c>
        <f>(M58*21)/100</f>
      </c>
      <c t="s">
        <v>26</v>
      </c>
    </row>
    <row r="59" spans="1:5" ht="12.75">
      <c r="A59" s="35" t="s">
        <v>55</v>
      </c>
      <c r="E59" s="39" t="s">
        <v>5</v>
      </c>
    </row>
    <row r="60" spans="1:5" ht="12.75">
      <c r="A60" s="35" t="s">
        <v>56</v>
      </c>
      <c r="E60" s="40" t="s">
        <v>5</v>
      </c>
    </row>
    <row r="61" spans="1:5" ht="165.75">
      <c r="A61" t="s">
        <v>57</v>
      </c>
      <c r="E61" s="39" t="s">
        <v>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849</v>
      </c>
      <c s="41">
        <f>Rekapitulace!C33</f>
      </c>
      <c s="20" t="s">
        <v>0</v>
      </c>
      <c t="s">
        <v>22</v>
      </c>
      <c t="s">
        <v>26</v>
      </c>
    </row>
    <row r="4" spans="1:16" ht="32" customHeight="1">
      <c r="A4" s="24" t="s">
        <v>19</v>
      </c>
      <c s="25" t="s">
        <v>27</v>
      </c>
      <c s="27" t="s">
        <v>849</v>
      </c>
      <c r="E4" s="26" t="s">
        <v>850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COUNTIFS(L8:L82,"=0",A8:A82,"P")+COUNTIFS(L8:L82,"",A8:A82,"P")+SUM(Q8:Q82)</f>
      </c>
    </row>
    <row r="8" spans="1:13" ht="12.75">
      <c r="A8" t="s">
        <v>43</v>
      </c>
      <c r="C8" s="28" t="s">
        <v>973</v>
      </c>
      <c r="E8" s="30" t="s">
        <v>972</v>
      </c>
      <c r="J8" s="29">
        <f>0+J9+J22+J35+J40+J77</f>
      </c>
      <c s="29">
        <f>0+K9+K22+K35+K40+K77</f>
      </c>
      <c s="29">
        <f>0+L9+L22+L35+L40+L77</f>
      </c>
      <c s="29">
        <f>0+M9+M22+M35+M40+M77</f>
      </c>
    </row>
    <row r="9" spans="1:13" ht="12.75">
      <c r="A9" t="s">
        <v>45</v>
      </c>
      <c r="C9" s="31" t="s">
        <v>46</v>
      </c>
      <c r="E9" s="33" t="s">
        <v>47</v>
      </c>
      <c r="J9" s="32">
        <f>0</f>
      </c>
      <c s="32">
        <f>0</f>
      </c>
      <c s="32">
        <f>0+L10+L14+L18</f>
      </c>
      <c s="32">
        <f>0+M10+M14+M18</f>
      </c>
    </row>
    <row r="10" spans="1:16" ht="25.5">
      <c r="A10" t="s">
        <v>48</v>
      </c>
      <c s="34" t="s">
        <v>206</v>
      </c>
      <c s="34" t="s">
        <v>50</v>
      </c>
      <c s="35" t="s">
        <v>51</v>
      </c>
      <c s="6" t="s">
        <v>974</v>
      </c>
      <c s="36" t="s">
        <v>53</v>
      </c>
      <c s="37">
        <v>92.4</v>
      </c>
      <c s="36">
        <v>0</v>
      </c>
      <c s="36">
        <f>ROUND(G10*H10,6)</f>
      </c>
      <c r="L10" s="38">
        <v>0</v>
      </c>
      <c s="32">
        <f>ROUND(ROUND(L10,2)*ROUND(G10,3),2)</f>
      </c>
      <c s="36" t="s">
        <v>54</v>
      </c>
      <c>
        <f>(M10*21)/100</f>
      </c>
      <c t="s">
        <v>26</v>
      </c>
    </row>
    <row r="11" spans="1:5" ht="25.5">
      <c r="A11" s="35" t="s">
        <v>55</v>
      </c>
      <c r="E11" s="39" t="s">
        <v>140</v>
      </c>
    </row>
    <row r="12" spans="1:5" ht="89.25">
      <c r="A12" s="35" t="s">
        <v>56</v>
      </c>
      <c r="E12" s="40" t="s">
        <v>975</v>
      </c>
    </row>
    <row r="13" spans="1:5" ht="165.75">
      <c r="A13" t="s">
        <v>57</v>
      </c>
      <c r="E13" s="39" t="s">
        <v>869</v>
      </c>
    </row>
    <row r="14" spans="1:16" ht="25.5">
      <c r="A14" t="s">
        <v>48</v>
      </c>
      <c s="34" t="s">
        <v>211</v>
      </c>
      <c s="34" t="s">
        <v>62</v>
      </c>
      <c s="35" t="s">
        <v>63</v>
      </c>
      <c s="6" t="s">
        <v>976</v>
      </c>
      <c s="36" t="s">
        <v>53</v>
      </c>
      <c s="37">
        <v>4.2</v>
      </c>
      <c s="36">
        <v>0</v>
      </c>
      <c s="36">
        <f>ROUND(G14*H14,6)</f>
      </c>
      <c r="L14" s="38">
        <v>0</v>
      </c>
      <c s="32">
        <f>ROUND(ROUND(L14,2)*ROUND(G14,3),2)</f>
      </c>
      <c s="36" t="s">
        <v>54</v>
      </c>
      <c>
        <f>(M14*21)/100</f>
      </c>
      <c t="s">
        <v>26</v>
      </c>
    </row>
    <row r="15" spans="1:5" ht="25.5">
      <c r="A15" s="35" t="s">
        <v>55</v>
      </c>
      <c r="E15" s="39" t="s">
        <v>140</v>
      </c>
    </row>
    <row r="16" spans="1:5" ht="89.25">
      <c r="A16" s="35" t="s">
        <v>56</v>
      </c>
      <c r="E16" s="40" t="s">
        <v>977</v>
      </c>
    </row>
    <row r="17" spans="1:5" ht="165.75">
      <c r="A17" t="s">
        <v>57</v>
      </c>
      <c r="E17" s="39" t="s">
        <v>869</v>
      </c>
    </row>
    <row r="18" spans="1:16" ht="38.25">
      <c r="A18" t="s">
        <v>48</v>
      </c>
      <c s="34" t="s">
        <v>215</v>
      </c>
      <c s="34" t="s">
        <v>83</v>
      </c>
      <c s="35" t="s">
        <v>84</v>
      </c>
      <c s="6" t="s">
        <v>874</v>
      </c>
      <c s="36" t="s">
        <v>53</v>
      </c>
      <c s="37">
        <v>0.0327</v>
      </c>
      <c s="36">
        <v>0</v>
      </c>
      <c s="36">
        <f>ROUND(G18*H18,6)</f>
      </c>
      <c r="L18" s="38">
        <v>0</v>
      </c>
      <c s="32">
        <f>ROUND(ROUND(L18,2)*ROUND(G18,3),2)</f>
      </c>
      <c s="36" t="s">
        <v>54</v>
      </c>
      <c>
        <f>(M18*21)/100</f>
      </c>
      <c t="s">
        <v>26</v>
      </c>
    </row>
    <row r="19" spans="1:5" ht="25.5">
      <c r="A19" s="35" t="s">
        <v>55</v>
      </c>
      <c r="E19" s="39" t="s">
        <v>140</v>
      </c>
    </row>
    <row r="20" spans="1:5" ht="76.5">
      <c r="A20" s="35" t="s">
        <v>56</v>
      </c>
      <c r="E20" s="40" t="s">
        <v>978</v>
      </c>
    </row>
    <row r="21" spans="1:5" ht="165.75">
      <c r="A21" t="s">
        <v>57</v>
      </c>
      <c r="E21" s="39" t="s">
        <v>869</v>
      </c>
    </row>
    <row r="22" spans="1:13" ht="12.75">
      <c r="A22" t="s">
        <v>45</v>
      </c>
      <c r="C22" s="31" t="s">
        <v>49</v>
      </c>
      <c r="E22" s="33" t="s">
        <v>142</v>
      </c>
      <c r="J22" s="32">
        <f>0</f>
      </c>
      <c s="32">
        <f>0</f>
      </c>
      <c s="32">
        <f>0+L23+L27+L31</f>
      </c>
      <c s="32">
        <f>0+M23+M27+M31</f>
      </c>
    </row>
    <row r="23" spans="1:16" ht="12.75">
      <c r="A23" t="s">
        <v>48</v>
      </c>
      <c s="34" t="s">
        <v>49</v>
      </c>
      <c s="34" t="s">
        <v>880</v>
      </c>
      <c s="35" t="s">
        <v>5</v>
      </c>
      <c s="6" t="s">
        <v>881</v>
      </c>
      <c s="36" t="s">
        <v>145</v>
      </c>
      <c s="37">
        <v>1.68</v>
      </c>
      <c s="36">
        <v>0</v>
      </c>
      <c s="36">
        <f>ROUND(G23*H23,6)</f>
      </c>
      <c r="L23" s="38">
        <v>0</v>
      </c>
      <c s="32">
        <f>ROUND(ROUND(L23,2)*ROUND(G23,3),2)</f>
      </c>
      <c s="36" t="s">
        <v>54</v>
      </c>
      <c>
        <f>(M23*21)/100</f>
      </c>
      <c t="s">
        <v>26</v>
      </c>
    </row>
    <row r="24" spans="1:5" ht="12.75">
      <c r="A24" s="35" t="s">
        <v>55</v>
      </c>
      <c r="E24" s="39" t="s">
        <v>5</v>
      </c>
    </row>
    <row r="25" spans="1:5" ht="63.75">
      <c r="A25" s="35" t="s">
        <v>56</v>
      </c>
      <c r="E25" s="40" t="s">
        <v>979</v>
      </c>
    </row>
    <row r="26" spans="1:5" ht="63.75">
      <c r="A26" t="s">
        <v>57</v>
      </c>
      <c r="E26" s="39" t="s">
        <v>879</v>
      </c>
    </row>
    <row r="27" spans="1:16" ht="12.75">
      <c r="A27" t="s">
        <v>48</v>
      </c>
      <c s="34" t="s">
        <v>26</v>
      </c>
      <c s="34" t="s">
        <v>883</v>
      </c>
      <c s="35" t="s">
        <v>5</v>
      </c>
      <c s="6" t="s">
        <v>884</v>
      </c>
      <c s="36" t="s">
        <v>145</v>
      </c>
      <c s="37">
        <v>62</v>
      </c>
      <c s="36">
        <v>0</v>
      </c>
      <c s="36">
        <f>ROUND(G27*H27,6)</f>
      </c>
      <c r="L27" s="38">
        <v>0</v>
      </c>
      <c s="32">
        <f>ROUND(ROUND(L27,2)*ROUND(G27,3),2)</f>
      </c>
      <c s="36" t="s">
        <v>54</v>
      </c>
      <c>
        <f>(M27*21)/100</f>
      </c>
      <c t="s">
        <v>26</v>
      </c>
    </row>
    <row r="28" spans="1:5" ht="12.75">
      <c r="A28" s="35" t="s">
        <v>55</v>
      </c>
      <c r="E28" s="39" t="s">
        <v>5</v>
      </c>
    </row>
    <row r="29" spans="1:5" ht="76.5">
      <c r="A29" s="35" t="s">
        <v>56</v>
      </c>
      <c r="E29" s="40" t="s">
        <v>980</v>
      </c>
    </row>
    <row r="30" spans="1:5" ht="369.75">
      <c r="A30" t="s">
        <v>57</v>
      </c>
      <c r="E30" s="39" t="s">
        <v>886</v>
      </c>
    </row>
    <row r="31" spans="1:16" ht="12.75">
      <c r="A31" t="s">
        <v>48</v>
      </c>
      <c s="34" t="s">
        <v>25</v>
      </c>
      <c s="34" t="s">
        <v>148</v>
      </c>
      <c s="35" t="s">
        <v>5</v>
      </c>
      <c s="6" t="s">
        <v>149</v>
      </c>
      <c s="36" t="s">
        <v>145</v>
      </c>
      <c s="37">
        <v>41</v>
      </c>
      <c s="36">
        <v>0</v>
      </c>
      <c s="36">
        <f>ROUND(G31*H31,6)</f>
      </c>
      <c r="L31" s="38">
        <v>0</v>
      </c>
      <c s="32">
        <f>ROUND(ROUND(L31,2)*ROUND(G31,3),2)</f>
      </c>
      <c s="36" t="s">
        <v>54</v>
      </c>
      <c>
        <f>(M31*21)/100</f>
      </c>
      <c t="s">
        <v>26</v>
      </c>
    </row>
    <row r="32" spans="1:5" ht="12.75">
      <c r="A32" s="35" t="s">
        <v>55</v>
      </c>
      <c r="E32" s="39" t="s">
        <v>5</v>
      </c>
    </row>
    <row r="33" spans="1:5" ht="51">
      <c r="A33" s="35" t="s">
        <v>56</v>
      </c>
      <c r="E33" s="40" t="s">
        <v>981</v>
      </c>
    </row>
    <row r="34" spans="1:5" ht="204">
      <c r="A34" t="s">
        <v>57</v>
      </c>
      <c r="E34" s="39" t="s">
        <v>896</v>
      </c>
    </row>
    <row r="35" spans="1:13" ht="12.75">
      <c r="A35" t="s">
        <v>45</v>
      </c>
      <c r="C35" s="31" t="s">
        <v>69</v>
      </c>
      <c r="E35" s="33" t="s">
        <v>353</v>
      </c>
      <c r="J35" s="32">
        <f>0</f>
      </c>
      <c s="32">
        <f>0</f>
      </c>
      <c s="32">
        <f>0+L36</f>
      </c>
      <c s="32">
        <f>0+M36</f>
      </c>
    </row>
    <row r="36" spans="1:16" ht="12.75">
      <c r="A36" t="s">
        <v>48</v>
      </c>
      <c s="34" t="s">
        <v>65</v>
      </c>
      <c s="34" t="s">
        <v>902</v>
      </c>
      <c s="35" t="s">
        <v>5</v>
      </c>
      <c s="6" t="s">
        <v>903</v>
      </c>
      <c s="36" t="s">
        <v>145</v>
      </c>
      <c s="37">
        <v>9.15</v>
      </c>
      <c s="36">
        <v>0</v>
      </c>
      <c s="36">
        <f>ROUND(G36*H36,6)</f>
      </c>
      <c r="L36" s="38">
        <v>0</v>
      </c>
      <c s="32">
        <f>ROUND(ROUND(L36,2)*ROUND(G36,3),2)</f>
      </c>
      <c s="36" t="s">
        <v>54</v>
      </c>
      <c>
        <f>(M36*21)/100</f>
      </c>
      <c t="s">
        <v>26</v>
      </c>
    </row>
    <row r="37" spans="1:5" ht="12.75">
      <c r="A37" s="35" t="s">
        <v>55</v>
      </c>
      <c r="E37" s="39" t="s">
        <v>5</v>
      </c>
    </row>
    <row r="38" spans="1:5" ht="25.5">
      <c r="A38" s="35" t="s">
        <v>56</v>
      </c>
      <c r="E38" s="40" t="s">
        <v>982</v>
      </c>
    </row>
    <row r="39" spans="1:5" ht="51">
      <c r="A39" t="s">
        <v>57</v>
      </c>
      <c r="E39" s="39" t="s">
        <v>901</v>
      </c>
    </row>
    <row r="40" spans="1:13" ht="12.75">
      <c r="A40" t="s">
        <v>45</v>
      </c>
      <c r="C40" s="31" t="s">
        <v>78</v>
      </c>
      <c r="E40" s="33" t="s">
        <v>151</v>
      </c>
      <c r="J40" s="32">
        <f>0</f>
      </c>
      <c s="32">
        <f>0</f>
      </c>
      <c s="32">
        <f>0+L41+L45+L49+L53+L57+L61+L65+L69+L73</f>
      </c>
      <c s="32">
        <f>0+M41+M45+M49+M53+M57+M61+M65+M69+M73</f>
      </c>
    </row>
    <row r="41" spans="1:16" ht="12.75">
      <c r="A41" t="s">
        <v>48</v>
      </c>
      <c s="34" t="s">
        <v>69</v>
      </c>
      <c s="34" t="s">
        <v>913</v>
      </c>
      <c s="35" t="s">
        <v>5</v>
      </c>
      <c s="6" t="s">
        <v>914</v>
      </c>
      <c s="36" t="s">
        <v>132</v>
      </c>
      <c s="37">
        <v>2</v>
      </c>
      <c s="36">
        <v>0</v>
      </c>
      <c s="36">
        <f>ROUND(G41*H41,6)</f>
      </c>
      <c r="L41" s="38">
        <v>0</v>
      </c>
      <c s="32">
        <f>ROUND(ROUND(L41,2)*ROUND(G41,3),2)</f>
      </c>
      <c s="36" t="s">
        <v>54</v>
      </c>
      <c>
        <f>(M41*21)/100</f>
      </c>
      <c t="s">
        <v>26</v>
      </c>
    </row>
    <row r="42" spans="1:5" ht="12.75">
      <c r="A42" s="35" t="s">
        <v>55</v>
      </c>
      <c r="E42" s="39" t="s">
        <v>5</v>
      </c>
    </row>
    <row r="43" spans="1:5" ht="12.75">
      <c r="A43" s="35" t="s">
        <v>56</v>
      </c>
      <c r="E43" s="40" t="s">
        <v>915</v>
      </c>
    </row>
    <row r="44" spans="1:5" ht="102">
      <c r="A44" t="s">
        <v>57</v>
      </c>
      <c r="E44" s="39" t="s">
        <v>916</v>
      </c>
    </row>
    <row r="45" spans="1:16" ht="12.75">
      <c r="A45" t="s">
        <v>48</v>
      </c>
      <c s="34" t="s">
        <v>74</v>
      </c>
      <c s="34" t="s">
        <v>983</v>
      </c>
      <c s="35" t="s">
        <v>5</v>
      </c>
      <c s="6" t="s">
        <v>984</v>
      </c>
      <c s="36" t="s">
        <v>154</v>
      </c>
      <c s="37">
        <v>30</v>
      </c>
      <c s="36">
        <v>0</v>
      </c>
      <c s="36">
        <f>ROUND(G45*H45,6)</f>
      </c>
      <c r="L45" s="38">
        <v>0</v>
      </c>
      <c s="32">
        <f>ROUND(ROUND(L45,2)*ROUND(G45,3),2)</f>
      </c>
      <c s="36" t="s">
        <v>54</v>
      </c>
      <c>
        <f>(M45*21)/100</f>
      </c>
      <c t="s">
        <v>26</v>
      </c>
    </row>
    <row r="46" spans="1:5" ht="12.75">
      <c r="A46" s="35" t="s">
        <v>55</v>
      </c>
      <c r="E46" s="39" t="s">
        <v>5</v>
      </c>
    </row>
    <row r="47" spans="1:5" ht="25.5">
      <c r="A47" s="35" t="s">
        <v>56</v>
      </c>
      <c r="E47" s="40" t="s">
        <v>985</v>
      </c>
    </row>
    <row r="48" spans="1:5" ht="140.25">
      <c r="A48" t="s">
        <v>57</v>
      </c>
      <c r="E48" s="39" t="s">
        <v>986</v>
      </c>
    </row>
    <row r="49" spans="1:16" ht="12.75">
      <c r="A49" t="s">
        <v>48</v>
      </c>
      <c s="34" t="s">
        <v>78</v>
      </c>
      <c s="34" t="s">
        <v>937</v>
      </c>
      <c s="35" t="s">
        <v>5</v>
      </c>
      <c s="6" t="s">
        <v>938</v>
      </c>
      <c s="36" t="s">
        <v>154</v>
      </c>
      <c s="37">
        <v>318</v>
      </c>
      <c s="36">
        <v>0</v>
      </c>
      <c s="36">
        <f>ROUND(G49*H49,6)</f>
      </c>
      <c r="L49" s="38">
        <v>0</v>
      </c>
      <c s="32">
        <f>ROUND(ROUND(L49,2)*ROUND(G49,3),2)</f>
      </c>
      <c s="36" t="s">
        <v>54</v>
      </c>
      <c>
        <f>(M49*21)/100</f>
      </c>
      <c t="s">
        <v>26</v>
      </c>
    </row>
    <row r="50" spans="1:5" ht="12.75">
      <c r="A50" s="35" t="s">
        <v>55</v>
      </c>
      <c r="E50" s="39" t="s">
        <v>5</v>
      </c>
    </row>
    <row r="51" spans="1:5" ht="12.75">
      <c r="A51" s="35" t="s">
        <v>56</v>
      </c>
      <c r="E51" s="40" t="s">
        <v>987</v>
      </c>
    </row>
    <row r="52" spans="1:5" ht="153">
      <c r="A52" t="s">
        <v>57</v>
      </c>
      <c r="E52" s="39" t="s">
        <v>941</v>
      </c>
    </row>
    <row r="53" spans="1:16" ht="12.75">
      <c r="A53" t="s">
        <v>48</v>
      </c>
      <c s="34" t="s">
        <v>82</v>
      </c>
      <c s="34" t="s">
        <v>942</v>
      </c>
      <c s="35" t="s">
        <v>5</v>
      </c>
      <c s="6" t="s">
        <v>943</v>
      </c>
      <c s="36" t="s">
        <v>154</v>
      </c>
      <c s="37">
        <v>220</v>
      </c>
      <c s="36">
        <v>0</v>
      </c>
      <c s="36">
        <f>ROUND(G53*H53,6)</f>
      </c>
      <c r="L53" s="38">
        <v>0</v>
      </c>
      <c s="32">
        <f>ROUND(ROUND(L53,2)*ROUND(G53,3),2)</f>
      </c>
      <c s="36" t="s">
        <v>54</v>
      </c>
      <c>
        <f>(M53*21)/100</f>
      </c>
      <c t="s">
        <v>26</v>
      </c>
    </row>
    <row r="54" spans="1:5" ht="12.75">
      <c r="A54" s="35" t="s">
        <v>55</v>
      </c>
      <c r="E54" s="39" t="s">
        <v>5</v>
      </c>
    </row>
    <row r="55" spans="1:5" ht="38.25">
      <c r="A55" s="35" t="s">
        <v>56</v>
      </c>
      <c r="E55" s="40" t="s">
        <v>988</v>
      </c>
    </row>
    <row r="56" spans="1:5" ht="153">
      <c r="A56" t="s">
        <v>57</v>
      </c>
      <c r="E56" s="39" t="s">
        <v>945</v>
      </c>
    </row>
    <row r="57" spans="1:16" ht="12.75">
      <c r="A57" t="s">
        <v>48</v>
      </c>
      <c s="34" t="s">
        <v>86</v>
      </c>
      <c s="34" t="s">
        <v>946</v>
      </c>
      <c s="35" t="s">
        <v>5</v>
      </c>
      <c s="6" t="s">
        <v>947</v>
      </c>
      <c s="36" t="s">
        <v>948</v>
      </c>
      <c s="37">
        <v>2</v>
      </c>
      <c s="36">
        <v>0</v>
      </c>
      <c s="36">
        <f>ROUND(G57*H57,6)</f>
      </c>
      <c r="L57" s="38">
        <v>0</v>
      </c>
      <c s="32">
        <f>ROUND(ROUND(L57,2)*ROUND(G57,3),2)</f>
      </c>
      <c s="36" t="s">
        <v>54</v>
      </c>
      <c>
        <f>(M57*21)/100</f>
      </c>
      <c t="s">
        <v>26</v>
      </c>
    </row>
    <row r="58" spans="1:5" ht="12.75">
      <c r="A58" s="35" t="s">
        <v>55</v>
      </c>
      <c r="E58" s="39" t="s">
        <v>5</v>
      </c>
    </row>
    <row r="59" spans="1:5" ht="12.75">
      <c r="A59" s="35" t="s">
        <v>56</v>
      </c>
      <c r="E59" s="40" t="s">
        <v>5</v>
      </c>
    </row>
    <row r="60" spans="1:5" ht="127.5">
      <c r="A60" t="s">
        <v>57</v>
      </c>
      <c r="E60" s="39" t="s">
        <v>949</v>
      </c>
    </row>
    <row r="61" spans="1:16" ht="12.75">
      <c r="A61" t="s">
        <v>48</v>
      </c>
      <c s="34" t="s">
        <v>90</v>
      </c>
      <c s="34" t="s">
        <v>989</v>
      </c>
      <c s="35" t="s">
        <v>5</v>
      </c>
      <c s="6" t="s">
        <v>990</v>
      </c>
      <c s="36" t="s">
        <v>132</v>
      </c>
      <c s="37">
        <v>3</v>
      </c>
      <c s="36">
        <v>0</v>
      </c>
      <c s="36">
        <f>ROUND(G61*H61,6)</f>
      </c>
      <c r="L61" s="38">
        <v>0</v>
      </c>
      <c s="32">
        <f>ROUND(ROUND(L61,2)*ROUND(G61,3),2)</f>
      </c>
      <c s="36" t="s">
        <v>54</v>
      </c>
      <c>
        <f>(M61*21)/100</f>
      </c>
      <c t="s">
        <v>26</v>
      </c>
    </row>
    <row r="62" spans="1:5" ht="12.75">
      <c r="A62" s="35" t="s">
        <v>55</v>
      </c>
      <c r="E62" s="39" t="s">
        <v>5</v>
      </c>
    </row>
    <row r="63" spans="1:5" ht="12.75">
      <c r="A63" s="35" t="s">
        <v>56</v>
      </c>
      <c r="E63" s="40" t="s">
        <v>5</v>
      </c>
    </row>
    <row r="64" spans="1:5" ht="153">
      <c r="A64" t="s">
        <v>57</v>
      </c>
      <c r="E64" s="39" t="s">
        <v>957</v>
      </c>
    </row>
    <row r="65" spans="1:16" ht="12.75">
      <c r="A65" t="s">
        <v>48</v>
      </c>
      <c s="34" t="s">
        <v>94</v>
      </c>
      <c s="34" t="s">
        <v>311</v>
      </c>
      <c s="35" t="s">
        <v>5</v>
      </c>
      <c s="6" t="s">
        <v>312</v>
      </c>
      <c s="36" t="s">
        <v>132</v>
      </c>
      <c s="37">
        <v>3</v>
      </c>
      <c s="36">
        <v>0</v>
      </c>
      <c s="36">
        <f>ROUND(G65*H65,6)</f>
      </c>
      <c r="L65" s="38">
        <v>0</v>
      </c>
      <c s="32">
        <f>ROUND(ROUND(L65,2)*ROUND(G65,3),2)</f>
      </c>
      <c s="36" t="s">
        <v>54</v>
      </c>
      <c>
        <f>(M65*21)/100</f>
      </c>
      <c t="s">
        <v>26</v>
      </c>
    </row>
    <row r="66" spans="1:5" ht="12.75">
      <c r="A66" s="35" t="s">
        <v>55</v>
      </c>
      <c r="E66" s="39" t="s">
        <v>5</v>
      </c>
    </row>
    <row r="67" spans="1:5" ht="12.75">
      <c r="A67" s="35" t="s">
        <v>56</v>
      </c>
      <c r="E67" s="40" t="s">
        <v>5</v>
      </c>
    </row>
    <row r="68" spans="1:5" ht="178.5">
      <c r="A68" t="s">
        <v>57</v>
      </c>
      <c r="E68" s="39" t="s">
        <v>951</v>
      </c>
    </row>
    <row r="69" spans="1:16" ht="12.75">
      <c r="A69" t="s">
        <v>48</v>
      </c>
      <c s="34" t="s">
        <v>98</v>
      </c>
      <c s="34" t="s">
        <v>952</v>
      </c>
      <c s="35" t="s">
        <v>5</v>
      </c>
      <c s="6" t="s">
        <v>953</v>
      </c>
      <c s="36" t="s">
        <v>132</v>
      </c>
      <c s="37">
        <v>2</v>
      </c>
      <c s="36">
        <v>0</v>
      </c>
      <c s="36">
        <f>ROUND(G69*H69,6)</f>
      </c>
      <c r="L69" s="38">
        <v>0</v>
      </c>
      <c s="32">
        <f>ROUND(ROUND(L69,2)*ROUND(G69,3),2)</f>
      </c>
      <c s="36" t="s">
        <v>54</v>
      </c>
      <c>
        <f>(M69*21)/100</f>
      </c>
      <c t="s">
        <v>26</v>
      </c>
    </row>
    <row r="70" spans="1:5" ht="12.75">
      <c r="A70" s="35" t="s">
        <v>55</v>
      </c>
      <c r="E70" s="39" t="s">
        <v>5</v>
      </c>
    </row>
    <row r="71" spans="1:5" ht="12.75">
      <c r="A71" s="35" t="s">
        <v>56</v>
      </c>
      <c r="E71" s="40" t="s">
        <v>5</v>
      </c>
    </row>
    <row r="72" spans="1:5" ht="178.5">
      <c r="A72" t="s">
        <v>57</v>
      </c>
      <c r="E72" s="39" t="s">
        <v>951</v>
      </c>
    </row>
    <row r="73" spans="1:16" ht="12.75">
      <c r="A73" t="s">
        <v>48</v>
      </c>
      <c s="34" t="s">
        <v>102</v>
      </c>
      <c s="34" t="s">
        <v>955</v>
      </c>
      <c s="35" t="s">
        <v>5</v>
      </c>
      <c s="6" t="s">
        <v>956</v>
      </c>
      <c s="36" t="s">
        <v>132</v>
      </c>
      <c s="37">
        <v>2</v>
      </c>
      <c s="36">
        <v>0</v>
      </c>
      <c s="36">
        <f>ROUND(G73*H73,6)</f>
      </c>
      <c r="L73" s="38">
        <v>0</v>
      </c>
      <c s="32">
        <f>ROUND(ROUND(L73,2)*ROUND(G73,3),2)</f>
      </c>
      <c s="36" t="s">
        <v>54</v>
      </c>
      <c>
        <f>(M73*21)/100</f>
      </c>
      <c t="s">
        <v>26</v>
      </c>
    </row>
    <row r="74" spans="1:5" ht="12.75">
      <c r="A74" s="35" t="s">
        <v>55</v>
      </c>
      <c r="E74" s="39" t="s">
        <v>5</v>
      </c>
    </row>
    <row r="75" spans="1:5" ht="12.75">
      <c r="A75" s="35" t="s">
        <v>56</v>
      </c>
      <c r="E75" s="40" t="s">
        <v>5</v>
      </c>
    </row>
    <row r="76" spans="1:5" ht="153">
      <c r="A76" t="s">
        <v>57</v>
      </c>
      <c r="E76" s="39" t="s">
        <v>957</v>
      </c>
    </row>
    <row r="77" spans="1:13" ht="12.75">
      <c r="A77" t="s">
        <v>45</v>
      </c>
      <c r="C77" s="31" t="s">
        <v>82</v>
      </c>
      <c r="E77" s="33" t="s">
        <v>321</v>
      </c>
      <c r="J77" s="32">
        <f>0</f>
      </c>
      <c s="32">
        <f>0</f>
      </c>
      <c s="32">
        <f>0+L78+L82</f>
      </c>
      <c s="32">
        <f>0+M78+M82</f>
      </c>
    </row>
    <row r="78" spans="1:16" ht="12.75">
      <c r="A78" t="s">
        <v>48</v>
      </c>
      <c s="34" t="s">
        <v>197</v>
      </c>
      <c s="34" t="s">
        <v>958</v>
      </c>
      <c s="35" t="s">
        <v>5</v>
      </c>
      <c s="6" t="s">
        <v>959</v>
      </c>
      <c s="36" t="s">
        <v>154</v>
      </c>
      <c s="37">
        <v>40</v>
      </c>
      <c s="36">
        <v>0</v>
      </c>
      <c s="36">
        <f>ROUND(G78*H78,6)</f>
      </c>
      <c r="L78" s="38">
        <v>0</v>
      </c>
      <c s="32">
        <f>ROUND(ROUND(L78,2)*ROUND(G78,3),2)</f>
      </c>
      <c s="36" t="s">
        <v>54</v>
      </c>
      <c>
        <f>(M78*21)/100</f>
      </c>
      <c t="s">
        <v>26</v>
      </c>
    </row>
    <row r="79" spans="1:5" ht="12.75">
      <c r="A79" s="35" t="s">
        <v>55</v>
      </c>
      <c r="E79" s="39" t="s">
        <v>5</v>
      </c>
    </row>
    <row r="80" spans="1:5" ht="25.5">
      <c r="A80" s="35" t="s">
        <v>56</v>
      </c>
      <c r="E80" s="40" t="s">
        <v>991</v>
      </c>
    </row>
    <row r="81" spans="1:5" ht="242.25">
      <c r="A81" t="s">
        <v>57</v>
      </c>
      <c r="E81" s="39" t="s">
        <v>962</v>
      </c>
    </row>
    <row r="82" spans="1:16" ht="12.75">
      <c r="A82" t="s">
        <v>48</v>
      </c>
      <c s="34" t="s">
        <v>202</v>
      </c>
      <c s="34" t="s">
        <v>968</v>
      </c>
      <c s="35" t="s">
        <v>5</v>
      </c>
      <c s="6" t="s">
        <v>969</v>
      </c>
      <c s="36" t="s">
        <v>154</v>
      </c>
      <c s="37">
        <v>360</v>
      </c>
      <c s="36">
        <v>0</v>
      </c>
      <c s="36">
        <f>ROUND(G82*H82,6)</f>
      </c>
      <c r="L82" s="38">
        <v>0</v>
      </c>
      <c s="32">
        <f>ROUND(ROUND(L82,2)*ROUND(G82,3),2)</f>
      </c>
      <c s="36" t="s">
        <v>54</v>
      </c>
      <c>
        <f>(M82*21)/100</f>
      </c>
      <c t="s">
        <v>26</v>
      </c>
    </row>
    <row r="83" spans="1:5" ht="12.75">
      <c r="A83" s="35" t="s">
        <v>55</v>
      </c>
      <c r="E83" s="39" t="s">
        <v>5</v>
      </c>
    </row>
    <row r="84" spans="1:5" ht="12.75">
      <c r="A84" s="35" t="s">
        <v>56</v>
      </c>
      <c r="E84" s="40" t="s">
        <v>992</v>
      </c>
    </row>
    <row r="85" spans="1:5" ht="25.5">
      <c r="A85" t="s">
        <v>57</v>
      </c>
      <c r="E85" s="39" t="s">
        <v>970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849</v>
      </c>
      <c s="41">
        <f>Rekapitulace!C33</f>
      </c>
      <c s="20" t="s">
        <v>0</v>
      </c>
      <c t="s">
        <v>22</v>
      </c>
      <c t="s">
        <v>26</v>
      </c>
    </row>
    <row r="4" spans="1:16" ht="32" customHeight="1">
      <c r="A4" s="24" t="s">
        <v>19</v>
      </c>
      <c s="25" t="s">
        <v>27</v>
      </c>
      <c s="27" t="s">
        <v>849</v>
      </c>
      <c r="E4" s="26" t="s">
        <v>850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COUNTIFS(L8:L43,"=0",A8:A43,"P")+COUNTIFS(L8:L43,"",A8:A43,"P")+SUM(Q8:Q43)</f>
      </c>
    </row>
    <row r="8" spans="1:13" ht="12.75">
      <c r="A8" t="s">
        <v>43</v>
      </c>
      <c r="C8" s="28" t="s">
        <v>995</v>
      </c>
      <c r="E8" s="30" t="s">
        <v>994</v>
      </c>
      <c r="J8" s="29">
        <f>0+J9+J14+J19+J24+J29+J42</f>
      </c>
      <c s="29">
        <f>0+K9+K14+K19+K24+K29+K42</f>
      </c>
      <c s="29">
        <f>0+L9+L14+L19+L24+L29+L42</f>
      </c>
      <c s="29">
        <f>0+M9+M14+M19+M24+M29+M42</f>
      </c>
    </row>
    <row r="9" spans="1:13" ht="12.75">
      <c r="A9" t="s">
        <v>45</v>
      </c>
      <c r="C9" s="31" t="s">
        <v>46</v>
      </c>
      <c r="E9" s="33" t="s">
        <v>47</v>
      </c>
      <c r="J9" s="32">
        <f>0</f>
      </c>
      <c s="32">
        <f>0</f>
      </c>
      <c s="32">
        <f>0+L10</f>
      </c>
      <c s="32">
        <f>0+M10</f>
      </c>
    </row>
    <row r="10" spans="1:16" ht="38.25">
      <c r="A10" t="s">
        <v>48</v>
      </c>
      <c s="34" t="s">
        <v>82</v>
      </c>
      <c s="34" t="s">
        <v>83</v>
      </c>
      <c s="35" t="s">
        <v>84</v>
      </c>
      <c s="6" t="s">
        <v>874</v>
      </c>
      <c s="36" t="s">
        <v>53</v>
      </c>
      <c s="37">
        <v>1.051</v>
      </c>
      <c s="36">
        <v>0</v>
      </c>
      <c s="36">
        <f>ROUND(G10*H10,6)</f>
      </c>
      <c r="L10" s="38">
        <v>0</v>
      </c>
      <c s="32">
        <f>ROUND(ROUND(L10,2)*ROUND(G10,3),2)</f>
      </c>
      <c s="36" t="s">
        <v>54</v>
      </c>
      <c>
        <f>(M10*21)/100</f>
      </c>
      <c t="s">
        <v>26</v>
      </c>
    </row>
    <row r="11" spans="1:5" ht="25.5">
      <c r="A11" s="35" t="s">
        <v>55</v>
      </c>
      <c r="E11" s="39" t="s">
        <v>140</v>
      </c>
    </row>
    <row r="12" spans="1:5" ht="76.5">
      <c r="A12" s="35" t="s">
        <v>56</v>
      </c>
      <c r="E12" s="40" t="s">
        <v>996</v>
      </c>
    </row>
    <row r="13" spans="1:5" ht="165.75">
      <c r="A13" t="s">
        <v>57</v>
      </c>
      <c r="E13" s="39" t="s">
        <v>869</v>
      </c>
    </row>
    <row r="14" spans="1:13" ht="12.75">
      <c r="A14" t="s">
        <v>45</v>
      </c>
      <c r="C14" s="31" t="s">
        <v>49</v>
      </c>
      <c r="E14" s="33" t="s">
        <v>142</v>
      </c>
      <c r="J14" s="32">
        <f>0</f>
      </c>
      <c s="32">
        <f>0</f>
      </c>
      <c s="32">
        <f>0+L15</f>
      </c>
      <c s="32">
        <f>0+M15</f>
      </c>
    </row>
    <row r="15" spans="1:16" ht="12.75">
      <c r="A15" t="s">
        <v>48</v>
      </c>
      <c s="34" t="s">
        <v>49</v>
      </c>
      <c s="34" t="s">
        <v>286</v>
      </c>
      <c s="35" t="s">
        <v>5</v>
      </c>
      <c s="6" t="s">
        <v>287</v>
      </c>
      <c s="36" t="s">
        <v>145</v>
      </c>
      <c s="37">
        <v>34</v>
      </c>
      <c s="36">
        <v>0</v>
      </c>
      <c s="36">
        <f>ROUND(G15*H15,6)</f>
      </c>
      <c r="L15" s="38">
        <v>0</v>
      </c>
      <c s="32">
        <f>ROUND(ROUND(L15,2)*ROUND(G15,3),2)</f>
      </c>
      <c s="36" t="s">
        <v>54</v>
      </c>
      <c>
        <f>(M15*21)/100</f>
      </c>
      <c t="s">
        <v>26</v>
      </c>
    </row>
    <row r="16" spans="1:5" ht="12.75">
      <c r="A16" s="35" t="s">
        <v>55</v>
      </c>
      <c r="E16" s="39" t="s">
        <v>5</v>
      </c>
    </row>
    <row r="17" spans="1:5" ht="51">
      <c r="A17" s="35" t="s">
        <v>56</v>
      </c>
      <c r="E17" s="40" t="s">
        <v>997</v>
      </c>
    </row>
    <row r="18" spans="1:5" ht="229.5">
      <c r="A18" t="s">
        <v>57</v>
      </c>
      <c r="E18" s="39" t="s">
        <v>894</v>
      </c>
    </row>
    <row r="19" spans="1:13" ht="12.75">
      <c r="A19" t="s">
        <v>45</v>
      </c>
      <c r="C19" s="31" t="s">
        <v>26</v>
      </c>
      <c r="E19" s="33" t="s">
        <v>495</v>
      </c>
      <c r="J19" s="32">
        <f>0</f>
      </c>
      <c s="32">
        <f>0</f>
      </c>
      <c s="32">
        <f>0+L20</f>
      </c>
      <c s="32">
        <f>0+M20</f>
      </c>
    </row>
    <row r="20" spans="1:16" ht="12.75">
      <c r="A20" t="s">
        <v>48</v>
      </c>
      <c s="34" t="s">
        <v>26</v>
      </c>
      <c s="34" t="s">
        <v>998</v>
      </c>
      <c s="35" t="s">
        <v>5</v>
      </c>
      <c s="6" t="s">
        <v>999</v>
      </c>
      <c s="36" t="s">
        <v>145</v>
      </c>
      <c s="37">
        <v>1.2</v>
      </c>
      <c s="36">
        <v>0</v>
      </c>
      <c s="36">
        <f>ROUND(G20*H20,6)</f>
      </c>
      <c r="L20" s="38">
        <v>0</v>
      </c>
      <c s="32">
        <f>ROUND(ROUND(L20,2)*ROUND(G20,3),2)</f>
      </c>
      <c s="36" t="s">
        <v>54</v>
      </c>
      <c>
        <f>(M20*21)/100</f>
      </c>
      <c t="s">
        <v>26</v>
      </c>
    </row>
    <row r="21" spans="1:5" ht="12.75">
      <c r="A21" s="35" t="s">
        <v>55</v>
      </c>
      <c r="E21" s="39" t="s">
        <v>5</v>
      </c>
    </row>
    <row r="22" spans="1:5" ht="51">
      <c r="A22" s="35" t="s">
        <v>56</v>
      </c>
      <c r="E22" s="40" t="s">
        <v>1000</v>
      </c>
    </row>
    <row r="23" spans="1:5" ht="369.75">
      <c r="A23" t="s">
        <v>57</v>
      </c>
      <c r="E23" s="39" t="s">
        <v>1001</v>
      </c>
    </row>
    <row r="24" spans="1:13" ht="12.75">
      <c r="A24" t="s">
        <v>45</v>
      </c>
      <c r="C24" s="31" t="s">
        <v>69</v>
      </c>
      <c r="E24" s="33" t="s">
        <v>353</v>
      </c>
      <c r="J24" s="32">
        <f>0</f>
      </c>
      <c s="32">
        <f>0</f>
      </c>
      <c s="32">
        <f>0+L25</f>
      </c>
      <c s="32">
        <f>0+M25</f>
      </c>
    </row>
    <row r="25" spans="1:16" ht="12.75">
      <c r="A25" t="s">
        <v>48</v>
      </c>
      <c s="34" t="s">
        <v>25</v>
      </c>
      <c s="34" t="s">
        <v>902</v>
      </c>
      <c s="35" t="s">
        <v>5</v>
      </c>
      <c s="6" t="s">
        <v>903</v>
      </c>
      <c s="36" t="s">
        <v>145</v>
      </c>
      <c s="37">
        <v>48.215</v>
      </c>
      <c s="36">
        <v>0</v>
      </c>
      <c s="36">
        <f>ROUND(G25*H25,6)</f>
      </c>
      <c r="L25" s="38">
        <v>0</v>
      </c>
      <c s="32">
        <f>ROUND(ROUND(L25,2)*ROUND(G25,3),2)</f>
      </c>
      <c s="36" t="s">
        <v>54</v>
      </c>
      <c>
        <f>(M25*21)/100</f>
      </c>
      <c t="s">
        <v>26</v>
      </c>
    </row>
    <row r="26" spans="1:5" ht="12.75">
      <c r="A26" s="35" t="s">
        <v>55</v>
      </c>
      <c r="E26" s="39" t="s">
        <v>5</v>
      </c>
    </row>
    <row r="27" spans="1:5" ht="89.25">
      <c r="A27" s="35" t="s">
        <v>56</v>
      </c>
      <c r="E27" s="40" t="s">
        <v>1002</v>
      </c>
    </row>
    <row r="28" spans="1:5" ht="51">
      <c r="A28" t="s">
        <v>57</v>
      </c>
      <c r="E28" s="39" t="s">
        <v>901</v>
      </c>
    </row>
    <row r="29" spans="1:13" ht="12.75">
      <c r="A29" t="s">
        <v>45</v>
      </c>
      <c r="C29" s="31" t="s">
        <v>78</v>
      </c>
      <c r="E29" s="33" t="s">
        <v>151</v>
      </c>
      <c r="J29" s="32">
        <f>0</f>
      </c>
      <c s="32">
        <f>0</f>
      </c>
      <c s="32">
        <f>0+L30+L34+L38</f>
      </c>
      <c s="32">
        <f>0+M30+M34+M38</f>
      </c>
    </row>
    <row r="30" spans="1:16" ht="12.75">
      <c r="A30" t="s">
        <v>48</v>
      </c>
      <c s="34" t="s">
        <v>65</v>
      </c>
      <c s="34" t="s">
        <v>921</v>
      </c>
      <c s="35" t="s">
        <v>5</v>
      </c>
      <c s="6" t="s">
        <v>922</v>
      </c>
      <c s="36" t="s">
        <v>154</v>
      </c>
      <c s="37">
        <v>27</v>
      </c>
      <c s="36">
        <v>0</v>
      </c>
      <c s="36">
        <f>ROUND(G30*H30,6)</f>
      </c>
      <c r="L30" s="38">
        <v>0</v>
      </c>
      <c s="32">
        <f>ROUND(ROUND(L30,2)*ROUND(G30,3),2)</f>
      </c>
      <c s="36" t="s">
        <v>54</v>
      </c>
      <c>
        <f>(M30*21)/100</f>
      </c>
      <c t="s">
        <v>26</v>
      </c>
    </row>
    <row r="31" spans="1:5" ht="12.75">
      <c r="A31" s="35" t="s">
        <v>55</v>
      </c>
      <c r="E31" s="39" t="s">
        <v>5</v>
      </c>
    </row>
    <row r="32" spans="1:5" ht="25.5">
      <c r="A32" s="35" t="s">
        <v>56</v>
      </c>
      <c r="E32" s="40" t="s">
        <v>1003</v>
      </c>
    </row>
    <row r="33" spans="1:5" ht="140.25">
      <c r="A33" t="s">
        <v>57</v>
      </c>
      <c r="E33" s="39" t="s">
        <v>924</v>
      </c>
    </row>
    <row r="34" spans="1:16" ht="12.75">
      <c r="A34" t="s">
        <v>48</v>
      </c>
      <c s="34" t="s">
        <v>69</v>
      </c>
      <c s="34" t="s">
        <v>1004</v>
      </c>
      <c s="35" t="s">
        <v>5</v>
      </c>
      <c s="6" t="s">
        <v>1005</v>
      </c>
      <c s="36" t="s">
        <v>154</v>
      </c>
      <c s="37">
        <v>96</v>
      </c>
      <c s="36">
        <v>0</v>
      </c>
      <c s="36">
        <f>ROUND(G34*H34,6)</f>
      </c>
      <c r="L34" s="38">
        <v>0</v>
      </c>
      <c s="32">
        <f>ROUND(ROUND(L34,2)*ROUND(G34,3),2)</f>
      </c>
      <c s="36" t="s">
        <v>54</v>
      </c>
      <c>
        <f>(M34*21)/100</f>
      </c>
      <c t="s">
        <v>26</v>
      </c>
    </row>
    <row r="35" spans="1:5" ht="12.75">
      <c r="A35" s="35" t="s">
        <v>55</v>
      </c>
      <c r="E35" s="39" t="s">
        <v>5</v>
      </c>
    </row>
    <row r="36" spans="1:5" ht="12.75">
      <c r="A36" s="35" t="s">
        <v>56</v>
      </c>
      <c r="E36" s="40" t="s">
        <v>1006</v>
      </c>
    </row>
    <row r="37" spans="1:5" ht="76.5">
      <c r="A37" t="s">
        <v>57</v>
      </c>
      <c r="E37" s="39" t="s">
        <v>1007</v>
      </c>
    </row>
    <row r="38" spans="1:16" ht="25.5">
      <c r="A38" t="s">
        <v>48</v>
      </c>
      <c s="34" t="s">
        <v>74</v>
      </c>
      <c s="34" t="s">
        <v>1008</v>
      </c>
      <c s="35" t="s">
        <v>5</v>
      </c>
      <c s="6" t="s">
        <v>1009</v>
      </c>
      <c s="36" t="s">
        <v>154</v>
      </c>
      <c s="37">
        <v>96</v>
      </c>
      <c s="36">
        <v>0</v>
      </c>
      <c s="36">
        <f>ROUND(G38*H38,6)</f>
      </c>
      <c r="L38" s="38">
        <v>0</v>
      </c>
      <c s="32">
        <f>ROUND(ROUND(L38,2)*ROUND(G38,3),2)</f>
      </c>
      <c s="36" t="s">
        <v>54</v>
      </c>
      <c>
        <f>(M38*21)/100</f>
      </c>
      <c t="s">
        <v>26</v>
      </c>
    </row>
    <row r="39" spans="1:5" ht="12.75">
      <c r="A39" s="35" t="s">
        <v>55</v>
      </c>
      <c r="E39" s="39" t="s">
        <v>5</v>
      </c>
    </row>
    <row r="40" spans="1:5" ht="12.75">
      <c r="A40" s="35" t="s">
        <v>56</v>
      </c>
      <c r="E40" s="40" t="s">
        <v>1006</v>
      </c>
    </row>
    <row r="41" spans="1:5" ht="153">
      <c r="A41" t="s">
        <v>57</v>
      </c>
      <c r="E41" s="39" t="s">
        <v>945</v>
      </c>
    </row>
    <row r="42" spans="1:13" ht="12.75">
      <c r="A42" t="s">
        <v>45</v>
      </c>
      <c r="C42" s="31" t="s">
        <v>82</v>
      </c>
      <c r="E42" s="33" t="s">
        <v>321</v>
      </c>
      <c r="J42" s="32">
        <f>0</f>
      </c>
      <c s="32">
        <f>0</f>
      </c>
      <c s="32">
        <f>0+L43</f>
      </c>
      <c s="32">
        <f>0+M43</f>
      </c>
    </row>
    <row r="43" spans="1:16" ht="25.5">
      <c r="A43" t="s">
        <v>48</v>
      </c>
      <c s="34" t="s">
        <v>78</v>
      </c>
      <c s="34" t="s">
        <v>1010</v>
      </c>
      <c s="35" t="s">
        <v>5</v>
      </c>
      <c s="6" t="s">
        <v>1011</v>
      </c>
      <c s="36" t="s">
        <v>154</v>
      </c>
      <c s="37">
        <v>250</v>
      </c>
      <c s="36">
        <v>0</v>
      </c>
      <c s="36">
        <f>ROUND(G43*H43,6)</f>
      </c>
      <c r="L43" s="38">
        <v>0</v>
      </c>
      <c s="32">
        <f>ROUND(ROUND(L43,2)*ROUND(G43,3),2)</f>
      </c>
      <c s="36" t="s">
        <v>54</v>
      </c>
      <c>
        <f>(M43*21)/100</f>
      </c>
      <c t="s">
        <v>26</v>
      </c>
    </row>
    <row r="44" spans="1:5" ht="51">
      <c r="A44" s="35" t="s">
        <v>55</v>
      </c>
      <c r="E44" s="39" t="s">
        <v>1012</v>
      </c>
    </row>
    <row r="45" spans="1:5" ht="25.5">
      <c r="A45" s="35" t="s">
        <v>56</v>
      </c>
      <c r="E45" s="40" t="s">
        <v>1013</v>
      </c>
    </row>
    <row r="46" spans="1:5" ht="242.25">
      <c r="A46" t="s">
        <v>57</v>
      </c>
      <c r="E46" s="39" t="s">
        <v>962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849</v>
      </c>
      <c s="41">
        <f>Rekapitulace!C33</f>
      </c>
      <c s="20" t="s">
        <v>0</v>
      </c>
      <c t="s">
        <v>22</v>
      </c>
      <c t="s">
        <v>26</v>
      </c>
    </row>
    <row r="4" spans="1:16" ht="32" customHeight="1">
      <c r="A4" s="24" t="s">
        <v>19</v>
      </c>
      <c s="25" t="s">
        <v>27</v>
      </c>
      <c s="27" t="s">
        <v>849</v>
      </c>
      <c r="E4" s="26" t="s">
        <v>850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COUNTIFS(L8:L68,"=0",A8:A68,"P")+COUNTIFS(L8:L68,"",A8:A68,"P")+SUM(Q8:Q68)</f>
      </c>
    </row>
    <row r="8" spans="1:13" ht="12.75">
      <c r="A8" t="s">
        <v>43</v>
      </c>
      <c r="C8" s="28" t="s">
        <v>1016</v>
      </c>
      <c r="E8" s="30" t="s">
        <v>1015</v>
      </c>
      <c r="J8" s="29">
        <f>0+J9+J62+J67</f>
      </c>
      <c s="29">
        <f>0+K9+K62+K67</f>
      </c>
      <c s="29">
        <f>0+L9+L62+L67</f>
      </c>
      <c s="29">
        <f>0+M9+M62+M67</f>
      </c>
    </row>
    <row r="9" spans="1:13" ht="12.75">
      <c r="A9" t="s">
        <v>45</v>
      </c>
      <c r="C9" s="31" t="s">
        <v>49</v>
      </c>
      <c r="E9" s="33" t="s">
        <v>142</v>
      </c>
      <c r="J9" s="32">
        <f>0</f>
      </c>
      <c s="32">
        <f>0</f>
      </c>
      <c s="32">
        <f>0+L10+L14+L18+L22+L26+L30+L34+L38+L42+L46+L50+L54+L58</f>
      </c>
      <c s="32">
        <f>0+M10+M14+M18+M22+M26+M30+M34+M38+M42+M46+M50+M54+M58</f>
      </c>
    </row>
    <row r="10" spans="1:16" ht="12.75">
      <c r="A10" t="s">
        <v>48</v>
      </c>
      <c s="34" t="s">
        <v>49</v>
      </c>
      <c s="34" t="s">
        <v>1017</v>
      </c>
      <c s="35" t="s">
        <v>5</v>
      </c>
      <c s="6" t="s">
        <v>1018</v>
      </c>
      <c s="36" t="s">
        <v>145</v>
      </c>
      <c s="37">
        <v>30</v>
      </c>
      <c s="36">
        <v>0</v>
      </c>
      <c s="36">
        <f>ROUND(G10*H10,6)</f>
      </c>
      <c r="L10" s="38">
        <v>0</v>
      </c>
      <c s="32">
        <f>ROUND(ROUND(L10,2)*ROUND(G10,3),2)</f>
      </c>
      <c s="36" t="s">
        <v>54</v>
      </c>
      <c>
        <f>(M10*21)/100</f>
      </c>
      <c t="s">
        <v>26</v>
      </c>
    </row>
    <row r="11" spans="1:5" ht="12.75">
      <c r="A11" s="35" t="s">
        <v>55</v>
      </c>
      <c r="E11" s="39" t="s">
        <v>5</v>
      </c>
    </row>
    <row r="12" spans="1:5" ht="51">
      <c r="A12" s="35" t="s">
        <v>56</v>
      </c>
      <c r="E12" s="40" t="s">
        <v>1019</v>
      </c>
    </row>
    <row r="13" spans="1:5" ht="38.25">
      <c r="A13" t="s">
        <v>57</v>
      </c>
      <c r="E13" s="39" t="s">
        <v>1020</v>
      </c>
    </row>
    <row r="14" spans="1:16" ht="12.75">
      <c r="A14" t="s">
        <v>48</v>
      </c>
      <c s="34" t="s">
        <v>26</v>
      </c>
      <c s="34" t="s">
        <v>1021</v>
      </c>
      <c s="35" t="s">
        <v>5</v>
      </c>
      <c s="6" t="s">
        <v>1022</v>
      </c>
      <c s="36" t="s">
        <v>492</v>
      </c>
      <c s="37">
        <v>92</v>
      </c>
      <c s="36">
        <v>0</v>
      </c>
      <c s="36">
        <f>ROUND(G14*H14,6)</f>
      </c>
      <c r="L14" s="38">
        <v>0</v>
      </c>
      <c s="32">
        <f>ROUND(ROUND(L14,2)*ROUND(G14,3),2)</f>
      </c>
      <c s="36" t="s">
        <v>54</v>
      </c>
      <c>
        <f>(M14*21)/100</f>
      </c>
      <c t="s">
        <v>26</v>
      </c>
    </row>
    <row r="15" spans="1:5" ht="12.75">
      <c r="A15" s="35" t="s">
        <v>55</v>
      </c>
      <c r="E15" s="39" t="s">
        <v>5</v>
      </c>
    </row>
    <row r="16" spans="1:5" ht="12.75">
      <c r="A16" s="35" t="s">
        <v>56</v>
      </c>
      <c r="E16" s="40" t="s">
        <v>856</v>
      </c>
    </row>
    <row r="17" spans="1:5" ht="25.5">
      <c r="A17" t="s">
        <v>57</v>
      </c>
      <c r="E17" s="39" t="s">
        <v>1023</v>
      </c>
    </row>
    <row r="18" spans="1:16" ht="12.75">
      <c r="A18" t="s">
        <v>48</v>
      </c>
      <c s="34" t="s">
        <v>25</v>
      </c>
      <c s="34" t="s">
        <v>1024</v>
      </c>
      <c s="35" t="s">
        <v>5</v>
      </c>
      <c s="6" t="s">
        <v>1025</v>
      </c>
      <c s="36" t="s">
        <v>492</v>
      </c>
      <c s="37">
        <v>368</v>
      </c>
      <c s="36">
        <v>0</v>
      </c>
      <c s="36">
        <f>ROUND(G18*H18,6)</f>
      </c>
      <c r="L18" s="38">
        <v>0</v>
      </c>
      <c s="32">
        <f>ROUND(ROUND(L18,2)*ROUND(G18,3),2)</f>
      </c>
      <c s="36" t="s">
        <v>54</v>
      </c>
      <c>
        <f>(M18*21)/100</f>
      </c>
      <c t="s">
        <v>26</v>
      </c>
    </row>
    <row r="19" spans="1:5" ht="12.75">
      <c r="A19" s="35" t="s">
        <v>55</v>
      </c>
      <c r="E19" s="39" t="s">
        <v>5</v>
      </c>
    </row>
    <row r="20" spans="1:5" ht="12.75">
      <c r="A20" s="35" t="s">
        <v>56</v>
      </c>
      <c r="E20" s="40" t="s">
        <v>1026</v>
      </c>
    </row>
    <row r="21" spans="1:5" ht="38.25">
      <c r="A21" t="s">
        <v>57</v>
      </c>
      <c r="E21" s="39" t="s">
        <v>1027</v>
      </c>
    </row>
    <row r="22" spans="1:16" ht="12.75">
      <c r="A22" t="s">
        <v>48</v>
      </c>
      <c s="34" t="s">
        <v>65</v>
      </c>
      <c s="34" t="s">
        <v>1028</v>
      </c>
      <c s="35" t="s">
        <v>5</v>
      </c>
      <c s="6" t="s">
        <v>1029</v>
      </c>
      <c s="36" t="s">
        <v>492</v>
      </c>
      <c s="37">
        <v>14.5</v>
      </c>
      <c s="36">
        <v>0</v>
      </c>
      <c s="36">
        <f>ROUND(G22*H22,6)</f>
      </c>
      <c r="L22" s="38">
        <v>0</v>
      </c>
      <c s="32">
        <f>ROUND(ROUND(L22,2)*ROUND(G22,3),2)</f>
      </c>
      <c s="36" t="s">
        <v>54</v>
      </c>
      <c>
        <f>(M22*21)/100</f>
      </c>
      <c t="s">
        <v>26</v>
      </c>
    </row>
    <row r="23" spans="1:5" ht="12.75">
      <c r="A23" s="35" t="s">
        <v>55</v>
      </c>
      <c r="E23" s="39" t="s">
        <v>5</v>
      </c>
    </row>
    <row r="24" spans="1:5" ht="51">
      <c r="A24" s="35" t="s">
        <v>56</v>
      </c>
      <c r="E24" s="40" t="s">
        <v>1030</v>
      </c>
    </row>
    <row r="25" spans="1:5" ht="25.5">
      <c r="A25" t="s">
        <v>57</v>
      </c>
      <c r="E25" s="39" t="s">
        <v>1031</v>
      </c>
    </row>
    <row r="26" spans="1:16" ht="12.75">
      <c r="A26" t="s">
        <v>48</v>
      </c>
      <c s="34" t="s">
        <v>69</v>
      </c>
      <c s="34" t="s">
        <v>1032</v>
      </c>
      <c s="35" t="s">
        <v>5</v>
      </c>
      <c s="6" t="s">
        <v>1033</v>
      </c>
      <c s="36" t="s">
        <v>492</v>
      </c>
      <c s="37">
        <v>14.5</v>
      </c>
      <c s="36">
        <v>0</v>
      </c>
      <c s="36">
        <f>ROUND(G26*H26,6)</f>
      </c>
      <c r="L26" s="38">
        <v>0</v>
      </c>
      <c s="32">
        <f>ROUND(ROUND(L26,2)*ROUND(G26,3),2)</f>
      </c>
      <c s="36" t="s">
        <v>54</v>
      </c>
      <c>
        <f>(M26*21)/100</f>
      </c>
      <c t="s">
        <v>26</v>
      </c>
    </row>
    <row r="27" spans="1:5" ht="12.75">
      <c r="A27" s="35" t="s">
        <v>55</v>
      </c>
      <c r="E27" s="39" t="s">
        <v>5</v>
      </c>
    </row>
    <row r="28" spans="1:5" ht="12.75">
      <c r="A28" s="35" t="s">
        <v>56</v>
      </c>
      <c r="E28" s="40" t="s">
        <v>1034</v>
      </c>
    </row>
    <row r="29" spans="1:5" ht="51">
      <c r="A29" t="s">
        <v>57</v>
      </c>
      <c r="E29" s="39" t="s">
        <v>1035</v>
      </c>
    </row>
    <row r="30" spans="1:16" ht="12.75">
      <c r="A30" t="s">
        <v>48</v>
      </c>
      <c s="34" t="s">
        <v>74</v>
      </c>
      <c s="34" t="s">
        <v>1036</v>
      </c>
      <c s="35" t="s">
        <v>5</v>
      </c>
      <c s="6" t="s">
        <v>1037</v>
      </c>
      <c s="36" t="s">
        <v>492</v>
      </c>
      <c s="37">
        <v>138</v>
      </c>
      <c s="36">
        <v>0</v>
      </c>
      <c s="36">
        <f>ROUND(G30*H30,6)</f>
      </c>
      <c r="L30" s="38">
        <v>0</v>
      </c>
      <c s="32">
        <f>ROUND(ROUND(L30,2)*ROUND(G30,3),2)</f>
      </c>
      <c s="36" t="s">
        <v>54</v>
      </c>
      <c>
        <f>(M30*21)/100</f>
      </c>
      <c t="s">
        <v>26</v>
      </c>
    </row>
    <row r="31" spans="1:5" ht="12.75">
      <c r="A31" s="35" t="s">
        <v>55</v>
      </c>
      <c r="E31" s="39" t="s">
        <v>5</v>
      </c>
    </row>
    <row r="32" spans="1:5" ht="12.75">
      <c r="A32" s="35" t="s">
        <v>56</v>
      </c>
      <c r="E32" s="40" t="s">
        <v>1038</v>
      </c>
    </row>
    <row r="33" spans="1:5" ht="25.5">
      <c r="A33" t="s">
        <v>57</v>
      </c>
      <c r="E33" s="39" t="s">
        <v>1039</v>
      </c>
    </row>
    <row r="34" spans="1:16" ht="12.75">
      <c r="A34" t="s">
        <v>48</v>
      </c>
      <c s="34" t="s">
        <v>78</v>
      </c>
      <c s="34" t="s">
        <v>1040</v>
      </c>
      <c s="35" t="s">
        <v>5</v>
      </c>
      <c s="6" t="s">
        <v>1041</v>
      </c>
      <c s="36" t="s">
        <v>492</v>
      </c>
      <c s="37">
        <v>7.25</v>
      </c>
      <c s="36">
        <v>0</v>
      </c>
      <c s="36">
        <f>ROUND(G34*H34,6)</f>
      </c>
      <c r="L34" s="38">
        <v>0</v>
      </c>
      <c s="32">
        <f>ROUND(ROUND(L34,2)*ROUND(G34,3),2)</f>
      </c>
      <c s="36" t="s">
        <v>54</v>
      </c>
      <c>
        <f>(M34*21)/100</f>
      </c>
      <c t="s">
        <v>26</v>
      </c>
    </row>
    <row r="35" spans="1:5" ht="12.75">
      <c r="A35" s="35" t="s">
        <v>55</v>
      </c>
      <c r="E35" s="39" t="s">
        <v>5</v>
      </c>
    </row>
    <row r="36" spans="1:5" ht="25.5">
      <c r="A36" s="35" t="s">
        <v>56</v>
      </c>
      <c r="E36" s="40" t="s">
        <v>1042</v>
      </c>
    </row>
    <row r="37" spans="1:5" ht="38.25">
      <c r="A37" t="s">
        <v>57</v>
      </c>
      <c r="E37" s="39" t="s">
        <v>1043</v>
      </c>
    </row>
    <row r="38" spans="1:16" ht="12.75">
      <c r="A38" t="s">
        <v>48</v>
      </c>
      <c s="34" t="s">
        <v>82</v>
      </c>
      <c s="34" t="s">
        <v>1044</v>
      </c>
      <c s="35" t="s">
        <v>5</v>
      </c>
      <c s="6" t="s">
        <v>1041</v>
      </c>
      <c s="36" t="s">
        <v>492</v>
      </c>
      <c s="37">
        <v>7.2</v>
      </c>
      <c s="36">
        <v>0</v>
      </c>
      <c s="36">
        <f>ROUND(G38*H38,6)</f>
      </c>
      <c r="L38" s="38">
        <v>0</v>
      </c>
      <c s="32">
        <f>ROUND(ROUND(L38,2)*ROUND(G38,3),2)</f>
      </c>
      <c s="36" t="s">
        <v>54</v>
      </c>
      <c>
        <f>(M38*21)/100</f>
      </c>
      <c t="s">
        <v>26</v>
      </c>
    </row>
    <row r="39" spans="1:5" ht="12.75">
      <c r="A39" s="35" t="s">
        <v>55</v>
      </c>
      <c r="E39" s="39" t="s">
        <v>5</v>
      </c>
    </row>
    <row r="40" spans="1:5" ht="38.25">
      <c r="A40" s="35" t="s">
        <v>56</v>
      </c>
      <c r="E40" s="40" t="s">
        <v>1045</v>
      </c>
    </row>
    <row r="41" spans="1:5" ht="38.25">
      <c r="A41" t="s">
        <v>57</v>
      </c>
      <c r="E41" s="39" t="s">
        <v>1043</v>
      </c>
    </row>
    <row r="42" spans="1:16" ht="12.75">
      <c r="A42" t="s">
        <v>48</v>
      </c>
      <c s="34" t="s">
        <v>86</v>
      </c>
      <c s="34" t="s">
        <v>1046</v>
      </c>
      <c s="35" t="s">
        <v>5</v>
      </c>
      <c s="6" t="s">
        <v>1047</v>
      </c>
      <c s="36" t="s">
        <v>492</v>
      </c>
      <c s="37">
        <v>45</v>
      </c>
      <c s="36">
        <v>0</v>
      </c>
      <c s="36">
        <f>ROUND(G42*H42,6)</f>
      </c>
      <c r="L42" s="38">
        <v>0</v>
      </c>
      <c s="32">
        <f>ROUND(ROUND(L42,2)*ROUND(G42,3),2)</f>
      </c>
      <c s="36" t="s">
        <v>54</v>
      </c>
      <c>
        <f>(M42*21)/100</f>
      </c>
      <c t="s">
        <v>26</v>
      </c>
    </row>
    <row r="43" spans="1:5" ht="12.75">
      <c r="A43" s="35" t="s">
        <v>55</v>
      </c>
      <c r="E43" s="39" t="s">
        <v>5</v>
      </c>
    </row>
    <row r="44" spans="1:5" ht="25.5">
      <c r="A44" s="35" t="s">
        <v>56</v>
      </c>
      <c r="E44" s="40" t="s">
        <v>1048</v>
      </c>
    </row>
    <row r="45" spans="1:5" ht="38.25">
      <c r="A45" t="s">
        <v>57</v>
      </c>
      <c r="E45" s="39" t="s">
        <v>1049</v>
      </c>
    </row>
    <row r="46" spans="1:16" ht="12.75">
      <c r="A46" t="s">
        <v>48</v>
      </c>
      <c s="34" t="s">
        <v>90</v>
      </c>
      <c s="34" t="s">
        <v>1050</v>
      </c>
      <c s="35" t="s">
        <v>5</v>
      </c>
      <c s="6" t="s">
        <v>1051</v>
      </c>
      <c s="36" t="s">
        <v>132</v>
      </c>
      <c s="37">
        <v>4</v>
      </c>
      <c s="36">
        <v>0</v>
      </c>
      <c s="36">
        <f>ROUND(G46*H46,6)</f>
      </c>
      <c r="L46" s="38">
        <v>0</v>
      </c>
      <c s="32">
        <f>ROUND(ROUND(L46,2)*ROUND(G46,3),2)</f>
      </c>
      <c s="36" t="s">
        <v>54</v>
      </c>
      <c>
        <f>(M46*21)/100</f>
      </c>
      <c t="s">
        <v>26</v>
      </c>
    </row>
    <row r="47" spans="1:5" ht="12.75">
      <c r="A47" s="35" t="s">
        <v>55</v>
      </c>
      <c r="E47" s="39" t="s">
        <v>5</v>
      </c>
    </row>
    <row r="48" spans="1:5" ht="12.75">
      <c r="A48" s="35" t="s">
        <v>56</v>
      </c>
      <c r="E48" s="40" t="s">
        <v>1052</v>
      </c>
    </row>
    <row r="49" spans="1:5" ht="38.25">
      <c r="A49" t="s">
        <v>57</v>
      </c>
      <c r="E49" s="39" t="s">
        <v>1053</v>
      </c>
    </row>
    <row r="50" spans="1:16" ht="12.75">
      <c r="A50" t="s">
        <v>48</v>
      </c>
      <c s="34" t="s">
        <v>94</v>
      </c>
      <c s="34" t="s">
        <v>1054</v>
      </c>
      <c s="35" t="s">
        <v>5</v>
      </c>
      <c s="6" t="s">
        <v>1055</v>
      </c>
      <c s="36" t="s">
        <v>132</v>
      </c>
      <c s="37">
        <v>45</v>
      </c>
      <c s="36">
        <v>0</v>
      </c>
      <c s="36">
        <f>ROUND(G50*H50,6)</f>
      </c>
      <c r="L50" s="38">
        <v>0</v>
      </c>
      <c s="32">
        <f>ROUND(ROUND(L50,2)*ROUND(G50,3),2)</f>
      </c>
      <c s="36" t="s">
        <v>54</v>
      </c>
      <c>
        <f>(M50*21)/100</f>
      </c>
      <c t="s">
        <v>26</v>
      </c>
    </row>
    <row r="51" spans="1:5" ht="12.75">
      <c r="A51" s="35" t="s">
        <v>55</v>
      </c>
      <c r="E51" s="39" t="s">
        <v>5</v>
      </c>
    </row>
    <row r="52" spans="1:5" ht="25.5">
      <c r="A52" s="35" t="s">
        <v>56</v>
      </c>
      <c r="E52" s="40" t="s">
        <v>1056</v>
      </c>
    </row>
    <row r="53" spans="1:5" ht="76.5">
      <c r="A53" t="s">
        <v>57</v>
      </c>
      <c r="E53" s="39" t="s">
        <v>1057</v>
      </c>
    </row>
    <row r="54" spans="1:16" ht="25.5">
      <c r="A54" t="s">
        <v>48</v>
      </c>
      <c s="34" t="s">
        <v>98</v>
      </c>
      <c s="34" t="s">
        <v>1058</v>
      </c>
      <c s="35" t="s">
        <v>5</v>
      </c>
      <c s="6" t="s">
        <v>1059</v>
      </c>
      <c s="36" t="s">
        <v>132</v>
      </c>
      <c s="37">
        <v>1</v>
      </c>
      <c s="36">
        <v>0</v>
      </c>
      <c s="36">
        <f>ROUND(G54*H54,6)</f>
      </c>
      <c r="L54" s="38">
        <v>0</v>
      </c>
      <c s="32">
        <f>ROUND(ROUND(L54,2)*ROUND(G54,3),2)</f>
      </c>
      <c s="36" t="s">
        <v>54</v>
      </c>
      <c>
        <f>(M54*21)/100</f>
      </c>
      <c t="s">
        <v>26</v>
      </c>
    </row>
    <row r="55" spans="1:5" ht="12.75">
      <c r="A55" s="35" t="s">
        <v>55</v>
      </c>
      <c r="E55" s="39" t="s">
        <v>5</v>
      </c>
    </row>
    <row r="56" spans="1:5" ht="25.5">
      <c r="A56" s="35" t="s">
        <v>56</v>
      </c>
      <c r="E56" s="40" t="s">
        <v>1060</v>
      </c>
    </row>
    <row r="57" spans="1:5" ht="114.75">
      <c r="A57" t="s">
        <v>57</v>
      </c>
      <c r="E57" s="39" t="s">
        <v>1061</v>
      </c>
    </row>
    <row r="58" spans="1:16" ht="12.75">
      <c r="A58" t="s">
        <v>48</v>
      </c>
      <c s="34" t="s">
        <v>102</v>
      </c>
      <c s="34" t="s">
        <v>1062</v>
      </c>
      <c s="35" t="s">
        <v>5</v>
      </c>
      <c s="6" t="s">
        <v>1063</v>
      </c>
      <c s="36" t="s">
        <v>145</v>
      </c>
      <c s="37">
        <v>4.4</v>
      </c>
      <c s="36">
        <v>0</v>
      </c>
      <c s="36">
        <f>ROUND(G58*H58,6)</f>
      </c>
      <c r="L58" s="38">
        <v>0</v>
      </c>
      <c s="32">
        <f>ROUND(ROUND(L58,2)*ROUND(G58,3),2)</f>
      </c>
      <c s="36" t="s">
        <v>54</v>
      </c>
      <c>
        <f>(M58*21)/100</f>
      </c>
      <c t="s">
        <v>26</v>
      </c>
    </row>
    <row r="59" spans="1:5" ht="12.75">
      <c r="A59" s="35" t="s">
        <v>55</v>
      </c>
      <c r="E59" s="39" t="s">
        <v>5</v>
      </c>
    </row>
    <row r="60" spans="1:5" ht="25.5">
      <c r="A60" s="35" t="s">
        <v>56</v>
      </c>
      <c r="E60" s="40" t="s">
        <v>1064</v>
      </c>
    </row>
    <row r="61" spans="1:5" ht="38.25">
      <c r="A61" t="s">
        <v>57</v>
      </c>
      <c r="E61" s="39" t="s">
        <v>1065</v>
      </c>
    </row>
    <row r="62" spans="1:13" ht="12.75">
      <c r="A62" t="s">
        <v>45</v>
      </c>
      <c r="C62" s="31" t="s">
        <v>65</v>
      </c>
      <c r="E62" s="33" t="s">
        <v>509</v>
      </c>
      <c r="J62" s="32">
        <f>0</f>
      </c>
      <c s="32">
        <f>0</f>
      </c>
      <c s="32">
        <f>0+L63</f>
      </c>
      <c s="32">
        <f>0+M63</f>
      </c>
    </row>
    <row r="63" spans="1:16" ht="12.75">
      <c r="A63" t="s">
        <v>48</v>
      </c>
      <c s="34" t="s">
        <v>197</v>
      </c>
      <c s="34" t="s">
        <v>1066</v>
      </c>
      <c s="35" t="s">
        <v>5</v>
      </c>
      <c s="6" t="s">
        <v>1067</v>
      </c>
      <c s="36" t="s">
        <v>145</v>
      </c>
      <c s="37">
        <v>3.52</v>
      </c>
      <c s="36">
        <v>0</v>
      </c>
      <c s="36">
        <f>ROUND(G63*H63,6)</f>
      </c>
      <c r="L63" s="38">
        <v>0</v>
      </c>
      <c s="32">
        <f>ROUND(ROUND(L63,2)*ROUND(G63,3),2)</f>
      </c>
      <c s="36" t="s">
        <v>1068</v>
      </c>
      <c>
        <f>(M63*21)/100</f>
      </c>
      <c t="s">
        <v>26</v>
      </c>
    </row>
    <row r="64" spans="1:5" ht="12.75">
      <c r="A64" s="35" t="s">
        <v>55</v>
      </c>
      <c r="E64" s="39" t="s">
        <v>1069</v>
      </c>
    </row>
    <row r="65" spans="1:5" ht="12.75">
      <c r="A65" s="35" t="s">
        <v>56</v>
      </c>
      <c r="E65" s="40" t="s">
        <v>5</v>
      </c>
    </row>
    <row r="66" spans="1:5" ht="12.75">
      <c r="A66" t="s">
        <v>57</v>
      </c>
      <c r="E66" s="39" t="s">
        <v>1070</v>
      </c>
    </row>
    <row r="67" spans="1:13" ht="12.75">
      <c r="A67" t="s">
        <v>45</v>
      </c>
      <c r="C67" s="31" t="s">
        <v>86</v>
      </c>
      <c r="E67" s="33" t="s">
        <v>405</v>
      </c>
      <c r="J67" s="32">
        <f>0</f>
      </c>
      <c s="32">
        <f>0</f>
      </c>
      <c s="32">
        <f>0+L68</f>
      </c>
      <c s="32">
        <f>0+M68</f>
      </c>
    </row>
    <row r="68" spans="1:16" ht="12.75">
      <c r="A68" t="s">
        <v>48</v>
      </c>
      <c s="34" t="s">
        <v>202</v>
      </c>
      <c s="34" t="s">
        <v>1071</v>
      </c>
      <c s="35" t="s">
        <v>5</v>
      </c>
      <c s="6" t="s">
        <v>1072</v>
      </c>
      <c s="36" t="s">
        <v>132</v>
      </c>
      <c s="37">
        <v>1</v>
      </c>
      <c s="36">
        <v>0</v>
      </c>
      <c s="36">
        <f>ROUND(G68*H68,6)</f>
      </c>
      <c r="L68" s="38">
        <v>0</v>
      </c>
      <c s="32">
        <f>ROUND(ROUND(L68,2)*ROUND(G68,3),2)</f>
      </c>
      <c s="36" t="s">
        <v>1073</v>
      </c>
      <c>
        <f>(M68*21)/100</f>
      </c>
      <c t="s">
        <v>26</v>
      </c>
    </row>
    <row r="69" spans="1:5" ht="12.75">
      <c r="A69" s="35" t="s">
        <v>55</v>
      </c>
      <c r="E69" s="39" t="s">
        <v>5</v>
      </c>
    </row>
    <row r="70" spans="1:5" ht="12.75">
      <c r="A70" s="35" t="s">
        <v>56</v>
      </c>
      <c r="E70" s="40" t="s">
        <v>1074</v>
      </c>
    </row>
    <row r="71" spans="1:5" ht="89.25">
      <c r="A71" t="s">
        <v>57</v>
      </c>
      <c r="E71" s="39" t="s">
        <v>1075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1076</v>
      </c>
      <c s="41">
        <f>Rekapitulace!C39</f>
      </c>
      <c s="20" t="s">
        <v>0</v>
      </c>
      <c t="s">
        <v>22</v>
      </c>
      <c t="s">
        <v>26</v>
      </c>
    </row>
    <row r="4" spans="1:16" ht="32" customHeight="1">
      <c r="A4" s="24" t="s">
        <v>19</v>
      </c>
      <c s="25" t="s">
        <v>27</v>
      </c>
      <c s="27" t="s">
        <v>1076</v>
      </c>
      <c r="E4" s="26" t="s">
        <v>1077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COUNTIFS(L8:L144,"=0",A8:A144,"P")+COUNTIFS(L8:L144,"",A8:A144,"P")+SUM(Q8:Q144)</f>
      </c>
    </row>
    <row r="8" spans="1:13" ht="12.75">
      <c r="A8" t="s">
        <v>43</v>
      </c>
      <c r="C8" s="28" t="s">
        <v>1080</v>
      </c>
      <c r="E8" s="30" t="s">
        <v>1079</v>
      </c>
      <c r="J8" s="29">
        <f>0+J9+J38+J75+J80+J85+J94+J135</f>
      </c>
      <c s="29">
        <f>0+K9+K38+K75+K80+K85+K94+K135</f>
      </c>
      <c s="29">
        <f>0+L9+L38+L75+L80+L85+L94+L135</f>
      </c>
      <c s="29">
        <f>0+M9+M38+M75+M80+M85+M94+M135</f>
      </c>
    </row>
    <row r="9" spans="1:13" ht="12.75">
      <c r="A9" t="s">
        <v>45</v>
      </c>
      <c r="C9" s="31" t="s">
        <v>46</v>
      </c>
      <c r="E9" s="33" t="s">
        <v>47</v>
      </c>
      <c r="J9" s="32">
        <f>0</f>
      </c>
      <c s="32">
        <f>0</f>
      </c>
      <c s="32">
        <f>0+L10+L14+L18+L22+L26+L30+L34</f>
      </c>
      <c s="32">
        <f>0+M10+M14+M18+M22+M26+M30+M34</f>
      </c>
    </row>
    <row r="10" spans="1:16" ht="25.5">
      <c r="A10" t="s">
        <v>48</v>
      </c>
      <c s="34" t="s">
        <v>252</v>
      </c>
      <c s="34" t="s">
        <v>50</v>
      </c>
      <c s="35" t="s">
        <v>51</v>
      </c>
      <c s="6" t="s">
        <v>52</v>
      </c>
      <c s="36" t="s">
        <v>53</v>
      </c>
      <c s="37">
        <v>120.335</v>
      </c>
      <c s="36">
        <v>0</v>
      </c>
      <c s="36">
        <f>ROUND(G10*H10,6)</f>
      </c>
      <c r="L10" s="38">
        <v>0</v>
      </c>
      <c s="32">
        <f>ROUND(ROUND(L10,2)*ROUND(G10,3),2)</f>
      </c>
      <c s="36" t="s">
        <v>54</v>
      </c>
      <c>
        <f>(M10*21)/100</f>
      </c>
      <c t="s">
        <v>26</v>
      </c>
    </row>
    <row r="11" spans="1:5" ht="25.5">
      <c r="A11" s="35" t="s">
        <v>55</v>
      </c>
      <c r="E11" s="39" t="s">
        <v>140</v>
      </c>
    </row>
    <row r="12" spans="1:5" ht="12.75">
      <c r="A12" s="35" t="s">
        <v>56</v>
      </c>
      <c r="E12" s="40" t="s">
        <v>1081</v>
      </c>
    </row>
    <row r="13" spans="1:5" ht="165.75">
      <c r="A13" t="s">
        <v>57</v>
      </c>
      <c r="E13" s="39" t="s">
        <v>58</v>
      </c>
    </row>
    <row r="14" spans="1:16" ht="25.5">
      <c r="A14" t="s">
        <v>48</v>
      </c>
      <c s="34" t="s">
        <v>256</v>
      </c>
      <c s="34" t="s">
        <v>59</v>
      </c>
      <c s="35" t="s">
        <v>60</v>
      </c>
      <c s="6" t="s">
        <v>61</v>
      </c>
      <c s="36" t="s">
        <v>53</v>
      </c>
      <c s="37">
        <v>56.483</v>
      </c>
      <c s="36">
        <v>0</v>
      </c>
      <c s="36">
        <f>ROUND(G14*H14,6)</f>
      </c>
      <c r="L14" s="38">
        <v>0</v>
      </c>
      <c s="32">
        <f>ROUND(ROUND(L14,2)*ROUND(G14,3),2)</f>
      </c>
      <c s="36" t="s">
        <v>54</v>
      </c>
      <c>
        <f>(M14*21)/100</f>
      </c>
      <c t="s">
        <v>26</v>
      </c>
    </row>
    <row r="15" spans="1:5" ht="25.5">
      <c r="A15" s="35" t="s">
        <v>55</v>
      </c>
      <c r="E15" s="39" t="s">
        <v>140</v>
      </c>
    </row>
    <row r="16" spans="1:5" ht="12.75">
      <c r="A16" s="35" t="s">
        <v>56</v>
      </c>
      <c r="E16" s="40" t="s">
        <v>1082</v>
      </c>
    </row>
    <row r="17" spans="1:5" ht="165.75">
      <c r="A17" t="s">
        <v>57</v>
      </c>
      <c r="E17" s="39" t="s">
        <v>58</v>
      </c>
    </row>
    <row r="18" spans="1:16" ht="25.5">
      <c r="A18" t="s">
        <v>48</v>
      </c>
      <c s="34" t="s">
        <v>262</v>
      </c>
      <c s="34" t="s">
        <v>62</v>
      </c>
      <c s="35" t="s">
        <v>63</v>
      </c>
      <c s="6" t="s">
        <v>64</v>
      </c>
      <c s="36" t="s">
        <v>53</v>
      </c>
      <c s="37">
        <v>24.39</v>
      </c>
      <c s="36">
        <v>0</v>
      </c>
      <c s="36">
        <f>ROUND(G18*H18,6)</f>
      </c>
      <c r="L18" s="38">
        <v>0</v>
      </c>
      <c s="32">
        <f>ROUND(ROUND(L18,2)*ROUND(G18,3),2)</f>
      </c>
      <c s="36" t="s">
        <v>54</v>
      </c>
      <c>
        <f>(M18*21)/100</f>
      </c>
      <c t="s">
        <v>26</v>
      </c>
    </row>
    <row r="19" spans="1:5" ht="25.5">
      <c r="A19" s="35" t="s">
        <v>55</v>
      </c>
      <c r="E19" s="39" t="s">
        <v>140</v>
      </c>
    </row>
    <row r="20" spans="1:5" ht="12.75">
      <c r="A20" s="35" t="s">
        <v>56</v>
      </c>
      <c r="E20" s="40" t="s">
        <v>1083</v>
      </c>
    </row>
    <row r="21" spans="1:5" ht="165.75">
      <c r="A21" t="s">
        <v>57</v>
      </c>
      <c r="E21" s="39" t="s">
        <v>58</v>
      </c>
    </row>
    <row r="22" spans="1:16" ht="25.5">
      <c r="A22" t="s">
        <v>48</v>
      </c>
      <c s="34" t="s">
        <v>266</v>
      </c>
      <c s="34" t="s">
        <v>103</v>
      </c>
      <c s="35" t="s">
        <v>104</v>
      </c>
      <c s="6" t="s">
        <v>105</v>
      </c>
      <c s="36" t="s">
        <v>53</v>
      </c>
      <c s="37">
        <v>2.885</v>
      </c>
      <c s="36">
        <v>0</v>
      </c>
      <c s="36">
        <f>ROUND(G22*H22,6)</f>
      </c>
      <c r="L22" s="38">
        <v>0</v>
      </c>
      <c s="32">
        <f>ROUND(ROUND(L22,2)*ROUND(G22,3),2)</f>
      </c>
      <c s="36" t="s">
        <v>54</v>
      </c>
      <c>
        <f>(M22*21)/100</f>
      </c>
      <c t="s">
        <v>26</v>
      </c>
    </row>
    <row r="23" spans="1:5" ht="25.5">
      <c r="A23" s="35" t="s">
        <v>55</v>
      </c>
      <c r="E23" s="39" t="s">
        <v>140</v>
      </c>
    </row>
    <row r="24" spans="1:5" ht="12.75">
      <c r="A24" s="35" t="s">
        <v>56</v>
      </c>
      <c r="E24" s="40" t="s">
        <v>1084</v>
      </c>
    </row>
    <row r="25" spans="1:5" ht="165.75">
      <c r="A25" t="s">
        <v>57</v>
      </c>
      <c r="E25" s="39" t="s">
        <v>58</v>
      </c>
    </row>
    <row r="26" spans="1:16" ht="12.75">
      <c r="A26" t="s">
        <v>48</v>
      </c>
      <c s="34" t="s">
        <v>139</v>
      </c>
      <c s="34" t="s">
        <v>1085</v>
      </c>
      <c s="35" t="s">
        <v>5</v>
      </c>
      <c s="6" t="s">
        <v>1086</v>
      </c>
      <c s="36" t="s">
        <v>1087</v>
      </c>
      <c s="37">
        <v>1</v>
      </c>
      <c s="36">
        <v>0</v>
      </c>
      <c s="36">
        <f>ROUND(G26*H26,6)</f>
      </c>
      <c r="L26" s="38">
        <v>0</v>
      </c>
      <c s="32">
        <f>ROUND(ROUND(L26,2)*ROUND(G26,3),2)</f>
      </c>
      <c s="36" t="s">
        <v>54</v>
      </c>
      <c>
        <f>(M26*21)/100</f>
      </c>
      <c t="s">
        <v>26</v>
      </c>
    </row>
    <row r="27" spans="1:5" ht="12.75">
      <c r="A27" s="35" t="s">
        <v>55</v>
      </c>
      <c r="E27" s="39" t="s">
        <v>5</v>
      </c>
    </row>
    <row r="28" spans="1:5" ht="12.75">
      <c r="A28" s="35" t="s">
        <v>56</v>
      </c>
      <c r="E28" s="40" t="s">
        <v>5</v>
      </c>
    </row>
    <row r="29" spans="1:5" ht="12.75">
      <c r="A29" t="s">
        <v>57</v>
      </c>
      <c r="E29" s="39" t="s">
        <v>1088</v>
      </c>
    </row>
    <row r="30" spans="1:16" ht="12.75">
      <c r="A30" t="s">
        <v>48</v>
      </c>
      <c s="34" t="s">
        <v>720</v>
      </c>
      <c s="34" t="s">
        <v>1089</v>
      </c>
      <c s="35" t="s">
        <v>5</v>
      </c>
      <c s="6" t="s">
        <v>1090</v>
      </c>
      <c s="36" t="s">
        <v>132</v>
      </c>
      <c s="37">
        <v>1</v>
      </c>
      <c s="36">
        <v>0</v>
      </c>
      <c s="36">
        <f>ROUND(G30*H30,6)</f>
      </c>
      <c r="L30" s="38">
        <v>0</v>
      </c>
      <c s="32">
        <f>ROUND(ROUND(L30,2)*ROUND(G30,3),2)</f>
      </c>
      <c s="36" t="s">
        <v>54</v>
      </c>
      <c>
        <f>(M30*21)/100</f>
      </c>
      <c t="s">
        <v>26</v>
      </c>
    </row>
    <row r="31" spans="1:5" ht="12.75">
      <c r="A31" s="35" t="s">
        <v>55</v>
      </c>
      <c r="E31" s="39" t="s">
        <v>5</v>
      </c>
    </row>
    <row r="32" spans="1:5" ht="12.75">
      <c r="A32" s="35" t="s">
        <v>56</v>
      </c>
      <c r="E32" s="40" t="s">
        <v>5</v>
      </c>
    </row>
    <row r="33" spans="1:5" ht="12.75">
      <c r="A33" t="s">
        <v>57</v>
      </c>
      <c r="E33" s="39" t="s">
        <v>1088</v>
      </c>
    </row>
    <row r="34" spans="1:16" ht="12.75">
      <c r="A34" t="s">
        <v>48</v>
      </c>
      <c s="34" t="s">
        <v>725</v>
      </c>
      <c s="34" t="s">
        <v>1091</v>
      </c>
      <c s="35" t="s">
        <v>5</v>
      </c>
      <c s="6" t="s">
        <v>1092</v>
      </c>
      <c s="36" t="s">
        <v>163</v>
      </c>
      <c s="37">
        <v>15</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2.75">
      <c r="A37" t="s">
        <v>57</v>
      </c>
      <c r="E37" s="39" t="s">
        <v>1093</v>
      </c>
    </row>
    <row r="38" spans="1:13" ht="12.75">
      <c r="A38" t="s">
        <v>45</v>
      </c>
      <c r="C38" s="31" t="s">
        <v>49</v>
      </c>
      <c r="E38" s="33" t="s">
        <v>142</v>
      </c>
      <c r="J38" s="32">
        <f>0</f>
      </c>
      <c s="32">
        <f>0</f>
      </c>
      <c s="32">
        <f>0+L39+L43+L47+L51+L55+L59+L63+L67+L71</f>
      </c>
      <c s="32">
        <f>0+M39+M43+M47+M51+M55+M59+M63+M67+M71</f>
      </c>
    </row>
    <row r="39" spans="1:16" ht="12.75">
      <c r="A39" t="s">
        <v>48</v>
      </c>
      <c s="34" t="s">
        <v>49</v>
      </c>
      <c s="34" t="s">
        <v>1094</v>
      </c>
      <c s="35" t="s">
        <v>5</v>
      </c>
      <c s="6" t="s">
        <v>1095</v>
      </c>
      <c s="36" t="s">
        <v>145</v>
      </c>
      <c s="37">
        <v>1.8</v>
      </c>
      <c s="36">
        <v>0</v>
      </c>
      <c s="36">
        <f>ROUND(G39*H39,6)</f>
      </c>
      <c r="L39" s="38">
        <v>0</v>
      </c>
      <c s="32">
        <f>ROUND(ROUND(L39,2)*ROUND(G39,3),2)</f>
      </c>
      <c s="36" t="s">
        <v>54</v>
      </c>
      <c>
        <f>(M39*21)/100</f>
      </c>
      <c t="s">
        <v>26</v>
      </c>
    </row>
    <row r="40" spans="1:5" ht="12.75">
      <c r="A40" s="35" t="s">
        <v>55</v>
      </c>
      <c r="E40" s="39" t="s">
        <v>5</v>
      </c>
    </row>
    <row r="41" spans="1:5" ht="12.75">
      <c r="A41" s="35" t="s">
        <v>56</v>
      </c>
      <c r="E41" s="40" t="s">
        <v>1096</v>
      </c>
    </row>
    <row r="42" spans="1:5" ht="63.75">
      <c r="A42" t="s">
        <v>57</v>
      </c>
      <c r="E42" s="39" t="s">
        <v>879</v>
      </c>
    </row>
    <row r="43" spans="1:16" ht="12.75">
      <c r="A43" t="s">
        <v>48</v>
      </c>
      <c s="34" t="s">
        <v>26</v>
      </c>
      <c s="34" t="s">
        <v>1097</v>
      </c>
      <c s="35" t="s">
        <v>5</v>
      </c>
      <c s="6" t="s">
        <v>1098</v>
      </c>
      <c s="36" t="s">
        <v>145</v>
      </c>
      <c s="37">
        <v>25.674</v>
      </c>
      <c s="36">
        <v>0</v>
      </c>
      <c s="36">
        <f>ROUND(G43*H43,6)</f>
      </c>
      <c r="L43" s="38">
        <v>0</v>
      </c>
      <c s="32">
        <f>ROUND(ROUND(L43,2)*ROUND(G43,3),2)</f>
      </c>
      <c s="36" t="s">
        <v>54</v>
      </c>
      <c>
        <f>(M43*21)/100</f>
      </c>
      <c t="s">
        <v>26</v>
      </c>
    </row>
    <row r="44" spans="1:5" ht="12.75">
      <c r="A44" s="35" t="s">
        <v>55</v>
      </c>
      <c r="E44" s="39" t="s">
        <v>5</v>
      </c>
    </row>
    <row r="45" spans="1:5" ht="12.75">
      <c r="A45" s="35" t="s">
        <v>56</v>
      </c>
      <c r="E45" s="40" t="s">
        <v>1099</v>
      </c>
    </row>
    <row r="46" spans="1:5" ht="63.75">
      <c r="A46" t="s">
        <v>57</v>
      </c>
      <c r="E46" s="39" t="s">
        <v>879</v>
      </c>
    </row>
    <row r="47" spans="1:16" ht="25.5">
      <c r="A47" t="s">
        <v>48</v>
      </c>
      <c s="34" t="s">
        <v>25</v>
      </c>
      <c s="34" t="s">
        <v>1100</v>
      </c>
      <c s="35" t="s">
        <v>5</v>
      </c>
      <c s="6" t="s">
        <v>1101</v>
      </c>
      <c s="36" t="s">
        <v>145</v>
      </c>
      <c s="37">
        <v>12.837</v>
      </c>
      <c s="36">
        <v>0</v>
      </c>
      <c s="36">
        <f>ROUND(G47*H47,6)</f>
      </c>
      <c r="L47" s="38">
        <v>0</v>
      </c>
      <c s="32">
        <f>ROUND(ROUND(L47,2)*ROUND(G47,3),2)</f>
      </c>
      <c s="36" t="s">
        <v>54</v>
      </c>
      <c>
        <f>(M47*21)/100</f>
      </c>
      <c t="s">
        <v>26</v>
      </c>
    </row>
    <row r="48" spans="1:5" ht="12.75">
      <c r="A48" s="35" t="s">
        <v>55</v>
      </c>
      <c r="E48" s="39" t="s">
        <v>5</v>
      </c>
    </row>
    <row r="49" spans="1:5" ht="12.75">
      <c r="A49" s="35" t="s">
        <v>56</v>
      </c>
      <c r="E49" s="40" t="s">
        <v>1102</v>
      </c>
    </row>
    <row r="50" spans="1:5" ht="63.75">
      <c r="A50" t="s">
        <v>57</v>
      </c>
      <c r="E50" s="39" t="s">
        <v>879</v>
      </c>
    </row>
    <row r="51" spans="1:16" ht="12.75">
      <c r="A51" t="s">
        <v>48</v>
      </c>
      <c s="34" t="s">
        <v>65</v>
      </c>
      <c s="34" t="s">
        <v>1103</v>
      </c>
      <c s="35" t="s">
        <v>5</v>
      </c>
      <c s="6" t="s">
        <v>1104</v>
      </c>
      <c s="36" t="s">
        <v>145</v>
      </c>
      <c s="37">
        <v>0.87</v>
      </c>
      <c s="36">
        <v>0</v>
      </c>
      <c s="36">
        <f>ROUND(G51*H51,6)</f>
      </c>
      <c r="L51" s="38">
        <v>0</v>
      </c>
      <c s="32">
        <f>ROUND(ROUND(L51,2)*ROUND(G51,3),2)</f>
      </c>
      <c s="36" t="s">
        <v>54</v>
      </c>
      <c>
        <f>(M51*21)/100</f>
      </c>
      <c t="s">
        <v>26</v>
      </c>
    </row>
    <row r="52" spans="1:5" ht="12.75">
      <c r="A52" s="35" t="s">
        <v>55</v>
      </c>
      <c r="E52" s="39" t="s">
        <v>5</v>
      </c>
    </row>
    <row r="53" spans="1:5" ht="12.75">
      <c r="A53" s="35" t="s">
        <v>56</v>
      </c>
      <c r="E53" s="40" t="s">
        <v>1105</v>
      </c>
    </row>
    <row r="54" spans="1:5" ht="38.25">
      <c r="A54" t="s">
        <v>57</v>
      </c>
      <c r="E54" s="39" t="s">
        <v>1106</v>
      </c>
    </row>
    <row r="55" spans="1:16" ht="12.75">
      <c r="A55" t="s">
        <v>48</v>
      </c>
      <c s="34" t="s">
        <v>69</v>
      </c>
      <c s="34" t="s">
        <v>143</v>
      </c>
      <c s="35" t="s">
        <v>5</v>
      </c>
      <c s="6" t="s">
        <v>144</v>
      </c>
      <c s="36" t="s">
        <v>145</v>
      </c>
      <c s="37">
        <v>113.425</v>
      </c>
      <c s="36">
        <v>0</v>
      </c>
      <c s="36">
        <f>ROUND(G55*H55,6)</f>
      </c>
      <c r="L55" s="38">
        <v>0</v>
      </c>
      <c s="32">
        <f>ROUND(ROUND(L55,2)*ROUND(G55,3),2)</f>
      </c>
      <c s="36" t="s">
        <v>54</v>
      </c>
      <c>
        <f>(M55*21)/100</f>
      </c>
      <c t="s">
        <v>26</v>
      </c>
    </row>
    <row r="56" spans="1:5" ht="12.75">
      <c r="A56" s="35" t="s">
        <v>55</v>
      </c>
      <c r="E56" s="39" t="s">
        <v>5</v>
      </c>
    </row>
    <row r="57" spans="1:5" ht="25.5">
      <c r="A57" s="35" t="s">
        <v>56</v>
      </c>
      <c r="E57" s="40" t="s">
        <v>1107</v>
      </c>
    </row>
    <row r="58" spans="1:5" ht="318.75">
      <c r="A58" t="s">
        <v>57</v>
      </c>
      <c r="E58" s="39" t="s">
        <v>611</v>
      </c>
    </row>
    <row r="59" spans="1:16" ht="12.75">
      <c r="A59" t="s">
        <v>48</v>
      </c>
      <c s="34" t="s">
        <v>74</v>
      </c>
      <c s="34" t="s">
        <v>617</v>
      </c>
      <c s="35" t="s">
        <v>5</v>
      </c>
      <c s="6" t="s">
        <v>618</v>
      </c>
      <c s="36" t="s">
        <v>145</v>
      </c>
      <c s="37">
        <v>110.166</v>
      </c>
      <c s="36">
        <v>0</v>
      </c>
      <c s="36">
        <f>ROUND(G59*H59,6)</f>
      </c>
      <c r="L59" s="38">
        <v>0</v>
      </c>
      <c s="32">
        <f>ROUND(ROUND(L59,2)*ROUND(G59,3),2)</f>
      </c>
      <c s="36" t="s">
        <v>54</v>
      </c>
      <c>
        <f>(M59*21)/100</f>
      </c>
      <c t="s">
        <v>26</v>
      </c>
    </row>
    <row r="60" spans="1:5" ht="12.75">
      <c r="A60" s="35" t="s">
        <v>55</v>
      </c>
      <c r="E60" s="39" t="s">
        <v>5</v>
      </c>
    </row>
    <row r="61" spans="1:5" ht="12.75">
      <c r="A61" s="35" t="s">
        <v>56</v>
      </c>
      <c r="E61" s="40" t="s">
        <v>1108</v>
      </c>
    </row>
    <row r="62" spans="1:5" ht="191.25">
      <c r="A62" t="s">
        <v>57</v>
      </c>
      <c r="E62" s="39" t="s">
        <v>620</v>
      </c>
    </row>
    <row r="63" spans="1:16" ht="12.75">
      <c r="A63" t="s">
        <v>48</v>
      </c>
      <c s="34" t="s">
        <v>78</v>
      </c>
      <c s="34" t="s">
        <v>286</v>
      </c>
      <c s="35" t="s">
        <v>5</v>
      </c>
      <c s="6" t="s">
        <v>287</v>
      </c>
      <c s="36" t="s">
        <v>145</v>
      </c>
      <c s="37">
        <v>42.64</v>
      </c>
      <c s="36">
        <v>0</v>
      </c>
      <c s="36">
        <f>ROUND(G63*H63,6)</f>
      </c>
      <c r="L63" s="38">
        <v>0</v>
      </c>
      <c s="32">
        <f>ROUND(ROUND(L63,2)*ROUND(G63,3),2)</f>
      </c>
      <c s="36" t="s">
        <v>54</v>
      </c>
      <c>
        <f>(M63*21)/100</f>
      </c>
      <c t="s">
        <v>26</v>
      </c>
    </row>
    <row r="64" spans="1:5" ht="12.75">
      <c r="A64" s="35" t="s">
        <v>55</v>
      </c>
      <c r="E64" s="39" t="s">
        <v>5</v>
      </c>
    </row>
    <row r="65" spans="1:5" ht="12.75">
      <c r="A65" s="35" t="s">
        <v>56</v>
      </c>
      <c r="E65" s="40" t="s">
        <v>1109</v>
      </c>
    </row>
    <row r="66" spans="1:5" ht="229.5">
      <c r="A66" t="s">
        <v>57</v>
      </c>
      <c r="E66" s="39" t="s">
        <v>626</v>
      </c>
    </row>
    <row r="67" spans="1:16" ht="12.75">
      <c r="A67" t="s">
        <v>48</v>
      </c>
      <c s="34" t="s">
        <v>82</v>
      </c>
      <c s="34" t="s">
        <v>627</v>
      </c>
      <c s="35" t="s">
        <v>5</v>
      </c>
      <c s="6" t="s">
        <v>628</v>
      </c>
      <c s="36" t="s">
        <v>145</v>
      </c>
      <c s="37">
        <v>62.265</v>
      </c>
      <c s="36">
        <v>0</v>
      </c>
      <c s="36">
        <f>ROUND(G67*H67,6)</f>
      </c>
      <c r="L67" s="38">
        <v>0</v>
      </c>
      <c s="32">
        <f>ROUND(ROUND(L67,2)*ROUND(G67,3),2)</f>
      </c>
      <c s="36" t="s">
        <v>54</v>
      </c>
      <c>
        <f>(M67*21)/100</f>
      </c>
      <c t="s">
        <v>26</v>
      </c>
    </row>
    <row r="68" spans="1:5" ht="12.75">
      <c r="A68" s="35" t="s">
        <v>55</v>
      </c>
      <c r="E68" s="39" t="s">
        <v>5</v>
      </c>
    </row>
    <row r="69" spans="1:5" ht="12.75">
      <c r="A69" s="35" t="s">
        <v>56</v>
      </c>
      <c r="E69" s="40" t="s">
        <v>1110</v>
      </c>
    </row>
    <row r="70" spans="1:5" ht="229.5">
      <c r="A70" t="s">
        <v>57</v>
      </c>
      <c r="E70" s="39" t="s">
        <v>630</v>
      </c>
    </row>
    <row r="71" spans="1:16" ht="12.75">
      <c r="A71" t="s">
        <v>48</v>
      </c>
      <c s="34" t="s">
        <v>86</v>
      </c>
      <c s="34" t="s">
        <v>631</v>
      </c>
      <c s="35" t="s">
        <v>5</v>
      </c>
      <c s="6" t="s">
        <v>632</v>
      </c>
      <c s="36" t="s">
        <v>145</v>
      </c>
      <c s="37">
        <v>33.528</v>
      </c>
      <c s="36">
        <v>0</v>
      </c>
      <c s="36">
        <f>ROUND(G71*H71,6)</f>
      </c>
      <c r="L71" s="38">
        <v>0</v>
      </c>
      <c s="32">
        <f>ROUND(ROUND(L71,2)*ROUND(G71,3),2)</f>
      </c>
      <c s="36" t="s">
        <v>54</v>
      </c>
      <c>
        <f>(M71*21)/100</f>
      </c>
      <c t="s">
        <v>26</v>
      </c>
    </row>
    <row r="72" spans="1:5" ht="12.75">
      <c r="A72" s="35" t="s">
        <v>55</v>
      </c>
      <c r="E72" s="39" t="s">
        <v>5</v>
      </c>
    </row>
    <row r="73" spans="1:5" ht="12.75">
      <c r="A73" s="35" t="s">
        <v>56</v>
      </c>
      <c r="E73" s="40" t="s">
        <v>1111</v>
      </c>
    </row>
    <row r="74" spans="1:5" ht="293.25">
      <c r="A74" t="s">
        <v>57</v>
      </c>
      <c r="E74" s="39" t="s">
        <v>634</v>
      </c>
    </row>
    <row r="75" spans="1:13" ht="12.75">
      <c r="A75" t="s">
        <v>45</v>
      </c>
      <c r="C75" s="31" t="s">
        <v>65</v>
      </c>
      <c r="E75" s="33" t="s">
        <v>509</v>
      </c>
      <c r="J75" s="32">
        <f>0</f>
      </c>
      <c s="32">
        <f>0</f>
      </c>
      <c s="32">
        <f>0+L76</f>
      </c>
      <c s="32">
        <f>0+M76</f>
      </c>
    </row>
    <row r="76" spans="1:16" ht="12.75">
      <c r="A76" t="s">
        <v>48</v>
      </c>
      <c s="34" t="s">
        <v>90</v>
      </c>
      <c s="34" t="s">
        <v>1112</v>
      </c>
      <c s="35" t="s">
        <v>5</v>
      </c>
      <c s="6" t="s">
        <v>1113</v>
      </c>
      <c s="36" t="s">
        <v>145</v>
      </c>
      <c s="37">
        <v>10.22</v>
      </c>
      <c s="36">
        <v>0</v>
      </c>
      <c s="36">
        <f>ROUND(G76*H76,6)</f>
      </c>
      <c r="L76" s="38">
        <v>0</v>
      </c>
      <c s="32">
        <f>ROUND(ROUND(L76,2)*ROUND(G76,3),2)</f>
      </c>
      <c s="36" t="s">
        <v>54</v>
      </c>
      <c>
        <f>(M76*21)/100</f>
      </c>
      <c t="s">
        <v>26</v>
      </c>
    </row>
    <row r="77" spans="1:5" ht="12.75">
      <c r="A77" s="35" t="s">
        <v>55</v>
      </c>
      <c r="E77" s="39" t="s">
        <v>5</v>
      </c>
    </row>
    <row r="78" spans="1:5" ht="12.75">
      <c r="A78" s="35" t="s">
        <v>56</v>
      </c>
      <c r="E78" s="40" t="s">
        <v>1114</v>
      </c>
    </row>
    <row r="79" spans="1:5" ht="38.25">
      <c r="A79" t="s">
        <v>57</v>
      </c>
      <c r="E79" s="39" t="s">
        <v>1115</v>
      </c>
    </row>
    <row r="80" spans="1:13" ht="12.75">
      <c r="A80" t="s">
        <v>45</v>
      </c>
      <c r="C80" s="31" t="s">
        <v>69</v>
      </c>
      <c r="E80" s="33" t="s">
        <v>353</v>
      </c>
      <c r="J80" s="32">
        <f>0</f>
      </c>
      <c s="32">
        <f>0</f>
      </c>
      <c s="32">
        <f>0+L81</f>
      </c>
      <c s="32">
        <f>0+M81</f>
      </c>
    </row>
    <row r="81" spans="1:16" ht="12.75">
      <c r="A81" t="s">
        <v>48</v>
      </c>
      <c s="34" t="s">
        <v>94</v>
      </c>
      <c s="34" t="s">
        <v>1116</v>
      </c>
      <c s="35" t="s">
        <v>5</v>
      </c>
      <c s="6" t="s">
        <v>1117</v>
      </c>
      <c s="36" t="s">
        <v>492</v>
      </c>
      <c s="37">
        <v>12</v>
      </c>
      <c s="36">
        <v>0</v>
      </c>
      <c s="36">
        <f>ROUND(G81*H81,6)</f>
      </c>
      <c r="L81" s="38">
        <v>0</v>
      </c>
      <c s="32">
        <f>ROUND(ROUND(L81,2)*ROUND(G81,3),2)</f>
      </c>
      <c s="36" t="s">
        <v>54</v>
      </c>
      <c>
        <f>(M81*21)/100</f>
      </c>
      <c t="s">
        <v>26</v>
      </c>
    </row>
    <row r="82" spans="1:5" ht="12.75">
      <c r="A82" s="35" t="s">
        <v>55</v>
      </c>
      <c r="E82" s="39" t="s">
        <v>5</v>
      </c>
    </row>
    <row r="83" spans="1:5" ht="12.75">
      <c r="A83" s="35" t="s">
        <v>56</v>
      </c>
      <c r="E83" s="40" t="s">
        <v>1118</v>
      </c>
    </row>
    <row r="84" spans="1:5" ht="153">
      <c r="A84" t="s">
        <v>57</v>
      </c>
      <c r="E84" s="39" t="s">
        <v>1119</v>
      </c>
    </row>
    <row r="85" spans="1:13" ht="12.75">
      <c r="A85" t="s">
        <v>45</v>
      </c>
      <c r="C85" s="31" t="s">
        <v>78</v>
      </c>
      <c r="E85" s="33" t="s">
        <v>151</v>
      </c>
      <c r="J85" s="32">
        <f>0</f>
      </c>
      <c s="32">
        <f>0</f>
      </c>
      <c s="32">
        <f>0+L86+L90</f>
      </c>
      <c s="32">
        <f>0+M86+M90</f>
      </c>
    </row>
    <row r="86" spans="1:16" ht="12.75">
      <c r="A86" t="s">
        <v>48</v>
      </c>
      <c s="34" t="s">
        <v>98</v>
      </c>
      <c s="34" t="s">
        <v>1120</v>
      </c>
      <c s="35" t="s">
        <v>5</v>
      </c>
      <c s="6" t="s">
        <v>1121</v>
      </c>
      <c s="36" t="s">
        <v>492</v>
      </c>
      <c s="37">
        <v>3.014</v>
      </c>
      <c s="36">
        <v>0</v>
      </c>
      <c s="36">
        <f>ROUND(G86*H86,6)</f>
      </c>
      <c r="L86" s="38">
        <v>0</v>
      </c>
      <c s="32">
        <f>ROUND(ROUND(L86,2)*ROUND(G86,3),2)</f>
      </c>
      <c s="36" t="s">
        <v>54</v>
      </c>
      <c>
        <f>(M86*21)/100</f>
      </c>
      <c t="s">
        <v>26</v>
      </c>
    </row>
    <row r="87" spans="1:5" ht="12.75">
      <c r="A87" s="35" t="s">
        <v>55</v>
      </c>
      <c r="E87" s="39" t="s">
        <v>5</v>
      </c>
    </row>
    <row r="88" spans="1:5" ht="12.75">
      <c r="A88" s="35" t="s">
        <v>56</v>
      </c>
      <c r="E88" s="40" t="s">
        <v>1122</v>
      </c>
    </row>
    <row r="89" spans="1:5" ht="191.25">
      <c r="A89" t="s">
        <v>57</v>
      </c>
      <c r="E89" s="39" t="s">
        <v>719</v>
      </c>
    </row>
    <row r="90" spans="1:16" ht="12.75">
      <c r="A90" t="s">
        <v>48</v>
      </c>
      <c s="34" t="s">
        <v>102</v>
      </c>
      <c s="34" t="s">
        <v>1123</v>
      </c>
      <c s="35" t="s">
        <v>5</v>
      </c>
      <c s="6" t="s">
        <v>1124</v>
      </c>
      <c s="36" t="s">
        <v>492</v>
      </c>
      <c s="37">
        <v>6.028</v>
      </c>
      <c s="36">
        <v>0</v>
      </c>
      <c s="36">
        <f>ROUND(G90*H90,6)</f>
      </c>
      <c r="L90" s="38">
        <v>0</v>
      </c>
      <c s="32">
        <f>ROUND(ROUND(L90,2)*ROUND(G90,3),2)</f>
      </c>
      <c s="36" t="s">
        <v>54</v>
      </c>
      <c>
        <f>(M90*21)/100</f>
      </c>
      <c t="s">
        <v>26</v>
      </c>
    </row>
    <row r="91" spans="1:5" ht="12.75">
      <c r="A91" s="35" t="s">
        <v>55</v>
      </c>
      <c r="E91" s="39" t="s">
        <v>5</v>
      </c>
    </row>
    <row r="92" spans="1:5" ht="12.75">
      <c r="A92" s="35" t="s">
        <v>56</v>
      </c>
      <c r="E92" s="40" t="s">
        <v>1125</v>
      </c>
    </row>
    <row r="93" spans="1:5" ht="191.25">
      <c r="A93" t="s">
        <v>57</v>
      </c>
      <c r="E93" s="39" t="s">
        <v>719</v>
      </c>
    </row>
    <row r="94" spans="1:13" ht="12.75">
      <c r="A94" t="s">
        <v>45</v>
      </c>
      <c r="C94" s="31" t="s">
        <v>82</v>
      </c>
      <c r="E94" s="33" t="s">
        <v>321</v>
      </c>
      <c r="J94" s="32">
        <f>0</f>
      </c>
      <c s="32">
        <f>0</f>
      </c>
      <c s="32">
        <f>0+L95+L99+L103+L107+L111+L115+L119+L123+L127+L131</f>
      </c>
      <c s="32">
        <f>0+M95+M99+M103+M107+M111+M115+M119+M123+M127+M131</f>
      </c>
    </row>
    <row r="95" spans="1:16" ht="12.75">
      <c r="A95" t="s">
        <v>48</v>
      </c>
      <c s="34" t="s">
        <v>197</v>
      </c>
      <c s="34" t="s">
        <v>1126</v>
      </c>
      <c s="35" t="s">
        <v>5</v>
      </c>
      <c s="6" t="s">
        <v>1127</v>
      </c>
      <c s="36" t="s">
        <v>154</v>
      </c>
      <c s="37">
        <v>55</v>
      </c>
      <c s="36">
        <v>0</v>
      </c>
      <c s="36">
        <f>ROUND(G95*H95,6)</f>
      </c>
      <c r="L95" s="38">
        <v>0</v>
      </c>
      <c s="32">
        <f>ROUND(ROUND(L95,2)*ROUND(G95,3),2)</f>
      </c>
      <c s="36" t="s">
        <v>54</v>
      </c>
      <c>
        <f>(M95*21)/100</f>
      </c>
      <c t="s">
        <v>26</v>
      </c>
    </row>
    <row r="96" spans="1:5" ht="12.75">
      <c r="A96" s="35" t="s">
        <v>55</v>
      </c>
      <c r="E96" s="39" t="s">
        <v>5</v>
      </c>
    </row>
    <row r="97" spans="1:5" ht="12.75">
      <c r="A97" s="35" t="s">
        <v>56</v>
      </c>
      <c r="E97" s="40" t="s">
        <v>1128</v>
      </c>
    </row>
    <row r="98" spans="1:5" ht="255">
      <c r="A98" t="s">
        <v>57</v>
      </c>
      <c r="E98" s="39" t="s">
        <v>1129</v>
      </c>
    </row>
    <row r="99" spans="1:16" ht="12.75">
      <c r="A99" t="s">
        <v>48</v>
      </c>
      <c s="34" t="s">
        <v>202</v>
      </c>
      <c s="34" t="s">
        <v>1130</v>
      </c>
      <c s="35" t="s">
        <v>5</v>
      </c>
      <c s="6" t="s">
        <v>1131</v>
      </c>
      <c s="36" t="s">
        <v>154</v>
      </c>
      <c s="37">
        <v>44.6</v>
      </c>
      <c s="36">
        <v>0</v>
      </c>
      <c s="36">
        <f>ROUND(G99*H99,6)</f>
      </c>
      <c r="L99" s="38">
        <v>0</v>
      </c>
      <c s="32">
        <f>ROUND(ROUND(L99,2)*ROUND(G99,3),2)</f>
      </c>
      <c s="36" t="s">
        <v>54</v>
      </c>
      <c>
        <f>(M99*21)/100</f>
      </c>
      <c t="s">
        <v>26</v>
      </c>
    </row>
    <row r="100" spans="1:5" ht="12.75">
      <c r="A100" s="35" t="s">
        <v>55</v>
      </c>
      <c r="E100" s="39" t="s">
        <v>5</v>
      </c>
    </row>
    <row r="101" spans="1:5" ht="12.75">
      <c r="A101" s="35" t="s">
        <v>56</v>
      </c>
      <c r="E101" s="40" t="s">
        <v>1132</v>
      </c>
    </row>
    <row r="102" spans="1:5" ht="255">
      <c r="A102" t="s">
        <v>57</v>
      </c>
      <c r="E102" s="39" t="s">
        <v>1129</v>
      </c>
    </row>
    <row r="103" spans="1:16" ht="12.75">
      <c r="A103" t="s">
        <v>48</v>
      </c>
      <c s="34" t="s">
        <v>206</v>
      </c>
      <c s="34" t="s">
        <v>1133</v>
      </c>
      <c s="35" t="s">
        <v>5</v>
      </c>
      <c s="6" t="s">
        <v>1134</v>
      </c>
      <c s="36" t="s">
        <v>154</v>
      </c>
      <c s="37">
        <v>7.1</v>
      </c>
      <c s="36">
        <v>0</v>
      </c>
      <c s="36">
        <f>ROUND(G103*H103,6)</f>
      </c>
      <c r="L103" s="38">
        <v>0</v>
      </c>
      <c s="32">
        <f>ROUND(ROUND(L103,2)*ROUND(G103,3),2)</f>
      </c>
      <c s="36" t="s">
        <v>54</v>
      </c>
      <c>
        <f>(M103*21)/100</f>
      </c>
      <c t="s">
        <v>26</v>
      </c>
    </row>
    <row r="104" spans="1:5" ht="12.75">
      <c r="A104" s="35" t="s">
        <v>55</v>
      </c>
      <c r="E104" s="39" t="s">
        <v>5</v>
      </c>
    </row>
    <row r="105" spans="1:5" ht="12.75">
      <c r="A105" s="35" t="s">
        <v>56</v>
      </c>
      <c r="E105" s="40" t="s">
        <v>1135</v>
      </c>
    </row>
    <row r="106" spans="1:5" ht="242.25">
      <c r="A106" t="s">
        <v>57</v>
      </c>
      <c r="E106" s="39" t="s">
        <v>1136</v>
      </c>
    </row>
    <row r="107" spans="1:16" ht="12.75">
      <c r="A107" t="s">
        <v>48</v>
      </c>
      <c s="34" t="s">
        <v>211</v>
      </c>
      <c s="34" t="s">
        <v>1137</v>
      </c>
      <c s="35" t="s">
        <v>5</v>
      </c>
      <c s="6" t="s">
        <v>1138</v>
      </c>
      <c s="36" t="s">
        <v>154</v>
      </c>
      <c s="37">
        <v>7.1</v>
      </c>
      <c s="36">
        <v>0</v>
      </c>
      <c s="36">
        <f>ROUND(G107*H107,6)</f>
      </c>
      <c r="L107" s="38">
        <v>0</v>
      </c>
      <c s="32">
        <f>ROUND(ROUND(L107,2)*ROUND(G107,3),2)</f>
      </c>
      <c s="36" t="s">
        <v>54</v>
      </c>
      <c>
        <f>(M107*21)/100</f>
      </c>
      <c t="s">
        <v>26</v>
      </c>
    </row>
    <row r="108" spans="1:5" ht="12.75">
      <c r="A108" s="35" t="s">
        <v>55</v>
      </c>
      <c r="E108" s="39" t="s">
        <v>5</v>
      </c>
    </row>
    <row r="109" spans="1:5" ht="12.75">
      <c r="A109" s="35" t="s">
        <v>56</v>
      </c>
      <c r="E109" s="40" t="s">
        <v>1139</v>
      </c>
    </row>
    <row r="110" spans="1:5" ht="51">
      <c r="A110" t="s">
        <v>57</v>
      </c>
      <c r="E110" s="39" t="s">
        <v>1140</v>
      </c>
    </row>
    <row r="111" spans="1:16" ht="12.75">
      <c r="A111" t="s">
        <v>48</v>
      </c>
      <c s="34" t="s">
        <v>215</v>
      </c>
      <c s="34" t="s">
        <v>1141</v>
      </c>
      <c s="35" t="s">
        <v>5</v>
      </c>
      <c s="6" t="s">
        <v>1142</v>
      </c>
      <c s="36" t="s">
        <v>132</v>
      </c>
      <c s="37">
        <v>3</v>
      </c>
      <c s="36">
        <v>0</v>
      </c>
      <c s="36">
        <f>ROUND(G111*H111,6)</f>
      </c>
      <c r="L111" s="38">
        <v>0</v>
      </c>
      <c s="32">
        <f>ROUND(ROUND(L111,2)*ROUND(G111,3),2)</f>
      </c>
      <c s="36" t="s">
        <v>54</v>
      </c>
      <c>
        <f>(M111*21)/100</f>
      </c>
      <c t="s">
        <v>26</v>
      </c>
    </row>
    <row r="112" spans="1:5" ht="12.75">
      <c r="A112" s="35" t="s">
        <v>55</v>
      </c>
      <c r="E112" s="39" t="s">
        <v>5</v>
      </c>
    </row>
    <row r="113" spans="1:5" ht="12.75">
      <c r="A113" s="35" t="s">
        <v>56</v>
      </c>
      <c r="E113" s="40" t="s">
        <v>1143</v>
      </c>
    </row>
    <row r="114" spans="1:5" ht="51">
      <c r="A114" t="s">
        <v>57</v>
      </c>
      <c r="E114" s="39" t="s">
        <v>1144</v>
      </c>
    </row>
    <row r="115" spans="1:16" ht="12.75">
      <c r="A115" t="s">
        <v>48</v>
      </c>
      <c s="34" t="s">
        <v>220</v>
      </c>
      <c s="34" t="s">
        <v>1145</v>
      </c>
      <c s="35" t="s">
        <v>5</v>
      </c>
      <c s="6" t="s">
        <v>1146</v>
      </c>
      <c s="36" t="s">
        <v>154</v>
      </c>
      <c s="37">
        <v>50</v>
      </c>
      <c s="36">
        <v>0</v>
      </c>
      <c s="36">
        <f>ROUND(G115*H115,6)</f>
      </c>
      <c r="L115" s="38">
        <v>0</v>
      </c>
      <c s="32">
        <f>ROUND(ROUND(L115,2)*ROUND(G115,3),2)</f>
      </c>
      <c s="36" t="s">
        <v>54</v>
      </c>
      <c>
        <f>(M115*21)/100</f>
      </c>
      <c t="s">
        <v>26</v>
      </c>
    </row>
    <row r="116" spans="1:5" ht="12.75">
      <c r="A116" s="35" t="s">
        <v>55</v>
      </c>
      <c r="E116" s="39" t="s">
        <v>5</v>
      </c>
    </row>
    <row r="117" spans="1:5" ht="12.75">
      <c r="A117" s="35" t="s">
        <v>56</v>
      </c>
      <c r="E117" s="40" t="s">
        <v>1147</v>
      </c>
    </row>
    <row r="118" spans="1:5" ht="51">
      <c r="A118" t="s">
        <v>57</v>
      </c>
      <c r="E118" s="39" t="s">
        <v>1148</v>
      </c>
    </row>
    <row r="119" spans="1:16" ht="12.75">
      <c r="A119" t="s">
        <v>48</v>
      </c>
      <c s="34" t="s">
        <v>224</v>
      </c>
      <c s="34" t="s">
        <v>1149</v>
      </c>
      <c s="35" t="s">
        <v>5</v>
      </c>
      <c s="6" t="s">
        <v>1150</v>
      </c>
      <c s="36" t="s">
        <v>154</v>
      </c>
      <c s="37">
        <v>50</v>
      </c>
      <c s="36">
        <v>0</v>
      </c>
      <c s="36">
        <f>ROUND(G119*H119,6)</f>
      </c>
      <c r="L119" s="38">
        <v>0</v>
      </c>
      <c s="32">
        <f>ROUND(ROUND(L119,2)*ROUND(G119,3),2)</f>
      </c>
      <c s="36" t="s">
        <v>54</v>
      </c>
      <c>
        <f>(M119*21)/100</f>
      </c>
      <c t="s">
        <v>26</v>
      </c>
    </row>
    <row r="120" spans="1:5" ht="12.75">
      <c r="A120" s="35" t="s">
        <v>55</v>
      </c>
      <c r="E120" s="39" t="s">
        <v>5</v>
      </c>
    </row>
    <row r="121" spans="1:5" ht="12.75">
      <c r="A121" s="35" t="s">
        <v>56</v>
      </c>
      <c r="E121" s="40" t="s">
        <v>5</v>
      </c>
    </row>
    <row r="122" spans="1:5" ht="38.25">
      <c r="A122" t="s">
        <v>57</v>
      </c>
      <c r="E122" s="39" t="s">
        <v>1151</v>
      </c>
    </row>
    <row r="123" spans="1:16" ht="12.75">
      <c r="A123" t="s">
        <v>48</v>
      </c>
      <c s="34" t="s">
        <v>228</v>
      </c>
      <c s="34" t="s">
        <v>1152</v>
      </c>
      <c s="35" t="s">
        <v>5</v>
      </c>
      <c s="6" t="s">
        <v>1153</v>
      </c>
      <c s="36" t="s">
        <v>132</v>
      </c>
      <c s="37">
        <v>2</v>
      </c>
      <c s="36">
        <v>0</v>
      </c>
      <c s="36">
        <f>ROUND(G123*H123,6)</f>
      </c>
      <c r="L123" s="38">
        <v>0</v>
      </c>
      <c s="32">
        <f>ROUND(ROUND(L123,2)*ROUND(G123,3),2)</f>
      </c>
      <c s="36" t="s">
        <v>54</v>
      </c>
      <c>
        <f>(M123*21)/100</f>
      </c>
      <c t="s">
        <v>26</v>
      </c>
    </row>
    <row r="124" spans="1:5" ht="12.75">
      <c r="A124" s="35" t="s">
        <v>55</v>
      </c>
      <c r="E124" s="39" t="s">
        <v>5</v>
      </c>
    </row>
    <row r="125" spans="1:5" ht="25.5">
      <c r="A125" s="35" t="s">
        <v>56</v>
      </c>
      <c r="E125" s="40" t="s">
        <v>1154</v>
      </c>
    </row>
    <row r="126" spans="1:5" ht="25.5">
      <c r="A126" t="s">
        <v>57</v>
      </c>
      <c r="E126" s="39" t="s">
        <v>1155</v>
      </c>
    </row>
    <row r="127" spans="1:16" ht="12.75">
      <c r="A127" t="s">
        <v>48</v>
      </c>
      <c s="34" t="s">
        <v>232</v>
      </c>
      <c s="34" t="s">
        <v>1156</v>
      </c>
      <c s="35" t="s">
        <v>5</v>
      </c>
      <c s="6" t="s">
        <v>1157</v>
      </c>
      <c s="36" t="s">
        <v>132</v>
      </c>
      <c s="37">
        <v>2</v>
      </c>
      <c s="36">
        <v>0</v>
      </c>
      <c s="36">
        <f>ROUND(G127*H127,6)</f>
      </c>
      <c r="L127" s="38">
        <v>0</v>
      </c>
      <c s="32">
        <f>ROUND(ROUND(L127,2)*ROUND(G127,3),2)</f>
      </c>
      <c s="36" t="s">
        <v>54</v>
      </c>
      <c>
        <f>(M127*21)/100</f>
      </c>
      <c t="s">
        <v>26</v>
      </c>
    </row>
    <row r="128" spans="1:5" ht="12.75">
      <c r="A128" s="35" t="s">
        <v>55</v>
      </c>
      <c r="E128" s="39" t="s">
        <v>5</v>
      </c>
    </row>
    <row r="129" spans="1:5" ht="12.75">
      <c r="A129" s="35" t="s">
        <v>56</v>
      </c>
      <c r="E129" s="40" t="s">
        <v>5</v>
      </c>
    </row>
    <row r="130" spans="1:5" ht="51">
      <c r="A130" t="s">
        <v>57</v>
      </c>
      <c r="E130" s="39" t="s">
        <v>1158</v>
      </c>
    </row>
    <row r="131" spans="1:16" ht="12.75">
      <c r="A131" t="s">
        <v>48</v>
      </c>
      <c s="34" t="s">
        <v>236</v>
      </c>
      <c s="34" t="s">
        <v>1159</v>
      </c>
      <c s="35" t="s">
        <v>5</v>
      </c>
      <c s="6" t="s">
        <v>1160</v>
      </c>
      <c s="36" t="s">
        <v>154</v>
      </c>
      <c s="37">
        <v>44.6</v>
      </c>
      <c s="36">
        <v>0</v>
      </c>
      <c s="36">
        <f>ROUND(G131*H131,6)</f>
      </c>
      <c r="L131" s="38">
        <v>0</v>
      </c>
      <c s="32">
        <f>ROUND(ROUND(L131,2)*ROUND(G131,3),2)</f>
      </c>
      <c s="36" t="s">
        <v>54</v>
      </c>
      <c>
        <f>(M131*21)/100</f>
      </c>
      <c t="s">
        <v>26</v>
      </c>
    </row>
    <row r="132" spans="1:5" ht="12.75">
      <c r="A132" s="35" t="s">
        <v>55</v>
      </c>
      <c r="E132" s="39" t="s">
        <v>5</v>
      </c>
    </row>
    <row r="133" spans="1:5" ht="12.75">
      <c r="A133" s="35" t="s">
        <v>56</v>
      </c>
      <c r="E133" s="40" t="s">
        <v>1161</v>
      </c>
    </row>
    <row r="134" spans="1:5" ht="51">
      <c r="A134" t="s">
        <v>57</v>
      </c>
      <c r="E134" s="39" t="s">
        <v>1162</v>
      </c>
    </row>
    <row r="135" spans="1:13" ht="12.75">
      <c r="A135" t="s">
        <v>45</v>
      </c>
      <c r="C135" s="31" t="s">
        <v>86</v>
      </c>
      <c r="E135" s="33" t="s">
        <v>405</v>
      </c>
      <c r="J135" s="32">
        <f>0</f>
      </c>
      <c s="32">
        <f>0</f>
      </c>
      <c s="32">
        <f>0+L136+L140+L144</f>
      </c>
      <c s="32">
        <f>0+M136+M140+M144</f>
      </c>
    </row>
    <row r="136" spans="1:16" ht="12.75">
      <c r="A136" t="s">
        <v>48</v>
      </c>
      <c s="34" t="s">
        <v>240</v>
      </c>
      <c s="34" t="s">
        <v>1163</v>
      </c>
      <c s="35" t="s">
        <v>5</v>
      </c>
      <c s="6" t="s">
        <v>1164</v>
      </c>
      <c s="36" t="s">
        <v>154</v>
      </c>
      <c s="37">
        <v>166</v>
      </c>
      <c s="36">
        <v>0</v>
      </c>
      <c s="36">
        <f>ROUND(G136*H136,6)</f>
      </c>
      <c r="L136" s="38">
        <v>0</v>
      </c>
      <c s="32">
        <f>ROUND(ROUND(L136,2)*ROUND(G136,3),2)</f>
      </c>
      <c s="36" t="s">
        <v>54</v>
      </c>
      <c>
        <f>(M136*21)/100</f>
      </c>
      <c t="s">
        <v>26</v>
      </c>
    </row>
    <row r="137" spans="1:5" ht="12.75">
      <c r="A137" s="35" t="s">
        <v>55</v>
      </c>
      <c r="E137" s="39" t="s">
        <v>5</v>
      </c>
    </row>
    <row r="138" spans="1:5" ht="12.75">
      <c r="A138" s="35" t="s">
        <v>56</v>
      </c>
      <c r="E138" s="40" t="s">
        <v>1165</v>
      </c>
    </row>
    <row r="139" spans="1:5" ht="25.5">
      <c r="A139" t="s">
        <v>57</v>
      </c>
      <c r="E139" s="39" t="s">
        <v>1166</v>
      </c>
    </row>
    <row r="140" spans="1:16" ht="12.75">
      <c r="A140" t="s">
        <v>48</v>
      </c>
      <c s="34" t="s">
        <v>244</v>
      </c>
      <c s="34" t="s">
        <v>1167</v>
      </c>
      <c s="35" t="s">
        <v>5</v>
      </c>
      <c s="6" t="s">
        <v>1168</v>
      </c>
      <c s="36" t="s">
        <v>154</v>
      </c>
      <c s="37">
        <v>45.8</v>
      </c>
      <c s="36">
        <v>0</v>
      </c>
      <c s="36">
        <f>ROUND(G140*H140,6)</f>
      </c>
      <c r="L140" s="38">
        <v>0</v>
      </c>
      <c s="32">
        <f>ROUND(ROUND(L140,2)*ROUND(G140,3),2)</f>
      </c>
      <c s="36" t="s">
        <v>54</v>
      </c>
      <c>
        <f>(M140*21)/100</f>
      </c>
      <c t="s">
        <v>26</v>
      </c>
    </row>
    <row r="141" spans="1:5" ht="12.75">
      <c r="A141" s="35" t="s">
        <v>55</v>
      </c>
      <c r="E141" s="39" t="s">
        <v>5</v>
      </c>
    </row>
    <row r="142" spans="1:5" ht="12.75">
      <c r="A142" s="35" t="s">
        <v>56</v>
      </c>
      <c r="E142" s="40" t="s">
        <v>1169</v>
      </c>
    </row>
    <row r="143" spans="1:5" ht="89.25">
      <c r="A143" t="s">
        <v>57</v>
      </c>
      <c r="E143" s="39" t="s">
        <v>1170</v>
      </c>
    </row>
    <row r="144" spans="1:16" ht="12.75">
      <c r="A144" t="s">
        <v>48</v>
      </c>
      <c s="34" t="s">
        <v>248</v>
      </c>
      <c s="34" t="s">
        <v>1171</v>
      </c>
      <c s="35" t="s">
        <v>5</v>
      </c>
      <c s="6" t="s">
        <v>1172</v>
      </c>
      <c s="36" t="s">
        <v>154</v>
      </c>
      <c s="37">
        <v>45.8</v>
      </c>
      <c s="36">
        <v>0</v>
      </c>
      <c s="36">
        <f>ROUND(G144*H144,6)</f>
      </c>
      <c r="L144" s="38">
        <v>0</v>
      </c>
      <c s="32">
        <f>ROUND(ROUND(L144,2)*ROUND(G144,3),2)</f>
      </c>
      <c s="36" t="s">
        <v>54</v>
      </c>
      <c>
        <f>(M144*21)/100</f>
      </c>
      <c t="s">
        <v>26</v>
      </c>
    </row>
    <row r="145" spans="1:5" ht="12.75">
      <c r="A145" s="35" t="s">
        <v>55</v>
      </c>
      <c r="E145" s="39" t="s">
        <v>5</v>
      </c>
    </row>
    <row r="146" spans="1:5" ht="12.75">
      <c r="A146" s="35" t="s">
        <v>56</v>
      </c>
      <c r="E146" s="40" t="s">
        <v>1169</v>
      </c>
    </row>
    <row r="147" spans="1:5" ht="76.5">
      <c r="A147" t="s">
        <v>57</v>
      </c>
      <c r="E147" s="39" t="s">
        <v>1173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1076</v>
      </c>
      <c s="41">
        <f>Rekapitulace!C39</f>
      </c>
      <c s="20" t="s">
        <v>0</v>
      </c>
      <c t="s">
        <v>22</v>
      </c>
      <c t="s">
        <v>26</v>
      </c>
    </row>
    <row r="4" spans="1:16" ht="32" customHeight="1">
      <c r="A4" s="24" t="s">
        <v>19</v>
      </c>
      <c s="25" t="s">
        <v>27</v>
      </c>
      <c s="27" t="s">
        <v>1076</v>
      </c>
      <c r="E4" s="26" t="s">
        <v>1077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1176</v>
      </c>
      <c r="E8" s="30" t="s">
        <v>1175</v>
      </c>
      <c r="J8" s="29">
        <f>0+J9+J22+J43+J56+J61+J118</f>
      </c>
      <c s="29">
        <f>0+K9+K22+K43+K56+K61+K118</f>
      </c>
      <c s="29">
        <f>0+L9+L22+L43+L56+L61+L118</f>
      </c>
      <c s="29">
        <f>0+M9+M22+M43+M56+M61+M118</f>
      </c>
    </row>
    <row r="9" spans="1:13" ht="12.75">
      <c r="A9" t="s">
        <v>45</v>
      </c>
      <c r="C9" s="31" t="s">
        <v>46</v>
      </c>
      <c r="E9" s="33" t="s">
        <v>47</v>
      </c>
      <c r="J9" s="32">
        <f>0</f>
      </c>
      <c s="32">
        <f>0</f>
      </c>
      <c s="32">
        <f>0+L10+L14+L18</f>
      </c>
      <c s="32">
        <f>0+M10+M14+M18</f>
      </c>
    </row>
    <row r="10" spans="1:16" ht="25.5">
      <c r="A10" t="s">
        <v>48</v>
      </c>
      <c s="34" t="s">
        <v>244</v>
      </c>
      <c s="34" t="s">
        <v>50</v>
      </c>
      <c s="35" t="s">
        <v>51</v>
      </c>
      <c s="6" t="s">
        <v>52</v>
      </c>
      <c s="36" t="s">
        <v>53</v>
      </c>
      <c s="37">
        <v>188.442</v>
      </c>
      <c s="36">
        <v>0</v>
      </c>
      <c s="36">
        <f>ROUND(G10*H10,6)</f>
      </c>
      <c r="L10" s="38">
        <v>0</v>
      </c>
      <c s="32">
        <f>ROUND(ROUND(L10,2)*ROUND(G10,3),2)</f>
      </c>
      <c s="36" t="s">
        <v>54</v>
      </c>
      <c>
        <f>(M10*21)/100</f>
      </c>
      <c t="s">
        <v>26</v>
      </c>
    </row>
    <row r="11" spans="1:5" ht="25.5">
      <c r="A11" s="35" t="s">
        <v>55</v>
      </c>
      <c r="E11" s="39" t="s">
        <v>140</v>
      </c>
    </row>
    <row r="12" spans="1:5" ht="25.5">
      <c r="A12" s="35" t="s">
        <v>56</v>
      </c>
      <c r="E12" s="40" t="s">
        <v>1177</v>
      </c>
    </row>
    <row r="13" spans="1:5" ht="165.75">
      <c r="A13" t="s">
        <v>57</v>
      </c>
      <c r="E13" s="39" t="s">
        <v>58</v>
      </c>
    </row>
    <row r="14" spans="1:16" ht="25.5">
      <c r="A14" t="s">
        <v>48</v>
      </c>
      <c s="34" t="s">
        <v>248</v>
      </c>
      <c s="34" t="s">
        <v>62</v>
      </c>
      <c s="35" t="s">
        <v>63</v>
      </c>
      <c s="6" t="s">
        <v>64</v>
      </c>
      <c s="36" t="s">
        <v>53</v>
      </c>
      <c s="37">
        <v>17.191</v>
      </c>
      <c s="36">
        <v>0</v>
      </c>
      <c s="36">
        <f>ROUND(G14*H14,6)</f>
      </c>
      <c r="L14" s="38">
        <v>0</v>
      </c>
      <c s="32">
        <f>ROUND(ROUND(L14,2)*ROUND(G14,3),2)</f>
      </c>
      <c s="36" t="s">
        <v>54</v>
      </c>
      <c>
        <f>(M14*21)/100</f>
      </c>
      <c t="s">
        <v>26</v>
      </c>
    </row>
    <row r="15" spans="1:5" ht="25.5">
      <c r="A15" s="35" t="s">
        <v>55</v>
      </c>
      <c r="E15" s="39" t="s">
        <v>140</v>
      </c>
    </row>
    <row r="16" spans="1:5" ht="63.75">
      <c r="A16" s="35" t="s">
        <v>56</v>
      </c>
      <c r="E16" s="40" t="s">
        <v>1178</v>
      </c>
    </row>
    <row r="17" spans="1:5" ht="165.75">
      <c r="A17" t="s">
        <v>57</v>
      </c>
      <c r="E17" s="39" t="s">
        <v>58</v>
      </c>
    </row>
    <row r="18" spans="1:16" ht="25.5">
      <c r="A18" t="s">
        <v>48</v>
      </c>
      <c s="34" t="s">
        <v>252</v>
      </c>
      <c s="34" t="s">
        <v>87</v>
      </c>
      <c s="35" t="s">
        <v>88</v>
      </c>
      <c s="6" t="s">
        <v>89</v>
      </c>
      <c s="36" t="s">
        <v>53</v>
      </c>
      <c s="37">
        <v>116.48</v>
      </c>
      <c s="36">
        <v>0</v>
      </c>
      <c s="36">
        <f>ROUND(G18*H18,6)</f>
      </c>
      <c r="L18" s="38">
        <v>0</v>
      </c>
      <c s="32">
        <f>ROUND(ROUND(L18,2)*ROUND(G18,3),2)</f>
      </c>
      <c s="36" t="s">
        <v>54</v>
      </c>
      <c>
        <f>(M18*21)/100</f>
      </c>
      <c t="s">
        <v>26</v>
      </c>
    </row>
    <row r="19" spans="1:5" ht="25.5">
      <c r="A19" s="35" t="s">
        <v>55</v>
      </c>
      <c r="E19" s="39" t="s">
        <v>140</v>
      </c>
    </row>
    <row r="20" spans="1:5" ht="12.75">
      <c r="A20" s="35" t="s">
        <v>56</v>
      </c>
      <c r="E20" s="40" t="s">
        <v>1179</v>
      </c>
    </row>
    <row r="21" spans="1:5" ht="165.75">
      <c r="A21" t="s">
        <v>57</v>
      </c>
      <c r="E21" s="39" t="s">
        <v>58</v>
      </c>
    </row>
    <row r="22" spans="1:13" ht="12.75">
      <c r="A22" t="s">
        <v>45</v>
      </c>
      <c r="C22" s="31" t="s">
        <v>49</v>
      </c>
      <c r="E22" s="33" t="s">
        <v>142</v>
      </c>
      <c r="J22" s="32">
        <f>0</f>
      </c>
      <c s="32">
        <f>0</f>
      </c>
      <c s="32">
        <f>0+L23+L27+L31+L35+L39</f>
      </c>
      <c s="32">
        <f>0+M23+M27+M31+M35+M39</f>
      </c>
    </row>
    <row r="23" spans="1:16" ht="12.75">
      <c r="A23" t="s">
        <v>48</v>
      </c>
      <c s="34" t="s">
        <v>49</v>
      </c>
      <c s="34" t="s">
        <v>1180</v>
      </c>
      <c s="35" t="s">
        <v>5</v>
      </c>
      <c s="6" t="s">
        <v>1181</v>
      </c>
      <c s="36" t="s">
        <v>145</v>
      </c>
      <c s="37">
        <v>122.823</v>
      </c>
      <c s="36">
        <v>0</v>
      </c>
      <c s="36">
        <f>ROUND(G23*H23,6)</f>
      </c>
      <c r="L23" s="38">
        <v>0</v>
      </c>
      <c s="32">
        <f>ROUND(ROUND(L23,2)*ROUND(G23,3),2)</f>
      </c>
      <c s="36" t="s">
        <v>54</v>
      </c>
      <c>
        <f>(M23*21)/100</f>
      </c>
      <c t="s">
        <v>26</v>
      </c>
    </row>
    <row r="24" spans="1:5" ht="12.75">
      <c r="A24" s="35" t="s">
        <v>55</v>
      </c>
      <c r="E24" s="39" t="s">
        <v>1182</v>
      </c>
    </row>
    <row r="25" spans="1:5" ht="12.75">
      <c r="A25" s="35" t="s">
        <v>56</v>
      </c>
      <c r="E25" s="40" t="s">
        <v>1183</v>
      </c>
    </row>
    <row r="26" spans="1:5" ht="318.75">
      <c r="A26" t="s">
        <v>57</v>
      </c>
      <c r="E26" s="39" t="s">
        <v>1184</v>
      </c>
    </row>
    <row r="27" spans="1:16" ht="12.75">
      <c r="A27" t="s">
        <v>48</v>
      </c>
      <c s="34" t="s">
        <v>26</v>
      </c>
      <c s="34" t="s">
        <v>1185</v>
      </c>
      <c s="35" t="s">
        <v>5</v>
      </c>
      <c s="6" t="s">
        <v>1186</v>
      </c>
      <c s="36" t="s">
        <v>145</v>
      </c>
      <c s="37">
        <v>233.671</v>
      </c>
      <c s="36">
        <v>0</v>
      </c>
      <c s="36">
        <f>ROUND(G27*H27,6)</f>
      </c>
      <c r="L27" s="38">
        <v>0</v>
      </c>
      <c s="32">
        <f>ROUND(ROUND(L27,2)*ROUND(G27,3),2)</f>
      </c>
      <c s="36" t="s">
        <v>54</v>
      </c>
      <c>
        <f>(M27*21)/100</f>
      </c>
      <c t="s">
        <v>26</v>
      </c>
    </row>
    <row r="28" spans="1:5" ht="12.75">
      <c r="A28" s="35" t="s">
        <v>55</v>
      </c>
      <c r="E28" s="39" t="s">
        <v>5</v>
      </c>
    </row>
    <row r="29" spans="1:5" ht="267.75">
      <c r="A29" s="35" t="s">
        <v>56</v>
      </c>
      <c r="E29" s="40" t="s">
        <v>1187</v>
      </c>
    </row>
    <row r="30" spans="1:5" ht="357">
      <c r="A30" t="s">
        <v>57</v>
      </c>
      <c r="E30" s="39" t="s">
        <v>484</v>
      </c>
    </row>
    <row r="31" spans="1:16" ht="12.75">
      <c r="A31" t="s">
        <v>48</v>
      </c>
      <c s="34" t="s">
        <v>25</v>
      </c>
      <c s="34" t="s">
        <v>617</v>
      </c>
      <c s="35" t="s">
        <v>5</v>
      </c>
      <c s="6" t="s">
        <v>618</v>
      </c>
      <c s="36" t="s">
        <v>145</v>
      </c>
      <c s="37">
        <v>233.671</v>
      </c>
      <c s="36">
        <v>0</v>
      </c>
      <c s="36">
        <f>ROUND(G31*H31,6)</f>
      </c>
      <c r="L31" s="38">
        <v>0</v>
      </c>
      <c s="32">
        <f>ROUND(ROUND(L31,2)*ROUND(G31,3),2)</f>
      </c>
      <c s="36" t="s">
        <v>54</v>
      </c>
      <c>
        <f>(M31*21)/100</f>
      </c>
      <c t="s">
        <v>26</v>
      </c>
    </row>
    <row r="32" spans="1:5" ht="12.75">
      <c r="A32" s="35" t="s">
        <v>55</v>
      </c>
      <c r="E32" s="39" t="s">
        <v>5</v>
      </c>
    </row>
    <row r="33" spans="1:5" ht="12.75">
      <c r="A33" s="35" t="s">
        <v>56</v>
      </c>
      <c r="E33" s="40" t="s">
        <v>1188</v>
      </c>
    </row>
    <row r="34" spans="1:5" ht="191.25">
      <c r="A34" t="s">
        <v>57</v>
      </c>
      <c r="E34" s="39" t="s">
        <v>1189</v>
      </c>
    </row>
    <row r="35" spans="1:16" ht="12.75">
      <c r="A35" t="s">
        <v>48</v>
      </c>
      <c s="34" t="s">
        <v>65</v>
      </c>
      <c s="34" t="s">
        <v>286</v>
      </c>
      <c s="35" t="s">
        <v>5</v>
      </c>
      <c s="6" t="s">
        <v>287</v>
      </c>
      <c s="36" t="s">
        <v>145</v>
      </c>
      <c s="37">
        <v>122.823</v>
      </c>
      <c s="36">
        <v>0</v>
      </c>
      <c s="36">
        <f>ROUND(G35*H35,6)</f>
      </c>
      <c r="L35" s="38">
        <v>0</v>
      </c>
      <c s="32">
        <f>ROUND(ROUND(L35,2)*ROUND(G35,3),2)</f>
      </c>
      <c s="36" t="s">
        <v>54</v>
      </c>
      <c>
        <f>(M35*21)/100</f>
      </c>
      <c t="s">
        <v>26</v>
      </c>
    </row>
    <row r="36" spans="1:5" ht="12.75">
      <c r="A36" s="35" t="s">
        <v>55</v>
      </c>
      <c r="E36" s="39" t="s">
        <v>5</v>
      </c>
    </row>
    <row r="37" spans="1:5" ht="191.25">
      <c r="A37" s="35" t="s">
        <v>56</v>
      </c>
      <c r="E37" s="40" t="s">
        <v>1190</v>
      </c>
    </row>
    <row r="38" spans="1:5" ht="229.5">
      <c r="A38" t="s">
        <v>57</v>
      </c>
      <c r="E38" s="39" t="s">
        <v>288</v>
      </c>
    </row>
    <row r="39" spans="1:16" ht="12.75">
      <c r="A39" t="s">
        <v>48</v>
      </c>
      <c s="34" t="s">
        <v>69</v>
      </c>
      <c s="34" t="s">
        <v>631</v>
      </c>
      <c s="35" t="s">
        <v>5</v>
      </c>
      <c s="6" t="s">
        <v>632</v>
      </c>
      <c s="36" t="s">
        <v>145</v>
      </c>
      <c s="37">
        <v>103.778</v>
      </c>
      <c s="36">
        <v>0</v>
      </c>
      <c s="36">
        <f>ROUND(G39*H39,6)</f>
      </c>
      <c r="L39" s="38">
        <v>0</v>
      </c>
      <c s="32">
        <f>ROUND(ROUND(L39,2)*ROUND(G39,3),2)</f>
      </c>
      <c s="36" t="s">
        <v>54</v>
      </c>
      <c>
        <f>(M39*21)/100</f>
      </c>
      <c t="s">
        <v>26</v>
      </c>
    </row>
    <row r="40" spans="1:5" ht="12.75">
      <c r="A40" s="35" t="s">
        <v>55</v>
      </c>
      <c r="E40" s="39" t="s">
        <v>5</v>
      </c>
    </row>
    <row r="41" spans="1:5" ht="51">
      <c r="A41" s="35" t="s">
        <v>56</v>
      </c>
      <c r="E41" s="40" t="s">
        <v>1191</v>
      </c>
    </row>
    <row r="42" spans="1:5" ht="306">
      <c r="A42" t="s">
        <v>57</v>
      </c>
      <c r="E42" s="39" t="s">
        <v>1192</v>
      </c>
    </row>
    <row r="43" spans="1:13" ht="12.75">
      <c r="A43" t="s">
        <v>45</v>
      </c>
      <c r="C43" s="31" t="s">
        <v>65</v>
      </c>
      <c r="E43" s="33" t="s">
        <v>509</v>
      </c>
      <c r="J43" s="32">
        <f>0</f>
      </c>
      <c s="32">
        <f>0</f>
      </c>
      <c s="32">
        <f>0+L44+L48+L52</f>
      </c>
      <c s="32">
        <f>0+M44+M48+M52</f>
      </c>
    </row>
    <row r="44" spans="1:16" ht="12.75">
      <c r="A44" t="s">
        <v>48</v>
      </c>
      <c s="34" t="s">
        <v>74</v>
      </c>
      <c s="34" t="s">
        <v>510</v>
      </c>
      <c s="35" t="s">
        <v>5</v>
      </c>
      <c s="6" t="s">
        <v>511</v>
      </c>
      <c s="36" t="s">
        <v>145</v>
      </c>
      <c s="37">
        <v>2.292</v>
      </c>
      <c s="36">
        <v>0</v>
      </c>
      <c s="36">
        <f>ROUND(G44*H44,6)</f>
      </c>
      <c r="L44" s="38">
        <v>0</v>
      </c>
      <c s="32">
        <f>ROUND(ROUND(L44,2)*ROUND(G44,3),2)</f>
      </c>
      <c s="36" t="s">
        <v>54</v>
      </c>
      <c>
        <f>(M44*21)/100</f>
      </c>
      <c t="s">
        <v>26</v>
      </c>
    </row>
    <row r="45" spans="1:5" ht="12.75">
      <c r="A45" s="35" t="s">
        <v>55</v>
      </c>
      <c r="E45" s="39" t="s">
        <v>5</v>
      </c>
    </row>
    <row r="46" spans="1:5" ht="25.5">
      <c r="A46" s="35" t="s">
        <v>56</v>
      </c>
      <c r="E46" s="40" t="s">
        <v>1193</v>
      </c>
    </row>
    <row r="47" spans="1:5" ht="369.75">
      <c r="A47" t="s">
        <v>57</v>
      </c>
      <c r="E47" s="39" t="s">
        <v>514</v>
      </c>
    </row>
    <row r="48" spans="1:16" ht="12.75">
      <c r="A48" t="s">
        <v>48</v>
      </c>
      <c s="34" t="s">
        <v>78</v>
      </c>
      <c s="34" t="s">
        <v>1194</v>
      </c>
      <c s="35" t="s">
        <v>5</v>
      </c>
      <c s="6" t="s">
        <v>1195</v>
      </c>
      <c s="36" t="s">
        <v>145</v>
      </c>
      <c s="37">
        <v>0.26</v>
      </c>
      <c s="36">
        <v>0</v>
      </c>
      <c s="36">
        <f>ROUND(G48*H48,6)</f>
      </c>
      <c r="L48" s="38">
        <v>0</v>
      </c>
      <c s="32">
        <f>ROUND(ROUND(L48,2)*ROUND(G48,3),2)</f>
      </c>
      <c s="36" t="s">
        <v>54</v>
      </c>
      <c>
        <f>(M48*21)/100</f>
      </c>
      <c t="s">
        <v>26</v>
      </c>
    </row>
    <row r="49" spans="1:5" ht="12.75">
      <c r="A49" s="35" t="s">
        <v>55</v>
      </c>
      <c r="E49" s="39" t="s">
        <v>5</v>
      </c>
    </row>
    <row r="50" spans="1:5" ht="12.75">
      <c r="A50" s="35" t="s">
        <v>56</v>
      </c>
      <c r="E50" s="40" t="s">
        <v>1196</v>
      </c>
    </row>
    <row r="51" spans="1:5" ht="395.25">
      <c r="A51" t="s">
        <v>57</v>
      </c>
      <c r="E51" s="39" t="s">
        <v>519</v>
      </c>
    </row>
    <row r="52" spans="1:16" ht="12.75">
      <c r="A52" t="s">
        <v>48</v>
      </c>
      <c s="34" t="s">
        <v>82</v>
      </c>
      <c s="34" t="s">
        <v>1112</v>
      </c>
      <c s="35" t="s">
        <v>5</v>
      </c>
      <c s="6" t="s">
        <v>1113</v>
      </c>
      <c s="36" t="s">
        <v>145</v>
      </c>
      <c s="37">
        <v>19.465</v>
      </c>
      <c s="36">
        <v>0</v>
      </c>
      <c s="36">
        <f>ROUND(G52*H52,6)</f>
      </c>
      <c r="L52" s="38">
        <v>0</v>
      </c>
      <c s="32">
        <f>ROUND(ROUND(L52,2)*ROUND(G52,3),2)</f>
      </c>
      <c s="36" t="s">
        <v>54</v>
      </c>
      <c>
        <f>(M52*21)/100</f>
      </c>
      <c t="s">
        <v>26</v>
      </c>
    </row>
    <row r="53" spans="1:5" ht="12.75">
      <c r="A53" s="35" t="s">
        <v>55</v>
      </c>
      <c r="E53" s="39" t="s">
        <v>5</v>
      </c>
    </row>
    <row r="54" spans="1:5" ht="63.75">
      <c r="A54" s="35" t="s">
        <v>56</v>
      </c>
      <c r="E54" s="40" t="s">
        <v>1197</v>
      </c>
    </row>
    <row r="55" spans="1:5" ht="38.25">
      <c r="A55" t="s">
        <v>57</v>
      </c>
      <c r="E55" s="39" t="s">
        <v>1198</v>
      </c>
    </row>
    <row r="56" spans="1:13" ht="12.75">
      <c r="A56" t="s">
        <v>45</v>
      </c>
      <c r="C56" s="31" t="s">
        <v>69</v>
      </c>
      <c r="E56" s="33" t="s">
        <v>353</v>
      </c>
      <c r="J56" s="32">
        <f>0</f>
      </c>
      <c s="32">
        <f>0</f>
      </c>
      <c s="32">
        <f>0+L57</f>
      </c>
      <c s="32">
        <f>0+M57</f>
      </c>
    </row>
    <row r="57" spans="1:16" ht="12.75">
      <c r="A57" t="s">
        <v>48</v>
      </c>
      <c s="34" t="s">
        <v>86</v>
      </c>
      <c s="34" t="s">
        <v>1199</v>
      </c>
      <c s="35" t="s">
        <v>5</v>
      </c>
      <c s="6" t="s">
        <v>1200</v>
      </c>
      <c s="36" t="s">
        <v>492</v>
      </c>
      <c s="37">
        <v>2.6</v>
      </c>
      <c s="36">
        <v>0</v>
      </c>
      <c s="36">
        <f>ROUND(G57*H57,6)</f>
      </c>
      <c r="L57" s="38">
        <v>0</v>
      </c>
      <c s="32">
        <f>ROUND(ROUND(L57,2)*ROUND(G57,3),2)</f>
      </c>
      <c s="36" t="s">
        <v>54</v>
      </c>
      <c>
        <f>(M57*21)/100</f>
      </c>
      <c t="s">
        <v>26</v>
      </c>
    </row>
    <row r="58" spans="1:5" ht="12.75">
      <c r="A58" s="35" t="s">
        <v>55</v>
      </c>
      <c r="E58" s="39" t="s">
        <v>5</v>
      </c>
    </row>
    <row r="59" spans="1:5" ht="12.75">
      <c r="A59" s="35" t="s">
        <v>56</v>
      </c>
      <c r="E59" s="40" t="s">
        <v>1201</v>
      </c>
    </row>
    <row r="60" spans="1:5" ht="153">
      <c r="A60" t="s">
        <v>57</v>
      </c>
      <c r="E60" s="39" t="s">
        <v>1202</v>
      </c>
    </row>
    <row r="61" spans="1:13" ht="12.75">
      <c r="A61" t="s">
        <v>45</v>
      </c>
      <c r="C61" s="31" t="s">
        <v>82</v>
      </c>
      <c r="E61" s="33" t="s">
        <v>321</v>
      </c>
      <c r="J61" s="32">
        <f>0</f>
      </c>
      <c s="32">
        <f>0</f>
      </c>
      <c s="32">
        <f>0+L62+L66+L70+L74+L78+L82+L86+L90+L94+L98+L102+L106+L110+L114</f>
      </c>
      <c s="32">
        <f>0+M62+M66+M70+M74+M78+M82+M86+M90+M94+M98+M102+M106+M110+M114</f>
      </c>
    </row>
    <row r="62" spans="1:16" ht="12.75">
      <c r="A62" t="s">
        <v>48</v>
      </c>
      <c s="34" t="s">
        <v>90</v>
      </c>
      <c s="34" t="s">
        <v>1203</v>
      </c>
      <c s="35" t="s">
        <v>5</v>
      </c>
      <c s="6" t="s">
        <v>1204</v>
      </c>
      <c s="36" t="s">
        <v>154</v>
      </c>
      <c s="37">
        <v>21.1</v>
      </c>
      <c s="36">
        <v>0</v>
      </c>
      <c s="36">
        <f>ROUND(G62*H62,6)</f>
      </c>
      <c r="L62" s="38">
        <v>0</v>
      </c>
      <c s="32">
        <f>ROUND(ROUND(L62,2)*ROUND(G62,3),2)</f>
      </c>
      <c s="36" t="s">
        <v>54</v>
      </c>
      <c>
        <f>(M62*21)/100</f>
      </c>
      <c t="s">
        <v>26</v>
      </c>
    </row>
    <row r="63" spans="1:5" ht="12.75">
      <c r="A63" s="35" t="s">
        <v>55</v>
      </c>
      <c r="E63" s="39" t="s">
        <v>1205</v>
      </c>
    </row>
    <row r="64" spans="1:5" ht="12.75">
      <c r="A64" s="35" t="s">
        <v>56</v>
      </c>
      <c r="E64" s="40" t="s">
        <v>1206</v>
      </c>
    </row>
    <row r="65" spans="1:5" ht="255">
      <c r="A65" t="s">
        <v>57</v>
      </c>
      <c r="E65" s="39" t="s">
        <v>1207</v>
      </c>
    </row>
    <row r="66" spans="1:16" ht="12.75">
      <c r="A66" t="s">
        <v>48</v>
      </c>
      <c s="34" t="s">
        <v>94</v>
      </c>
      <c s="34" t="s">
        <v>1208</v>
      </c>
      <c s="35" t="s">
        <v>5</v>
      </c>
      <c s="6" t="s">
        <v>1209</v>
      </c>
      <c s="36" t="s">
        <v>154</v>
      </c>
      <c s="37">
        <v>3.3</v>
      </c>
      <c s="36">
        <v>0</v>
      </c>
      <c s="36">
        <f>ROUND(G66*H66,6)</f>
      </c>
      <c r="L66" s="38">
        <v>0</v>
      </c>
      <c s="32">
        <f>ROUND(ROUND(L66,2)*ROUND(G66,3),2)</f>
      </c>
      <c s="36" t="s">
        <v>54</v>
      </c>
      <c>
        <f>(M66*21)/100</f>
      </c>
      <c t="s">
        <v>26</v>
      </c>
    </row>
    <row r="67" spans="1:5" ht="12.75">
      <c r="A67" s="35" t="s">
        <v>55</v>
      </c>
      <c r="E67" s="39" t="s">
        <v>1205</v>
      </c>
    </row>
    <row r="68" spans="1:5" ht="12.75">
      <c r="A68" s="35" t="s">
        <v>56</v>
      </c>
      <c r="E68" s="40" t="s">
        <v>1210</v>
      </c>
    </row>
    <row r="69" spans="1:5" ht="255">
      <c r="A69" t="s">
        <v>57</v>
      </c>
      <c r="E69" s="39" t="s">
        <v>1211</v>
      </c>
    </row>
    <row r="70" spans="1:16" ht="12.75">
      <c r="A70" t="s">
        <v>48</v>
      </c>
      <c s="34" t="s">
        <v>98</v>
      </c>
      <c s="34" t="s">
        <v>1212</v>
      </c>
      <c s="35" t="s">
        <v>5</v>
      </c>
      <c s="6" t="s">
        <v>1213</v>
      </c>
      <c s="36" t="s">
        <v>154</v>
      </c>
      <c s="37">
        <v>140.4</v>
      </c>
      <c s="36">
        <v>0</v>
      </c>
      <c s="36">
        <f>ROUND(G70*H70,6)</f>
      </c>
      <c r="L70" s="38">
        <v>0</v>
      </c>
      <c s="32">
        <f>ROUND(ROUND(L70,2)*ROUND(G70,3),2)</f>
      </c>
      <c s="36" t="s">
        <v>54</v>
      </c>
      <c>
        <f>(M70*21)/100</f>
      </c>
      <c t="s">
        <v>26</v>
      </c>
    </row>
    <row r="71" spans="1:5" ht="12.75">
      <c r="A71" s="35" t="s">
        <v>55</v>
      </c>
      <c r="E71" s="39" t="s">
        <v>1205</v>
      </c>
    </row>
    <row r="72" spans="1:5" ht="38.25">
      <c r="A72" s="35" t="s">
        <v>56</v>
      </c>
      <c r="E72" s="40" t="s">
        <v>1214</v>
      </c>
    </row>
    <row r="73" spans="1:5" ht="255">
      <c r="A73" t="s">
        <v>57</v>
      </c>
      <c r="E73" s="39" t="s">
        <v>1207</v>
      </c>
    </row>
    <row r="74" spans="1:16" ht="12.75">
      <c r="A74" t="s">
        <v>48</v>
      </c>
      <c s="34" t="s">
        <v>102</v>
      </c>
      <c s="34" t="s">
        <v>1215</v>
      </c>
      <c s="35" t="s">
        <v>5</v>
      </c>
      <c s="6" t="s">
        <v>1216</v>
      </c>
      <c s="36" t="s">
        <v>154</v>
      </c>
      <c s="37">
        <v>8.5</v>
      </c>
      <c s="36">
        <v>0</v>
      </c>
      <c s="36">
        <f>ROUND(G74*H74,6)</f>
      </c>
      <c r="L74" s="38">
        <v>0</v>
      </c>
      <c s="32">
        <f>ROUND(ROUND(L74,2)*ROUND(G74,3),2)</f>
      </c>
      <c s="36" t="s">
        <v>54</v>
      </c>
      <c>
        <f>(M74*21)/100</f>
      </c>
      <c t="s">
        <v>26</v>
      </c>
    </row>
    <row r="75" spans="1:5" ht="12.75">
      <c r="A75" s="35" t="s">
        <v>55</v>
      </c>
      <c r="E75" s="39" t="s">
        <v>5</v>
      </c>
    </row>
    <row r="76" spans="1:5" ht="12.75">
      <c r="A76" s="35" t="s">
        <v>56</v>
      </c>
      <c r="E76" s="40" t="s">
        <v>1217</v>
      </c>
    </row>
    <row r="77" spans="1:5" ht="51">
      <c r="A77" t="s">
        <v>57</v>
      </c>
      <c r="E77" s="39" t="s">
        <v>1140</v>
      </c>
    </row>
    <row r="78" spans="1:16" ht="12.75">
      <c r="A78" t="s">
        <v>48</v>
      </c>
      <c s="34" t="s">
        <v>197</v>
      </c>
      <c s="34" t="s">
        <v>1218</v>
      </c>
      <c s="35" t="s">
        <v>1219</v>
      </c>
      <c s="6" t="s">
        <v>1220</v>
      </c>
      <c s="36" t="s">
        <v>132</v>
      </c>
      <c s="37">
        <v>5</v>
      </c>
      <c s="36">
        <v>0</v>
      </c>
      <c s="36">
        <f>ROUND(G78*H78,6)</f>
      </c>
      <c r="L78" s="38">
        <v>0</v>
      </c>
      <c s="32">
        <f>ROUND(ROUND(L78,2)*ROUND(G78,3),2)</f>
      </c>
      <c s="36" t="s">
        <v>54</v>
      </c>
      <c>
        <f>(M78*21)/100</f>
      </c>
      <c t="s">
        <v>26</v>
      </c>
    </row>
    <row r="79" spans="1:5" ht="12.75">
      <c r="A79" s="35" t="s">
        <v>55</v>
      </c>
      <c r="E79" s="39" t="s">
        <v>5</v>
      </c>
    </row>
    <row r="80" spans="1:5" ht="12.75">
      <c r="A80" s="35" t="s">
        <v>56</v>
      </c>
      <c r="E80" s="40" t="s">
        <v>1221</v>
      </c>
    </row>
    <row r="81" spans="1:5" ht="242.25">
      <c r="A81" t="s">
        <v>57</v>
      </c>
      <c r="E81" s="39" t="s">
        <v>1222</v>
      </c>
    </row>
    <row r="82" spans="1:16" ht="12.75">
      <c r="A82" t="s">
        <v>48</v>
      </c>
      <c s="34" t="s">
        <v>202</v>
      </c>
      <c s="34" t="s">
        <v>1218</v>
      </c>
      <c s="35" t="s">
        <v>1223</v>
      </c>
      <c s="6" t="s">
        <v>1220</v>
      </c>
      <c s="36" t="s">
        <v>132</v>
      </c>
      <c s="37">
        <v>1</v>
      </c>
      <c s="36">
        <v>0</v>
      </c>
      <c s="36">
        <f>ROUND(G82*H82,6)</f>
      </c>
      <c r="L82" s="38">
        <v>0</v>
      </c>
      <c s="32">
        <f>ROUND(ROUND(L82,2)*ROUND(G82,3),2)</f>
      </c>
      <c s="36" t="s">
        <v>54</v>
      </c>
      <c>
        <f>(M82*21)/100</f>
      </c>
      <c t="s">
        <v>26</v>
      </c>
    </row>
    <row r="83" spans="1:5" ht="12.75">
      <c r="A83" s="35" t="s">
        <v>55</v>
      </c>
      <c r="E83" s="39" t="s">
        <v>1224</v>
      </c>
    </row>
    <row r="84" spans="1:5" ht="12.75">
      <c r="A84" s="35" t="s">
        <v>56</v>
      </c>
      <c r="E84" s="40" t="s">
        <v>1225</v>
      </c>
    </row>
    <row r="85" spans="1:5" ht="242.25">
      <c r="A85" t="s">
        <v>57</v>
      </c>
      <c r="E85" s="39" t="s">
        <v>1222</v>
      </c>
    </row>
    <row r="86" spans="1:16" ht="12.75">
      <c r="A86" t="s">
        <v>48</v>
      </c>
      <c s="34" t="s">
        <v>206</v>
      </c>
      <c s="34" t="s">
        <v>1218</v>
      </c>
      <c s="35" t="s">
        <v>1226</v>
      </c>
      <c s="6" t="s">
        <v>1220</v>
      </c>
      <c s="36" t="s">
        <v>132</v>
      </c>
      <c s="37">
        <v>1</v>
      </c>
      <c s="36">
        <v>0</v>
      </c>
      <c s="36">
        <f>ROUND(G86*H86,6)</f>
      </c>
      <c r="L86" s="38">
        <v>0</v>
      </c>
      <c s="32">
        <f>ROUND(ROUND(L86,2)*ROUND(G86,3),2)</f>
      </c>
      <c s="36" t="s">
        <v>54</v>
      </c>
      <c>
        <f>(M86*21)/100</f>
      </c>
      <c t="s">
        <v>26</v>
      </c>
    </row>
    <row r="87" spans="1:5" ht="12.75">
      <c r="A87" s="35" t="s">
        <v>55</v>
      </c>
      <c r="E87" s="39" t="s">
        <v>1227</v>
      </c>
    </row>
    <row r="88" spans="1:5" ht="12.75">
      <c r="A88" s="35" t="s">
        <v>56</v>
      </c>
      <c r="E88" s="40" t="s">
        <v>1228</v>
      </c>
    </row>
    <row r="89" spans="1:5" ht="242.25">
      <c r="A89" t="s">
        <v>57</v>
      </c>
      <c r="E89" s="39" t="s">
        <v>1229</v>
      </c>
    </row>
    <row r="90" spans="1:16" ht="12.75">
      <c r="A90" t="s">
        <v>48</v>
      </c>
      <c s="34" t="s">
        <v>211</v>
      </c>
      <c s="34" t="s">
        <v>1230</v>
      </c>
      <c s="35" t="s">
        <v>5</v>
      </c>
      <c s="6" t="s">
        <v>1231</v>
      </c>
      <c s="36" t="s">
        <v>132</v>
      </c>
      <c s="37">
        <v>1</v>
      </c>
      <c s="36">
        <v>0</v>
      </c>
      <c s="36">
        <f>ROUND(G90*H90,6)</f>
      </c>
      <c r="L90" s="38">
        <v>0</v>
      </c>
      <c s="32">
        <f>ROUND(ROUND(L90,2)*ROUND(G90,3),2)</f>
      </c>
      <c s="36" t="s">
        <v>54</v>
      </c>
      <c>
        <f>(M90*21)/100</f>
      </c>
      <c t="s">
        <v>26</v>
      </c>
    </row>
    <row r="91" spans="1:5" ht="12.75">
      <c r="A91" s="35" t="s">
        <v>55</v>
      </c>
      <c r="E91" s="39" t="s">
        <v>5</v>
      </c>
    </row>
    <row r="92" spans="1:5" ht="12.75">
      <c r="A92" s="35" t="s">
        <v>56</v>
      </c>
      <c r="E92" s="40" t="s">
        <v>1232</v>
      </c>
    </row>
    <row r="93" spans="1:5" ht="89.25">
      <c r="A93" t="s">
        <v>57</v>
      </c>
      <c r="E93" s="39" t="s">
        <v>546</v>
      </c>
    </row>
    <row r="94" spans="1:16" ht="12.75">
      <c r="A94" t="s">
        <v>48</v>
      </c>
      <c s="34" t="s">
        <v>215</v>
      </c>
      <c s="34" t="s">
        <v>1233</v>
      </c>
      <c s="35" t="s">
        <v>5</v>
      </c>
      <c s="6" t="s">
        <v>1234</v>
      </c>
      <c s="36" t="s">
        <v>132</v>
      </c>
      <c s="37">
        <v>1</v>
      </c>
      <c s="36">
        <v>0</v>
      </c>
      <c s="36">
        <f>ROUND(G94*H94,6)</f>
      </c>
      <c r="L94" s="38">
        <v>0</v>
      </c>
      <c s="32">
        <f>ROUND(ROUND(L94,2)*ROUND(G94,3),2)</f>
      </c>
      <c s="36" t="s">
        <v>54</v>
      </c>
      <c>
        <f>(M94*21)/100</f>
      </c>
      <c t="s">
        <v>26</v>
      </c>
    </row>
    <row r="95" spans="1:5" ht="12.75">
      <c r="A95" s="35" t="s">
        <v>55</v>
      </c>
      <c r="E95" s="39" t="s">
        <v>1227</v>
      </c>
    </row>
    <row r="96" spans="1:5" ht="12.75">
      <c r="A96" s="35" t="s">
        <v>56</v>
      </c>
      <c r="E96" s="40" t="s">
        <v>1235</v>
      </c>
    </row>
    <row r="97" spans="1:5" ht="267.75">
      <c r="A97" t="s">
        <v>57</v>
      </c>
      <c r="E97" s="39" t="s">
        <v>1236</v>
      </c>
    </row>
    <row r="98" spans="1:16" ht="12.75">
      <c r="A98" t="s">
        <v>48</v>
      </c>
      <c s="34" t="s">
        <v>220</v>
      </c>
      <c s="34" t="s">
        <v>1237</v>
      </c>
      <c s="35" t="s">
        <v>5</v>
      </c>
      <c s="6" t="s">
        <v>1238</v>
      </c>
      <c s="36" t="s">
        <v>132</v>
      </c>
      <c s="37">
        <v>4</v>
      </c>
      <c s="36">
        <v>0</v>
      </c>
      <c s="36">
        <f>ROUND(G98*H98,6)</f>
      </c>
      <c r="L98" s="38">
        <v>0</v>
      </c>
      <c s="32">
        <f>ROUND(ROUND(L98,2)*ROUND(G98,3),2)</f>
      </c>
      <c s="36" t="s">
        <v>54</v>
      </c>
      <c>
        <f>(M98*21)/100</f>
      </c>
      <c t="s">
        <v>26</v>
      </c>
    </row>
    <row r="99" spans="1:5" ht="12.75">
      <c r="A99" s="35" t="s">
        <v>55</v>
      </c>
      <c r="E99" s="39" t="s">
        <v>5</v>
      </c>
    </row>
    <row r="100" spans="1:5" ht="12.75">
      <c r="A100" s="35" t="s">
        <v>56</v>
      </c>
      <c r="E100" s="40" t="s">
        <v>1239</v>
      </c>
    </row>
    <row r="101" spans="1:5" ht="89.25">
      <c r="A101" t="s">
        <v>57</v>
      </c>
      <c r="E101" s="39" t="s">
        <v>1240</v>
      </c>
    </row>
    <row r="102" spans="1:16" ht="12.75">
      <c r="A102" t="s">
        <v>48</v>
      </c>
      <c s="34" t="s">
        <v>224</v>
      </c>
      <c s="34" t="s">
        <v>1241</v>
      </c>
      <c s="35" t="s">
        <v>5</v>
      </c>
      <c s="6" t="s">
        <v>1242</v>
      </c>
      <c s="36" t="s">
        <v>154</v>
      </c>
      <c s="37">
        <v>21.1</v>
      </c>
      <c s="36">
        <v>0</v>
      </c>
      <c s="36">
        <f>ROUND(G102*H102,6)</f>
      </c>
      <c r="L102" s="38">
        <v>0</v>
      </c>
      <c s="32">
        <f>ROUND(ROUND(L102,2)*ROUND(G102,3),2)</f>
      </c>
      <c s="36" t="s">
        <v>54</v>
      </c>
      <c>
        <f>(M102*21)/100</f>
      </c>
      <c t="s">
        <v>26</v>
      </c>
    </row>
    <row r="103" spans="1:5" ht="12.75">
      <c r="A103" s="35" t="s">
        <v>55</v>
      </c>
      <c r="E103" s="39" t="s">
        <v>5</v>
      </c>
    </row>
    <row r="104" spans="1:5" ht="12.75">
      <c r="A104" s="35" t="s">
        <v>56</v>
      </c>
      <c r="E104" s="40" t="s">
        <v>1243</v>
      </c>
    </row>
    <row r="105" spans="1:5" ht="63.75">
      <c r="A105" t="s">
        <v>57</v>
      </c>
      <c r="E105" s="39" t="s">
        <v>1244</v>
      </c>
    </row>
    <row r="106" spans="1:16" ht="12.75">
      <c r="A106" t="s">
        <v>48</v>
      </c>
      <c s="34" t="s">
        <v>228</v>
      </c>
      <c s="34" t="s">
        <v>1245</v>
      </c>
      <c s="35" t="s">
        <v>5</v>
      </c>
      <c s="6" t="s">
        <v>1246</v>
      </c>
      <c s="36" t="s">
        <v>154</v>
      </c>
      <c s="37">
        <v>3.3</v>
      </c>
      <c s="36">
        <v>0</v>
      </c>
      <c s="36">
        <f>ROUND(G106*H106,6)</f>
      </c>
      <c r="L106" s="38">
        <v>0</v>
      </c>
      <c s="32">
        <f>ROUND(ROUND(L106,2)*ROUND(G106,3),2)</f>
      </c>
      <c s="36" t="s">
        <v>54</v>
      </c>
      <c>
        <f>(M106*21)/100</f>
      </c>
      <c t="s">
        <v>26</v>
      </c>
    </row>
    <row r="107" spans="1:5" ht="12.75">
      <c r="A107" s="35" t="s">
        <v>55</v>
      </c>
      <c r="E107" s="39" t="s">
        <v>5</v>
      </c>
    </row>
    <row r="108" spans="1:5" ht="12.75">
      <c r="A108" s="35" t="s">
        <v>56</v>
      </c>
      <c r="E108" s="40" t="s">
        <v>1247</v>
      </c>
    </row>
    <row r="109" spans="1:5" ht="51">
      <c r="A109" t="s">
        <v>57</v>
      </c>
      <c r="E109" s="39" t="s">
        <v>1162</v>
      </c>
    </row>
    <row r="110" spans="1:16" ht="12.75">
      <c r="A110" t="s">
        <v>48</v>
      </c>
      <c s="34" t="s">
        <v>232</v>
      </c>
      <c s="34" t="s">
        <v>1248</v>
      </c>
      <c s="35" t="s">
        <v>5</v>
      </c>
      <c s="6" t="s">
        <v>1249</v>
      </c>
      <c s="36" t="s">
        <v>154</v>
      </c>
      <c s="37">
        <v>140.4</v>
      </c>
      <c s="36">
        <v>0</v>
      </c>
      <c s="36">
        <f>ROUND(G110*H110,6)</f>
      </c>
      <c r="L110" s="38">
        <v>0</v>
      </c>
      <c s="32">
        <f>ROUND(ROUND(L110,2)*ROUND(G110,3),2)</f>
      </c>
      <c s="36" t="s">
        <v>54</v>
      </c>
      <c>
        <f>(M110*21)/100</f>
      </c>
      <c t="s">
        <v>26</v>
      </c>
    </row>
    <row r="111" spans="1:5" ht="12.75">
      <c r="A111" s="35" t="s">
        <v>55</v>
      </c>
      <c r="E111" s="39" t="s">
        <v>5</v>
      </c>
    </row>
    <row r="112" spans="1:5" ht="12.75">
      <c r="A112" s="35" t="s">
        <v>56</v>
      </c>
      <c r="E112" s="40" t="s">
        <v>1250</v>
      </c>
    </row>
    <row r="113" spans="1:5" ht="63.75">
      <c r="A113" t="s">
        <v>57</v>
      </c>
      <c r="E113" s="39" t="s">
        <v>1244</v>
      </c>
    </row>
    <row r="114" spans="1:16" ht="12.75">
      <c r="A114" t="s">
        <v>48</v>
      </c>
      <c s="34" t="s">
        <v>236</v>
      </c>
      <c s="34" t="s">
        <v>1251</v>
      </c>
      <c s="35" t="s">
        <v>5</v>
      </c>
      <c s="6" t="s">
        <v>1252</v>
      </c>
      <c s="36" t="s">
        <v>154</v>
      </c>
      <c s="37">
        <v>164.8</v>
      </c>
      <c s="36">
        <v>0</v>
      </c>
      <c s="36">
        <f>ROUND(G114*H114,6)</f>
      </c>
      <c r="L114" s="38">
        <v>0</v>
      </c>
      <c s="32">
        <f>ROUND(ROUND(L114,2)*ROUND(G114,3),2)</f>
      </c>
      <c s="36" t="s">
        <v>54</v>
      </c>
      <c>
        <f>(M114*21)/100</f>
      </c>
      <c t="s">
        <v>26</v>
      </c>
    </row>
    <row r="115" spans="1:5" ht="12.75">
      <c r="A115" s="35" t="s">
        <v>55</v>
      </c>
      <c r="E115" s="39" t="s">
        <v>5</v>
      </c>
    </row>
    <row r="116" spans="1:5" ht="51">
      <c r="A116" s="35" t="s">
        <v>56</v>
      </c>
      <c r="E116" s="40" t="s">
        <v>1253</v>
      </c>
    </row>
    <row r="117" spans="1:5" ht="25.5">
      <c r="A117" t="s">
        <v>57</v>
      </c>
      <c r="E117" s="39" t="s">
        <v>1254</v>
      </c>
    </row>
    <row r="118" spans="1:13" ht="12.75">
      <c r="A118" t="s">
        <v>45</v>
      </c>
      <c r="C118" s="31" t="s">
        <v>86</v>
      </c>
      <c r="E118" s="33" t="s">
        <v>405</v>
      </c>
      <c r="J118" s="32">
        <f>0</f>
      </c>
      <c s="32">
        <f>0</f>
      </c>
      <c s="32">
        <f>0+L119+L123+L127+L131+L135</f>
      </c>
      <c s="32">
        <f>0+M119+M123+M127+M131+M135</f>
      </c>
    </row>
    <row r="119" spans="1:16" ht="12.75">
      <c r="A119" t="s">
        <v>48</v>
      </c>
      <c s="34" t="s">
        <v>240</v>
      </c>
      <c s="34" t="s">
        <v>1255</v>
      </c>
      <c s="35" t="s">
        <v>5</v>
      </c>
      <c s="6" t="s">
        <v>1256</v>
      </c>
      <c s="36" t="s">
        <v>145</v>
      </c>
      <c s="37">
        <v>44.8</v>
      </c>
      <c s="36">
        <v>0</v>
      </c>
      <c s="36">
        <f>ROUND(G119*H119,6)</f>
      </c>
      <c r="L119" s="38">
        <v>0</v>
      </c>
      <c s="32">
        <f>ROUND(ROUND(L119,2)*ROUND(G119,3),2)</f>
      </c>
      <c s="36" t="s">
        <v>54</v>
      </c>
      <c>
        <f>(M119*21)/100</f>
      </c>
      <c t="s">
        <v>26</v>
      </c>
    </row>
    <row r="120" spans="1:5" ht="12.75">
      <c r="A120" s="35" t="s">
        <v>55</v>
      </c>
      <c r="E120" s="39" t="s">
        <v>5</v>
      </c>
    </row>
    <row r="121" spans="1:5" ht="63.75">
      <c r="A121" s="35" t="s">
        <v>56</v>
      </c>
      <c r="E121" s="40" t="s">
        <v>1257</v>
      </c>
    </row>
    <row r="122" spans="1:5" ht="127.5">
      <c r="A122" t="s">
        <v>57</v>
      </c>
      <c r="E122" s="39" t="s">
        <v>1258</v>
      </c>
    </row>
    <row r="123" spans="1:16" ht="12.75">
      <c r="A123" t="s">
        <v>48</v>
      </c>
      <c s="34" t="s">
        <v>256</v>
      </c>
      <c s="34" t="s">
        <v>1259</v>
      </c>
      <c s="35" t="s">
        <v>5</v>
      </c>
      <c s="6" t="s">
        <v>1260</v>
      </c>
      <c s="36" t="s">
        <v>132</v>
      </c>
      <c s="37">
        <v>2</v>
      </c>
      <c s="36">
        <v>0</v>
      </c>
      <c s="36">
        <f>ROUND(G123*H123,6)</f>
      </c>
      <c r="L123" s="38">
        <v>0</v>
      </c>
      <c s="32">
        <f>ROUND(ROUND(L123,2)*ROUND(G123,3),2)</f>
      </c>
      <c s="36" t="s">
        <v>54</v>
      </c>
      <c>
        <f>(M123*21)/100</f>
      </c>
      <c t="s">
        <v>26</v>
      </c>
    </row>
    <row r="124" spans="1:5" ht="12.75">
      <c r="A124" s="35" t="s">
        <v>55</v>
      </c>
      <c r="E124" s="39" t="s">
        <v>1261</v>
      </c>
    </row>
    <row r="125" spans="1:5" ht="12.75">
      <c r="A125" s="35" t="s">
        <v>56</v>
      </c>
      <c r="E125" s="40" t="s">
        <v>1262</v>
      </c>
    </row>
    <row r="126" spans="1:5" ht="102">
      <c r="A126" t="s">
        <v>57</v>
      </c>
      <c r="E126" s="39" t="s">
        <v>1263</v>
      </c>
    </row>
    <row r="127" spans="1:16" ht="12.75">
      <c r="A127" t="s">
        <v>48</v>
      </c>
      <c s="34" t="s">
        <v>262</v>
      </c>
      <c s="34" t="s">
        <v>1264</v>
      </c>
      <c s="35" t="s">
        <v>5</v>
      </c>
      <c s="6" t="s">
        <v>1265</v>
      </c>
      <c s="36" t="s">
        <v>132</v>
      </c>
      <c s="37">
        <v>3</v>
      </c>
      <c s="36">
        <v>0</v>
      </c>
      <c s="36">
        <f>ROUND(G127*H127,6)</f>
      </c>
      <c r="L127" s="38">
        <v>0</v>
      </c>
      <c s="32">
        <f>ROUND(ROUND(L127,2)*ROUND(G127,3),2)</f>
      </c>
      <c s="36" t="s">
        <v>54</v>
      </c>
      <c>
        <f>(M127*21)/100</f>
      </c>
      <c t="s">
        <v>26</v>
      </c>
    </row>
    <row r="128" spans="1:5" ht="12.75">
      <c r="A128" s="35" t="s">
        <v>55</v>
      </c>
      <c r="E128" s="39" t="s">
        <v>5</v>
      </c>
    </row>
    <row r="129" spans="1:5" ht="12.75">
      <c r="A129" s="35" t="s">
        <v>56</v>
      </c>
      <c r="E129" s="40" t="s">
        <v>1266</v>
      </c>
    </row>
    <row r="130" spans="1:5" ht="102">
      <c r="A130" t="s">
        <v>57</v>
      </c>
      <c r="E130" s="39" t="s">
        <v>1263</v>
      </c>
    </row>
    <row r="131" spans="1:16" ht="12.75">
      <c r="A131" t="s">
        <v>48</v>
      </c>
      <c s="34" t="s">
        <v>266</v>
      </c>
      <c s="34" t="s">
        <v>1267</v>
      </c>
      <c s="35" t="s">
        <v>5</v>
      </c>
      <c s="6" t="s">
        <v>1268</v>
      </c>
      <c s="36" t="s">
        <v>154</v>
      </c>
      <c s="37">
        <v>7</v>
      </c>
      <c s="36">
        <v>0</v>
      </c>
      <c s="36">
        <f>ROUND(G131*H131,6)</f>
      </c>
      <c r="L131" s="38">
        <v>0</v>
      </c>
      <c s="32">
        <f>ROUND(ROUND(L131,2)*ROUND(G131,3),2)</f>
      </c>
      <c s="36" t="s">
        <v>54</v>
      </c>
      <c>
        <f>(M131*21)/100</f>
      </c>
      <c t="s">
        <v>26</v>
      </c>
    </row>
    <row r="132" spans="1:5" ht="12.75">
      <c r="A132" s="35" t="s">
        <v>55</v>
      </c>
      <c r="E132" s="39" t="s">
        <v>5</v>
      </c>
    </row>
    <row r="133" spans="1:5" ht="12.75">
      <c r="A133" s="35" t="s">
        <v>56</v>
      </c>
      <c r="E133" s="40" t="s">
        <v>1269</v>
      </c>
    </row>
    <row r="134" spans="1:5" ht="89.25">
      <c r="A134" t="s">
        <v>57</v>
      </c>
      <c r="E134" s="39" t="s">
        <v>1270</v>
      </c>
    </row>
    <row r="135" spans="1:16" ht="12.75">
      <c r="A135" t="s">
        <v>48</v>
      </c>
      <c s="34" t="s">
        <v>139</v>
      </c>
      <c s="34" t="s">
        <v>1271</v>
      </c>
      <c s="35" t="s">
        <v>5</v>
      </c>
      <c s="6" t="s">
        <v>1272</v>
      </c>
      <c s="36" t="s">
        <v>154</v>
      </c>
      <c s="37">
        <v>19</v>
      </c>
      <c s="36">
        <v>0</v>
      </c>
      <c s="36">
        <f>ROUND(G135*H135,6)</f>
      </c>
      <c r="L135" s="38">
        <v>0</v>
      </c>
      <c s="32">
        <f>ROUND(ROUND(L135,2)*ROUND(G135,3),2)</f>
      </c>
      <c s="36" t="s">
        <v>54</v>
      </c>
      <c>
        <f>(M135*21)/100</f>
      </c>
      <c t="s">
        <v>26</v>
      </c>
    </row>
    <row r="136" spans="1:5" ht="12.75">
      <c r="A136" s="35" t="s">
        <v>55</v>
      </c>
      <c r="E136" s="39" t="s">
        <v>5</v>
      </c>
    </row>
    <row r="137" spans="1:5" ht="12.75">
      <c r="A137" s="35" t="s">
        <v>56</v>
      </c>
      <c r="E137" s="40" t="s">
        <v>1273</v>
      </c>
    </row>
    <row r="138" spans="1:5" ht="89.25">
      <c r="A138" t="s">
        <v>57</v>
      </c>
      <c r="E138" s="39" t="s">
        <v>1270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1274</v>
      </c>
      <c s="41">
        <f>Rekapitulace!C42</f>
      </c>
      <c s="20" t="s">
        <v>0</v>
      </c>
      <c t="s">
        <v>22</v>
      </c>
      <c t="s">
        <v>26</v>
      </c>
    </row>
    <row r="4" spans="1:16" ht="32" customHeight="1">
      <c r="A4" s="24" t="s">
        <v>19</v>
      </c>
      <c s="25" t="s">
        <v>27</v>
      </c>
      <c s="27" t="s">
        <v>1274</v>
      </c>
      <c r="E4" s="26" t="s">
        <v>1275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COUNTIFS(L8:L220,"=0",A8:A220,"P")+COUNTIFS(L8:L220,"",A8:A220,"P")+SUM(Q8:Q220)</f>
      </c>
    </row>
    <row r="8" spans="1:13" ht="12.75">
      <c r="A8" t="s">
        <v>43</v>
      </c>
      <c r="C8" s="28" t="s">
        <v>1278</v>
      </c>
      <c r="E8" s="30" t="s">
        <v>1277</v>
      </c>
      <c r="J8" s="29">
        <f>0+J9+J18+J47+J52+J97+J102+J167</f>
      </c>
      <c s="29">
        <f>0+K9+K18+K47+K52+K97+K102+K167</f>
      </c>
      <c s="29">
        <f>0+L9+L18+L47+L52+L97+L102+L167</f>
      </c>
      <c s="29">
        <f>0+M9+M18+M47+M52+M97+M102+M167</f>
      </c>
    </row>
    <row r="9" spans="1:13" ht="12.75">
      <c r="A9" t="s">
        <v>45</v>
      </c>
      <c r="C9" s="31" t="s">
        <v>46</v>
      </c>
      <c r="E9" s="33" t="s">
        <v>47</v>
      </c>
      <c r="J9" s="32">
        <f>0</f>
      </c>
      <c s="32">
        <f>0</f>
      </c>
      <c s="32">
        <f>0+L10+L14</f>
      </c>
      <c s="32">
        <f>0+M10+M14</f>
      </c>
    </row>
    <row r="10" spans="1:16" ht="25.5">
      <c r="A10" t="s">
        <v>48</v>
      </c>
      <c s="34" t="s">
        <v>596</v>
      </c>
      <c s="34" t="s">
        <v>59</v>
      </c>
      <c s="35" t="s">
        <v>60</v>
      </c>
      <c s="6" t="s">
        <v>61</v>
      </c>
      <c s="36" t="s">
        <v>53</v>
      </c>
      <c s="37">
        <v>109.23</v>
      </c>
      <c s="36">
        <v>0</v>
      </c>
      <c s="36">
        <f>ROUND(G10*H10,6)</f>
      </c>
      <c r="L10" s="38">
        <v>0</v>
      </c>
      <c s="32">
        <f>ROUND(ROUND(L10,2)*ROUND(G10,3),2)</f>
      </c>
      <c s="36" t="s">
        <v>54</v>
      </c>
      <c>
        <f>(M10*21)/100</f>
      </c>
      <c t="s">
        <v>26</v>
      </c>
    </row>
    <row r="11" spans="1:5" ht="25.5">
      <c r="A11" s="35" t="s">
        <v>55</v>
      </c>
      <c r="E11" s="39" t="s">
        <v>140</v>
      </c>
    </row>
    <row r="12" spans="1:5" ht="114.75">
      <c r="A12" s="35" t="s">
        <v>56</v>
      </c>
      <c r="E12" s="40" t="s">
        <v>1279</v>
      </c>
    </row>
    <row r="13" spans="1:5" ht="165.75">
      <c r="A13" t="s">
        <v>57</v>
      </c>
      <c r="E13" s="39" t="s">
        <v>474</v>
      </c>
    </row>
    <row r="14" spans="1:16" ht="25.5">
      <c r="A14" t="s">
        <v>48</v>
      </c>
      <c s="34" t="s">
        <v>1280</v>
      </c>
      <c s="34" t="s">
        <v>62</v>
      </c>
      <c s="35" t="s">
        <v>63</v>
      </c>
      <c s="6" t="s">
        <v>64</v>
      </c>
      <c s="36" t="s">
        <v>53</v>
      </c>
      <c s="37">
        <v>24.169</v>
      </c>
      <c s="36">
        <v>0</v>
      </c>
      <c s="36">
        <f>ROUND(G14*H14,6)</f>
      </c>
      <c r="L14" s="38">
        <v>0</v>
      </c>
      <c s="32">
        <f>ROUND(ROUND(L14,2)*ROUND(G14,3),2)</f>
      </c>
      <c s="36" t="s">
        <v>54</v>
      </c>
      <c>
        <f>(M14*21)/100</f>
      </c>
      <c t="s">
        <v>26</v>
      </c>
    </row>
    <row r="15" spans="1:5" ht="25.5">
      <c r="A15" s="35" t="s">
        <v>55</v>
      </c>
      <c r="E15" s="39" t="s">
        <v>140</v>
      </c>
    </row>
    <row r="16" spans="1:5" ht="140.25">
      <c r="A16" s="35" t="s">
        <v>56</v>
      </c>
      <c r="E16" s="40" t="s">
        <v>1281</v>
      </c>
    </row>
    <row r="17" spans="1:5" ht="165.75">
      <c r="A17" t="s">
        <v>57</v>
      </c>
      <c r="E17" s="39" t="s">
        <v>474</v>
      </c>
    </row>
    <row r="18" spans="1:13" ht="12.75">
      <c r="A18" t="s">
        <v>45</v>
      </c>
      <c r="C18" s="31" t="s">
        <v>49</v>
      </c>
      <c r="E18" s="33" t="s">
        <v>142</v>
      </c>
      <c r="J18" s="32">
        <f>0</f>
      </c>
      <c s="32">
        <f>0</f>
      </c>
      <c s="32">
        <f>0+L19+L23+L27+L31+L35+L39+L43</f>
      </c>
      <c s="32">
        <f>0+M19+M23+M27+M31+M35+M39+M43</f>
      </c>
    </row>
    <row r="19" spans="1:16" ht="12.75">
      <c r="A19" t="s">
        <v>48</v>
      </c>
      <c s="34" t="s">
        <v>26</v>
      </c>
      <c s="34" t="s">
        <v>1282</v>
      </c>
      <c s="35" t="s">
        <v>5</v>
      </c>
      <c s="6" t="s">
        <v>1283</v>
      </c>
      <c s="36" t="s">
        <v>145</v>
      </c>
      <c s="37">
        <v>16.06</v>
      </c>
      <c s="36">
        <v>0</v>
      </c>
      <c s="36">
        <f>ROUND(G19*H19,6)</f>
      </c>
      <c r="L19" s="38">
        <v>0</v>
      </c>
      <c s="32">
        <f>ROUND(ROUND(L19,2)*ROUND(G19,3),2)</f>
      </c>
      <c s="36" t="s">
        <v>54</v>
      </c>
      <c>
        <f>(M19*21)/100</f>
      </c>
      <c t="s">
        <v>26</v>
      </c>
    </row>
    <row r="20" spans="1:5" ht="12.75">
      <c r="A20" s="35" t="s">
        <v>55</v>
      </c>
      <c r="E20" s="39" t="s">
        <v>5</v>
      </c>
    </row>
    <row r="21" spans="1:5" ht="127.5">
      <c r="A21" s="35" t="s">
        <v>56</v>
      </c>
      <c r="E21" s="40" t="s">
        <v>1284</v>
      </c>
    </row>
    <row r="22" spans="1:5" ht="63.75">
      <c r="A22" t="s">
        <v>57</v>
      </c>
      <c r="E22" s="39" t="s">
        <v>1285</v>
      </c>
    </row>
    <row r="23" spans="1:16" ht="25.5">
      <c r="A23" t="s">
        <v>48</v>
      </c>
      <c s="34" t="s">
        <v>25</v>
      </c>
      <c s="34" t="s">
        <v>1286</v>
      </c>
      <c s="35" t="s">
        <v>5</v>
      </c>
      <c s="6" t="s">
        <v>1287</v>
      </c>
      <c s="36" t="s">
        <v>145</v>
      </c>
      <c s="37">
        <v>32.12</v>
      </c>
      <c s="36">
        <v>0</v>
      </c>
      <c s="36">
        <f>ROUND(G23*H23,6)</f>
      </c>
      <c r="L23" s="38">
        <v>0</v>
      </c>
      <c s="32">
        <f>ROUND(ROUND(L23,2)*ROUND(G23,3),2)</f>
      </c>
      <c s="36" t="s">
        <v>54</v>
      </c>
      <c>
        <f>(M23*21)/100</f>
      </c>
      <c t="s">
        <v>26</v>
      </c>
    </row>
    <row r="24" spans="1:5" ht="12.75">
      <c r="A24" s="35" t="s">
        <v>55</v>
      </c>
      <c r="E24" s="39" t="s">
        <v>5</v>
      </c>
    </row>
    <row r="25" spans="1:5" ht="127.5">
      <c r="A25" s="35" t="s">
        <v>56</v>
      </c>
      <c r="E25" s="40" t="s">
        <v>1288</v>
      </c>
    </row>
    <row r="26" spans="1:5" ht="63.75">
      <c r="A26" t="s">
        <v>57</v>
      </c>
      <c r="E26" s="39" t="s">
        <v>1285</v>
      </c>
    </row>
    <row r="27" spans="1:16" ht="25.5">
      <c r="A27" t="s">
        <v>48</v>
      </c>
      <c s="34" t="s">
        <v>65</v>
      </c>
      <c s="34" t="s">
        <v>1289</v>
      </c>
      <c s="35" t="s">
        <v>5</v>
      </c>
      <c s="6" t="s">
        <v>1290</v>
      </c>
      <c s="36" t="s">
        <v>145</v>
      </c>
      <c s="37">
        <v>156.615</v>
      </c>
      <c s="36">
        <v>0</v>
      </c>
      <c s="36">
        <f>ROUND(G27*H27,6)</f>
      </c>
      <c r="L27" s="38">
        <v>0</v>
      </c>
      <c s="32">
        <f>ROUND(ROUND(L27,2)*ROUND(G27,3),2)</f>
      </c>
      <c s="36" t="s">
        <v>54</v>
      </c>
      <c>
        <f>(M27*21)/100</f>
      </c>
      <c t="s">
        <v>26</v>
      </c>
    </row>
    <row r="28" spans="1:5" ht="38.25">
      <c r="A28" s="35" t="s">
        <v>55</v>
      </c>
      <c r="E28" s="39" t="s">
        <v>1291</v>
      </c>
    </row>
    <row r="29" spans="1:5" ht="89.25">
      <c r="A29" s="35" t="s">
        <v>56</v>
      </c>
      <c r="E29" s="40" t="s">
        <v>1292</v>
      </c>
    </row>
    <row r="30" spans="1:5" ht="63.75">
      <c r="A30" t="s">
        <v>57</v>
      </c>
      <c r="E30" s="39" t="s">
        <v>1285</v>
      </c>
    </row>
    <row r="31" spans="1:16" ht="12.75">
      <c r="A31" t="s">
        <v>48</v>
      </c>
      <c s="34" t="s">
        <v>69</v>
      </c>
      <c s="34" t="s">
        <v>1293</v>
      </c>
      <c s="35" t="s">
        <v>5</v>
      </c>
      <c s="6" t="s">
        <v>1294</v>
      </c>
      <c s="36" t="s">
        <v>154</v>
      </c>
      <c s="37">
        <v>50.5</v>
      </c>
      <c s="36">
        <v>0</v>
      </c>
      <c s="36">
        <f>ROUND(G31*H31,6)</f>
      </c>
      <c r="L31" s="38">
        <v>0</v>
      </c>
      <c s="32">
        <f>ROUND(ROUND(L31,2)*ROUND(G31,3),2)</f>
      </c>
      <c s="36" t="s">
        <v>54</v>
      </c>
      <c>
        <f>(M31*21)/100</f>
      </c>
      <c t="s">
        <v>26</v>
      </c>
    </row>
    <row r="32" spans="1:5" ht="12.75">
      <c r="A32" s="35" t="s">
        <v>55</v>
      </c>
      <c r="E32" s="39" t="s">
        <v>5</v>
      </c>
    </row>
    <row r="33" spans="1:5" ht="102">
      <c r="A33" s="35" t="s">
        <v>56</v>
      </c>
      <c r="E33" s="40" t="s">
        <v>1295</v>
      </c>
    </row>
    <row r="34" spans="1:5" ht="63.75">
      <c r="A34" t="s">
        <v>57</v>
      </c>
      <c r="E34" s="39" t="s">
        <v>1296</v>
      </c>
    </row>
    <row r="35" spans="1:16" ht="12.75">
      <c r="A35" t="s">
        <v>48</v>
      </c>
      <c s="34" t="s">
        <v>74</v>
      </c>
      <c s="34" t="s">
        <v>1297</v>
      </c>
      <c s="35" t="s">
        <v>435</v>
      </c>
      <c s="6" t="s">
        <v>1298</v>
      </c>
      <c s="36" t="s">
        <v>154</v>
      </c>
      <c s="37">
        <v>26</v>
      </c>
      <c s="36">
        <v>0</v>
      </c>
      <c s="36">
        <f>ROUND(G35*H35,6)</f>
      </c>
      <c r="L35" s="38">
        <v>0</v>
      </c>
      <c s="32">
        <f>ROUND(ROUND(L35,2)*ROUND(G35,3),2)</f>
      </c>
      <c s="36" t="s">
        <v>54</v>
      </c>
      <c>
        <f>(M35*21)/100</f>
      </c>
      <c t="s">
        <v>26</v>
      </c>
    </row>
    <row r="36" spans="1:5" ht="12.75">
      <c r="A36" s="35" t="s">
        <v>55</v>
      </c>
      <c r="E36" s="39" t="s">
        <v>1299</v>
      </c>
    </row>
    <row r="37" spans="1:5" ht="38.25">
      <c r="A37" s="35" t="s">
        <v>56</v>
      </c>
      <c r="E37" s="40" t="s">
        <v>1300</v>
      </c>
    </row>
    <row r="38" spans="1:5" ht="25.5">
      <c r="A38" t="s">
        <v>57</v>
      </c>
      <c r="E38" s="39" t="s">
        <v>1301</v>
      </c>
    </row>
    <row r="39" spans="1:16" ht="12.75">
      <c r="A39" t="s">
        <v>48</v>
      </c>
      <c s="34" t="s">
        <v>82</v>
      </c>
      <c s="34" t="s">
        <v>485</v>
      </c>
      <c s="35" t="s">
        <v>5</v>
      </c>
      <c s="6" t="s">
        <v>486</v>
      </c>
      <c s="36" t="s">
        <v>145</v>
      </c>
      <c s="37">
        <v>3.7</v>
      </c>
      <c s="36">
        <v>0</v>
      </c>
      <c s="36">
        <f>ROUND(G39*H39,6)</f>
      </c>
      <c r="L39" s="38">
        <v>0</v>
      </c>
      <c s="32">
        <f>ROUND(ROUND(L39,2)*ROUND(G39,3),2)</f>
      </c>
      <c s="36" t="s">
        <v>54</v>
      </c>
      <c>
        <f>(M39*21)/100</f>
      </c>
      <c t="s">
        <v>26</v>
      </c>
    </row>
    <row r="40" spans="1:5" ht="12.75">
      <c r="A40" s="35" t="s">
        <v>55</v>
      </c>
      <c r="E40" s="39" t="s">
        <v>1302</v>
      </c>
    </row>
    <row r="41" spans="1:5" ht="25.5">
      <c r="A41" s="35" t="s">
        <v>56</v>
      </c>
      <c r="E41" s="40" t="s">
        <v>1303</v>
      </c>
    </row>
    <row r="42" spans="1:5" ht="293.25">
      <c r="A42" t="s">
        <v>57</v>
      </c>
      <c r="E42" s="39" t="s">
        <v>489</v>
      </c>
    </row>
    <row r="43" spans="1:16" ht="12.75">
      <c r="A43" t="s">
        <v>48</v>
      </c>
      <c s="34" t="s">
        <v>86</v>
      </c>
      <c s="34" t="s">
        <v>490</v>
      </c>
      <c s="35" t="s">
        <v>5</v>
      </c>
      <c s="6" t="s">
        <v>491</v>
      </c>
      <c s="36" t="s">
        <v>492</v>
      </c>
      <c s="37">
        <v>501.5</v>
      </c>
      <c s="36">
        <v>0</v>
      </c>
      <c s="36">
        <f>ROUND(G43*H43,6)</f>
      </c>
      <c r="L43" s="38">
        <v>0</v>
      </c>
      <c s="32">
        <f>ROUND(ROUND(L43,2)*ROUND(G43,3),2)</f>
      </c>
      <c s="36" t="s">
        <v>54</v>
      </c>
      <c>
        <f>(M43*21)/100</f>
      </c>
      <c t="s">
        <v>26</v>
      </c>
    </row>
    <row r="44" spans="1:5" ht="12.75">
      <c r="A44" s="35" t="s">
        <v>55</v>
      </c>
      <c r="E44" s="39" t="s">
        <v>1304</v>
      </c>
    </row>
    <row r="45" spans="1:5" ht="114.75">
      <c r="A45" s="35" t="s">
        <v>56</v>
      </c>
      <c r="E45" s="40" t="s">
        <v>1305</v>
      </c>
    </row>
    <row r="46" spans="1:5" ht="25.5">
      <c r="A46" t="s">
        <v>57</v>
      </c>
      <c r="E46" s="39" t="s">
        <v>1306</v>
      </c>
    </row>
    <row r="47" spans="1:13" ht="12.75">
      <c r="A47" t="s">
        <v>45</v>
      </c>
      <c r="C47" s="31" t="s">
        <v>65</v>
      </c>
      <c r="E47" s="33" t="s">
        <v>509</v>
      </c>
      <c r="J47" s="32">
        <f>0</f>
      </c>
      <c s="32">
        <f>0</f>
      </c>
      <c s="32">
        <f>0+L48</f>
      </c>
      <c s="32">
        <f>0+M48</f>
      </c>
    </row>
    <row r="48" spans="1:16" ht="12.75">
      <c r="A48" t="s">
        <v>48</v>
      </c>
      <c s="34" t="s">
        <v>90</v>
      </c>
      <c s="34" t="s">
        <v>1307</v>
      </c>
      <c s="35" t="s">
        <v>5</v>
      </c>
      <c s="6" t="s">
        <v>1308</v>
      </c>
      <c s="36" t="s">
        <v>145</v>
      </c>
      <c s="37">
        <v>34.96</v>
      </c>
      <c s="36">
        <v>0</v>
      </c>
      <c s="36">
        <f>ROUND(G48*H48,6)</f>
      </c>
      <c r="L48" s="38">
        <v>0</v>
      </c>
      <c s="32">
        <f>ROUND(ROUND(L48,2)*ROUND(G48,3),2)</f>
      </c>
      <c s="36" t="s">
        <v>54</v>
      </c>
      <c>
        <f>(M48*21)/100</f>
      </c>
      <c t="s">
        <v>26</v>
      </c>
    </row>
    <row r="49" spans="1:5" ht="25.5">
      <c r="A49" s="35" t="s">
        <v>55</v>
      </c>
      <c r="E49" s="39" t="s">
        <v>1309</v>
      </c>
    </row>
    <row r="50" spans="1:5" ht="51">
      <c r="A50" s="35" t="s">
        <v>56</v>
      </c>
      <c r="E50" s="40" t="s">
        <v>1310</v>
      </c>
    </row>
    <row r="51" spans="1:5" ht="369.75">
      <c r="A51" t="s">
        <v>57</v>
      </c>
      <c r="E51" s="39" t="s">
        <v>1311</v>
      </c>
    </row>
    <row r="52" spans="1:13" ht="12.75">
      <c r="A52" t="s">
        <v>45</v>
      </c>
      <c r="C52" s="31" t="s">
        <v>69</v>
      </c>
      <c r="E52" s="33" t="s">
        <v>353</v>
      </c>
      <c r="J52" s="32">
        <f>0</f>
      </c>
      <c s="32">
        <f>0</f>
      </c>
      <c s="32">
        <f>0+L53+L57+L61+L65+L69+L73+L77+L81+L85+L89+L93</f>
      </c>
      <c s="32">
        <f>0+M53+M57+M61+M65+M69+M73+M77+M81+M85+M89+M93</f>
      </c>
    </row>
    <row r="53" spans="1:16" ht="12.75">
      <c r="A53" t="s">
        <v>48</v>
      </c>
      <c s="34" t="s">
        <v>94</v>
      </c>
      <c s="34" t="s">
        <v>1312</v>
      </c>
      <c s="35" t="s">
        <v>5</v>
      </c>
      <c s="6" t="s">
        <v>1313</v>
      </c>
      <c s="36" t="s">
        <v>492</v>
      </c>
      <c s="37">
        <v>693.9</v>
      </c>
      <c s="36">
        <v>0</v>
      </c>
      <c s="36">
        <f>ROUND(G53*H53,6)</f>
      </c>
      <c r="L53" s="38">
        <v>0</v>
      </c>
      <c s="32">
        <f>ROUND(ROUND(L53,2)*ROUND(G53,3),2)</f>
      </c>
      <c s="36" t="s">
        <v>54</v>
      </c>
      <c>
        <f>(M53*21)/100</f>
      </c>
      <c t="s">
        <v>26</v>
      </c>
    </row>
    <row r="54" spans="1:5" ht="12.75">
      <c r="A54" s="35" t="s">
        <v>55</v>
      </c>
      <c r="E54" s="39" t="s">
        <v>5</v>
      </c>
    </row>
    <row r="55" spans="1:5" ht="102">
      <c r="A55" s="35" t="s">
        <v>56</v>
      </c>
      <c r="E55" s="40" t="s">
        <v>1314</v>
      </c>
    </row>
    <row r="56" spans="1:5" ht="51">
      <c r="A56" t="s">
        <v>57</v>
      </c>
      <c r="E56" s="39" t="s">
        <v>1315</v>
      </c>
    </row>
    <row r="57" spans="1:16" ht="12.75">
      <c r="A57" t="s">
        <v>48</v>
      </c>
      <c s="34" t="s">
        <v>102</v>
      </c>
      <c s="34" t="s">
        <v>1316</v>
      </c>
      <c s="35" t="s">
        <v>5</v>
      </c>
      <c s="6" t="s">
        <v>1317</v>
      </c>
      <c s="36" t="s">
        <v>492</v>
      </c>
      <c s="37">
        <v>181.1</v>
      </c>
      <c s="36">
        <v>0</v>
      </c>
      <c s="36">
        <f>ROUND(G57*H57,6)</f>
      </c>
      <c r="L57" s="38">
        <v>0</v>
      </c>
      <c s="32">
        <f>ROUND(ROUND(L57,2)*ROUND(G57,3),2)</f>
      </c>
      <c s="36" t="s">
        <v>54</v>
      </c>
      <c>
        <f>(M57*21)/100</f>
      </c>
      <c t="s">
        <v>26</v>
      </c>
    </row>
    <row r="58" spans="1:5" ht="12.75">
      <c r="A58" s="35" t="s">
        <v>55</v>
      </c>
      <c r="E58" s="39" t="s">
        <v>1318</v>
      </c>
    </row>
    <row r="59" spans="1:5" ht="76.5">
      <c r="A59" s="35" t="s">
        <v>56</v>
      </c>
      <c r="E59" s="40" t="s">
        <v>1319</v>
      </c>
    </row>
    <row r="60" spans="1:5" ht="51">
      <c r="A60" t="s">
        <v>57</v>
      </c>
      <c r="E60" s="39" t="s">
        <v>1315</v>
      </c>
    </row>
    <row r="61" spans="1:16" ht="12.75">
      <c r="A61" t="s">
        <v>48</v>
      </c>
      <c s="34" t="s">
        <v>197</v>
      </c>
      <c s="34" t="s">
        <v>1320</v>
      </c>
      <c s="35" t="s">
        <v>5</v>
      </c>
      <c s="6" t="s">
        <v>1321</v>
      </c>
      <c s="36" t="s">
        <v>492</v>
      </c>
      <c s="37">
        <v>11.2</v>
      </c>
      <c s="36">
        <v>0</v>
      </c>
      <c s="36">
        <f>ROUND(G61*H61,6)</f>
      </c>
      <c r="L61" s="38">
        <v>0</v>
      </c>
      <c s="32">
        <f>ROUND(ROUND(L61,2)*ROUND(G61,3),2)</f>
      </c>
      <c s="36" t="s">
        <v>54</v>
      </c>
      <c>
        <f>(M61*21)/100</f>
      </c>
      <c t="s">
        <v>26</v>
      </c>
    </row>
    <row r="62" spans="1:5" ht="12.75">
      <c r="A62" s="35" t="s">
        <v>55</v>
      </c>
      <c r="E62" s="39" t="s">
        <v>1322</v>
      </c>
    </row>
    <row r="63" spans="1:5" ht="25.5">
      <c r="A63" s="35" t="s">
        <v>56</v>
      </c>
      <c r="E63" s="40" t="s">
        <v>1323</v>
      </c>
    </row>
    <row r="64" spans="1:5" ht="38.25">
      <c r="A64" t="s">
        <v>57</v>
      </c>
      <c r="E64" s="39" t="s">
        <v>1324</v>
      </c>
    </row>
    <row r="65" spans="1:16" ht="12.75">
      <c r="A65" t="s">
        <v>48</v>
      </c>
      <c s="34" t="s">
        <v>202</v>
      </c>
      <c s="34" t="s">
        <v>905</v>
      </c>
      <c s="35" t="s">
        <v>5</v>
      </c>
      <c s="6" t="s">
        <v>906</v>
      </c>
      <c s="36" t="s">
        <v>492</v>
      </c>
      <c s="37">
        <v>315</v>
      </c>
      <c s="36">
        <v>0</v>
      </c>
      <c s="36">
        <f>ROUND(G65*H65,6)</f>
      </c>
      <c r="L65" s="38">
        <v>0</v>
      </c>
      <c s="32">
        <f>ROUND(ROUND(L65,2)*ROUND(G65,3),2)</f>
      </c>
      <c s="36" t="s">
        <v>54</v>
      </c>
      <c>
        <f>(M65*21)/100</f>
      </c>
      <c t="s">
        <v>26</v>
      </c>
    </row>
    <row r="66" spans="1:5" ht="12.75">
      <c r="A66" s="35" t="s">
        <v>55</v>
      </c>
      <c r="E66" s="39" t="s">
        <v>5</v>
      </c>
    </row>
    <row r="67" spans="1:5" ht="25.5">
      <c r="A67" s="35" t="s">
        <v>56</v>
      </c>
      <c r="E67" s="40" t="s">
        <v>1325</v>
      </c>
    </row>
    <row r="68" spans="1:5" ht="140.25">
      <c r="A68" t="s">
        <v>57</v>
      </c>
      <c r="E68" s="39" t="s">
        <v>1326</v>
      </c>
    </row>
    <row r="69" spans="1:16" ht="12.75">
      <c r="A69" t="s">
        <v>48</v>
      </c>
      <c s="34" t="s">
        <v>206</v>
      </c>
      <c s="34" t="s">
        <v>908</v>
      </c>
      <c s="35" t="s">
        <v>5</v>
      </c>
      <c s="6" t="s">
        <v>909</v>
      </c>
      <c s="36" t="s">
        <v>492</v>
      </c>
      <c s="37">
        <v>315</v>
      </c>
      <c s="36">
        <v>0</v>
      </c>
      <c s="36">
        <f>ROUND(G69*H69,6)</f>
      </c>
      <c r="L69" s="38">
        <v>0</v>
      </c>
      <c s="32">
        <f>ROUND(ROUND(L69,2)*ROUND(G69,3),2)</f>
      </c>
      <c s="36" t="s">
        <v>54</v>
      </c>
      <c>
        <f>(M69*21)/100</f>
      </c>
      <c t="s">
        <v>26</v>
      </c>
    </row>
    <row r="70" spans="1:5" ht="12.75">
      <c r="A70" s="35" t="s">
        <v>55</v>
      </c>
      <c r="E70" s="39" t="s">
        <v>5</v>
      </c>
    </row>
    <row r="71" spans="1:5" ht="25.5">
      <c r="A71" s="35" t="s">
        <v>56</v>
      </c>
      <c r="E71" s="40" t="s">
        <v>1327</v>
      </c>
    </row>
    <row r="72" spans="1:5" ht="140.25">
      <c r="A72" t="s">
        <v>57</v>
      </c>
      <c r="E72" s="39" t="s">
        <v>1326</v>
      </c>
    </row>
    <row r="73" spans="1:16" ht="12.75">
      <c r="A73" t="s">
        <v>48</v>
      </c>
      <c s="34" t="s">
        <v>211</v>
      </c>
      <c s="34" t="s">
        <v>910</v>
      </c>
      <c s="35" t="s">
        <v>5</v>
      </c>
      <c s="6" t="s">
        <v>911</v>
      </c>
      <c s="36" t="s">
        <v>492</v>
      </c>
      <c s="37">
        <v>315</v>
      </c>
      <c s="36">
        <v>0</v>
      </c>
      <c s="36">
        <f>ROUND(G73*H73,6)</f>
      </c>
      <c r="L73" s="38">
        <v>0</v>
      </c>
      <c s="32">
        <f>ROUND(ROUND(L73,2)*ROUND(G73,3),2)</f>
      </c>
      <c s="36" t="s">
        <v>54</v>
      </c>
      <c>
        <f>(M73*21)/100</f>
      </c>
      <c t="s">
        <v>26</v>
      </c>
    </row>
    <row r="74" spans="1:5" ht="12.75">
      <c r="A74" s="35" t="s">
        <v>55</v>
      </c>
      <c r="E74" s="39" t="s">
        <v>5</v>
      </c>
    </row>
    <row r="75" spans="1:5" ht="25.5">
      <c r="A75" s="35" t="s">
        <v>56</v>
      </c>
      <c r="E75" s="40" t="s">
        <v>1328</v>
      </c>
    </row>
    <row r="76" spans="1:5" ht="140.25">
      <c r="A76" t="s">
        <v>57</v>
      </c>
      <c r="E76" s="39" t="s">
        <v>1326</v>
      </c>
    </row>
    <row r="77" spans="1:16" ht="12.75">
      <c r="A77" t="s">
        <v>48</v>
      </c>
      <c s="34" t="s">
        <v>215</v>
      </c>
      <c s="34" t="s">
        <v>1329</v>
      </c>
      <c s="35" t="s">
        <v>5</v>
      </c>
      <c s="6" t="s">
        <v>1330</v>
      </c>
      <c s="36" t="s">
        <v>492</v>
      </c>
      <c s="37">
        <v>23.44</v>
      </c>
      <c s="36">
        <v>0</v>
      </c>
      <c s="36">
        <f>ROUND(G77*H77,6)</f>
      </c>
      <c r="L77" s="38">
        <v>0</v>
      </c>
      <c s="32">
        <f>ROUND(ROUND(L77,2)*ROUND(G77,3),2)</f>
      </c>
      <c s="36" t="s">
        <v>54</v>
      </c>
      <c>
        <f>(M77*21)/100</f>
      </c>
      <c t="s">
        <v>26</v>
      </c>
    </row>
    <row r="78" spans="1:5" ht="51">
      <c r="A78" s="35" t="s">
        <v>55</v>
      </c>
      <c r="E78" s="39" t="s">
        <v>1331</v>
      </c>
    </row>
    <row r="79" spans="1:5" ht="63.75">
      <c r="A79" s="35" t="s">
        <v>56</v>
      </c>
      <c r="E79" s="40" t="s">
        <v>1332</v>
      </c>
    </row>
    <row r="80" spans="1:5" ht="153">
      <c r="A80" t="s">
        <v>57</v>
      </c>
      <c r="E80" s="39" t="s">
        <v>1202</v>
      </c>
    </row>
    <row r="81" spans="1:16" ht="12.75">
      <c r="A81" t="s">
        <v>48</v>
      </c>
      <c s="34" t="s">
        <v>220</v>
      </c>
      <c s="34" t="s">
        <v>1333</v>
      </c>
      <c s="35" t="s">
        <v>5</v>
      </c>
      <c s="6" t="s">
        <v>1334</v>
      </c>
      <c s="36" t="s">
        <v>492</v>
      </c>
      <c s="37">
        <v>1.62</v>
      </c>
      <c s="36">
        <v>0</v>
      </c>
      <c s="36">
        <f>ROUND(G81*H81,6)</f>
      </c>
      <c r="L81" s="38">
        <v>0</v>
      </c>
      <c s="32">
        <f>ROUND(ROUND(L81,2)*ROUND(G81,3),2)</f>
      </c>
      <c s="36" t="s">
        <v>54</v>
      </c>
      <c>
        <f>(M81*21)/100</f>
      </c>
      <c t="s">
        <v>26</v>
      </c>
    </row>
    <row r="82" spans="1:5" ht="51">
      <c r="A82" s="35" t="s">
        <v>55</v>
      </c>
      <c r="E82" s="39" t="s">
        <v>1335</v>
      </c>
    </row>
    <row r="83" spans="1:5" ht="25.5">
      <c r="A83" s="35" t="s">
        <v>56</v>
      </c>
      <c r="E83" s="40" t="s">
        <v>1336</v>
      </c>
    </row>
    <row r="84" spans="1:5" ht="153">
      <c r="A84" t="s">
        <v>57</v>
      </c>
      <c r="E84" s="39" t="s">
        <v>1337</v>
      </c>
    </row>
    <row r="85" spans="1:16" ht="12.75">
      <c r="A85" t="s">
        <v>48</v>
      </c>
      <c s="34" t="s">
        <v>224</v>
      </c>
      <c s="34" t="s">
        <v>1338</v>
      </c>
      <c s="35" t="s">
        <v>5</v>
      </c>
      <c s="6" t="s">
        <v>1339</v>
      </c>
      <c s="36" t="s">
        <v>492</v>
      </c>
      <c s="37">
        <v>5.2</v>
      </c>
      <c s="36">
        <v>0</v>
      </c>
      <c s="36">
        <f>ROUND(G85*H85,6)</f>
      </c>
      <c r="L85" s="38">
        <v>0</v>
      </c>
      <c s="32">
        <f>ROUND(ROUND(L85,2)*ROUND(G85,3),2)</f>
      </c>
      <c s="36" t="s">
        <v>54</v>
      </c>
      <c>
        <f>(M85*21)/100</f>
      </c>
      <c t="s">
        <v>26</v>
      </c>
    </row>
    <row r="86" spans="1:5" ht="12.75">
      <c r="A86" s="35" t="s">
        <v>55</v>
      </c>
      <c r="E86" s="39" t="s">
        <v>5</v>
      </c>
    </row>
    <row r="87" spans="1:5" ht="25.5">
      <c r="A87" s="35" t="s">
        <v>56</v>
      </c>
      <c r="E87" s="40" t="s">
        <v>1340</v>
      </c>
    </row>
    <row r="88" spans="1:5" ht="89.25">
      <c r="A88" t="s">
        <v>57</v>
      </c>
      <c r="E88" s="39" t="s">
        <v>1341</v>
      </c>
    </row>
    <row r="89" spans="1:16" ht="25.5">
      <c r="A89" t="s">
        <v>48</v>
      </c>
      <c s="34" t="s">
        <v>1342</v>
      </c>
      <c s="34" t="s">
        <v>1343</v>
      </c>
      <c s="35" t="s">
        <v>26</v>
      </c>
      <c s="6" t="s">
        <v>1344</v>
      </c>
      <c s="36" t="s">
        <v>492</v>
      </c>
      <c s="37">
        <v>197.59</v>
      </c>
      <c s="36">
        <v>0</v>
      </c>
      <c s="36">
        <f>ROUND(G89*H89,6)</f>
      </c>
      <c r="L89" s="38">
        <v>0</v>
      </c>
      <c s="32">
        <f>ROUND(ROUND(L89,2)*ROUND(G89,3),2)</f>
      </c>
      <c s="36" t="s">
        <v>54</v>
      </c>
      <c>
        <f>(M89*21)/100</f>
      </c>
      <c t="s">
        <v>26</v>
      </c>
    </row>
    <row r="90" spans="1:5" ht="51">
      <c r="A90" s="35" t="s">
        <v>55</v>
      </c>
      <c r="E90" s="39" t="s">
        <v>1345</v>
      </c>
    </row>
    <row r="91" spans="1:5" ht="76.5">
      <c r="A91" s="35" t="s">
        <v>56</v>
      </c>
      <c r="E91" s="40" t="s">
        <v>1346</v>
      </c>
    </row>
    <row r="92" spans="1:5" ht="153">
      <c r="A92" t="s">
        <v>57</v>
      </c>
      <c r="E92" s="39" t="s">
        <v>1202</v>
      </c>
    </row>
    <row r="93" spans="1:16" ht="25.5">
      <c r="A93" t="s">
        <v>48</v>
      </c>
      <c s="34" t="s">
        <v>1347</v>
      </c>
      <c s="34" t="s">
        <v>1348</v>
      </c>
      <c s="35" t="s">
        <v>5</v>
      </c>
      <c s="6" t="s">
        <v>1349</v>
      </c>
      <c s="36" t="s">
        <v>492</v>
      </c>
      <c s="37">
        <v>174.8</v>
      </c>
      <c s="36">
        <v>0</v>
      </c>
      <c s="36">
        <f>ROUND(G93*H93,6)</f>
      </c>
      <c r="L93" s="38">
        <v>0</v>
      </c>
      <c s="32">
        <f>ROUND(ROUND(L93,2)*ROUND(G93,3),2)</f>
      </c>
      <c s="36" t="s">
        <v>54</v>
      </c>
      <c>
        <f>(M93*21)/100</f>
      </c>
      <c t="s">
        <v>26</v>
      </c>
    </row>
    <row r="94" spans="1:5" ht="25.5">
      <c r="A94" s="35" t="s">
        <v>55</v>
      </c>
      <c r="E94" s="39" t="s">
        <v>1350</v>
      </c>
    </row>
    <row r="95" spans="1:5" ht="12.75">
      <c r="A95" s="35" t="s">
        <v>56</v>
      </c>
      <c r="E95" s="40" t="s">
        <v>1351</v>
      </c>
    </row>
    <row r="96" spans="1:5" ht="153">
      <c r="A96" t="s">
        <v>57</v>
      </c>
      <c r="E96" s="39" t="s">
        <v>1337</v>
      </c>
    </row>
    <row r="97" spans="1:13" ht="12.75">
      <c r="A97" t="s">
        <v>45</v>
      </c>
      <c r="C97" s="31" t="s">
        <v>82</v>
      </c>
      <c r="E97" s="33" t="s">
        <v>321</v>
      </c>
      <c r="J97" s="32">
        <f>0</f>
      </c>
      <c s="32">
        <f>0</f>
      </c>
      <c s="32">
        <f>0+L98</f>
      </c>
      <c s="32">
        <f>0+M98</f>
      </c>
    </row>
    <row r="98" spans="1:16" ht="12.75">
      <c r="A98" t="s">
        <v>48</v>
      </c>
      <c s="34" t="s">
        <v>228</v>
      </c>
      <c s="34" t="s">
        <v>1352</v>
      </c>
      <c s="35" t="s">
        <v>5</v>
      </c>
      <c s="6" t="s">
        <v>1353</v>
      </c>
      <c s="36" t="s">
        <v>132</v>
      </c>
      <c s="37">
        <v>2</v>
      </c>
      <c s="36">
        <v>0</v>
      </c>
      <c s="36">
        <f>ROUND(G98*H98,6)</f>
      </c>
      <c r="L98" s="38">
        <v>0</v>
      </c>
      <c s="32">
        <f>ROUND(ROUND(L98,2)*ROUND(G98,3),2)</f>
      </c>
      <c s="36" t="s">
        <v>54</v>
      </c>
      <c>
        <f>(M98*21)/100</f>
      </c>
      <c t="s">
        <v>26</v>
      </c>
    </row>
    <row r="99" spans="1:5" ht="51">
      <c r="A99" s="35" t="s">
        <v>55</v>
      </c>
      <c r="E99" s="39" t="s">
        <v>1354</v>
      </c>
    </row>
    <row r="100" spans="1:5" ht="25.5">
      <c r="A100" s="35" t="s">
        <v>56</v>
      </c>
      <c r="E100" s="40" t="s">
        <v>1355</v>
      </c>
    </row>
    <row r="101" spans="1:5" ht="12.75">
      <c r="A101" t="s">
        <v>57</v>
      </c>
      <c r="E101" s="39" t="s">
        <v>1356</v>
      </c>
    </row>
    <row r="102" spans="1:13" ht="12.75">
      <c r="A102" t="s">
        <v>45</v>
      </c>
      <c r="C102" s="31" t="s">
        <v>86</v>
      </c>
      <c r="E102" s="33" t="s">
        <v>405</v>
      </c>
      <c r="J102" s="32">
        <f>0</f>
      </c>
      <c s="32">
        <f>0</f>
      </c>
      <c s="32">
        <f>0+L103+L107+L111+L115+L119+L123+L127+L131+L135+L139+L143+L147+L151+L155+L159+L163</f>
      </c>
      <c s="32">
        <f>0+M103+M107+M111+M115+M119+M123+M127+M131+M135+M139+M143+M147+M151+M155+M159+M163</f>
      </c>
    </row>
    <row r="103" spans="1:16" ht="25.5">
      <c r="A103" t="s">
        <v>48</v>
      </c>
      <c s="34" t="s">
        <v>244</v>
      </c>
      <c s="34" t="s">
        <v>1357</v>
      </c>
      <c s="35" t="s">
        <v>5</v>
      </c>
      <c s="6" t="s">
        <v>1358</v>
      </c>
      <c s="36" t="s">
        <v>132</v>
      </c>
      <c s="37">
        <v>11</v>
      </c>
      <c s="36">
        <v>0</v>
      </c>
      <c s="36">
        <f>ROUND(G103*H103,6)</f>
      </c>
      <c r="L103" s="38">
        <v>0</v>
      </c>
      <c s="32">
        <f>ROUND(ROUND(L103,2)*ROUND(G103,3),2)</f>
      </c>
      <c s="36" t="s">
        <v>54</v>
      </c>
      <c>
        <f>(M103*21)/100</f>
      </c>
      <c t="s">
        <v>26</v>
      </c>
    </row>
    <row r="104" spans="1:5" ht="12.75">
      <c r="A104" s="35" t="s">
        <v>55</v>
      </c>
      <c r="E104" s="39" t="s">
        <v>5</v>
      </c>
    </row>
    <row r="105" spans="1:5" ht="89.25">
      <c r="A105" s="35" t="s">
        <v>56</v>
      </c>
      <c r="E105" s="40" t="s">
        <v>1359</v>
      </c>
    </row>
    <row r="106" spans="1:5" ht="25.5">
      <c r="A106" t="s">
        <v>57</v>
      </c>
      <c r="E106" s="39" t="s">
        <v>1360</v>
      </c>
    </row>
    <row r="107" spans="1:16" ht="25.5">
      <c r="A107" t="s">
        <v>48</v>
      </c>
      <c s="34" t="s">
        <v>248</v>
      </c>
      <c s="34" t="s">
        <v>1361</v>
      </c>
      <c s="35" t="s">
        <v>5</v>
      </c>
      <c s="6" t="s">
        <v>1362</v>
      </c>
      <c s="36" t="s">
        <v>132</v>
      </c>
      <c s="37">
        <v>2</v>
      </c>
      <c s="36">
        <v>0</v>
      </c>
      <c s="36">
        <f>ROUND(G107*H107,6)</f>
      </c>
      <c r="L107" s="38">
        <v>0</v>
      </c>
      <c s="32">
        <f>ROUND(ROUND(L107,2)*ROUND(G107,3),2)</f>
      </c>
      <c s="36" t="s">
        <v>54</v>
      </c>
      <c>
        <f>(M107*21)/100</f>
      </c>
      <c t="s">
        <v>26</v>
      </c>
    </row>
    <row r="108" spans="1:5" ht="12.75">
      <c r="A108" s="35" t="s">
        <v>55</v>
      </c>
      <c r="E108" s="39" t="s">
        <v>5</v>
      </c>
    </row>
    <row r="109" spans="1:5" ht="25.5">
      <c r="A109" s="35" t="s">
        <v>56</v>
      </c>
      <c r="E109" s="40" t="s">
        <v>1363</v>
      </c>
    </row>
    <row r="110" spans="1:5" ht="51">
      <c r="A110" t="s">
        <v>57</v>
      </c>
      <c r="E110" s="39" t="s">
        <v>1364</v>
      </c>
    </row>
    <row r="111" spans="1:16" ht="25.5">
      <c r="A111" t="s">
        <v>48</v>
      </c>
      <c s="34" t="s">
        <v>256</v>
      </c>
      <c s="34" t="s">
        <v>1365</v>
      </c>
      <c s="35" t="s">
        <v>5</v>
      </c>
      <c s="6" t="s">
        <v>1366</v>
      </c>
      <c s="36" t="s">
        <v>132</v>
      </c>
      <c s="37">
        <v>2</v>
      </c>
      <c s="36">
        <v>0</v>
      </c>
      <c s="36">
        <f>ROUND(G111*H111,6)</f>
      </c>
      <c r="L111" s="38">
        <v>0</v>
      </c>
      <c s="32">
        <f>ROUND(ROUND(L111,2)*ROUND(G111,3),2)</f>
      </c>
      <c s="36" t="s">
        <v>54</v>
      </c>
      <c>
        <f>(M111*21)/100</f>
      </c>
      <c t="s">
        <v>26</v>
      </c>
    </row>
    <row r="112" spans="1:5" ht="12.75">
      <c r="A112" s="35" t="s">
        <v>55</v>
      </c>
      <c r="E112" s="39" t="s">
        <v>1367</v>
      </c>
    </row>
    <row r="113" spans="1:5" ht="12.75">
      <c r="A113" s="35" t="s">
        <v>56</v>
      </c>
      <c r="E113" s="40" t="s">
        <v>1368</v>
      </c>
    </row>
    <row r="114" spans="1:5" ht="38.25">
      <c r="A114" t="s">
        <v>57</v>
      </c>
      <c r="E114" s="39" t="s">
        <v>1369</v>
      </c>
    </row>
    <row r="115" spans="1:16" ht="25.5">
      <c r="A115" t="s">
        <v>48</v>
      </c>
      <c s="34" t="s">
        <v>730</v>
      </c>
      <c s="34" t="s">
        <v>1370</v>
      </c>
      <c s="35" t="s">
        <v>5</v>
      </c>
      <c s="6" t="s">
        <v>1371</v>
      </c>
      <c s="36" t="s">
        <v>132</v>
      </c>
      <c s="37">
        <v>3</v>
      </c>
      <c s="36">
        <v>0</v>
      </c>
      <c s="36">
        <f>ROUND(G115*H115,6)</f>
      </c>
      <c r="L115" s="38">
        <v>0</v>
      </c>
      <c s="32">
        <f>ROUND(ROUND(L115,2)*ROUND(G115,3),2)</f>
      </c>
      <c s="36" t="s">
        <v>54</v>
      </c>
      <c>
        <f>(M115*21)/100</f>
      </c>
      <c t="s">
        <v>26</v>
      </c>
    </row>
    <row r="116" spans="1:5" ht="12.75">
      <c r="A116" s="35" t="s">
        <v>55</v>
      </c>
      <c r="E116" s="39" t="s">
        <v>5</v>
      </c>
    </row>
    <row r="117" spans="1:5" ht="63.75">
      <c r="A117" s="35" t="s">
        <v>56</v>
      </c>
      <c r="E117" s="40" t="s">
        <v>1372</v>
      </c>
    </row>
    <row r="118" spans="1:5" ht="25.5">
      <c r="A118" t="s">
        <v>57</v>
      </c>
      <c r="E118" s="39" t="s">
        <v>1373</v>
      </c>
    </row>
    <row r="119" spans="1:16" ht="25.5">
      <c r="A119" t="s">
        <v>48</v>
      </c>
      <c s="34" t="s">
        <v>736</v>
      </c>
      <c s="34" t="s">
        <v>1374</v>
      </c>
      <c s="35" t="s">
        <v>5</v>
      </c>
      <c s="6" t="s">
        <v>1375</v>
      </c>
      <c s="36" t="s">
        <v>492</v>
      </c>
      <c s="37">
        <v>29.1</v>
      </c>
      <c s="36">
        <v>0</v>
      </c>
      <c s="36">
        <f>ROUND(G119*H119,6)</f>
      </c>
      <c r="L119" s="38">
        <v>0</v>
      </c>
      <c s="32">
        <f>ROUND(ROUND(L119,2)*ROUND(G119,3),2)</f>
      </c>
      <c s="36" t="s">
        <v>54</v>
      </c>
      <c>
        <f>(M119*21)/100</f>
      </c>
      <c t="s">
        <v>26</v>
      </c>
    </row>
    <row r="120" spans="1:5" ht="25.5">
      <c r="A120" s="35" t="s">
        <v>55</v>
      </c>
      <c r="E120" s="39" t="s">
        <v>1376</v>
      </c>
    </row>
    <row r="121" spans="1:5" ht="89.25">
      <c r="A121" s="35" t="s">
        <v>56</v>
      </c>
      <c r="E121" s="40" t="s">
        <v>1377</v>
      </c>
    </row>
    <row r="122" spans="1:5" ht="38.25">
      <c r="A122" t="s">
        <v>57</v>
      </c>
      <c r="E122" s="39" t="s">
        <v>1378</v>
      </c>
    </row>
    <row r="123" spans="1:16" ht="12.75">
      <c r="A123" t="s">
        <v>48</v>
      </c>
      <c s="34" t="s">
        <v>750</v>
      </c>
      <c s="34" t="s">
        <v>1379</v>
      </c>
      <c s="35" t="s">
        <v>5</v>
      </c>
      <c s="6" t="s">
        <v>1380</v>
      </c>
      <c s="36" t="s">
        <v>132</v>
      </c>
      <c s="37">
        <v>1</v>
      </c>
      <c s="36">
        <v>0</v>
      </c>
      <c s="36">
        <f>ROUND(G123*H123,6)</f>
      </c>
      <c r="L123" s="38">
        <v>0</v>
      </c>
      <c s="32">
        <f>ROUND(ROUND(L123,2)*ROUND(G123,3),2)</f>
      </c>
      <c s="36" t="s">
        <v>54</v>
      </c>
      <c>
        <f>(M123*21)/100</f>
      </c>
      <c t="s">
        <v>26</v>
      </c>
    </row>
    <row r="124" spans="1:5" ht="12.75">
      <c r="A124" s="35" t="s">
        <v>55</v>
      </c>
      <c r="E124" s="39" t="s">
        <v>1381</v>
      </c>
    </row>
    <row r="125" spans="1:5" ht="12.75">
      <c r="A125" s="35" t="s">
        <v>56</v>
      </c>
      <c r="E125" s="40" t="s">
        <v>1382</v>
      </c>
    </row>
    <row r="126" spans="1:5" ht="38.25">
      <c r="A126" t="s">
        <v>57</v>
      </c>
      <c r="E126" s="39" t="s">
        <v>1383</v>
      </c>
    </row>
    <row r="127" spans="1:16" ht="12.75">
      <c r="A127" t="s">
        <v>48</v>
      </c>
      <c s="34" t="s">
        <v>755</v>
      </c>
      <c s="34" t="s">
        <v>1384</v>
      </c>
      <c s="35" t="s">
        <v>5</v>
      </c>
      <c s="6" t="s">
        <v>1385</v>
      </c>
      <c s="36" t="s">
        <v>132</v>
      </c>
      <c s="37">
        <v>5</v>
      </c>
      <c s="36">
        <v>0</v>
      </c>
      <c s="36">
        <f>ROUND(G127*H127,6)</f>
      </c>
      <c r="L127" s="38">
        <v>0</v>
      </c>
      <c s="32">
        <f>ROUND(ROUND(L127,2)*ROUND(G127,3),2)</f>
      </c>
      <c s="36" t="s">
        <v>54</v>
      </c>
      <c>
        <f>(M127*21)/100</f>
      </c>
      <c t="s">
        <v>26</v>
      </c>
    </row>
    <row r="128" spans="1:5" ht="12.75">
      <c r="A128" s="35" t="s">
        <v>55</v>
      </c>
      <c r="E128" s="39" t="s">
        <v>1386</v>
      </c>
    </row>
    <row r="129" spans="1:5" ht="12.75">
      <c r="A129" s="35" t="s">
        <v>56</v>
      </c>
      <c r="E129" s="40" t="s">
        <v>1387</v>
      </c>
    </row>
    <row r="130" spans="1:5" ht="38.25">
      <c r="A130" t="s">
        <v>57</v>
      </c>
      <c r="E130" s="39" t="s">
        <v>1388</v>
      </c>
    </row>
    <row r="131" spans="1:16" ht="12.75">
      <c r="A131" t="s">
        <v>48</v>
      </c>
      <c s="34" t="s">
        <v>757</v>
      </c>
      <c s="34" t="s">
        <v>1389</v>
      </c>
      <c s="35" t="s">
        <v>5</v>
      </c>
      <c s="6" t="s">
        <v>1390</v>
      </c>
      <c s="36" t="s">
        <v>154</v>
      </c>
      <c s="37">
        <v>31.9</v>
      </c>
      <c s="36">
        <v>0</v>
      </c>
      <c s="36">
        <f>ROUND(G131*H131,6)</f>
      </c>
      <c r="L131" s="38">
        <v>0</v>
      </c>
      <c s="32">
        <f>ROUND(ROUND(L131,2)*ROUND(G131,3),2)</f>
      </c>
      <c s="36" t="s">
        <v>54</v>
      </c>
      <c>
        <f>(M131*21)/100</f>
      </c>
      <c t="s">
        <v>26</v>
      </c>
    </row>
    <row r="132" spans="1:5" ht="12.75">
      <c r="A132" s="35" t="s">
        <v>55</v>
      </c>
      <c r="E132" s="39" t="s">
        <v>5</v>
      </c>
    </row>
    <row r="133" spans="1:5" ht="89.25">
      <c r="A133" s="35" t="s">
        <v>56</v>
      </c>
      <c r="E133" s="40" t="s">
        <v>1391</v>
      </c>
    </row>
    <row r="134" spans="1:5" ht="38.25">
      <c r="A134" t="s">
        <v>57</v>
      </c>
      <c r="E134" s="39" t="s">
        <v>1392</v>
      </c>
    </row>
    <row r="135" spans="1:16" ht="12.75">
      <c r="A135" t="s">
        <v>48</v>
      </c>
      <c s="34" t="s">
        <v>760</v>
      </c>
      <c s="34" t="s">
        <v>1393</v>
      </c>
      <c s="35" t="s">
        <v>5</v>
      </c>
      <c s="6" t="s">
        <v>1394</v>
      </c>
      <c s="36" t="s">
        <v>154</v>
      </c>
      <c s="37">
        <v>52</v>
      </c>
      <c s="36">
        <v>0</v>
      </c>
      <c s="36">
        <f>ROUND(G135*H135,6)</f>
      </c>
      <c r="L135" s="38">
        <v>0</v>
      </c>
      <c s="32">
        <f>ROUND(ROUND(L135,2)*ROUND(G135,3),2)</f>
      </c>
      <c s="36" t="s">
        <v>54</v>
      </c>
      <c>
        <f>(M135*21)/100</f>
      </c>
      <c t="s">
        <v>26</v>
      </c>
    </row>
    <row r="136" spans="1:5" ht="12.75">
      <c r="A136" s="35" t="s">
        <v>55</v>
      </c>
      <c r="E136" s="39" t="s">
        <v>5</v>
      </c>
    </row>
    <row r="137" spans="1:5" ht="102">
      <c r="A137" s="35" t="s">
        <v>56</v>
      </c>
      <c r="E137" s="40" t="s">
        <v>1395</v>
      </c>
    </row>
    <row r="138" spans="1:5" ht="38.25">
      <c r="A138" t="s">
        <v>57</v>
      </c>
      <c r="E138" s="39" t="s">
        <v>1396</v>
      </c>
    </row>
    <row r="139" spans="1:16" ht="12.75">
      <c r="A139" t="s">
        <v>48</v>
      </c>
      <c s="34" t="s">
        <v>765</v>
      </c>
      <c s="34" t="s">
        <v>1393</v>
      </c>
      <c s="35" t="s">
        <v>435</v>
      </c>
      <c s="6" t="s">
        <v>1397</v>
      </c>
      <c s="36" t="s">
        <v>154</v>
      </c>
      <c s="37">
        <v>13</v>
      </c>
      <c s="36">
        <v>0</v>
      </c>
      <c s="36">
        <f>ROUND(G139*H139,6)</f>
      </c>
      <c r="L139" s="38">
        <v>0</v>
      </c>
      <c s="32">
        <f>ROUND(ROUND(L139,2)*ROUND(G139,3),2)</f>
      </c>
      <c s="36" t="s">
        <v>54</v>
      </c>
      <c>
        <f>(M139*21)/100</f>
      </c>
      <c t="s">
        <v>26</v>
      </c>
    </row>
    <row r="140" spans="1:5" ht="25.5">
      <c r="A140" s="35" t="s">
        <v>55</v>
      </c>
      <c r="E140" s="39" t="s">
        <v>1398</v>
      </c>
    </row>
    <row r="141" spans="1:5" ht="25.5">
      <c r="A141" s="35" t="s">
        <v>56</v>
      </c>
      <c r="E141" s="40" t="s">
        <v>1399</v>
      </c>
    </row>
    <row r="142" spans="1:5" ht="38.25">
      <c r="A142" t="s">
        <v>57</v>
      </c>
      <c r="E142" s="39" t="s">
        <v>1396</v>
      </c>
    </row>
    <row r="143" spans="1:16" ht="12.75">
      <c r="A143" t="s">
        <v>48</v>
      </c>
      <c s="34" t="s">
        <v>770</v>
      </c>
      <c s="34" t="s">
        <v>1400</v>
      </c>
      <c s="35" t="s">
        <v>435</v>
      </c>
      <c s="6" t="s">
        <v>1401</v>
      </c>
      <c s="36" t="s">
        <v>492</v>
      </c>
      <c s="37">
        <v>8.45</v>
      </c>
      <c s="36">
        <v>0</v>
      </c>
      <c s="36">
        <f>ROUND(G143*H143,6)</f>
      </c>
      <c r="L143" s="38">
        <v>0</v>
      </c>
      <c s="32">
        <f>ROUND(ROUND(L143,2)*ROUND(G143,3),2)</f>
      </c>
      <c s="36" t="s">
        <v>54</v>
      </c>
      <c>
        <f>(M143*21)/100</f>
      </c>
      <c t="s">
        <v>26</v>
      </c>
    </row>
    <row r="144" spans="1:5" ht="25.5">
      <c r="A144" s="35" t="s">
        <v>55</v>
      </c>
      <c r="E144" s="39" t="s">
        <v>1402</v>
      </c>
    </row>
    <row r="145" spans="1:5" ht="25.5">
      <c r="A145" s="35" t="s">
        <v>56</v>
      </c>
      <c r="E145" s="40" t="s">
        <v>1403</v>
      </c>
    </row>
    <row r="146" spans="1:5" ht="229.5">
      <c r="A146" t="s">
        <v>57</v>
      </c>
      <c r="E146" s="39" t="s">
        <v>1404</v>
      </c>
    </row>
    <row r="147" spans="1:16" ht="12.75">
      <c r="A147" t="s">
        <v>48</v>
      </c>
      <c s="34" t="s">
        <v>584</v>
      </c>
      <c s="34" t="s">
        <v>1405</v>
      </c>
      <c s="35" t="s">
        <v>435</v>
      </c>
      <c s="6" t="s">
        <v>1406</v>
      </c>
      <c s="36" t="s">
        <v>492</v>
      </c>
      <c s="37">
        <v>13.72</v>
      </c>
      <c s="36">
        <v>0</v>
      </c>
      <c s="36">
        <f>ROUND(G147*H147,6)</f>
      </c>
      <c r="L147" s="38">
        <v>0</v>
      </c>
      <c s="32">
        <f>ROUND(ROUND(L147,2)*ROUND(G147,3),2)</f>
      </c>
      <c s="36" t="s">
        <v>54</v>
      </c>
      <c>
        <f>(M147*21)/100</f>
      </c>
      <c t="s">
        <v>26</v>
      </c>
    </row>
    <row r="148" spans="1:5" ht="25.5">
      <c r="A148" s="35" t="s">
        <v>55</v>
      </c>
      <c r="E148" s="39" t="s">
        <v>1407</v>
      </c>
    </row>
    <row r="149" spans="1:5" ht="25.5">
      <c r="A149" s="35" t="s">
        <v>56</v>
      </c>
      <c r="E149" s="40" t="s">
        <v>1408</v>
      </c>
    </row>
    <row r="150" spans="1:5" ht="229.5">
      <c r="A150" t="s">
        <v>57</v>
      </c>
      <c r="E150" s="39" t="s">
        <v>1409</v>
      </c>
    </row>
    <row r="151" spans="1:16" ht="25.5">
      <c r="A151" t="s">
        <v>48</v>
      </c>
      <c s="34" t="s">
        <v>588</v>
      </c>
      <c s="34" t="s">
        <v>1410</v>
      </c>
      <c s="35" t="s">
        <v>5</v>
      </c>
      <c s="6" t="s">
        <v>1411</v>
      </c>
      <c s="36" t="s">
        <v>154</v>
      </c>
      <c s="37">
        <v>51.3</v>
      </c>
      <c s="36">
        <v>0</v>
      </c>
      <c s="36">
        <f>ROUND(G151*H151,6)</f>
      </c>
      <c r="L151" s="38">
        <v>0</v>
      </c>
      <c s="32">
        <f>ROUND(ROUND(L151,2)*ROUND(G151,3),2)</f>
      </c>
      <c s="36" t="s">
        <v>54</v>
      </c>
      <c>
        <f>(M151*21)/100</f>
      </c>
      <c t="s">
        <v>26</v>
      </c>
    </row>
    <row r="152" spans="1:5" ht="12.75">
      <c r="A152" s="35" t="s">
        <v>55</v>
      </c>
      <c r="E152" s="39" t="s">
        <v>1412</v>
      </c>
    </row>
    <row r="153" spans="1:5" ht="25.5">
      <c r="A153" s="35" t="s">
        <v>56</v>
      </c>
      <c r="E153" s="40" t="s">
        <v>1413</v>
      </c>
    </row>
    <row r="154" spans="1:5" ht="76.5">
      <c r="A154" t="s">
        <v>57</v>
      </c>
      <c r="E154" s="39" t="s">
        <v>1414</v>
      </c>
    </row>
    <row r="155" spans="1:16" ht="12.75">
      <c r="A155" t="s">
        <v>48</v>
      </c>
      <c s="34" t="s">
        <v>590</v>
      </c>
      <c s="34" t="s">
        <v>547</v>
      </c>
      <c s="35" t="s">
        <v>5</v>
      </c>
      <c s="6" t="s">
        <v>548</v>
      </c>
      <c s="36" t="s">
        <v>145</v>
      </c>
      <c s="37">
        <v>0.201</v>
      </c>
      <c s="36">
        <v>0</v>
      </c>
      <c s="36">
        <f>ROUND(G155*H155,6)</f>
      </c>
      <c r="L155" s="38">
        <v>0</v>
      </c>
      <c s="32">
        <f>ROUND(ROUND(L155,2)*ROUND(G155,3),2)</f>
      </c>
      <c s="36" t="s">
        <v>54</v>
      </c>
      <c>
        <f>(M155*21)/100</f>
      </c>
      <c t="s">
        <v>26</v>
      </c>
    </row>
    <row r="156" spans="1:5" ht="12.75">
      <c r="A156" s="35" t="s">
        <v>55</v>
      </c>
      <c r="E156" s="39" t="s">
        <v>1415</v>
      </c>
    </row>
    <row r="157" spans="1:5" ht="12.75">
      <c r="A157" s="35" t="s">
        <v>56</v>
      </c>
      <c r="E157" s="40" t="s">
        <v>1416</v>
      </c>
    </row>
    <row r="158" spans="1:5" ht="89.25">
      <c r="A158" t="s">
        <v>57</v>
      </c>
      <c r="E158" s="39" t="s">
        <v>550</v>
      </c>
    </row>
    <row r="159" spans="1:16" ht="12.75">
      <c r="A159" t="s">
        <v>48</v>
      </c>
      <c s="34" t="s">
        <v>592</v>
      </c>
      <c s="34" t="s">
        <v>1417</v>
      </c>
      <c s="35" t="s">
        <v>5</v>
      </c>
      <c s="6" t="s">
        <v>1418</v>
      </c>
      <c s="36" t="s">
        <v>53</v>
      </c>
      <c s="37">
        <v>0.037</v>
      </c>
      <c s="36">
        <v>0</v>
      </c>
      <c s="36">
        <f>ROUND(G159*H159,6)</f>
      </c>
      <c r="L159" s="38">
        <v>0</v>
      </c>
      <c s="32">
        <f>ROUND(ROUND(L159,2)*ROUND(G159,3),2)</f>
      </c>
      <c s="36" t="s">
        <v>54</v>
      </c>
      <c>
        <f>(M159*21)/100</f>
      </c>
      <c t="s">
        <v>26</v>
      </c>
    </row>
    <row r="160" spans="1:5" ht="12.75">
      <c r="A160" s="35" t="s">
        <v>55</v>
      </c>
      <c r="E160" s="39" t="s">
        <v>1415</v>
      </c>
    </row>
    <row r="161" spans="1:5" ht="25.5">
      <c r="A161" s="35" t="s">
        <v>56</v>
      </c>
      <c r="E161" s="40" t="s">
        <v>1419</v>
      </c>
    </row>
    <row r="162" spans="1:5" ht="89.25">
      <c r="A162" t="s">
        <v>57</v>
      </c>
      <c r="E162" s="39" t="s">
        <v>1420</v>
      </c>
    </row>
    <row r="163" spans="1:16" ht="12.75">
      <c r="A163" t="s">
        <v>48</v>
      </c>
      <c s="34" t="s">
        <v>594</v>
      </c>
      <c s="34" t="s">
        <v>1421</v>
      </c>
      <c s="35" t="s">
        <v>5</v>
      </c>
      <c s="6" t="s">
        <v>1422</v>
      </c>
      <c s="36" t="s">
        <v>733</v>
      </c>
      <c s="37">
        <v>0.148</v>
      </c>
      <c s="36">
        <v>0</v>
      </c>
      <c s="36">
        <f>ROUND(G163*H163,6)</f>
      </c>
      <c r="L163" s="38">
        <v>0</v>
      </c>
      <c s="32">
        <f>ROUND(ROUND(L163,2)*ROUND(G163,3),2)</f>
      </c>
      <c s="36" t="s">
        <v>54</v>
      </c>
      <c>
        <f>(M163*21)/100</f>
      </c>
      <c t="s">
        <v>26</v>
      </c>
    </row>
    <row r="164" spans="1:5" ht="12.75">
      <c r="A164" s="35" t="s">
        <v>55</v>
      </c>
      <c r="E164" s="39" t="s">
        <v>5</v>
      </c>
    </row>
    <row r="165" spans="1:5" ht="25.5">
      <c r="A165" s="35" t="s">
        <v>56</v>
      </c>
      <c r="E165" s="40" t="s">
        <v>1423</v>
      </c>
    </row>
    <row r="166" spans="1:5" ht="25.5">
      <c r="A166" t="s">
        <v>57</v>
      </c>
      <c r="E166" s="39" t="s">
        <v>1424</v>
      </c>
    </row>
    <row r="167" spans="1:13" ht="12.75">
      <c r="A167" t="s">
        <v>45</v>
      </c>
      <c r="C167" s="31" t="s">
        <v>425</v>
      </c>
      <c r="E167" s="33" t="s">
        <v>1425</v>
      </c>
      <c r="J167" s="32">
        <f>0</f>
      </c>
      <c s="32">
        <f>0</f>
      </c>
      <c s="32">
        <f>0+L168+L172+L176+L180+L184+L188+L192+L196+L200+L204+L208+L212+L216+L220</f>
      </c>
      <c s="32">
        <f>0+M168+M172+M176+M180+M184+M188+M192+M196+M200+M204+M208+M212+M216+M220</f>
      </c>
    </row>
    <row r="168" spans="1:16" ht="12.75">
      <c r="A168" t="s">
        <v>48</v>
      </c>
      <c s="34" t="s">
        <v>49</v>
      </c>
      <c s="34" t="s">
        <v>1426</v>
      </c>
      <c s="35" t="s">
        <v>5</v>
      </c>
      <c s="6" t="s">
        <v>1427</v>
      </c>
      <c s="36" t="s">
        <v>492</v>
      </c>
      <c s="37">
        <v>174.6</v>
      </c>
      <c s="36">
        <v>0</v>
      </c>
      <c s="36">
        <f>ROUND(G168*H168,6)</f>
      </c>
      <c r="L168" s="38">
        <v>0</v>
      </c>
      <c s="32">
        <f>ROUND(ROUND(L168,2)*ROUND(G168,3),2)</f>
      </c>
      <c s="36" t="s">
        <v>54</v>
      </c>
      <c>
        <f>(M168*21)/100</f>
      </c>
      <c t="s">
        <v>26</v>
      </c>
    </row>
    <row r="169" spans="1:5" ht="12.75">
      <c r="A169" s="35" t="s">
        <v>55</v>
      </c>
      <c r="E169" s="39" t="s">
        <v>5</v>
      </c>
    </row>
    <row r="170" spans="1:5" ht="63.75">
      <c r="A170" s="35" t="s">
        <v>56</v>
      </c>
      <c r="E170" s="40" t="s">
        <v>1428</v>
      </c>
    </row>
    <row r="171" spans="1:5" ht="12.75">
      <c r="A171" t="s">
        <v>57</v>
      </c>
      <c r="E171" s="39" t="s">
        <v>1429</v>
      </c>
    </row>
    <row r="172" spans="1:16" ht="12.75">
      <c r="A172" t="s">
        <v>48</v>
      </c>
      <c s="34" t="s">
        <v>78</v>
      </c>
      <c s="34" t="s">
        <v>1430</v>
      </c>
      <c s="35" t="s">
        <v>5</v>
      </c>
      <c s="6" t="s">
        <v>1431</v>
      </c>
      <c s="36" t="s">
        <v>145</v>
      </c>
      <c s="37">
        <v>30.848</v>
      </c>
      <c s="36">
        <v>0</v>
      </c>
      <c s="36">
        <f>ROUND(G172*H172,6)</f>
      </c>
      <c r="L172" s="38">
        <v>0</v>
      </c>
      <c s="32">
        <f>ROUND(ROUND(L172,2)*ROUND(G172,3),2)</f>
      </c>
      <c s="36" t="s">
        <v>54</v>
      </c>
      <c>
        <f>(M172*21)/100</f>
      </c>
      <c t="s">
        <v>26</v>
      </c>
    </row>
    <row r="173" spans="1:5" ht="25.5">
      <c r="A173" s="35" t="s">
        <v>55</v>
      </c>
      <c r="E173" s="39" t="s">
        <v>1432</v>
      </c>
    </row>
    <row r="174" spans="1:5" ht="25.5">
      <c r="A174" s="35" t="s">
        <v>56</v>
      </c>
      <c r="E174" s="40" t="s">
        <v>1433</v>
      </c>
    </row>
    <row r="175" spans="1:5" ht="395.25">
      <c r="A175" t="s">
        <v>57</v>
      </c>
      <c r="E175" s="39" t="s">
        <v>1434</v>
      </c>
    </row>
    <row r="176" spans="1:16" ht="12.75">
      <c r="A176" t="s">
        <v>48</v>
      </c>
      <c s="34" t="s">
        <v>98</v>
      </c>
      <c s="34" t="s">
        <v>1312</v>
      </c>
      <c s="35" t="s">
        <v>26</v>
      </c>
      <c s="6" t="s">
        <v>1313</v>
      </c>
      <c s="36" t="s">
        <v>492</v>
      </c>
      <c s="37">
        <v>205.65</v>
      </c>
      <c s="36">
        <v>0</v>
      </c>
      <c s="36">
        <f>ROUND(G176*H176,6)</f>
      </c>
      <c r="L176" s="38">
        <v>0</v>
      </c>
      <c s="32">
        <f>ROUND(ROUND(L176,2)*ROUND(G176,3),2)</f>
      </c>
      <c s="36" t="s">
        <v>54</v>
      </c>
      <c>
        <f>(M176*21)/100</f>
      </c>
      <c t="s">
        <v>26</v>
      </c>
    </row>
    <row r="177" spans="1:5" ht="12.75">
      <c r="A177" s="35" t="s">
        <v>55</v>
      </c>
      <c r="E177" s="39" t="s">
        <v>5</v>
      </c>
    </row>
    <row r="178" spans="1:5" ht="76.5">
      <c r="A178" s="35" t="s">
        <v>56</v>
      </c>
      <c r="E178" s="40" t="s">
        <v>1435</v>
      </c>
    </row>
    <row r="179" spans="1:5" ht="51">
      <c r="A179" t="s">
        <v>57</v>
      </c>
      <c r="E179" s="39" t="s">
        <v>1315</v>
      </c>
    </row>
    <row r="180" spans="1:16" ht="25.5">
      <c r="A180" t="s">
        <v>48</v>
      </c>
      <c s="34" t="s">
        <v>232</v>
      </c>
      <c s="34" t="s">
        <v>1436</v>
      </c>
      <c s="35" t="s">
        <v>5</v>
      </c>
      <c s="6" t="s">
        <v>1437</v>
      </c>
      <c s="36" t="s">
        <v>154</v>
      </c>
      <c s="37">
        <v>116.8</v>
      </c>
      <c s="36">
        <v>0</v>
      </c>
      <c s="36">
        <f>ROUND(G180*H180,6)</f>
      </c>
      <c r="L180" s="38">
        <v>0</v>
      </c>
      <c s="32">
        <f>ROUND(ROUND(L180,2)*ROUND(G180,3),2)</f>
      </c>
      <c s="36" t="s">
        <v>54</v>
      </c>
      <c>
        <f>(M180*21)/100</f>
      </c>
      <c t="s">
        <v>26</v>
      </c>
    </row>
    <row r="181" spans="1:5" ht="12.75">
      <c r="A181" s="35" t="s">
        <v>55</v>
      </c>
      <c r="E181" s="39" t="s">
        <v>5</v>
      </c>
    </row>
    <row r="182" spans="1:5" ht="25.5">
      <c r="A182" s="35" t="s">
        <v>56</v>
      </c>
      <c r="E182" s="40" t="s">
        <v>1438</v>
      </c>
    </row>
    <row r="183" spans="1:5" ht="76.5">
      <c r="A183" t="s">
        <v>57</v>
      </c>
      <c r="E183" s="39" t="s">
        <v>1439</v>
      </c>
    </row>
    <row r="184" spans="1:16" ht="12.75">
      <c r="A184" t="s">
        <v>48</v>
      </c>
      <c s="34" t="s">
        <v>236</v>
      </c>
      <c s="34" t="s">
        <v>1440</v>
      </c>
      <c s="35" t="s">
        <v>5</v>
      </c>
      <c s="6" t="s">
        <v>1441</v>
      </c>
      <c s="36" t="s">
        <v>154</v>
      </c>
      <c s="37">
        <v>116.8</v>
      </c>
      <c s="36">
        <v>0</v>
      </c>
      <c s="36">
        <f>ROUND(G184*H184,6)</f>
      </c>
      <c r="L184" s="38">
        <v>0</v>
      </c>
      <c s="32">
        <f>ROUND(ROUND(L184,2)*ROUND(G184,3),2)</f>
      </c>
      <c s="36" t="s">
        <v>54</v>
      </c>
      <c>
        <f>(M184*21)/100</f>
      </c>
      <c t="s">
        <v>26</v>
      </c>
    </row>
    <row r="185" spans="1:5" ht="12.75">
      <c r="A185" s="35" t="s">
        <v>55</v>
      </c>
      <c r="E185" s="39" t="s">
        <v>5</v>
      </c>
    </row>
    <row r="186" spans="1:5" ht="25.5">
      <c r="A186" s="35" t="s">
        <v>56</v>
      </c>
      <c r="E186" s="40" t="s">
        <v>1438</v>
      </c>
    </row>
    <row r="187" spans="1:5" ht="38.25">
      <c r="A187" t="s">
        <v>57</v>
      </c>
      <c r="E187" s="39" t="s">
        <v>1442</v>
      </c>
    </row>
    <row r="188" spans="1:16" ht="12.75">
      <c r="A188" t="s">
        <v>48</v>
      </c>
      <c s="34" t="s">
        <v>240</v>
      </c>
      <c s="34" t="s">
        <v>1443</v>
      </c>
      <c s="35" t="s">
        <v>5</v>
      </c>
      <c s="6" t="s">
        <v>1444</v>
      </c>
      <c s="36" t="s">
        <v>1445</v>
      </c>
      <c s="37">
        <v>23360</v>
      </c>
      <c s="36">
        <v>0</v>
      </c>
      <c s="36">
        <f>ROUND(G188*H188,6)</f>
      </c>
      <c r="L188" s="38">
        <v>0</v>
      </c>
      <c s="32">
        <f>ROUND(ROUND(L188,2)*ROUND(G188,3),2)</f>
      </c>
      <c s="36" t="s">
        <v>54</v>
      </c>
      <c>
        <f>(M188*21)/100</f>
      </c>
      <c t="s">
        <v>26</v>
      </c>
    </row>
    <row r="189" spans="1:5" ht="12.75">
      <c r="A189" s="35" t="s">
        <v>55</v>
      </c>
      <c r="E189" s="39" t="s">
        <v>5</v>
      </c>
    </row>
    <row r="190" spans="1:5" ht="51">
      <c r="A190" s="35" t="s">
        <v>56</v>
      </c>
      <c r="E190" s="40" t="s">
        <v>1446</v>
      </c>
    </row>
    <row r="191" spans="1:5" ht="25.5">
      <c r="A191" t="s">
        <v>57</v>
      </c>
      <c r="E191" s="39" t="s">
        <v>1447</v>
      </c>
    </row>
    <row r="192" spans="1:16" ht="25.5">
      <c r="A192" t="s">
        <v>48</v>
      </c>
      <c s="34" t="s">
        <v>252</v>
      </c>
      <c s="34" t="s">
        <v>1361</v>
      </c>
      <c s="35" t="s">
        <v>26</v>
      </c>
      <c s="6" t="s">
        <v>1362</v>
      </c>
      <c s="36" t="s">
        <v>132</v>
      </c>
      <c s="37">
        <v>10</v>
      </c>
      <c s="36">
        <v>0</v>
      </c>
      <c s="36">
        <f>ROUND(G192*H192,6)</f>
      </c>
      <c r="L192" s="38">
        <v>0</v>
      </c>
      <c s="32">
        <f>ROUND(ROUND(L192,2)*ROUND(G192,3),2)</f>
      </c>
      <c s="36" t="s">
        <v>54</v>
      </c>
      <c>
        <f>(M192*21)/100</f>
      </c>
      <c t="s">
        <v>26</v>
      </c>
    </row>
    <row r="193" spans="1:5" ht="12.75">
      <c r="A193" s="35" t="s">
        <v>55</v>
      </c>
      <c r="E193" s="39" t="s">
        <v>5</v>
      </c>
    </row>
    <row r="194" spans="1:5" ht="63.75">
      <c r="A194" s="35" t="s">
        <v>56</v>
      </c>
      <c r="E194" s="40" t="s">
        <v>1448</v>
      </c>
    </row>
    <row r="195" spans="1:5" ht="51">
      <c r="A195" t="s">
        <v>57</v>
      </c>
      <c r="E195" s="39" t="s">
        <v>1364</v>
      </c>
    </row>
    <row r="196" spans="1:16" ht="25.5">
      <c r="A196" t="s">
        <v>48</v>
      </c>
      <c s="34" t="s">
        <v>262</v>
      </c>
      <c s="34" t="s">
        <v>1365</v>
      </c>
      <c s="35" t="s">
        <v>26</v>
      </c>
      <c s="6" t="s">
        <v>1366</v>
      </c>
      <c s="36" t="s">
        <v>132</v>
      </c>
      <c s="37">
        <v>10</v>
      </c>
      <c s="36">
        <v>0</v>
      </c>
      <c s="36">
        <f>ROUND(G196*H196,6)</f>
      </c>
      <c r="L196" s="38">
        <v>0</v>
      </c>
      <c s="32">
        <f>ROUND(ROUND(L196,2)*ROUND(G196,3),2)</f>
      </c>
      <c s="36" t="s">
        <v>54</v>
      </c>
      <c>
        <f>(M196*21)/100</f>
      </c>
      <c t="s">
        <v>26</v>
      </c>
    </row>
    <row r="197" spans="1:5" ht="12.75">
      <c r="A197" s="35" t="s">
        <v>55</v>
      </c>
      <c r="E197" s="39" t="s">
        <v>5</v>
      </c>
    </row>
    <row r="198" spans="1:5" ht="63.75">
      <c r="A198" s="35" t="s">
        <v>56</v>
      </c>
      <c r="E198" s="40" t="s">
        <v>1448</v>
      </c>
    </row>
    <row r="199" spans="1:5" ht="38.25">
      <c r="A199" t="s">
        <v>57</v>
      </c>
      <c r="E199" s="39" t="s">
        <v>1369</v>
      </c>
    </row>
    <row r="200" spans="1:16" ht="12.75">
      <c r="A200" t="s">
        <v>48</v>
      </c>
      <c s="34" t="s">
        <v>266</v>
      </c>
      <c s="34" t="s">
        <v>1449</v>
      </c>
      <c s="35" t="s">
        <v>5</v>
      </c>
      <c s="6" t="s">
        <v>1450</v>
      </c>
      <c s="36" t="s">
        <v>1451</v>
      </c>
      <c s="37">
        <v>2000</v>
      </c>
      <c s="36">
        <v>0</v>
      </c>
      <c s="36">
        <f>ROUND(G200*H200,6)</f>
      </c>
      <c r="L200" s="38">
        <v>0</v>
      </c>
      <c s="32">
        <f>ROUND(ROUND(L200,2)*ROUND(G200,3),2)</f>
      </c>
      <c s="36" t="s">
        <v>54</v>
      </c>
      <c>
        <f>(M200*21)/100</f>
      </c>
      <c t="s">
        <v>26</v>
      </c>
    </row>
    <row r="201" spans="1:5" ht="12.75">
      <c r="A201" s="35" t="s">
        <v>55</v>
      </c>
      <c r="E201" s="39" t="s">
        <v>5</v>
      </c>
    </row>
    <row r="202" spans="1:5" ht="114.75">
      <c r="A202" s="35" t="s">
        <v>56</v>
      </c>
      <c r="E202" s="40" t="s">
        <v>1452</v>
      </c>
    </row>
    <row r="203" spans="1:5" ht="25.5">
      <c r="A203" t="s">
        <v>57</v>
      </c>
      <c r="E203" s="39" t="s">
        <v>1453</v>
      </c>
    </row>
    <row r="204" spans="1:16" ht="12.75">
      <c r="A204" t="s">
        <v>48</v>
      </c>
      <c s="34" t="s">
        <v>139</v>
      </c>
      <c s="34" t="s">
        <v>1454</v>
      </c>
      <c s="35" t="s">
        <v>5</v>
      </c>
      <c s="6" t="s">
        <v>1455</v>
      </c>
      <c s="36" t="s">
        <v>132</v>
      </c>
      <c s="37">
        <v>2</v>
      </c>
      <c s="36">
        <v>0</v>
      </c>
      <c s="36">
        <f>ROUND(G204*H204,6)</f>
      </c>
      <c r="L204" s="38">
        <v>0</v>
      </c>
      <c s="32">
        <f>ROUND(ROUND(L204,2)*ROUND(G204,3),2)</f>
      </c>
      <c s="36" t="s">
        <v>54</v>
      </c>
      <c>
        <f>(M204*21)/100</f>
      </c>
      <c t="s">
        <v>26</v>
      </c>
    </row>
    <row r="205" spans="1:5" ht="12.75">
      <c r="A205" s="35" t="s">
        <v>55</v>
      </c>
      <c r="E205" s="39" t="s">
        <v>5</v>
      </c>
    </row>
    <row r="206" spans="1:5" ht="12.75">
      <c r="A206" s="35" t="s">
        <v>56</v>
      </c>
      <c r="E206" s="40" t="s">
        <v>1456</v>
      </c>
    </row>
    <row r="207" spans="1:5" ht="51">
      <c r="A207" t="s">
        <v>57</v>
      </c>
      <c r="E207" s="39" t="s">
        <v>1364</v>
      </c>
    </row>
    <row r="208" spans="1:16" ht="12.75">
      <c r="A208" t="s">
        <v>48</v>
      </c>
      <c s="34" t="s">
        <v>720</v>
      </c>
      <c s="34" t="s">
        <v>1457</v>
      </c>
      <c s="35" t="s">
        <v>5</v>
      </c>
      <c s="6" t="s">
        <v>1458</v>
      </c>
      <c s="36" t="s">
        <v>132</v>
      </c>
      <c s="37">
        <v>2</v>
      </c>
      <c s="36">
        <v>0</v>
      </c>
      <c s="36">
        <f>ROUND(G208*H208,6)</f>
      </c>
      <c r="L208" s="38">
        <v>0</v>
      </c>
      <c s="32">
        <f>ROUND(ROUND(L208,2)*ROUND(G208,3),2)</f>
      </c>
      <c s="36" t="s">
        <v>54</v>
      </c>
      <c>
        <f>(M208*21)/100</f>
      </c>
      <c t="s">
        <v>26</v>
      </c>
    </row>
    <row r="209" spans="1:5" ht="12.75">
      <c r="A209" s="35" t="s">
        <v>55</v>
      </c>
      <c r="E209" s="39" t="s">
        <v>5</v>
      </c>
    </row>
    <row r="210" spans="1:5" ht="12.75">
      <c r="A210" s="35" t="s">
        <v>56</v>
      </c>
      <c r="E210" s="40" t="s">
        <v>1456</v>
      </c>
    </row>
    <row r="211" spans="1:5" ht="38.25">
      <c r="A211" t="s">
        <v>57</v>
      </c>
      <c r="E211" s="39" t="s">
        <v>1369</v>
      </c>
    </row>
    <row r="212" spans="1:16" ht="12.75">
      <c r="A212" t="s">
        <v>48</v>
      </c>
      <c s="34" t="s">
        <v>725</v>
      </c>
      <c s="34" t="s">
        <v>1459</v>
      </c>
      <c s="35" t="s">
        <v>5</v>
      </c>
      <c s="6" t="s">
        <v>1460</v>
      </c>
      <c s="36" t="s">
        <v>1451</v>
      </c>
      <c s="37">
        <v>400</v>
      </c>
      <c s="36">
        <v>0</v>
      </c>
      <c s="36">
        <f>ROUND(G212*H212,6)</f>
      </c>
      <c r="L212" s="38">
        <v>0</v>
      </c>
      <c s="32">
        <f>ROUND(ROUND(L212,2)*ROUND(G212,3),2)</f>
      </c>
      <c s="36" t="s">
        <v>54</v>
      </c>
      <c>
        <f>(M212*21)/100</f>
      </c>
      <c t="s">
        <v>26</v>
      </c>
    </row>
    <row r="213" spans="1:5" ht="12.75">
      <c r="A213" s="35" t="s">
        <v>55</v>
      </c>
      <c r="E213" s="39" t="s">
        <v>5</v>
      </c>
    </row>
    <row r="214" spans="1:5" ht="12.75">
      <c r="A214" s="35" t="s">
        <v>56</v>
      </c>
      <c r="E214" s="40" t="s">
        <v>1461</v>
      </c>
    </row>
    <row r="215" spans="1:5" ht="25.5">
      <c r="A215" t="s">
        <v>57</v>
      </c>
      <c r="E215" s="39" t="s">
        <v>1453</v>
      </c>
    </row>
    <row r="216" spans="1:16" ht="12.75">
      <c r="A216" t="s">
        <v>48</v>
      </c>
      <c s="34" t="s">
        <v>741</v>
      </c>
      <c s="34" t="s">
        <v>1462</v>
      </c>
      <c s="35" t="s">
        <v>5</v>
      </c>
      <c s="6" t="s">
        <v>1463</v>
      </c>
      <c s="36" t="s">
        <v>492</v>
      </c>
      <c s="37">
        <v>107.225</v>
      </c>
      <c s="36">
        <v>0</v>
      </c>
      <c s="36">
        <f>ROUND(G216*H216,6)</f>
      </c>
      <c r="L216" s="38">
        <v>0</v>
      </c>
      <c s="32">
        <f>ROUND(ROUND(L216,2)*ROUND(G216,3),2)</f>
      </c>
      <c s="36" t="s">
        <v>54</v>
      </c>
      <c>
        <f>(M216*21)/100</f>
      </c>
      <c t="s">
        <v>26</v>
      </c>
    </row>
    <row r="217" spans="1:5" ht="12.75">
      <c r="A217" s="35" t="s">
        <v>55</v>
      </c>
      <c r="E217" s="39" t="s">
        <v>1464</v>
      </c>
    </row>
    <row r="218" spans="1:5" ht="178.5">
      <c r="A218" s="35" t="s">
        <v>56</v>
      </c>
      <c r="E218" s="40" t="s">
        <v>1465</v>
      </c>
    </row>
    <row r="219" spans="1:5" ht="38.25">
      <c r="A219" t="s">
        <v>57</v>
      </c>
      <c r="E219" s="39" t="s">
        <v>1466</v>
      </c>
    </row>
    <row r="220" spans="1:16" ht="12.75">
      <c r="A220" t="s">
        <v>48</v>
      </c>
      <c s="34" t="s">
        <v>746</v>
      </c>
      <c s="34" t="s">
        <v>1467</v>
      </c>
      <c s="35" t="s">
        <v>5</v>
      </c>
      <c s="6" t="s">
        <v>1468</v>
      </c>
      <c s="36" t="s">
        <v>492</v>
      </c>
      <c s="37">
        <v>107.225</v>
      </c>
      <c s="36">
        <v>0</v>
      </c>
      <c s="36">
        <f>ROUND(G220*H220,6)</f>
      </c>
      <c r="L220" s="38">
        <v>0</v>
      </c>
      <c s="32">
        <f>ROUND(ROUND(L220,2)*ROUND(G220,3),2)</f>
      </c>
      <c s="36" t="s">
        <v>54</v>
      </c>
      <c>
        <f>(M220*21)/100</f>
      </c>
      <c t="s">
        <v>26</v>
      </c>
    </row>
    <row r="221" spans="1:5" ht="12.75">
      <c r="A221" s="35" t="s">
        <v>55</v>
      </c>
      <c r="E221" s="39" t="s">
        <v>1469</v>
      </c>
    </row>
    <row r="222" spans="1:5" ht="25.5">
      <c r="A222" s="35" t="s">
        <v>56</v>
      </c>
      <c r="E222" s="40" t="s">
        <v>1470</v>
      </c>
    </row>
    <row r="223" spans="1:5" ht="38.25">
      <c r="A223" t="s">
        <v>57</v>
      </c>
      <c r="E223" s="39" t="s">
        <v>1471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1274</v>
      </c>
      <c s="41">
        <f>Rekapitulace!C42</f>
      </c>
      <c s="20" t="s">
        <v>0</v>
      </c>
      <c t="s">
        <v>22</v>
      </c>
      <c t="s">
        <v>26</v>
      </c>
    </row>
    <row r="4" spans="1:16" ht="32" customHeight="1">
      <c r="A4" s="24" t="s">
        <v>19</v>
      </c>
      <c s="25" t="s">
        <v>27</v>
      </c>
      <c s="27" t="s">
        <v>1274</v>
      </c>
      <c r="E4" s="26" t="s">
        <v>1275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COUNTIFS(L8:L154,"=0",A8:A154,"P")+COUNTIFS(L8:L154,"",A8:A154,"P")+SUM(Q8:Q154)</f>
      </c>
    </row>
    <row r="8" spans="1:13" ht="12.75">
      <c r="A8" t="s">
        <v>43</v>
      </c>
      <c r="C8" s="28" t="s">
        <v>1474</v>
      </c>
      <c r="E8" s="30" t="s">
        <v>1473</v>
      </c>
      <c r="J8" s="29">
        <f>0+J9+J26+J71+J80+J113</f>
      </c>
      <c s="29">
        <f>0+K9+K26+K71+K80+K113</f>
      </c>
      <c s="29">
        <f>0+L9+L26+L71+L80+L113</f>
      </c>
      <c s="29">
        <f>0+M9+M26+M71+M80+M113</f>
      </c>
    </row>
    <row r="9" spans="1:13" ht="12.75">
      <c r="A9" t="s">
        <v>45</v>
      </c>
      <c r="C9" s="31" t="s">
        <v>46</v>
      </c>
      <c r="E9" s="33" t="s">
        <v>47</v>
      </c>
      <c r="J9" s="32">
        <f>0</f>
      </c>
      <c s="32">
        <f>0</f>
      </c>
      <c s="32">
        <f>0+L10+L14+L18+L22</f>
      </c>
      <c s="32">
        <f>0+M10+M14+M18+M22</f>
      </c>
    </row>
    <row r="10" spans="1:16" ht="25.5">
      <c r="A10" t="s">
        <v>48</v>
      </c>
      <c s="34" t="s">
        <v>725</v>
      </c>
      <c s="34" t="s">
        <v>50</v>
      </c>
      <c s="35" t="s">
        <v>51</v>
      </c>
      <c s="6" t="s">
        <v>52</v>
      </c>
      <c s="36" t="s">
        <v>53</v>
      </c>
      <c s="37">
        <v>19.168</v>
      </c>
      <c s="36">
        <v>0</v>
      </c>
      <c s="36">
        <f>ROUND(G10*H10,6)</f>
      </c>
      <c r="L10" s="38">
        <v>0</v>
      </c>
      <c s="32">
        <f>ROUND(ROUND(L10,2)*ROUND(G10,3),2)</f>
      </c>
      <c s="36" t="s">
        <v>54</v>
      </c>
      <c>
        <f>(M10*21)/100</f>
      </c>
      <c t="s">
        <v>26</v>
      </c>
    </row>
    <row r="11" spans="1:5" ht="25.5">
      <c r="A11" s="35" t="s">
        <v>55</v>
      </c>
      <c r="E11" s="39" t="s">
        <v>140</v>
      </c>
    </row>
    <row r="12" spans="1:5" ht="25.5">
      <c r="A12" s="35" t="s">
        <v>56</v>
      </c>
      <c r="E12" s="40" t="s">
        <v>1475</v>
      </c>
    </row>
    <row r="13" spans="1:5" ht="165.75">
      <c r="A13" t="s">
        <v>57</v>
      </c>
      <c r="E13" s="39" t="s">
        <v>474</v>
      </c>
    </row>
    <row r="14" spans="1:16" ht="25.5">
      <c r="A14" t="s">
        <v>48</v>
      </c>
      <c s="34" t="s">
        <v>730</v>
      </c>
      <c s="34" t="s">
        <v>59</v>
      </c>
      <c s="35" t="s">
        <v>60</v>
      </c>
      <c s="6" t="s">
        <v>61</v>
      </c>
      <c s="36" t="s">
        <v>53</v>
      </c>
      <c s="37">
        <v>3.053</v>
      </c>
      <c s="36">
        <v>0</v>
      </c>
      <c s="36">
        <f>ROUND(G14*H14,6)</f>
      </c>
      <c r="L14" s="38">
        <v>0</v>
      </c>
      <c s="32">
        <f>ROUND(ROUND(L14,2)*ROUND(G14,3),2)</f>
      </c>
      <c s="36" t="s">
        <v>54</v>
      </c>
      <c>
        <f>(M14*21)/100</f>
      </c>
      <c t="s">
        <v>26</v>
      </c>
    </row>
    <row r="15" spans="1:5" ht="25.5">
      <c r="A15" s="35" t="s">
        <v>55</v>
      </c>
      <c r="E15" s="39" t="s">
        <v>140</v>
      </c>
    </row>
    <row r="16" spans="1:5" ht="25.5">
      <c r="A16" s="35" t="s">
        <v>56</v>
      </c>
      <c r="E16" s="40" t="s">
        <v>1476</v>
      </c>
    </row>
    <row r="17" spans="1:5" ht="165.75">
      <c r="A17" t="s">
        <v>57</v>
      </c>
      <c r="E17" s="39" t="s">
        <v>474</v>
      </c>
    </row>
    <row r="18" spans="1:16" ht="25.5">
      <c r="A18" t="s">
        <v>48</v>
      </c>
      <c s="34" t="s">
        <v>736</v>
      </c>
      <c s="34" t="s">
        <v>62</v>
      </c>
      <c s="35" t="s">
        <v>63</v>
      </c>
      <c s="6" t="s">
        <v>64</v>
      </c>
      <c s="36" t="s">
        <v>53</v>
      </c>
      <c s="37">
        <v>4.957</v>
      </c>
      <c s="36">
        <v>0</v>
      </c>
      <c s="36">
        <f>ROUND(G18*H18,6)</f>
      </c>
      <c r="L18" s="38">
        <v>0</v>
      </c>
      <c s="32">
        <f>ROUND(ROUND(L18,2)*ROUND(G18,3),2)</f>
      </c>
      <c s="36" t="s">
        <v>54</v>
      </c>
      <c>
        <f>(M18*21)/100</f>
      </c>
      <c t="s">
        <v>26</v>
      </c>
    </row>
    <row r="19" spans="1:5" ht="25.5">
      <c r="A19" s="35" t="s">
        <v>55</v>
      </c>
      <c r="E19" s="39" t="s">
        <v>140</v>
      </c>
    </row>
    <row r="20" spans="1:5" ht="102">
      <c r="A20" s="35" t="s">
        <v>56</v>
      </c>
      <c r="E20" s="40" t="s">
        <v>1477</v>
      </c>
    </row>
    <row r="21" spans="1:5" ht="165.75">
      <c r="A21" t="s">
        <v>57</v>
      </c>
      <c r="E21" s="39" t="s">
        <v>474</v>
      </c>
    </row>
    <row r="22" spans="1:16" ht="12.75">
      <c r="A22" t="s">
        <v>48</v>
      </c>
      <c s="34" t="s">
        <v>741</v>
      </c>
      <c s="34" t="s">
        <v>1478</v>
      </c>
      <c s="35" t="s">
        <v>5</v>
      </c>
      <c s="6" t="s">
        <v>1317</v>
      </c>
      <c s="36" t="s">
        <v>492</v>
      </c>
      <c s="37">
        <v>50</v>
      </c>
      <c s="36">
        <v>0</v>
      </c>
      <c s="36">
        <f>ROUND(G22*H22,6)</f>
      </c>
      <c r="L22" s="38">
        <v>0</v>
      </c>
      <c s="32">
        <f>ROUND(ROUND(L22,2)*ROUND(G22,3),2)</f>
      </c>
      <c s="36" t="s">
        <v>1068</v>
      </c>
      <c>
        <f>(M22*21)/100</f>
      </c>
      <c t="s">
        <v>26</v>
      </c>
    </row>
    <row r="23" spans="1:5" ht="12.75">
      <c r="A23" s="35" t="s">
        <v>55</v>
      </c>
      <c r="E23" s="39" t="s">
        <v>1479</v>
      </c>
    </row>
    <row r="24" spans="1:5" ht="25.5">
      <c r="A24" s="35" t="s">
        <v>56</v>
      </c>
      <c r="E24" s="40" t="s">
        <v>1480</v>
      </c>
    </row>
    <row r="25" spans="1:5" ht="165.75">
      <c r="A25" t="s">
        <v>57</v>
      </c>
      <c r="E25" s="39" t="s">
        <v>1481</v>
      </c>
    </row>
    <row r="26" spans="1:13" ht="12.75">
      <c r="A26" t="s">
        <v>45</v>
      </c>
      <c r="C26" s="31" t="s">
        <v>49</v>
      </c>
      <c r="E26" s="33" t="s">
        <v>142</v>
      </c>
      <c r="J26" s="32">
        <f>0</f>
      </c>
      <c s="32">
        <f>0</f>
      </c>
      <c s="32">
        <f>0+L27+L31+L35+L39+L43+L47+L51+L55+L59+L63+L67</f>
      </c>
      <c s="32">
        <f>0+M27+M31+M35+M39+M43+M47+M51+M55+M59+M63+M67</f>
      </c>
    </row>
    <row r="27" spans="1:16" ht="12.75">
      <c r="A27" t="s">
        <v>48</v>
      </c>
      <c s="34" t="s">
        <v>49</v>
      </c>
      <c s="34" t="s">
        <v>1426</v>
      </c>
      <c s="35" t="s">
        <v>5</v>
      </c>
      <c s="6" t="s">
        <v>1427</v>
      </c>
      <c s="36" t="s">
        <v>492</v>
      </c>
      <c s="37">
        <v>36.9</v>
      </c>
      <c s="36">
        <v>0</v>
      </c>
      <c s="36">
        <f>ROUND(G27*H27,6)</f>
      </c>
      <c r="L27" s="38">
        <v>0</v>
      </c>
      <c s="32">
        <f>ROUND(ROUND(L27,2)*ROUND(G27,3),2)</f>
      </c>
      <c s="36" t="s">
        <v>54</v>
      </c>
      <c>
        <f>(M27*21)/100</f>
      </c>
      <c t="s">
        <v>26</v>
      </c>
    </row>
    <row r="28" spans="1:5" ht="12.75">
      <c r="A28" s="35" t="s">
        <v>55</v>
      </c>
      <c r="E28" s="39" t="s">
        <v>5</v>
      </c>
    </row>
    <row r="29" spans="1:5" ht="25.5">
      <c r="A29" s="35" t="s">
        <v>56</v>
      </c>
      <c r="E29" s="40" t="s">
        <v>1482</v>
      </c>
    </row>
    <row r="30" spans="1:5" ht="12.75">
      <c r="A30" t="s">
        <v>57</v>
      </c>
      <c r="E30" s="39" t="s">
        <v>1429</v>
      </c>
    </row>
    <row r="31" spans="1:16" ht="12.75">
      <c r="A31" t="s">
        <v>48</v>
      </c>
      <c s="34" t="s">
        <v>26</v>
      </c>
      <c s="34" t="s">
        <v>1282</v>
      </c>
      <c s="35" t="s">
        <v>5</v>
      </c>
      <c s="6" t="s">
        <v>1283</v>
      </c>
      <c s="36" t="s">
        <v>145</v>
      </c>
      <c s="37">
        <v>1.63</v>
      </c>
      <c s="36">
        <v>0</v>
      </c>
      <c s="36">
        <f>ROUND(G31*H31,6)</f>
      </c>
      <c r="L31" s="38">
        <v>0</v>
      </c>
      <c s="32">
        <f>ROUND(ROUND(L31,2)*ROUND(G31,3),2)</f>
      </c>
      <c s="36" t="s">
        <v>54</v>
      </c>
      <c>
        <f>(M31*21)/100</f>
      </c>
      <c t="s">
        <v>26</v>
      </c>
    </row>
    <row r="32" spans="1:5" ht="12.75">
      <c r="A32" s="35" t="s">
        <v>55</v>
      </c>
      <c r="E32" s="39" t="s">
        <v>5</v>
      </c>
    </row>
    <row r="33" spans="1:5" ht="76.5">
      <c r="A33" s="35" t="s">
        <v>56</v>
      </c>
      <c r="E33" s="40" t="s">
        <v>1483</v>
      </c>
    </row>
    <row r="34" spans="1:5" ht="63.75">
      <c r="A34" t="s">
        <v>57</v>
      </c>
      <c r="E34" s="39" t="s">
        <v>1285</v>
      </c>
    </row>
    <row r="35" spans="1:16" ht="25.5">
      <c r="A35" t="s">
        <v>48</v>
      </c>
      <c s="34" t="s">
        <v>25</v>
      </c>
      <c s="34" t="s">
        <v>1484</v>
      </c>
      <c s="35" t="s">
        <v>5</v>
      </c>
      <c s="6" t="s">
        <v>1485</v>
      </c>
      <c s="36" t="s">
        <v>145</v>
      </c>
      <c s="37">
        <v>3.26</v>
      </c>
      <c s="36">
        <v>0</v>
      </c>
      <c s="36">
        <f>ROUND(G35*H35,6)</f>
      </c>
      <c r="L35" s="38">
        <v>0</v>
      </c>
      <c s="32">
        <f>ROUND(ROUND(L35,2)*ROUND(G35,3),2)</f>
      </c>
      <c s="36" t="s">
        <v>54</v>
      </c>
      <c>
        <f>(M35*21)/100</f>
      </c>
      <c t="s">
        <v>26</v>
      </c>
    </row>
    <row r="36" spans="1:5" ht="12.75">
      <c r="A36" s="35" t="s">
        <v>55</v>
      </c>
      <c r="E36" s="39" t="s">
        <v>1486</v>
      </c>
    </row>
    <row r="37" spans="1:5" ht="76.5">
      <c r="A37" s="35" t="s">
        <v>56</v>
      </c>
      <c r="E37" s="40" t="s">
        <v>1487</v>
      </c>
    </row>
    <row r="38" spans="1:5" ht="63.75">
      <c r="A38" t="s">
        <v>57</v>
      </c>
      <c r="E38" s="39" t="s">
        <v>1296</v>
      </c>
    </row>
    <row r="39" spans="1:16" ht="12.75">
      <c r="A39" t="s">
        <v>48</v>
      </c>
      <c s="34" t="s">
        <v>65</v>
      </c>
      <c s="34" t="s">
        <v>1097</v>
      </c>
      <c s="35" t="s">
        <v>5</v>
      </c>
      <c s="6" t="s">
        <v>1098</v>
      </c>
      <c s="36" t="s">
        <v>145</v>
      </c>
      <c s="37">
        <v>4.163</v>
      </c>
      <c s="36">
        <v>0</v>
      </c>
      <c s="36">
        <f>ROUND(G39*H39,6)</f>
      </c>
      <c r="L39" s="38">
        <v>0</v>
      </c>
      <c s="32">
        <f>ROUND(ROUND(L39,2)*ROUND(G39,3),2)</f>
      </c>
      <c s="36" t="s">
        <v>54</v>
      </c>
      <c>
        <f>(M39*21)/100</f>
      </c>
      <c t="s">
        <v>26</v>
      </c>
    </row>
    <row r="40" spans="1:5" ht="12.75">
      <c r="A40" s="35" t="s">
        <v>55</v>
      </c>
      <c r="E40" s="39" t="s">
        <v>5</v>
      </c>
    </row>
    <row r="41" spans="1:5" ht="38.25">
      <c r="A41" s="35" t="s">
        <v>56</v>
      </c>
      <c r="E41" s="40" t="s">
        <v>1488</v>
      </c>
    </row>
    <row r="42" spans="1:5" ht="63.75">
      <c r="A42" t="s">
        <v>57</v>
      </c>
      <c r="E42" s="39" t="s">
        <v>1296</v>
      </c>
    </row>
    <row r="43" spans="1:16" ht="12.75">
      <c r="A43" t="s">
        <v>48</v>
      </c>
      <c s="34" t="s">
        <v>69</v>
      </c>
      <c s="34" t="s">
        <v>1293</v>
      </c>
      <c s="35" t="s">
        <v>5</v>
      </c>
      <c s="6" t="s">
        <v>1294</v>
      </c>
      <c s="36" t="s">
        <v>154</v>
      </c>
      <c s="37">
        <v>23.6</v>
      </c>
      <c s="36">
        <v>0</v>
      </c>
      <c s="36">
        <f>ROUND(G43*H43,6)</f>
      </c>
      <c r="L43" s="38">
        <v>0</v>
      </c>
      <c s="32">
        <f>ROUND(ROUND(L43,2)*ROUND(G43,3),2)</f>
      </c>
      <c s="36" t="s">
        <v>54</v>
      </c>
      <c>
        <f>(M43*21)/100</f>
      </c>
      <c t="s">
        <v>26</v>
      </c>
    </row>
    <row r="44" spans="1:5" ht="12.75">
      <c r="A44" s="35" t="s">
        <v>55</v>
      </c>
      <c r="E44" s="39" t="s">
        <v>5</v>
      </c>
    </row>
    <row r="45" spans="1:5" ht="89.25">
      <c r="A45" s="35" t="s">
        <v>56</v>
      </c>
      <c r="E45" s="40" t="s">
        <v>1489</v>
      </c>
    </row>
    <row r="46" spans="1:5" ht="63.75">
      <c r="A46" t="s">
        <v>57</v>
      </c>
      <c r="E46" s="39" t="s">
        <v>1296</v>
      </c>
    </row>
    <row r="47" spans="1:16" ht="12.75">
      <c r="A47" t="s">
        <v>48</v>
      </c>
      <c s="34" t="s">
        <v>74</v>
      </c>
      <c s="34" t="s">
        <v>1490</v>
      </c>
      <c s="35" t="s">
        <v>5</v>
      </c>
      <c s="6" t="s">
        <v>1491</v>
      </c>
      <c s="36" t="s">
        <v>145</v>
      </c>
      <c s="37">
        <v>11.275</v>
      </c>
      <c s="36">
        <v>0</v>
      </c>
      <c s="36">
        <f>ROUND(G47*H47,6)</f>
      </c>
      <c r="L47" s="38">
        <v>0</v>
      </c>
      <c s="32">
        <f>ROUND(ROUND(L47,2)*ROUND(G47,3),2)</f>
      </c>
      <c s="36" t="s">
        <v>54</v>
      </c>
      <c>
        <f>(M47*21)/100</f>
      </c>
      <c t="s">
        <v>26</v>
      </c>
    </row>
    <row r="48" spans="1:5" ht="12.75">
      <c r="A48" s="35" t="s">
        <v>55</v>
      </c>
      <c r="E48" s="39" t="s">
        <v>5</v>
      </c>
    </row>
    <row r="49" spans="1:5" ht="89.25">
      <c r="A49" s="35" t="s">
        <v>56</v>
      </c>
      <c r="E49" s="40" t="s">
        <v>1492</v>
      </c>
    </row>
    <row r="50" spans="1:5" ht="395.25">
      <c r="A50" t="s">
        <v>57</v>
      </c>
      <c r="E50" s="39" t="s">
        <v>480</v>
      </c>
    </row>
    <row r="51" spans="1:16" ht="12.75">
      <c r="A51" t="s">
        <v>48</v>
      </c>
      <c s="34" t="s">
        <v>78</v>
      </c>
      <c s="34" t="s">
        <v>1493</v>
      </c>
      <c s="35" t="s">
        <v>5</v>
      </c>
      <c s="6" t="s">
        <v>1494</v>
      </c>
      <c s="36" t="s">
        <v>145</v>
      </c>
      <c s="37">
        <v>19.5</v>
      </c>
      <c s="36">
        <v>0</v>
      </c>
      <c s="36">
        <f>ROUND(G51*H51,6)</f>
      </c>
      <c r="L51" s="38">
        <v>0</v>
      </c>
      <c s="32">
        <f>ROUND(ROUND(L51,2)*ROUND(G51,3),2)</f>
      </c>
      <c s="36" t="s">
        <v>54</v>
      </c>
      <c>
        <f>(M51*21)/100</f>
      </c>
      <c t="s">
        <v>26</v>
      </c>
    </row>
    <row r="52" spans="1:5" ht="12.75">
      <c r="A52" s="35" t="s">
        <v>55</v>
      </c>
      <c r="E52" s="39" t="s">
        <v>1495</v>
      </c>
    </row>
    <row r="53" spans="1:5" ht="25.5">
      <c r="A53" s="35" t="s">
        <v>56</v>
      </c>
      <c r="E53" s="40" t="s">
        <v>1496</v>
      </c>
    </row>
    <row r="54" spans="1:5" ht="293.25">
      <c r="A54" t="s">
        <v>57</v>
      </c>
      <c r="E54" s="39" t="s">
        <v>1497</v>
      </c>
    </row>
    <row r="55" spans="1:16" ht="12.75">
      <c r="A55" t="s">
        <v>48</v>
      </c>
      <c s="34" t="s">
        <v>82</v>
      </c>
      <c s="34" t="s">
        <v>1498</v>
      </c>
      <c s="35" t="s">
        <v>5</v>
      </c>
      <c s="6" t="s">
        <v>1499</v>
      </c>
      <c s="36" t="s">
        <v>145</v>
      </c>
      <c s="37">
        <v>88.425</v>
      </c>
      <c s="36">
        <v>0</v>
      </c>
      <c s="36">
        <f>ROUND(G55*H55,6)</f>
      </c>
      <c r="L55" s="38">
        <v>0</v>
      </c>
      <c s="32">
        <f>ROUND(ROUND(L55,2)*ROUND(G55,3),2)</f>
      </c>
      <c s="36" t="s">
        <v>54</v>
      </c>
      <c>
        <f>(M55*21)/100</f>
      </c>
      <c t="s">
        <v>26</v>
      </c>
    </row>
    <row r="56" spans="1:5" ht="12.75">
      <c r="A56" s="35" t="s">
        <v>55</v>
      </c>
      <c r="E56" s="39" t="s">
        <v>1500</v>
      </c>
    </row>
    <row r="57" spans="1:5" ht="102">
      <c r="A57" s="35" t="s">
        <v>56</v>
      </c>
      <c r="E57" s="40" t="s">
        <v>1501</v>
      </c>
    </row>
    <row r="58" spans="1:5" ht="267.75">
      <c r="A58" t="s">
        <v>57</v>
      </c>
      <c r="E58" s="39" t="s">
        <v>1502</v>
      </c>
    </row>
    <row r="59" spans="1:16" ht="12.75">
      <c r="A59" t="s">
        <v>48</v>
      </c>
      <c s="34" t="s">
        <v>86</v>
      </c>
      <c s="34" t="s">
        <v>490</v>
      </c>
      <c s="35" t="s">
        <v>5</v>
      </c>
      <c s="6" t="s">
        <v>491</v>
      </c>
      <c s="36" t="s">
        <v>492</v>
      </c>
      <c s="37">
        <v>58.45</v>
      </c>
      <c s="36">
        <v>0</v>
      </c>
      <c s="36">
        <f>ROUND(G59*H59,6)</f>
      </c>
      <c r="L59" s="38">
        <v>0</v>
      </c>
      <c s="32">
        <f>ROUND(ROUND(L59,2)*ROUND(G59,3),2)</f>
      </c>
      <c s="36" t="s">
        <v>54</v>
      </c>
      <c>
        <f>(M59*21)/100</f>
      </c>
      <c t="s">
        <v>26</v>
      </c>
    </row>
    <row r="60" spans="1:5" ht="12.75">
      <c r="A60" s="35" t="s">
        <v>55</v>
      </c>
      <c r="E60" s="39" t="s">
        <v>1304</v>
      </c>
    </row>
    <row r="61" spans="1:5" ht="102">
      <c r="A61" s="35" t="s">
        <v>56</v>
      </c>
      <c r="E61" s="40" t="s">
        <v>1503</v>
      </c>
    </row>
    <row r="62" spans="1:5" ht="25.5">
      <c r="A62" t="s">
        <v>57</v>
      </c>
      <c r="E62" s="39" t="s">
        <v>1306</v>
      </c>
    </row>
    <row r="63" spans="1:16" ht="12.75">
      <c r="A63" t="s">
        <v>48</v>
      </c>
      <c s="34" t="s">
        <v>90</v>
      </c>
      <c s="34" t="s">
        <v>1504</v>
      </c>
      <c s="35" t="s">
        <v>5</v>
      </c>
      <c s="6" t="s">
        <v>1505</v>
      </c>
      <c s="36" t="s">
        <v>492</v>
      </c>
      <c s="37">
        <v>48.4</v>
      </c>
      <c s="36">
        <v>0</v>
      </c>
      <c s="36">
        <f>ROUND(G63*H63,6)</f>
      </c>
      <c r="L63" s="38">
        <v>0</v>
      </c>
      <c s="32">
        <f>ROUND(ROUND(L63,2)*ROUND(G63,3),2)</f>
      </c>
      <c s="36" t="s">
        <v>54</v>
      </c>
      <c>
        <f>(M63*21)/100</f>
      </c>
      <c t="s">
        <v>26</v>
      </c>
    </row>
    <row r="64" spans="1:5" ht="12.75">
      <c r="A64" s="35" t="s">
        <v>55</v>
      </c>
      <c r="E64" s="39" t="s">
        <v>5</v>
      </c>
    </row>
    <row r="65" spans="1:5" ht="25.5">
      <c r="A65" s="35" t="s">
        <v>56</v>
      </c>
      <c r="E65" s="40" t="s">
        <v>1506</v>
      </c>
    </row>
    <row r="66" spans="1:5" ht="38.25">
      <c r="A66" t="s">
        <v>57</v>
      </c>
      <c r="E66" s="39" t="s">
        <v>1507</v>
      </c>
    </row>
    <row r="67" spans="1:16" ht="12.75">
      <c r="A67" t="s">
        <v>48</v>
      </c>
      <c s="34" t="s">
        <v>94</v>
      </c>
      <c s="34" t="s">
        <v>1021</v>
      </c>
      <c s="35" t="s">
        <v>5</v>
      </c>
      <c s="6" t="s">
        <v>1022</v>
      </c>
      <c s="36" t="s">
        <v>492</v>
      </c>
      <c s="37">
        <v>48.4</v>
      </c>
      <c s="36">
        <v>0</v>
      </c>
      <c s="36">
        <f>ROUND(G67*H67,6)</f>
      </c>
      <c r="L67" s="38">
        <v>0</v>
      </c>
      <c s="32">
        <f>ROUND(ROUND(L67,2)*ROUND(G67,3),2)</f>
      </c>
      <c s="36" t="s">
        <v>54</v>
      </c>
      <c>
        <f>(M67*21)/100</f>
      </c>
      <c t="s">
        <v>26</v>
      </c>
    </row>
    <row r="68" spans="1:5" ht="12.75">
      <c r="A68" s="35" t="s">
        <v>55</v>
      </c>
      <c r="E68" s="39" t="s">
        <v>5</v>
      </c>
    </row>
    <row r="69" spans="1:5" ht="25.5">
      <c r="A69" s="35" t="s">
        <v>56</v>
      </c>
      <c r="E69" s="40" t="s">
        <v>1508</v>
      </c>
    </row>
    <row r="70" spans="1:5" ht="38.25">
      <c r="A70" t="s">
        <v>57</v>
      </c>
      <c r="E70" s="39" t="s">
        <v>1509</v>
      </c>
    </row>
    <row r="71" spans="1:13" ht="12.75">
      <c r="A71" t="s">
        <v>45</v>
      </c>
      <c r="C71" s="31" t="s">
        <v>65</v>
      </c>
      <c r="E71" s="33" t="s">
        <v>509</v>
      </c>
      <c r="J71" s="32">
        <f>0</f>
      </c>
      <c s="32">
        <f>0</f>
      </c>
      <c s="32">
        <f>0+L72+L76</f>
      </c>
      <c s="32">
        <f>0+M72+M76</f>
      </c>
    </row>
    <row r="72" spans="1:16" ht="12.75">
      <c r="A72" t="s">
        <v>48</v>
      </c>
      <c s="34" t="s">
        <v>98</v>
      </c>
      <c s="34" t="s">
        <v>1510</v>
      </c>
      <c s="35" t="s">
        <v>5</v>
      </c>
      <c s="6" t="s">
        <v>1511</v>
      </c>
      <c s="36" t="s">
        <v>145</v>
      </c>
      <c s="37">
        <v>2.35</v>
      </c>
      <c s="36">
        <v>0</v>
      </c>
      <c s="36">
        <f>ROUND(G72*H72,6)</f>
      </c>
      <c r="L72" s="38">
        <v>0</v>
      </c>
      <c s="32">
        <f>ROUND(ROUND(L72,2)*ROUND(G72,3),2)</f>
      </c>
      <c s="36" t="s">
        <v>54</v>
      </c>
      <c>
        <f>(M72*21)/100</f>
      </c>
      <c t="s">
        <v>26</v>
      </c>
    </row>
    <row r="73" spans="1:5" ht="12.75">
      <c r="A73" s="35" t="s">
        <v>55</v>
      </c>
      <c r="E73" s="39" t="s">
        <v>5</v>
      </c>
    </row>
    <row r="74" spans="1:5" ht="38.25">
      <c r="A74" s="35" t="s">
        <v>56</v>
      </c>
      <c r="E74" s="40" t="s">
        <v>1512</v>
      </c>
    </row>
    <row r="75" spans="1:5" ht="38.25">
      <c r="A75" t="s">
        <v>57</v>
      </c>
      <c r="E75" s="39" t="s">
        <v>1115</v>
      </c>
    </row>
    <row r="76" spans="1:16" ht="12.75">
      <c r="A76" t="s">
        <v>48</v>
      </c>
      <c s="34" t="s">
        <v>102</v>
      </c>
      <c s="34" t="s">
        <v>1513</v>
      </c>
      <c s="35" t="s">
        <v>5</v>
      </c>
      <c s="6" t="s">
        <v>1514</v>
      </c>
      <c s="36" t="s">
        <v>145</v>
      </c>
      <c s="37">
        <v>2.35</v>
      </c>
      <c s="36">
        <v>0</v>
      </c>
      <c s="36">
        <f>ROUND(G76*H76,6)</f>
      </c>
      <c r="L76" s="38">
        <v>0</v>
      </c>
      <c s="32">
        <f>ROUND(ROUND(L76,2)*ROUND(G76,3),2)</f>
      </c>
      <c s="36" t="s">
        <v>54</v>
      </c>
      <c>
        <f>(M76*21)/100</f>
      </c>
      <c t="s">
        <v>26</v>
      </c>
    </row>
    <row r="77" spans="1:5" ht="12.75">
      <c r="A77" s="35" t="s">
        <v>55</v>
      </c>
      <c r="E77" s="39" t="s">
        <v>5</v>
      </c>
    </row>
    <row r="78" spans="1:5" ht="25.5">
      <c r="A78" s="35" t="s">
        <v>56</v>
      </c>
      <c r="E78" s="40" t="s">
        <v>1515</v>
      </c>
    </row>
    <row r="79" spans="1:5" ht="127.5">
      <c r="A79" t="s">
        <v>57</v>
      </c>
      <c r="E79" s="39" t="s">
        <v>1516</v>
      </c>
    </row>
    <row r="80" spans="1:13" ht="12.75">
      <c r="A80" t="s">
        <v>45</v>
      </c>
      <c r="C80" s="31" t="s">
        <v>69</v>
      </c>
      <c r="E80" s="33" t="s">
        <v>353</v>
      </c>
      <c r="J80" s="32">
        <f>0</f>
      </c>
      <c s="32">
        <f>0</f>
      </c>
      <c s="32">
        <f>0+L81+L85+L89+L93+L97+L101+L105+L109</f>
      </c>
      <c s="32">
        <f>0+M81+M85+M89+M93+M97+M101+M105+M109</f>
      </c>
    </row>
    <row r="81" spans="1:16" ht="12.75">
      <c r="A81" t="s">
        <v>48</v>
      </c>
      <c s="34" t="s">
        <v>197</v>
      </c>
      <c s="34" t="s">
        <v>1312</v>
      </c>
      <c s="35" t="s">
        <v>5</v>
      </c>
      <c s="6" t="s">
        <v>1313</v>
      </c>
      <c s="36" t="s">
        <v>492</v>
      </c>
      <c s="37">
        <v>18.5</v>
      </c>
      <c s="36">
        <v>0</v>
      </c>
      <c s="36">
        <f>ROUND(G81*H81,6)</f>
      </c>
      <c r="L81" s="38">
        <v>0</v>
      </c>
      <c s="32">
        <f>ROUND(ROUND(L81,2)*ROUND(G81,3),2)</f>
      </c>
      <c s="36" t="s">
        <v>54</v>
      </c>
      <c>
        <f>(M81*21)/100</f>
      </c>
      <c t="s">
        <v>26</v>
      </c>
    </row>
    <row r="82" spans="1:5" ht="12.75">
      <c r="A82" s="35" t="s">
        <v>55</v>
      </c>
      <c r="E82" s="39" t="s">
        <v>5</v>
      </c>
    </row>
    <row r="83" spans="1:5" ht="25.5">
      <c r="A83" s="35" t="s">
        <v>56</v>
      </c>
      <c r="E83" s="40" t="s">
        <v>1517</v>
      </c>
    </row>
    <row r="84" spans="1:5" ht="51">
      <c r="A84" t="s">
        <v>57</v>
      </c>
      <c r="E84" s="39" t="s">
        <v>1315</v>
      </c>
    </row>
    <row r="85" spans="1:16" ht="12.75">
      <c r="A85" t="s">
        <v>48</v>
      </c>
      <c s="34" t="s">
        <v>202</v>
      </c>
      <c s="34" t="s">
        <v>1316</v>
      </c>
      <c s="35" t="s">
        <v>5</v>
      </c>
      <c s="6" t="s">
        <v>1317</v>
      </c>
      <c s="36" t="s">
        <v>492</v>
      </c>
      <c s="37">
        <v>42</v>
      </c>
      <c s="36">
        <v>0</v>
      </c>
      <c s="36">
        <f>ROUND(G85*H85,6)</f>
      </c>
      <c r="L85" s="38">
        <v>0</v>
      </c>
      <c s="32">
        <f>ROUND(ROUND(L85,2)*ROUND(G85,3),2)</f>
      </c>
      <c s="36" t="s">
        <v>54</v>
      </c>
      <c>
        <f>(M85*21)/100</f>
      </c>
      <c t="s">
        <v>26</v>
      </c>
    </row>
    <row r="86" spans="1:5" ht="12.75">
      <c r="A86" s="35" t="s">
        <v>55</v>
      </c>
      <c r="E86" s="39" t="s">
        <v>1518</v>
      </c>
    </row>
    <row r="87" spans="1:5" ht="25.5">
      <c r="A87" s="35" t="s">
        <v>56</v>
      </c>
      <c r="E87" s="40" t="s">
        <v>1519</v>
      </c>
    </row>
    <row r="88" spans="1:5" ht="51">
      <c r="A88" t="s">
        <v>57</v>
      </c>
      <c r="E88" s="39" t="s">
        <v>1315</v>
      </c>
    </row>
    <row r="89" spans="1:16" ht="12.75">
      <c r="A89" t="s">
        <v>48</v>
      </c>
      <c s="34" t="s">
        <v>206</v>
      </c>
      <c s="34" t="s">
        <v>1520</v>
      </c>
      <c s="35" t="s">
        <v>5</v>
      </c>
      <c s="6" t="s">
        <v>1521</v>
      </c>
      <c s="36" t="s">
        <v>492</v>
      </c>
      <c s="37">
        <v>6.1</v>
      </c>
      <c s="36">
        <v>0</v>
      </c>
      <c s="36">
        <f>ROUND(G89*H89,6)</f>
      </c>
      <c r="L89" s="38">
        <v>0</v>
      </c>
      <c s="32">
        <f>ROUND(ROUND(L89,2)*ROUND(G89,3),2)</f>
      </c>
      <c s="36" t="s">
        <v>54</v>
      </c>
      <c>
        <f>(M89*21)/100</f>
      </c>
      <c t="s">
        <v>26</v>
      </c>
    </row>
    <row r="90" spans="1:5" ht="12.75">
      <c r="A90" s="35" t="s">
        <v>55</v>
      </c>
      <c r="E90" s="39" t="s">
        <v>1522</v>
      </c>
    </row>
    <row r="91" spans="1:5" ht="25.5">
      <c r="A91" s="35" t="s">
        <v>56</v>
      </c>
      <c r="E91" s="40" t="s">
        <v>1523</v>
      </c>
    </row>
    <row r="92" spans="1:5" ht="51">
      <c r="A92" t="s">
        <v>57</v>
      </c>
      <c r="E92" s="39" t="s">
        <v>1315</v>
      </c>
    </row>
    <row r="93" spans="1:16" ht="12.75">
      <c r="A93" t="s">
        <v>48</v>
      </c>
      <c s="34" t="s">
        <v>211</v>
      </c>
      <c s="34" t="s">
        <v>905</v>
      </c>
      <c s="35" t="s">
        <v>5</v>
      </c>
      <c s="6" t="s">
        <v>906</v>
      </c>
      <c s="36" t="s">
        <v>492</v>
      </c>
      <c s="37">
        <v>9.25</v>
      </c>
      <c s="36">
        <v>0</v>
      </c>
      <c s="36">
        <f>ROUND(G93*H93,6)</f>
      </c>
      <c r="L93" s="38">
        <v>0</v>
      </c>
      <c s="32">
        <f>ROUND(ROUND(L93,2)*ROUND(G93,3),2)</f>
      </c>
      <c s="36" t="s">
        <v>54</v>
      </c>
      <c>
        <f>(M93*21)/100</f>
      </c>
      <c t="s">
        <v>26</v>
      </c>
    </row>
    <row r="94" spans="1:5" ht="12.75">
      <c r="A94" s="35" t="s">
        <v>55</v>
      </c>
      <c r="E94" s="39" t="s">
        <v>5</v>
      </c>
    </row>
    <row r="95" spans="1:5" ht="25.5">
      <c r="A95" s="35" t="s">
        <v>56</v>
      </c>
      <c r="E95" s="40" t="s">
        <v>1524</v>
      </c>
    </row>
    <row r="96" spans="1:5" ht="140.25">
      <c r="A96" t="s">
        <v>57</v>
      </c>
      <c r="E96" s="39" t="s">
        <v>1326</v>
      </c>
    </row>
    <row r="97" spans="1:16" ht="12.75">
      <c r="A97" t="s">
        <v>48</v>
      </c>
      <c s="34" t="s">
        <v>215</v>
      </c>
      <c s="34" t="s">
        <v>908</v>
      </c>
      <c s="35" t="s">
        <v>5</v>
      </c>
      <c s="6" t="s">
        <v>909</v>
      </c>
      <c s="36" t="s">
        <v>492</v>
      </c>
      <c s="37">
        <v>9.25</v>
      </c>
      <c s="36">
        <v>0</v>
      </c>
      <c s="36">
        <f>ROUND(G97*H97,6)</f>
      </c>
      <c r="L97" s="38">
        <v>0</v>
      </c>
      <c s="32">
        <f>ROUND(ROUND(L97,2)*ROUND(G97,3),2)</f>
      </c>
      <c s="36" t="s">
        <v>54</v>
      </c>
      <c>
        <f>(M97*21)/100</f>
      </c>
      <c t="s">
        <v>26</v>
      </c>
    </row>
    <row r="98" spans="1:5" ht="12.75">
      <c r="A98" s="35" t="s">
        <v>55</v>
      </c>
      <c r="E98" s="39" t="s">
        <v>5</v>
      </c>
    </row>
    <row r="99" spans="1:5" ht="25.5">
      <c r="A99" s="35" t="s">
        <v>56</v>
      </c>
      <c r="E99" s="40" t="s">
        <v>1524</v>
      </c>
    </row>
    <row r="100" spans="1:5" ht="140.25">
      <c r="A100" t="s">
        <v>57</v>
      </c>
      <c r="E100" s="39" t="s">
        <v>1326</v>
      </c>
    </row>
    <row r="101" spans="1:16" ht="12.75">
      <c r="A101" t="s">
        <v>48</v>
      </c>
      <c s="34" t="s">
        <v>220</v>
      </c>
      <c s="34" t="s">
        <v>910</v>
      </c>
      <c s="35" t="s">
        <v>5</v>
      </c>
      <c s="6" t="s">
        <v>911</v>
      </c>
      <c s="36" t="s">
        <v>492</v>
      </c>
      <c s="37">
        <v>9.25</v>
      </c>
      <c s="36">
        <v>0</v>
      </c>
      <c s="36">
        <f>ROUND(G101*H101,6)</f>
      </c>
      <c r="L101" s="38">
        <v>0</v>
      </c>
      <c s="32">
        <f>ROUND(ROUND(L101,2)*ROUND(G101,3),2)</f>
      </c>
      <c s="36" t="s">
        <v>54</v>
      </c>
      <c>
        <f>(M101*21)/100</f>
      </c>
      <c t="s">
        <v>26</v>
      </c>
    </row>
    <row r="102" spans="1:5" ht="12.75">
      <c r="A102" s="35" t="s">
        <v>55</v>
      </c>
      <c r="E102" s="39" t="s">
        <v>5</v>
      </c>
    </row>
    <row r="103" spans="1:5" ht="25.5">
      <c r="A103" s="35" t="s">
        <v>56</v>
      </c>
      <c r="E103" s="40" t="s">
        <v>1524</v>
      </c>
    </row>
    <row r="104" spans="1:5" ht="140.25">
      <c r="A104" t="s">
        <v>57</v>
      </c>
      <c r="E104" s="39" t="s">
        <v>1326</v>
      </c>
    </row>
    <row r="105" spans="1:16" ht="12.75">
      <c r="A105" t="s">
        <v>48</v>
      </c>
      <c s="34" t="s">
        <v>224</v>
      </c>
      <c s="34" t="s">
        <v>1329</v>
      </c>
      <c s="35" t="s">
        <v>5</v>
      </c>
      <c s="6" t="s">
        <v>1330</v>
      </c>
      <c s="36" t="s">
        <v>492</v>
      </c>
      <c s="37">
        <v>32.04</v>
      </c>
      <c s="36">
        <v>0</v>
      </c>
      <c s="36">
        <f>ROUND(G105*H105,6)</f>
      </c>
      <c r="L105" s="38">
        <v>0</v>
      </c>
      <c s="32">
        <f>ROUND(ROUND(L105,2)*ROUND(G105,3),2)</f>
      </c>
      <c s="36" t="s">
        <v>54</v>
      </c>
      <c>
        <f>(M105*21)/100</f>
      </c>
      <c t="s">
        <v>26</v>
      </c>
    </row>
    <row r="106" spans="1:5" ht="51">
      <c r="A106" s="35" t="s">
        <v>55</v>
      </c>
      <c r="E106" s="39" t="s">
        <v>1525</v>
      </c>
    </row>
    <row r="107" spans="1:5" ht="89.25">
      <c r="A107" s="35" t="s">
        <v>56</v>
      </c>
      <c r="E107" s="40" t="s">
        <v>1526</v>
      </c>
    </row>
    <row r="108" spans="1:5" ht="153">
      <c r="A108" t="s">
        <v>57</v>
      </c>
      <c r="E108" s="39" t="s">
        <v>1202</v>
      </c>
    </row>
    <row r="109" spans="1:16" ht="12.75">
      <c r="A109" t="s">
        <v>48</v>
      </c>
      <c s="34" t="s">
        <v>228</v>
      </c>
      <c s="34" t="s">
        <v>1338</v>
      </c>
      <c s="35" t="s">
        <v>5</v>
      </c>
      <c s="6" t="s">
        <v>1339</v>
      </c>
      <c s="36" t="s">
        <v>492</v>
      </c>
      <c s="37">
        <v>7.2</v>
      </c>
      <c s="36">
        <v>0</v>
      </c>
      <c s="36">
        <f>ROUND(G109*H109,6)</f>
      </c>
      <c r="L109" s="38">
        <v>0</v>
      </c>
      <c s="32">
        <f>ROUND(ROUND(L109,2)*ROUND(G109,3),2)</f>
      </c>
      <c s="36" t="s">
        <v>54</v>
      </c>
      <c>
        <f>(M109*21)/100</f>
      </c>
      <c t="s">
        <v>26</v>
      </c>
    </row>
    <row r="110" spans="1:5" ht="12.75">
      <c r="A110" s="35" t="s">
        <v>55</v>
      </c>
      <c r="E110" s="39" t="s">
        <v>1527</v>
      </c>
    </row>
    <row r="111" spans="1:5" ht="25.5">
      <c r="A111" s="35" t="s">
        <v>56</v>
      </c>
      <c r="E111" s="40" t="s">
        <v>1528</v>
      </c>
    </row>
    <row r="112" spans="1:5" ht="89.25">
      <c r="A112" t="s">
        <v>57</v>
      </c>
      <c r="E112" s="39" t="s">
        <v>1341</v>
      </c>
    </row>
    <row r="113" spans="1:13" ht="12.75">
      <c r="A113" t="s">
        <v>45</v>
      </c>
      <c r="C113" s="31" t="s">
        <v>86</v>
      </c>
      <c r="E113" s="33" t="s">
        <v>405</v>
      </c>
      <c r="J113" s="32">
        <f>0</f>
      </c>
      <c s="32">
        <f>0</f>
      </c>
      <c s="32">
        <f>0+L114+L118+L122+L126+L130+L134+L138+L142+L146+L150+L154</f>
      </c>
      <c s="32">
        <f>0+M114+M118+M122+M126+M130+M134+M138+M142+M146+M150+M154</f>
      </c>
    </row>
    <row r="114" spans="1:16" ht="25.5">
      <c r="A114" t="s">
        <v>48</v>
      </c>
      <c s="34" t="s">
        <v>232</v>
      </c>
      <c s="34" t="s">
        <v>1357</v>
      </c>
      <c s="35" t="s">
        <v>5</v>
      </c>
      <c s="6" t="s">
        <v>1358</v>
      </c>
      <c s="36" t="s">
        <v>132</v>
      </c>
      <c s="37">
        <v>3</v>
      </c>
      <c s="36">
        <v>0</v>
      </c>
      <c s="36">
        <f>ROUND(G114*H114,6)</f>
      </c>
      <c r="L114" s="38">
        <v>0</v>
      </c>
      <c s="32">
        <f>ROUND(ROUND(L114,2)*ROUND(G114,3),2)</f>
      </c>
      <c s="36" t="s">
        <v>54</v>
      </c>
      <c>
        <f>(M114*21)/100</f>
      </c>
      <c t="s">
        <v>26</v>
      </c>
    </row>
    <row r="115" spans="1:5" ht="12.75">
      <c r="A115" s="35" t="s">
        <v>55</v>
      </c>
      <c r="E115" s="39" t="s">
        <v>5</v>
      </c>
    </row>
    <row r="116" spans="1:5" ht="25.5">
      <c r="A116" s="35" t="s">
        <v>56</v>
      </c>
      <c r="E116" s="40" t="s">
        <v>1529</v>
      </c>
    </row>
    <row r="117" spans="1:5" ht="25.5">
      <c r="A117" t="s">
        <v>57</v>
      </c>
      <c r="E117" s="39" t="s">
        <v>1530</v>
      </c>
    </row>
    <row r="118" spans="1:16" ht="25.5">
      <c r="A118" t="s">
        <v>48</v>
      </c>
      <c s="34" t="s">
        <v>236</v>
      </c>
      <c s="34" t="s">
        <v>1370</v>
      </c>
      <c s="35" t="s">
        <v>5</v>
      </c>
      <c s="6" t="s">
        <v>1371</v>
      </c>
      <c s="36" t="s">
        <v>132</v>
      </c>
      <c s="37">
        <v>2</v>
      </c>
      <c s="36">
        <v>0</v>
      </c>
      <c s="36">
        <f>ROUND(G118*H118,6)</f>
      </c>
      <c r="L118" s="38">
        <v>0</v>
      </c>
      <c s="32">
        <f>ROUND(ROUND(L118,2)*ROUND(G118,3),2)</f>
      </c>
      <c s="36" t="s">
        <v>54</v>
      </c>
      <c>
        <f>(M118*21)/100</f>
      </c>
      <c t="s">
        <v>26</v>
      </c>
    </row>
    <row r="119" spans="1:5" ht="12.75">
      <c r="A119" s="35" t="s">
        <v>55</v>
      </c>
      <c r="E119" s="39" t="s">
        <v>5</v>
      </c>
    </row>
    <row r="120" spans="1:5" ht="63.75">
      <c r="A120" s="35" t="s">
        <v>56</v>
      </c>
      <c r="E120" s="40" t="s">
        <v>1531</v>
      </c>
    </row>
    <row r="121" spans="1:5" ht="25.5">
      <c r="A121" t="s">
        <v>57</v>
      </c>
      <c r="E121" s="39" t="s">
        <v>1373</v>
      </c>
    </row>
    <row r="122" spans="1:16" ht="25.5">
      <c r="A122" t="s">
        <v>48</v>
      </c>
      <c s="34" t="s">
        <v>240</v>
      </c>
      <c s="34" t="s">
        <v>1532</v>
      </c>
      <c s="35" t="s">
        <v>5</v>
      </c>
      <c s="6" t="s">
        <v>1533</v>
      </c>
      <c s="36" t="s">
        <v>492</v>
      </c>
      <c s="37">
        <v>23.3</v>
      </c>
      <c s="36">
        <v>0</v>
      </c>
      <c s="36">
        <f>ROUND(G122*H122,6)</f>
      </c>
      <c r="L122" s="38">
        <v>0</v>
      </c>
      <c s="32">
        <f>ROUND(ROUND(L122,2)*ROUND(G122,3),2)</f>
      </c>
      <c s="36" t="s">
        <v>54</v>
      </c>
      <c>
        <f>(M122*21)/100</f>
      </c>
      <c t="s">
        <v>26</v>
      </c>
    </row>
    <row r="123" spans="1:5" ht="12.75">
      <c r="A123" s="35" t="s">
        <v>55</v>
      </c>
      <c r="E123" s="39" t="s">
        <v>5</v>
      </c>
    </row>
    <row r="124" spans="1:5" ht="25.5">
      <c r="A124" s="35" t="s">
        <v>56</v>
      </c>
      <c r="E124" s="40" t="s">
        <v>1534</v>
      </c>
    </row>
    <row r="125" spans="1:5" ht="38.25">
      <c r="A125" t="s">
        <v>57</v>
      </c>
      <c r="E125" s="39" t="s">
        <v>1535</v>
      </c>
    </row>
    <row r="126" spans="1:16" ht="12.75">
      <c r="A126" t="s">
        <v>48</v>
      </c>
      <c s="34" t="s">
        <v>244</v>
      </c>
      <c s="34" t="s">
        <v>1536</v>
      </c>
      <c s="35" t="s">
        <v>5</v>
      </c>
      <c s="6" t="s">
        <v>1537</v>
      </c>
      <c s="36" t="s">
        <v>492</v>
      </c>
      <c s="37">
        <v>22.6</v>
      </c>
      <c s="36">
        <v>0</v>
      </c>
      <c s="36">
        <f>ROUND(G126*H126,6)</f>
      </c>
      <c r="L126" s="38">
        <v>0</v>
      </c>
      <c s="32">
        <f>ROUND(ROUND(L126,2)*ROUND(G126,3),2)</f>
      </c>
      <c s="36" t="s">
        <v>54</v>
      </c>
      <c>
        <f>(M126*21)/100</f>
      </c>
      <c t="s">
        <v>26</v>
      </c>
    </row>
    <row r="127" spans="1:5" ht="12.75">
      <c r="A127" s="35" t="s">
        <v>55</v>
      </c>
      <c r="E127" s="39" t="s">
        <v>1538</v>
      </c>
    </row>
    <row r="128" spans="1:5" ht="25.5">
      <c r="A128" s="35" t="s">
        <v>56</v>
      </c>
      <c r="E128" s="40" t="s">
        <v>1539</v>
      </c>
    </row>
    <row r="129" spans="1:5" ht="25.5">
      <c r="A129" t="s">
        <v>57</v>
      </c>
      <c r="E129" s="39" t="s">
        <v>1540</v>
      </c>
    </row>
    <row r="130" spans="1:16" ht="25.5">
      <c r="A130" t="s">
        <v>48</v>
      </c>
      <c s="34" t="s">
        <v>248</v>
      </c>
      <c s="34" t="s">
        <v>1541</v>
      </c>
      <c s="35" t="s">
        <v>5</v>
      </c>
      <c s="6" t="s">
        <v>1542</v>
      </c>
      <c s="36" t="s">
        <v>492</v>
      </c>
      <c s="37">
        <v>3.75</v>
      </c>
      <c s="36">
        <v>0</v>
      </c>
      <c s="36">
        <f>ROUND(G130*H130,6)</f>
      </c>
      <c r="L130" s="38">
        <v>0</v>
      </c>
      <c s="32">
        <f>ROUND(ROUND(L130,2)*ROUND(G130,3),2)</f>
      </c>
      <c s="36" t="s">
        <v>54</v>
      </c>
      <c>
        <f>(M130*21)/100</f>
      </c>
      <c t="s">
        <v>26</v>
      </c>
    </row>
    <row r="131" spans="1:5" ht="12.75">
      <c r="A131" s="35" t="s">
        <v>55</v>
      </c>
      <c r="E131" s="39" t="s">
        <v>1543</v>
      </c>
    </row>
    <row r="132" spans="1:5" ht="25.5">
      <c r="A132" s="35" t="s">
        <v>56</v>
      </c>
      <c r="E132" s="40" t="s">
        <v>1544</v>
      </c>
    </row>
    <row r="133" spans="1:5" ht="38.25">
      <c r="A133" t="s">
        <v>57</v>
      </c>
      <c r="E133" s="39" t="s">
        <v>1378</v>
      </c>
    </row>
    <row r="134" spans="1:16" ht="12.75">
      <c r="A134" t="s">
        <v>48</v>
      </c>
      <c s="34" t="s">
        <v>252</v>
      </c>
      <c s="34" t="s">
        <v>1393</v>
      </c>
      <c s="35" t="s">
        <v>5</v>
      </c>
      <c s="6" t="s">
        <v>1394</v>
      </c>
      <c s="36" t="s">
        <v>154</v>
      </c>
      <c s="37">
        <v>19.7</v>
      </c>
      <c s="36">
        <v>0</v>
      </c>
      <c s="36">
        <f>ROUND(G134*H134,6)</f>
      </c>
      <c r="L134" s="38">
        <v>0</v>
      </c>
      <c s="32">
        <f>ROUND(ROUND(L134,2)*ROUND(G134,3),2)</f>
      </c>
      <c s="36" t="s">
        <v>54</v>
      </c>
      <c>
        <f>(M134*21)/100</f>
      </c>
      <c t="s">
        <v>26</v>
      </c>
    </row>
    <row r="135" spans="1:5" ht="51">
      <c r="A135" s="35" t="s">
        <v>55</v>
      </c>
      <c r="E135" s="39" t="s">
        <v>1545</v>
      </c>
    </row>
    <row r="136" spans="1:5" ht="114.75">
      <c r="A136" s="35" t="s">
        <v>56</v>
      </c>
      <c r="E136" s="40" t="s">
        <v>1546</v>
      </c>
    </row>
    <row r="137" spans="1:5" ht="51">
      <c r="A137" t="s">
        <v>57</v>
      </c>
      <c r="E137" s="39" t="s">
        <v>1547</v>
      </c>
    </row>
    <row r="138" spans="1:16" ht="12.75">
      <c r="A138" t="s">
        <v>48</v>
      </c>
      <c s="34" t="s">
        <v>256</v>
      </c>
      <c s="34" t="s">
        <v>1393</v>
      </c>
      <c s="35" t="s">
        <v>435</v>
      </c>
      <c s="6" t="s">
        <v>1397</v>
      </c>
      <c s="36" t="s">
        <v>154</v>
      </c>
      <c s="37">
        <v>4</v>
      </c>
      <c s="36">
        <v>0</v>
      </c>
      <c s="36">
        <f>ROUND(G138*H138,6)</f>
      </c>
      <c r="L138" s="38">
        <v>0</v>
      </c>
      <c s="32">
        <f>ROUND(ROUND(L138,2)*ROUND(G138,3),2)</f>
      </c>
      <c s="36" t="s">
        <v>54</v>
      </c>
      <c>
        <f>(M138*21)/100</f>
      </c>
      <c t="s">
        <v>26</v>
      </c>
    </row>
    <row r="139" spans="1:5" ht="25.5">
      <c r="A139" s="35" t="s">
        <v>55</v>
      </c>
      <c r="E139" s="39" t="s">
        <v>1548</v>
      </c>
    </row>
    <row r="140" spans="1:5" ht="25.5">
      <c r="A140" s="35" t="s">
        <v>56</v>
      </c>
      <c r="E140" s="40" t="s">
        <v>1549</v>
      </c>
    </row>
    <row r="141" spans="1:5" ht="38.25">
      <c r="A141" t="s">
        <v>57</v>
      </c>
      <c r="E141" s="39" t="s">
        <v>1396</v>
      </c>
    </row>
    <row r="142" spans="1:16" ht="12.75">
      <c r="A142" t="s">
        <v>48</v>
      </c>
      <c s="34" t="s">
        <v>262</v>
      </c>
      <c s="34" t="s">
        <v>1550</v>
      </c>
      <c s="35" t="s">
        <v>435</v>
      </c>
      <c s="6" t="s">
        <v>1551</v>
      </c>
      <c s="36" t="s">
        <v>492</v>
      </c>
      <c s="37">
        <v>5.92</v>
      </c>
      <c s="36">
        <v>0</v>
      </c>
      <c s="36">
        <f>ROUND(G142*H142,6)</f>
      </c>
      <c r="L142" s="38">
        <v>0</v>
      </c>
      <c s="32">
        <f>ROUND(ROUND(L142,2)*ROUND(G142,3),2)</f>
      </c>
      <c s="36" t="s">
        <v>54</v>
      </c>
      <c>
        <f>(M142*21)/100</f>
      </c>
      <c t="s">
        <v>26</v>
      </c>
    </row>
    <row r="143" spans="1:5" ht="12.75">
      <c r="A143" s="35" t="s">
        <v>55</v>
      </c>
      <c r="E143" s="39" t="s">
        <v>1552</v>
      </c>
    </row>
    <row r="144" spans="1:5" ht="12.75">
      <c r="A144" s="35" t="s">
        <v>56</v>
      </c>
      <c r="E144" s="40" t="s">
        <v>1553</v>
      </c>
    </row>
    <row r="145" spans="1:5" ht="229.5">
      <c r="A145" t="s">
        <v>57</v>
      </c>
      <c r="E145" s="39" t="s">
        <v>1554</v>
      </c>
    </row>
    <row r="146" spans="1:16" ht="12.75">
      <c r="A146" t="s">
        <v>48</v>
      </c>
      <c s="34" t="s">
        <v>266</v>
      </c>
      <c s="34" t="s">
        <v>1400</v>
      </c>
      <c s="35" t="s">
        <v>435</v>
      </c>
      <c s="6" t="s">
        <v>1401</v>
      </c>
      <c s="36" t="s">
        <v>492</v>
      </c>
      <c s="37">
        <v>4.54</v>
      </c>
      <c s="36">
        <v>0</v>
      </c>
      <c s="36">
        <f>ROUND(G146*H146,6)</f>
      </c>
      <c r="L146" s="38">
        <v>0</v>
      </c>
      <c s="32">
        <f>ROUND(ROUND(L146,2)*ROUND(G146,3),2)</f>
      </c>
      <c s="36" t="s">
        <v>54</v>
      </c>
      <c>
        <f>(M146*21)/100</f>
      </c>
      <c t="s">
        <v>26</v>
      </c>
    </row>
    <row r="147" spans="1:5" ht="25.5">
      <c r="A147" s="35" t="s">
        <v>55</v>
      </c>
      <c r="E147" s="39" t="s">
        <v>1402</v>
      </c>
    </row>
    <row r="148" spans="1:5" ht="12.75">
      <c r="A148" s="35" t="s">
        <v>56</v>
      </c>
      <c r="E148" s="40" t="s">
        <v>1555</v>
      </c>
    </row>
    <row r="149" spans="1:5" ht="229.5">
      <c r="A149" t="s">
        <v>57</v>
      </c>
      <c r="E149" s="39" t="s">
        <v>1404</v>
      </c>
    </row>
    <row r="150" spans="1:16" ht="12.75">
      <c r="A150" t="s">
        <v>48</v>
      </c>
      <c s="34" t="s">
        <v>139</v>
      </c>
      <c s="34" t="s">
        <v>1405</v>
      </c>
      <c s="35" t="s">
        <v>435</v>
      </c>
      <c s="6" t="s">
        <v>1406</v>
      </c>
      <c s="36" t="s">
        <v>492</v>
      </c>
      <c s="37">
        <v>2.96</v>
      </c>
      <c s="36">
        <v>0</v>
      </c>
      <c s="36">
        <f>ROUND(G150*H150,6)</f>
      </c>
      <c r="L150" s="38">
        <v>0</v>
      </c>
      <c s="32">
        <f>ROUND(ROUND(L150,2)*ROUND(G150,3),2)</f>
      </c>
      <c s="36" t="s">
        <v>54</v>
      </c>
      <c>
        <f>(M150*21)/100</f>
      </c>
      <c t="s">
        <v>26</v>
      </c>
    </row>
    <row r="151" spans="1:5" ht="25.5">
      <c r="A151" s="35" t="s">
        <v>55</v>
      </c>
      <c r="E151" s="39" t="s">
        <v>1407</v>
      </c>
    </row>
    <row r="152" spans="1:5" ht="12.75">
      <c r="A152" s="35" t="s">
        <v>56</v>
      </c>
      <c r="E152" s="40" t="s">
        <v>1556</v>
      </c>
    </row>
    <row r="153" spans="1:5" ht="229.5">
      <c r="A153" t="s">
        <v>57</v>
      </c>
      <c r="E153" s="39" t="s">
        <v>1409</v>
      </c>
    </row>
    <row r="154" spans="1:16" ht="12.75">
      <c r="A154" t="s">
        <v>48</v>
      </c>
      <c s="34" t="s">
        <v>720</v>
      </c>
      <c s="34" t="s">
        <v>1557</v>
      </c>
      <c s="35" t="s">
        <v>5</v>
      </c>
      <c s="6" t="s">
        <v>1558</v>
      </c>
      <c s="36" t="s">
        <v>697</v>
      </c>
      <c s="37">
        <v>51.339</v>
      </c>
      <c s="36">
        <v>0</v>
      </c>
      <c s="36">
        <f>ROUND(G154*H154,6)</f>
      </c>
      <c r="L154" s="38">
        <v>0</v>
      </c>
      <c s="32">
        <f>ROUND(ROUND(L154,2)*ROUND(G154,3),2)</f>
      </c>
      <c s="36" t="s">
        <v>54</v>
      </c>
      <c>
        <f>(M154*21)/100</f>
      </c>
      <c t="s">
        <v>26</v>
      </c>
    </row>
    <row r="155" spans="1:5" ht="12.75">
      <c r="A155" s="35" t="s">
        <v>55</v>
      </c>
      <c r="E155" s="39" t="s">
        <v>1559</v>
      </c>
    </row>
    <row r="156" spans="1:5" ht="25.5">
      <c r="A156" s="35" t="s">
        <v>56</v>
      </c>
      <c r="E156" s="40" t="s">
        <v>1560</v>
      </c>
    </row>
    <row r="157" spans="1:5" ht="409.5">
      <c r="A157" t="s">
        <v>57</v>
      </c>
      <c r="E157" s="39" t="s">
        <v>1561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1274</v>
      </c>
      <c s="41">
        <f>Rekapitulace!C42</f>
      </c>
      <c s="20" t="s">
        <v>0</v>
      </c>
      <c t="s">
        <v>22</v>
      </c>
      <c t="s">
        <v>26</v>
      </c>
    </row>
    <row r="4" spans="1:16" ht="32" customHeight="1">
      <c r="A4" s="24" t="s">
        <v>19</v>
      </c>
      <c s="25" t="s">
        <v>27</v>
      </c>
      <c s="27" t="s">
        <v>1274</v>
      </c>
      <c r="E4" s="26" t="s">
        <v>1275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1564</v>
      </c>
      <c r="E8" s="30" t="s">
        <v>1563</v>
      </c>
      <c r="J8" s="29">
        <f>0+J9+J22+J55+J84</f>
      </c>
      <c s="29">
        <f>0+K9+K22+K55+K84</f>
      </c>
      <c s="29">
        <f>0+L9+L22+L55+L84</f>
      </c>
      <c s="29">
        <f>0+M9+M22+M55+M84</f>
      </c>
    </row>
    <row r="9" spans="1:13" ht="12.75">
      <c r="A9" t="s">
        <v>45</v>
      </c>
      <c r="C9" s="31" t="s">
        <v>46</v>
      </c>
      <c r="E9" s="33" t="s">
        <v>47</v>
      </c>
      <c r="J9" s="32">
        <f>0</f>
      </c>
      <c s="32">
        <f>0</f>
      </c>
      <c s="32">
        <f>0+L10+L14+L18</f>
      </c>
      <c s="32">
        <f>0+M10+M14+M18</f>
      </c>
    </row>
    <row r="10" spans="1:16" ht="25.5">
      <c r="A10" t="s">
        <v>48</v>
      </c>
      <c s="34" t="s">
        <v>236</v>
      </c>
      <c s="34" t="s">
        <v>50</v>
      </c>
      <c s="35" t="s">
        <v>51</v>
      </c>
      <c s="6" t="s">
        <v>52</v>
      </c>
      <c s="36" t="s">
        <v>53</v>
      </c>
      <c s="37">
        <v>40.545</v>
      </c>
      <c s="36">
        <v>0</v>
      </c>
      <c s="36">
        <f>ROUND(G10*H10,6)</f>
      </c>
      <c r="L10" s="38">
        <v>0</v>
      </c>
      <c s="32">
        <f>ROUND(ROUND(L10,2)*ROUND(G10,3),2)</f>
      </c>
      <c s="36" t="s">
        <v>54</v>
      </c>
      <c>
        <f>(M10*21)/100</f>
      </c>
      <c t="s">
        <v>26</v>
      </c>
    </row>
    <row r="11" spans="1:5" ht="25.5">
      <c r="A11" s="35" t="s">
        <v>55</v>
      </c>
      <c r="E11" s="39" t="s">
        <v>140</v>
      </c>
    </row>
    <row r="12" spans="1:5" ht="25.5">
      <c r="A12" s="35" t="s">
        <v>56</v>
      </c>
      <c r="E12" s="40" t="s">
        <v>1565</v>
      </c>
    </row>
    <row r="13" spans="1:5" ht="165.75">
      <c r="A13" t="s">
        <v>57</v>
      </c>
      <c r="E13" s="39" t="s">
        <v>474</v>
      </c>
    </row>
    <row r="14" spans="1:16" ht="25.5">
      <c r="A14" t="s">
        <v>48</v>
      </c>
      <c s="34" t="s">
        <v>240</v>
      </c>
      <c s="34" t="s">
        <v>59</v>
      </c>
      <c s="35" t="s">
        <v>60</v>
      </c>
      <c s="6" t="s">
        <v>61</v>
      </c>
      <c s="36" t="s">
        <v>53</v>
      </c>
      <c s="37">
        <v>11.22</v>
      </c>
      <c s="36">
        <v>0</v>
      </c>
      <c s="36">
        <f>ROUND(G14*H14,6)</f>
      </c>
      <c r="L14" s="38">
        <v>0</v>
      </c>
      <c s="32">
        <f>ROUND(ROUND(L14,2)*ROUND(G14,3),2)</f>
      </c>
      <c s="36" t="s">
        <v>54</v>
      </c>
      <c>
        <f>(M14*21)/100</f>
      </c>
      <c t="s">
        <v>26</v>
      </c>
    </row>
    <row r="15" spans="1:5" ht="25.5">
      <c r="A15" s="35" t="s">
        <v>55</v>
      </c>
      <c r="E15" s="39" t="s">
        <v>140</v>
      </c>
    </row>
    <row r="16" spans="1:5" ht="25.5">
      <c r="A16" s="35" t="s">
        <v>56</v>
      </c>
      <c r="E16" s="40" t="s">
        <v>1566</v>
      </c>
    </row>
    <row r="17" spans="1:5" ht="165.75">
      <c r="A17" t="s">
        <v>57</v>
      </c>
      <c r="E17" s="39" t="s">
        <v>474</v>
      </c>
    </row>
    <row r="18" spans="1:16" ht="25.5">
      <c r="A18" t="s">
        <v>48</v>
      </c>
      <c s="34" t="s">
        <v>244</v>
      </c>
      <c s="34" t="s">
        <v>62</v>
      </c>
      <c s="35" t="s">
        <v>63</v>
      </c>
      <c s="6" t="s">
        <v>64</v>
      </c>
      <c s="36" t="s">
        <v>53</v>
      </c>
      <c s="37">
        <v>15.744</v>
      </c>
      <c s="36">
        <v>0</v>
      </c>
      <c s="36">
        <f>ROUND(G18*H18,6)</f>
      </c>
      <c r="L18" s="38">
        <v>0</v>
      </c>
      <c s="32">
        <f>ROUND(ROUND(L18,2)*ROUND(G18,3),2)</f>
      </c>
      <c s="36" t="s">
        <v>54</v>
      </c>
      <c>
        <f>(M18*21)/100</f>
      </c>
      <c t="s">
        <v>26</v>
      </c>
    </row>
    <row r="19" spans="1:5" ht="25.5">
      <c r="A19" s="35" t="s">
        <v>55</v>
      </c>
      <c r="E19" s="39" t="s">
        <v>140</v>
      </c>
    </row>
    <row r="20" spans="1:5" ht="102">
      <c r="A20" s="35" t="s">
        <v>56</v>
      </c>
      <c r="E20" s="40" t="s">
        <v>1567</v>
      </c>
    </row>
    <row r="21" spans="1:5" ht="165.75">
      <c r="A21" t="s">
        <v>57</v>
      </c>
      <c r="E21" s="39" t="s">
        <v>474</v>
      </c>
    </row>
    <row r="22" spans="1:13" ht="12.75">
      <c r="A22" t="s">
        <v>45</v>
      </c>
      <c r="C22" s="31" t="s">
        <v>49</v>
      </c>
      <c r="E22" s="33" t="s">
        <v>142</v>
      </c>
      <c r="J22" s="32">
        <f>0</f>
      </c>
      <c s="32">
        <f>0</f>
      </c>
      <c s="32">
        <f>0+L23+L27+L31+L35+L39+L43+L47+L51</f>
      </c>
      <c s="32">
        <f>0+M23+M27+M31+M35+M39+M43+M47+M51</f>
      </c>
    </row>
    <row r="23" spans="1:16" ht="12.75">
      <c r="A23" t="s">
        <v>48</v>
      </c>
      <c s="34" t="s">
        <v>49</v>
      </c>
      <c s="34" t="s">
        <v>1426</v>
      </c>
      <c s="35" t="s">
        <v>5</v>
      </c>
      <c s="6" t="s">
        <v>1427</v>
      </c>
      <c s="36" t="s">
        <v>492</v>
      </c>
      <c s="37">
        <v>159</v>
      </c>
      <c s="36">
        <v>0</v>
      </c>
      <c s="36">
        <f>ROUND(G23*H23,6)</f>
      </c>
      <c r="L23" s="38">
        <v>0</v>
      </c>
      <c s="32">
        <f>ROUND(ROUND(L23,2)*ROUND(G23,3),2)</f>
      </c>
      <c s="36" t="s">
        <v>54</v>
      </c>
      <c>
        <f>(M23*21)/100</f>
      </c>
      <c t="s">
        <v>26</v>
      </c>
    </row>
    <row r="24" spans="1:5" ht="12.75">
      <c r="A24" s="35" t="s">
        <v>55</v>
      </c>
      <c r="E24" s="39" t="s">
        <v>5</v>
      </c>
    </row>
    <row r="25" spans="1:5" ht="25.5">
      <c r="A25" s="35" t="s">
        <v>56</v>
      </c>
      <c r="E25" s="40" t="s">
        <v>1568</v>
      </c>
    </row>
    <row r="26" spans="1:5" ht="12.75">
      <c r="A26" t="s">
        <v>57</v>
      </c>
      <c r="E26" s="39" t="s">
        <v>1429</v>
      </c>
    </row>
    <row r="27" spans="1:16" ht="12.75">
      <c r="A27" t="s">
        <v>48</v>
      </c>
      <c s="34" t="s">
        <v>26</v>
      </c>
      <c s="34" t="s">
        <v>1282</v>
      </c>
      <c s="35" t="s">
        <v>5</v>
      </c>
      <c s="6" t="s">
        <v>1283</v>
      </c>
      <c s="36" t="s">
        <v>145</v>
      </c>
      <c s="37">
        <v>4.01</v>
      </c>
      <c s="36">
        <v>0</v>
      </c>
      <c s="36">
        <f>ROUND(G27*H27,6)</f>
      </c>
      <c r="L27" s="38">
        <v>0</v>
      </c>
      <c s="32">
        <f>ROUND(ROUND(L27,2)*ROUND(G27,3),2)</f>
      </c>
      <c s="36" t="s">
        <v>54</v>
      </c>
      <c>
        <f>(M27*21)/100</f>
      </c>
      <c t="s">
        <v>26</v>
      </c>
    </row>
    <row r="28" spans="1:5" ht="12.75">
      <c r="A28" s="35" t="s">
        <v>55</v>
      </c>
      <c r="E28" s="39" t="s">
        <v>5</v>
      </c>
    </row>
    <row r="29" spans="1:5" ht="12.75">
      <c r="A29" s="35" t="s">
        <v>56</v>
      </c>
      <c r="E29" s="40" t="s">
        <v>1569</v>
      </c>
    </row>
    <row r="30" spans="1:5" ht="63.75">
      <c r="A30" t="s">
        <v>57</v>
      </c>
      <c r="E30" s="39" t="s">
        <v>1285</v>
      </c>
    </row>
    <row r="31" spans="1:16" ht="25.5">
      <c r="A31" t="s">
        <v>48</v>
      </c>
      <c s="34" t="s">
        <v>25</v>
      </c>
      <c s="34" t="s">
        <v>1484</v>
      </c>
      <c s="35" t="s">
        <v>5</v>
      </c>
      <c s="6" t="s">
        <v>1485</v>
      </c>
      <c s="36" t="s">
        <v>145</v>
      </c>
      <c s="37">
        <v>8.02</v>
      </c>
      <c s="36">
        <v>0</v>
      </c>
      <c s="36">
        <f>ROUND(G31*H31,6)</f>
      </c>
      <c r="L31" s="38">
        <v>0</v>
      </c>
      <c s="32">
        <f>ROUND(ROUND(L31,2)*ROUND(G31,3),2)</f>
      </c>
      <c s="36" t="s">
        <v>54</v>
      </c>
      <c>
        <f>(M31*21)/100</f>
      </c>
      <c t="s">
        <v>26</v>
      </c>
    </row>
    <row r="32" spans="1:5" ht="12.75">
      <c r="A32" s="35" t="s">
        <v>55</v>
      </c>
      <c r="E32" s="39" t="s">
        <v>1486</v>
      </c>
    </row>
    <row r="33" spans="1:5" ht="12.75">
      <c r="A33" s="35" t="s">
        <v>56</v>
      </c>
      <c r="E33" s="40" t="s">
        <v>1570</v>
      </c>
    </row>
    <row r="34" spans="1:5" ht="63.75">
      <c r="A34" t="s">
        <v>57</v>
      </c>
      <c r="E34" s="39" t="s">
        <v>1296</v>
      </c>
    </row>
    <row r="35" spans="1:16" ht="12.75">
      <c r="A35" t="s">
        <v>48</v>
      </c>
      <c s="34" t="s">
        <v>65</v>
      </c>
      <c s="34" t="s">
        <v>1097</v>
      </c>
      <c s="35" t="s">
        <v>5</v>
      </c>
      <c s="6" t="s">
        <v>1098</v>
      </c>
      <c s="36" t="s">
        <v>145</v>
      </c>
      <c s="37">
        <v>14.513</v>
      </c>
      <c s="36">
        <v>0</v>
      </c>
      <c s="36">
        <f>ROUND(G35*H35,6)</f>
      </c>
      <c r="L35" s="38">
        <v>0</v>
      </c>
      <c s="32">
        <f>ROUND(ROUND(L35,2)*ROUND(G35,3),2)</f>
      </c>
      <c s="36" t="s">
        <v>54</v>
      </c>
      <c>
        <f>(M35*21)/100</f>
      </c>
      <c t="s">
        <v>26</v>
      </c>
    </row>
    <row r="36" spans="1:5" ht="12.75">
      <c r="A36" s="35" t="s">
        <v>55</v>
      </c>
      <c r="E36" s="39" t="s">
        <v>5</v>
      </c>
    </row>
    <row r="37" spans="1:5" ht="38.25">
      <c r="A37" s="35" t="s">
        <v>56</v>
      </c>
      <c r="E37" s="40" t="s">
        <v>1571</v>
      </c>
    </row>
    <row r="38" spans="1:5" ht="63.75">
      <c r="A38" t="s">
        <v>57</v>
      </c>
      <c r="E38" s="39" t="s">
        <v>1296</v>
      </c>
    </row>
    <row r="39" spans="1:16" ht="12.75">
      <c r="A39" t="s">
        <v>48</v>
      </c>
      <c s="34" t="s">
        <v>69</v>
      </c>
      <c s="34" t="s">
        <v>1293</v>
      </c>
      <c s="35" t="s">
        <v>5</v>
      </c>
      <c s="6" t="s">
        <v>1294</v>
      </c>
      <c s="36" t="s">
        <v>154</v>
      </c>
      <c s="37">
        <v>64.5</v>
      </c>
      <c s="36">
        <v>0</v>
      </c>
      <c s="36">
        <f>ROUND(G39*H39,6)</f>
      </c>
      <c r="L39" s="38">
        <v>0</v>
      </c>
      <c s="32">
        <f>ROUND(ROUND(L39,2)*ROUND(G39,3),2)</f>
      </c>
      <c s="36" t="s">
        <v>54</v>
      </c>
      <c>
        <f>(M39*21)/100</f>
      </c>
      <c t="s">
        <v>26</v>
      </c>
    </row>
    <row r="40" spans="1:5" ht="12.75">
      <c r="A40" s="35" t="s">
        <v>55</v>
      </c>
      <c r="E40" s="39" t="s">
        <v>5</v>
      </c>
    </row>
    <row r="41" spans="1:5" ht="25.5">
      <c r="A41" s="35" t="s">
        <v>56</v>
      </c>
      <c r="E41" s="40" t="s">
        <v>1572</v>
      </c>
    </row>
    <row r="42" spans="1:5" ht="63.75">
      <c r="A42" t="s">
        <v>57</v>
      </c>
      <c r="E42" s="39" t="s">
        <v>1296</v>
      </c>
    </row>
    <row r="43" spans="1:16" ht="12.75">
      <c r="A43" t="s">
        <v>48</v>
      </c>
      <c s="34" t="s">
        <v>74</v>
      </c>
      <c s="34" t="s">
        <v>1490</v>
      </c>
      <c s="35" t="s">
        <v>5</v>
      </c>
      <c s="6" t="s">
        <v>1491</v>
      </c>
      <c s="36" t="s">
        <v>145</v>
      </c>
      <c s="37">
        <v>23.85</v>
      </c>
      <c s="36">
        <v>0</v>
      </c>
      <c s="36">
        <f>ROUND(G43*H43,6)</f>
      </c>
      <c r="L43" s="38">
        <v>0</v>
      </c>
      <c s="32">
        <f>ROUND(ROUND(L43,2)*ROUND(G43,3),2)</f>
      </c>
      <c s="36" t="s">
        <v>54</v>
      </c>
      <c>
        <f>(M43*21)/100</f>
      </c>
      <c t="s">
        <v>26</v>
      </c>
    </row>
    <row r="44" spans="1:5" ht="12.75">
      <c r="A44" s="35" t="s">
        <v>55</v>
      </c>
      <c r="E44" s="39" t="s">
        <v>5</v>
      </c>
    </row>
    <row r="45" spans="1:5" ht="25.5">
      <c r="A45" s="35" t="s">
        <v>56</v>
      </c>
      <c r="E45" s="40" t="s">
        <v>1573</v>
      </c>
    </row>
    <row r="46" spans="1:5" ht="395.25">
      <c r="A46" t="s">
        <v>57</v>
      </c>
      <c r="E46" s="39" t="s">
        <v>480</v>
      </c>
    </row>
    <row r="47" spans="1:16" ht="12.75">
      <c r="A47" t="s">
        <v>48</v>
      </c>
      <c s="34" t="s">
        <v>78</v>
      </c>
      <c s="34" t="s">
        <v>1498</v>
      </c>
      <c s="35" t="s">
        <v>5</v>
      </c>
      <c s="6" t="s">
        <v>1499</v>
      </c>
      <c s="36" t="s">
        <v>145</v>
      </c>
      <c s="37">
        <v>81.36</v>
      </c>
      <c s="36">
        <v>0</v>
      </c>
      <c s="36">
        <f>ROUND(G47*H47,6)</f>
      </c>
      <c r="L47" s="38">
        <v>0</v>
      </c>
      <c s="32">
        <f>ROUND(ROUND(L47,2)*ROUND(G47,3),2)</f>
      </c>
      <c s="36" t="s">
        <v>54</v>
      </c>
      <c>
        <f>(M47*21)/100</f>
      </c>
      <c t="s">
        <v>26</v>
      </c>
    </row>
    <row r="48" spans="1:5" ht="12.75">
      <c r="A48" s="35" t="s">
        <v>55</v>
      </c>
      <c r="E48" s="39" t="s">
        <v>5</v>
      </c>
    </row>
    <row r="49" spans="1:5" ht="25.5">
      <c r="A49" s="35" t="s">
        <v>56</v>
      </c>
      <c r="E49" s="40" t="s">
        <v>1574</v>
      </c>
    </row>
    <row r="50" spans="1:5" ht="267.75">
      <c r="A50" t="s">
        <v>57</v>
      </c>
      <c r="E50" s="39" t="s">
        <v>1502</v>
      </c>
    </row>
    <row r="51" spans="1:16" ht="12.75">
      <c r="A51" t="s">
        <v>48</v>
      </c>
      <c s="34" t="s">
        <v>82</v>
      </c>
      <c s="34" t="s">
        <v>490</v>
      </c>
      <c s="35" t="s">
        <v>5</v>
      </c>
      <c s="6" t="s">
        <v>491</v>
      </c>
      <c s="36" t="s">
        <v>492</v>
      </c>
      <c s="37">
        <v>218.7</v>
      </c>
      <c s="36">
        <v>0</v>
      </c>
      <c s="36">
        <f>ROUND(G51*H51,6)</f>
      </c>
      <c r="L51" s="38">
        <v>0</v>
      </c>
      <c s="32">
        <f>ROUND(ROUND(L51,2)*ROUND(G51,3),2)</f>
      </c>
      <c s="36" t="s">
        <v>54</v>
      </c>
      <c>
        <f>(M51*21)/100</f>
      </c>
      <c t="s">
        <v>26</v>
      </c>
    </row>
    <row r="52" spans="1:5" ht="12.75">
      <c r="A52" s="35" t="s">
        <v>55</v>
      </c>
      <c r="E52" s="39" t="s">
        <v>1304</v>
      </c>
    </row>
    <row r="53" spans="1:5" ht="89.25">
      <c r="A53" s="35" t="s">
        <v>56</v>
      </c>
      <c r="E53" s="40" t="s">
        <v>1575</v>
      </c>
    </row>
    <row r="54" spans="1:5" ht="25.5">
      <c r="A54" t="s">
        <v>57</v>
      </c>
      <c r="E54" s="39" t="s">
        <v>1306</v>
      </c>
    </row>
    <row r="55" spans="1:13" ht="12.75">
      <c r="A55" t="s">
        <v>45</v>
      </c>
      <c r="C55" s="31" t="s">
        <v>69</v>
      </c>
      <c r="E55" s="33" t="s">
        <v>353</v>
      </c>
      <c r="J55" s="32">
        <f>0</f>
      </c>
      <c s="32">
        <f>0</f>
      </c>
      <c s="32">
        <f>0+L56+L60+L64+L68+L72+L76+L80</f>
      </c>
      <c s="32">
        <f>0+M56+M60+M64+M68+M72+M76+M80</f>
      </c>
    </row>
    <row r="56" spans="1:16" ht="12.75">
      <c r="A56" t="s">
        <v>48</v>
      </c>
      <c s="34" t="s">
        <v>86</v>
      </c>
      <c s="34" t="s">
        <v>1312</v>
      </c>
      <c s="35" t="s">
        <v>5</v>
      </c>
      <c s="6" t="s">
        <v>1313</v>
      </c>
      <c s="36" t="s">
        <v>492</v>
      </c>
      <c s="37">
        <v>68</v>
      </c>
      <c s="36">
        <v>0</v>
      </c>
      <c s="36">
        <f>ROUND(G56*H56,6)</f>
      </c>
      <c r="L56" s="38">
        <v>0</v>
      </c>
      <c s="32">
        <f>ROUND(ROUND(L56,2)*ROUND(G56,3),2)</f>
      </c>
      <c s="36" t="s">
        <v>54</v>
      </c>
      <c>
        <f>(M56*21)/100</f>
      </c>
      <c t="s">
        <v>26</v>
      </c>
    </row>
    <row r="57" spans="1:5" ht="12.75">
      <c r="A57" s="35" t="s">
        <v>55</v>
      </c>
      <c r="E57" s="39" t="s">
        <v>5</v>
      </c>
    </row>
    <row r="58" spans="1:5" ht="25.5">
      <c r="A58" s="35" t="s">
        <v>56</v>
      </c>
      <c r="E58" s="40" t="s">
        <v>1576</v>
      </c>
    </row>
    <row r="59" spans="1:5" ht="51">
      <c r="A59" t="s">
        <v>57</v>
      </c>
      <c r="E59" s="39" t="s">
        <v>1315</v>
      </c>
    </row>
    <row r="60" spans="1:16" ht="12.75">
      <c r="A60" t="s">
        <v>48</v>
      </c>
      <c s="34" t="s">
        <v>90</v>
      </c>
      <c s="34" t="s">
        <v>1316</v>
      </c>
      <c s="35" t="s">
        <v>5</v>
      </c>
      <c s="6" t="s">
        <v>1317</v>
      </c>
      <c s="36" t="s">
        <v>492</v>
      </c>
      <c s="37">
        <v>184.7</v>
      </c>
      <c s="36">
        <v>0</v>
      </c>
      <c s="36">
        <f>ROUND(G60*H60,6)</f>
      </c>
      <c r="L60" s="38">
        <v>0</v>
      </c>
      <c s="32">
        <f>ROUND(ROUND(L60,2)*ROUND(G60,3),2)</f>
      </c>
      <c s="36" t="s">
        <v>54</v>
      </c>
      <c>
        <f>(M60*21)/100</f>
      </c>
      <c t="s">
        <v>26</v>
      </c>
    </row>
    <row r="61" spans="1:5" ht="12.75">
      <c r="A61" s="35" t="s">
        <v>55</v>
      </c>
      <c r="E61" s="39" t="s">
        <v>1577</v>
      </c>
    </row>
    <row r="62" spans="1:5" ht="25.5">
      <c r="A62" s="35" t="s">
        <v>56</v>
      </c>
      <c r="E62" s="40" t="s">
        <v>1578</v>
      </c>
    </row>
    <row r="63" spans="1:5" ht="51">
      <c r="A63" t="s">
        <v>57</v>
      </c>
      <c r="E63" s="39" t="s">
        <v>1315</v>
      </c>
    </row>
    <row r="64" spans="1:16" ht="12.75">
      <c r="A64" t="s">
        <v>48</v>
      </c>
      <c s="34" t="s">
        <v>94</v>
      </c>
      <c s="34" t="s">
        <v>1520</v>
      </c>
      <c s="35" t="s">
        <v>5</v>
      </c>
      <c s="6" t="s">
        <v>1521</v>
      </c>
      <c s="36" t="s">
        <v>492</v>
      </c>
      <c s="37">
        <v>10.6</v>
      </c>
      <c s="36">
        <v>0</v>
      </c>
      <c s="36">
        <f>ROUND(G64*H64,6)</f>
      </c>
      <c r="L64" s="38">
        <v>0</v>
      </c>
      <c s="32">
        <f>ROUND(ROUND(L64,2)*ROUND(G64,3),2)</f>
      </c>
      <c s="36" t="s">
        <v>54</v>
      </c>
      <c>
        <f>(M64*21)/100</f>
      </c>
      <c t="s">
        <v>26</v>
      </c>
    </row>
    <row r="65" spans="1:5" ht="12.75">
      <c r="A65" s="35" t="s">
        <v>55</v>
      </c>
      <c r="E65" s="39" t="s">
        <v>1522</v>
      </c>
    </row>
    <row r="66" spans="1:5" ht="25.5">
      <c r="A66" s="35" t="s">
        <v>56</v>
      </c>
      <c r="E66" s="40" t="s">
        <v>1579</v>
      </c>
    </row>
    <row r="67" spans="1:5" ht="51">
      <c r="A67" t="s">
        <v>57</v>
      </c>
      <c r="E67" s="39" t="s">
        <v>1315</v>
      </c>
    </row>
    <row r="68" spans="1:16" ht="12.75">
      <c r="A68" t="s">
        <v>48</v>
      </c>
      <c s="34" t="s">
        <v>98</v>
      </c>
      <c s="34" t="s">
        <v>905</v>
      </c>
      <c s="35" t="s">
        <v>5</v>
      </c>
      <c s="6" t="s">
        <v>906</v>
      </c>
      <c s="36" t="s">
        <v>492</v>
      </c>
      <c s="37">
        <v>34</v>
      </c>
      <c s="36">
        <v>0</v>
      </c>
      <c s="36">
        <f>ROUND(G68*H68,6)</f>
      </c>
      <c r="L68" s="38">
        <v>0</v>
      </c>
      <c s="32">
        <f>ROUND(ROUND(L68,2)*ROUND(G68,3),2)</f>
      </c>
      <c s="36" t="s">
        <v>54</v>
      </c>
      <c>
        <f>(M68*21)/100</f>
      </c>
      <c t="s">
        <v>26</v>
      </c>
    </row>
    <row r="69" spans="1:5" ht="12.75">
      <c r="A69" s="35" t="s">
        <v>55</v>
      </c>
      <c r="E69" s="39" t="s">
        <v>5</v>
      </c>
    </row>
    <row r="70" spans="1:5" ht="25.5">
      <c r="A70" s="35" t="s">
        <v>56</v>
      </c>
      <c r="E70" s="40" t="s">
        <v>1580</v>
      </c>
    </row>
    <row r="71" spans="1:5" ht="140.25">
      <c r="A71" t="s">
        <v>57</v>
      </c>
      <c r="E71" s="39" t="s">
        <v>1326</v>
      </c>
    </row>
    <row r="72" spans="1:16" ht="12.75">
      <c r="A72" t="s">
        <v>48</v>
      </c>
      <c s="34" t="s">
        <v>102</v>
      </c>
      <c s="34" t="s">
        <v>908</v>
      </c>
      <c s="35" t="s">
        <v>5</v>
      </c>
      <c s="6" t="s">
        <v>909</v>
      </c>
      <c s="36" t="s">
        <v>492</v>
      </c>
      <c s="37">
        <v>34</v>
      </c>
      <c s="36">
        <v>0</v>
      </c>
      <c s="36">
        <f>ROUND(G72*H72,6)</f>
      </c>
      <c r="L72" s="38">
        <v>0</v>
      </c>
      <c s="32">
        <f>ROUND(ROUND(L72,2)*ROUND(G72,3),2)</f>
      </c>
      <c s="36" t="s">
        <v>54</v>
      </c>
      <c>
        <f>(M72*21)/100</f>
      </c>
      <c t="s">
        <v>26</v>
      </c>
    </row>
    <row r="73" spans="1:5" ht="12.75">
      <c r="A73" s="35" t="s">
        <v>55</v>
      </c>
      <c r="E73" s="39" t="s">
        <v>5</v>
      </c>
    </row>
    <row r="74" spans="1:5" ht="25.5">
      <c r="A74" s="35" t="s">
        <v>56</v>
      </c>
      <c r="E74" s="40" t="s">
        <v>1580</v>
      </c>
    </row>
    <row r="75" spans="1:5" ht="140.25">
      <c r="A75" t="s">
        <v>57</v>
      </c>
      <c r="E75" s="39" t="s">
        <v>1326</v>
      </c>
    </row>
    <row r="76" spans="1:16" ht="12.75">
      <c r="A76" t="s">
        <v>48</v>
      </c>
      <c s="34" t="s">
        <v>197</v>
      </c>
      <c s="34" t="s">
        <v>910</v>
      </c>
      <c s="35" t="s">
        <v>5</v>
      </c>
      <c s="6" t="s">
        <v>911</v>
      </c>
      <c s="36" t="s">
        <v>492</v>
      </c>
      <c s="37">
        <v>34</v>
      </c>
      <c s="36">
        <v>0</v>
      </c>
      <c s="36">
        <f>ROUND(G76*H76,6)</f>
      </c>
      <c r="L76" s="38">
        <v>0</v>
      </c>
      <c s="32">
        <f>ROUND(ROUND(L76,2)*ROUND(G76,3),2)</f>
      </c>
      <c s="36" t="s">
        <v>54</v>
      </c>
      <c>
        <f>(M76*21)/100</f>
      </c>
      <c t="s">
        <v>26</v>
      </c>
    </row>
    <row r="77" spans="1:5" ht="12.75">
      <c r="A77" s="35" t="s">
        <v>55</v>
      </c>
      <c r="E77" s="39" t="s">
        <v>5</v>
      </c>
    </row>
    <row r="78" spans="1:5" ht="25.5">
      <c r="A78" s="35" t="s">
        <v>56</v>
      </c>
      <c r="E78" s="40" t="s">
        <v>1580</v>
      </c>
    </row>
    <row r="79" spans="1:5" ht="140.25">
      <c r="A79" t="s">
        <v>57</v>
      </c>
      <c r="E79" s="39" t="s">
        <v>1326</v>
      </c>
    </row>
    <row r="80" spans="1:16" ht="12.75">
      <c r="A80" t="s">
        <v>48</v>
      </c>
      <c s="34" t="s">
        <v>202</v>
      </c>
      <c s="34" t="s">
        <v>1329</v>
      </c>
      <c s="35" t="s">
        <v>5</v>
      </c>
      <c s="6" t="s">
        <v>1330</v>
      </c>
      <c s="36" t="s">
        <v>492</v>
      </c>
      <c s="37">
        <v>181.68</v>
      </c>
      <c s="36">
        <v>0</v>
      </c>
      <c s="36">
        <f>ROUND(G80*H80,6)</f>
      </c>
      <c r="L80" s="38">
        <v>0</v>
      </c>
      <c s="32">
        <f>ROUND(ROUND(L80,2)*ROUND(G80,3),2)</f>
      </c>
      <c s="36" t="s">
        <v>54</v>
      </c>
      <c>
        <f>(M80*21)/100</f>
      </c>
      <c t="s">
        <v>26</v>
      </c>
    </row>
    <row r="81" spans="1:5" ht="51">
      <c r="A81" s="35" t="s">
        <v>55</v>
      </c>
      <c r="E81" s="39" t="s">
        <v>1525</v>
      </c>
    </row>
    <row r="82" spans="1:5" ht="76.5">
      <c r="A82" s="35" t="s">
        <v>56</v>
      </c>
      <c r="E82" s="40" t="s">
        <v>1581</v>
      </c>
    </row>
    <row r="83" spans="1:5" ht="153">
      <c r="A83" t="s">
        <v>57</v>
      </c>
      <c r="E83" s="39" t="s">
        <v>1202</v>
      </c>
    </row>
    <row r="84" spans="1:13" ht="12.75">
      <c r="A84" t="s">
        <v>45</v>
      </c>
      <c r="C84" s="31" t="s">
        <v>86</v>
      </c>
      <c r="E84" s="33" t="s">
        <v>405</v>
      </c>
      <c r="J84" s="32">
        <f>0</f>
      </c>
      <c s="32">
        <f>0</f>
      </c>
      <c s="32">
        <f>0+L85+L89+L93+L97+L101+L105+L109+L113</f>
      </c>
      <c s="32">
        <f>0+M85+M89+M93+M97+M101+M105+M109+M113</f>
      </c>
    </row>
    <row r="85" spans="1:16" ht="25.5">
      <c r="A85" t="s">
        <v>48</v>
      </c>
      <c s="34" t="s">
        <v>206</v>
      </c>
      <c s="34" t="s">
        <v>1357</v>
      </c>
      <c s="35" t="s">
        <v>5</v>
      </c>
      <c s="6" t="s">
        <v>1358</v>
      </c>
      <c s="36" t="s">
        <v>132</v>
      </c>
      <c s="37">
        <v>4</v>
      </c>
      <c s="36">
        <v>0</v>
      </c>
      <c s="36">
        <f>ROUND(G85*H85,6)</f>
      </c>
      <c r="L85" s="38">
        <v>0</v>
      </c>
      <c s="32">
        <f>ROUND(ROUND(L85,2)*ROUND(G85,3),2)</f>
      </c>
      <c s="36" t="s">
        <v>54</v>
      </c>
      <c>
        <f>(M85*21)/100</f>
      </c>
      <c t="s">
        <v>26</v>
      </c>
    </row>
    <row r="86" spans="1:5" ht="12.75">
      <c r="A86" s="35" t="s">
        <v>55</v>
      </c>
      <c r="E86" s="39" t="s">
        <v>5</v>
      </c>
    </row>
    <row r="87" spans="1:5" ht="63.75">
      <c r="A87" s="35" t="s">
        <v>56</v>
      </c>
      <c r="E87" s="40" t="s">
        <v>1582</v>
      </c>
    </row>
    <row r="88" spans="1:5" ht="25.5">
      <c r="A88" t="s">
        <v>57</v>
      </c>
      <c r="E88" s="39" t="s">
        <v>1530</v>
      </c>
    </row>
    <row r="89" spans="1:16" ht="25.5">
      <c r="A89" t="s">
        <v>48</v>
      </c>
      <c s="34" t="s">
        <v>211</v>
      </c>
      <c s="34" t="s">
        <v>1370</v>
      </c>
      <c s="35" t="s">
        <v>5</v>
      </c>
      <c s="6" t="s">
        <v>1371</v>
      </c>
      <c s="36" t="s">
        <v>132</v>
      </c>
      <c s="37">
        <v>2</v>
      </c>
      <c s="36">
        <v>0</v>
      </c>
      <c s="36">
        <f>ROUND(G89*H89,6)</f>
      </c>
      <c r="L89" s="38">
        <v>0</v>
      </c>
      <c s="32">
        <f>ROUND(ROUND(L89,2)*ROUND(G89,3),2)</f>
      </c>
      <c s="36" t="s">
        <v>54</v>
      </c>
      <c>
        <f>(M89*21)/100</f>
      </c>
      <c t="s">
        <v>26</v>
      </c>
    </row>
    <row r="90" spans="1:5" ht="12.75">
      <c r="A90" s="35" t="s">
        <v>55</v>
      </c>
      <c r="E90" s="39" t="s">
        <v>5</v>
      </c>
    </row>
    <row r="91" spans="1:5" ht="63.75">
      <c r="A91" s="35" t="s">
        <v>56</v>
      </c>
      <c r="E91" s="40" t="s">
        <v>1583</v>
      </c>
    </row>
    <row r="92" spans="1:5" ht="25.5">
      <c r="A92" t="s">
        <v>57</v>
      </c>
      <c r="E92" s="39" t="s">
        <v>1373</v>
      </c>
    </row>
    <row r="93" spans="1:16" ht="25.5">
      <c r="A93" t="s">
        <v>48</v>
      </c>
      <c s="34" t="s">
        <v>215</v>
      </c>
      <c s="34" t="s">
        <v>1532</v>
      </c>
      <c s="35" t="s">
        <v>5</v>
      </c>
      <c s="6" t="s">
        <v>1533</v>
      </c>
      <c s="36" t="s">
        <v>492</v>
      </c>
      <c s="37">
        <v>66</v>
      </c>
      <c s="36">
        <v>0</v>
      </c>
      <c s="36">
        <f>ROUND(G93*H93,6)</f>
      </c>
      <c r="L93" s="38">
        <v>0</v>
      </c>
      <c s="32">
        <f>ROUND(ROUND(L93,2)*ROUND(G93,3),2)</f>
      </c>
      <c s="36" t="s">
        <v>54</v>
      </c>
      <c>
        <f>(M93*21)/100</f>
      </c>
      <c t="s">
        <v>26</v>
      </c>
    </row>
    <row r="94" spans="1:5" ht="12.75">
      <c r="A94" s="35" t="s">
        <v>55</v>
      </c>
      <c r="E94" s="39" t="s">
        <v>5</v>
      </c>
    </row>
    <row r="95" spans="1:5" ht="25.5">
      <c r="A95" s="35" t="s">
        <v>56</v>
      </c>
      <c r="E95" s="40" t="s">
        <v>1584</v>
      </c>
    </row>
    <row r="96" spans="1:5" ht="38.25">
      <c r="A96" t="s">
        <v>57</v>
      </c>
      <c r="E96" s="39" t="s">
        <v>1535</v>
      </c>
    </row>
    <row r="97" spans="1:16" ht="12.75">
      <c r="A97" t="s">
        <v>48</v>
      </c>
      <c s="34" t="s">
        <v>220</v>
      </c>
      <c s="34" t="s">
        <v>1389</v>
      </c>
      <c s="35" t="s">
        <v>5</v>
      </c>
      <c s="6" t="s">
        <v>1390</v>
      </c>
      <c s="36" t="s">
        <v>154</v>
      </c>
      <c s="37">
        <v>3</v>
      </c>
      <c s="36">
        <v>0</v>
      </c>
      <c s="36">
        <f>ROUND(G97*H97,6)</f>
      </c>
      <c r="L97" s="38">
        <v>0</v>
      </c>
      <c s="32">
        <f>ROUND(ROUND(L97,2)*ROUND(G97,3),2)</f>
      </c>
      <c s="36" t="s">
        <v>54</v>
      </c>
      <c>
        <f>(M97*21)/100</f>
      </c>
      <c t="s">
        <v>26</v>
      </c>
    </row>
    <row r="98" spans="1:5" ht="12.75">
      <c r="A98" s="35" t="s">
        <v>55</v>
      </c>
      <c r="E98" s="39" t="s">
        <v>5</v>
      </c>
    </row>
    <row r="99" spans="1:5" ht="25.5">
      <c r="A99" s="35" t="s">
        <v>56</v>
      </c>
      <c r="E99" s="40" t="s">
        <v>1585</v>
      </c>
    </row>
    <row r="100" spans="1:5" ht="38.25">
      <c r="A100" t="s">
        <v>57</v>
      </c>
      <c r="E100" s="39" t="s">
        <v>1392</v>
      </c>
    </row>
    <row r="101" spans="1:16" ht="12.75">
      <c r="A101" t="s">
        <v>48</v>
      </c>
      <c s="34" t="s">
        <v>224</v>
      </c>
      <c s="34" t="s">
        <v>1393</v>
      </c>
      <c s="35" t="s">
        <v>5</v>
      </c>
      <c s="6" t="s">
        <v>1394</v>
      </c>
      <c s="36" t="s">
        <v>154</v>
      </c>
      <c s="37">
        <v>68</v>
      </c>
      <c s="36">
        <v>0</v>
      </c>
      <c s="36">
        <f>ROUND(G101*H101,6)</f>
      </c>
      <c r="L101" s="38">
        <v>0</v>
      </c>
      <c s="32">
        <f>ROUND(ROUND(L101,2)*ROUND(G101,3),2)</f>
      </c>
      <c s="36" t="s">
        <v>54</v>
      </c>
      <c>
        <f>(M101*21)/100</f>
      </c>
      <c t="s">
        <v>26</v>
      </c>
    </row>
    <row r="102" spans="1:5" ht="51">
      <c r="A102" s="35" t="s">
        <v>55</v>
      </c>
      <c r="E102" s="39" t="s">
        <v>1545</v>
      </c>
    </row>
    <row r="103" spans="1:5" ht="25.5">
      <c r="A103" s="35" t="s">
        <v>56</v>
      </c>
      <c r="E103" s="40" t="s">
        <v>1586</v>
      </c>
    </row>
    <row r="104" spans="1:5" ht="51">
      <c r="A104" t="s">
        <v>57</v>
      </c>
      <c r="E104" s="39" t="s">
        <v>1547</v>
      </c>
    </row>
    <row r="105" spans="1:16" ht="12.75">
      <c r="A105" t="s">
        <v>48</v>
      </c>
      <c s="34" t="s">
        <v>228</v>
      </c>
      <c s="34" t="s">
        <v>1400</v>
      </c>
      <c s="35" t="s">
        <v>435</v>
      </c>
      <c s="6" t="s">
        <v>1401</v>
      </c>
      <c s="36" t="s">
        <v>492</v>
      </c>
      <c s="37">
        <v>1.14</v>
      </c>
      <c s="36">
        <v>0</v>
      </c>
      <c s="36">
        <f>ROUND(G105*H105,6)</f>
      </c>
      <c r="L105" s="38">
        <v>0</v>
      </c>
      <c s="32">
        <f>ROUND(ROUND(L105,2)*ROUND(G105,3),2)</f>
      </c>
      <c s="36" t="s">
        <v>54</v>
      </c>
      <c>
        <f>(M105*21)/100</f>
      </c>
      <c t="s">
        <v>26</v>
      </c>
    </row>
    <row r="106" spans="1:5" ht="25.5">
      <c r="A106" s="35" t="s">
        <v>55</v>
      </c>
      <c r="E106" s="39" t="s">
        <v>1402</v>
      </c>
    </row>
    <row r="107" spans="1:5" ht="12.75">
      <c r="A107" s="35" t="s">
        <v>56</v>
      </c>
      <c r="E107" s="40" t="s">
        <v>1587</v>
      </c>
    </row>
    <row r="108" spans="1:5" ht="229.5">
      <c r="A108" t="s">
        <v>57</v>
      </c>
      <c r="E108" s="39" t="s">
        <v>1404</v>
      </c>
    </row>
    <row r="109" spans="1:16" ht="12.75">
      <c r="A109" t="s">
        <v>48</v>
      </c>
      <c s="34" t="s">
        <v>232</v>
      </c>
      <c s="34" t="s">
        <v>1405</v>
      </c>
      <c s="35" t="s">
        <v>435</v>
      </c>
      <c s="6" t="s">
        <v>1406</v>
      </c>
      <c s="36" t="s">
        <v>492</v>
      </c>
      <c s="37">
        <v>1.88</v>
      </c>
      <c s="36">
        <v>0</v>
      </c>
      <c s="36">
        <f>ROUND(G109*H109,6)</f>
      </c>
      <c r="L109" s="38">
        <v>0</v>
      </c>
      <c s="32">
        <f>ROUND(ROUND(L109,2)*ROUND(G109,3),2)</f>
      </c>
      <c s="36" t="s">
        <v>54</v>
      </c>
      <c>
        <f>(M109*21)/100</f>
      </c>
      <c t="s">
        <v>26</v>
      </c>
    </row>
    <row r="110" spans="1:5" ht="25.5">
      <c r="A110" s="35" t="s">
        <v>55</v>
      </c>
      <c r="E110" s="39" t="s">
        <v>1407</v>
      </c>
    </row>
    <row r="111" spans="1:5" ht="12.75">
      <c r="A111" s="35" t="s">
        <v>56</v>
      </c>
      <c r="E111" s="40" t="s">
        <v>1588</v>
      </c>
    </row>
    <row r="112" spans="1:5" ht="229.5">
      <c r="A112" t="s">
        <v>57</v>
      </c>
      <c r="E112" s="39" t="s">
        <v>1409</v>
      </c>
    </row>
    <row r="113" spans="1:16" ht="12.75">
      <c r="A113" t="s">
        <v>48</v>
      </c>
      <c s="34" t="s">
        <v>248</v>
      </c>
      <c s="34" t="s">
        <v>1589</v>
      </c>
      <c s="35" t="s">
        <v>5</v>
      </c>
      <c s="6" t="s">
        <v>1590</v>
      </c>
      <c s="36" t="s">
        <v>1591</v>
      </c>
      <c s="37">
        <v>1</v>
      </c>
      <c s="36">
        <v>0</v>
      </c>
      <c s="36">
        <f>ROUND(G113*H113,6)</f>
      </c>
      <c r="L113" s="38">
        <v>0</v>
      </c>
      <c s="32">
        <f>ROUND(ROUND(L113,2)*ROUND(G113,3),2)</f>
      </c>
      <c s="36" t="s">
        <v>54</v>
      </c>
      <c>
        <f>(M113*21)/100</f>
      </c>
      <c t="s">
        <v>26</v>
      </c>
    </row>
    <row r="114" spans="1:5" ht="25.5">
      <c r="A114" s="35" t="s">
        <v>55</v>
      </c>
      <c r="E114" s="39" t="s">
        <v>1592</v>
      </c>
    </row>
    <row r="115" spans="1:5" ht="12.75">
      <c r="A115" s="35" t="s">
        <v>56</v>
      </c>
      <c r="E115" s="40" t="s">
        <v>1593</v>
      </c>
    </row>
    <row r="116" spans="1:5" ht="51">
      <c r="A116" t="s">
        <v>57</v>
      </c>
      <c r="E116" s="39" t="s">
        <v>1594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1274</v>
      </c>
      <c s="41">
        <f>Rekapitulace!C42</f>
      </c>
      <c s="20" t="s">
        <v>0</v>
      </c>
      <c t="s">
        <v>22</v>
      </c>
      <c t="s">
        <v>26</v>
      </c>
    </row>
    <row r="4" spans="1:16" ht="32" customHeight="1">
      <c r="A4" s="24" t="s">
        <v>19</v>
      </c>
      <c s="25" t="s">
        <v>27</v>
      </c>
      <c s="27" t="s">
        <v>1274</v>
      </c>
      <c r="E4" s="26" t="s">
        <v>1275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1597</v>
      </c>
      <c r="E8" s="30" t="s">
        <v>1596</v>
      </c>
      <c r="J8" s="29">
        <f>0+J9+J14+J31+J44</f>
      </c>
      <c s="29">
        <f>0+K9+K14+K31+K44</f>
      </c>
      <c s="29">
        <f>0+L9+L14+L31+L44</f>
      </c>
      <c s="29">
        <f>0+M9+M14+M31+M44</f>
      </c>
    </row>
    <row r="9" spans="1:13" ht="12.75">
      <c r="A9" t="s">
        <v>45</v>
      </c>
      <c r="C9" s="31" t="s">
        <v>46</v>
      </c>
      <c r="E9" s="33" t="s">
        <v>47</v>
      </c>
      <c r="J9" s="32">
        <f>0</f>
      </c>
      <c s="32">
        <f>0</f>
      </c>
      <c s="32">
        <f>0+L10</f>
      </c>
      <c s="32">
        <f>0+M10</f>
      </c>
    </row>
    <row r="10" spans="1:16" ht="25.5">
      <c r="A10" t="s">
        <v>48</v>
      </c>
      <c s="34" t="s">
        <v>90</v>
      </c>
      <c s="34" t="s">
        <v>50</v>
      </c>
      <c s="35" t="s">
        <v>51</v>
      </c>
      <c s="6" t="s">
        <v>52</v>
      </c>
      <c s="36" t="s">
        <v>53</v>
      </c>
      <c s="37">
        <v>46.07</v>
      </c>
      <c s="36">
        <v>0</v>
      </c>
      <c s="36">
        <f>ROUND(G10*H10,6)</f>
      </c>
      <c r="L10" s="38">
        <v>0</v>
      </c>
      <c s="32">
        <f>ROUND(ROUND(L10,2)*ROUND(G10,3),2)</f>
      </c>
      <c s="36" t="s">
        <v>54</v>
      </c>
      <c>
        <f>(M10*21)/100</f>
      </c>
      <c t="s">
        <v>26</v>
      </c>
    </row>
    <row r="11" spans="1:5" ht="25.5">
      <c r="A11" s="35" t="s">
        <v>55</v>
      </c>
      <c r="E11" s="39" t="s">
        <v>140</v>
      </c>
    </row>
    <row r="12" spans="1:5" ht="25.5">
      <c r="A12" s="35" t="s">
        <v>56</v>
      </c>
      <c r="E12" s="40" t="s">
        <v>1598</v>
      </c>
    </row>
    <row r="13" spans="1:5" ht="165.75">
      <c r="A13" t="s">
        <v>57</v>
      </c>
      <c r="E13" s="39" t="s">
        <v>58</v>
      </c>
    </row>
    <row r="14" spans="1:13" ht="12.75">
      <c r="A14" t="s">
        <v>45</v>
      </c>
      <c r="C14" s="31" t="s">
        <v>49</v>
      </c>
      <c r="E14" s="33" t="s">
        <v>142</v>
      </c>
      <c r="J14" s="32">
        <f>0</f>
      </c>
      <c s="32">
        <f>0</f>
      </c>
      <c s="32">
        <f>0+L15+L19+L23+L27</f>
      </c>
      <c s="32">
        <f>0+M15+M19+M23+M27</f>
      </c>
    </row>
    <row r="15" spans="1:16" ht="12.75">
      <c r="A15" t="s">
        <v>48</v>
      </c>
      <c s="34" t="s">
        <v>49</v>
      </c>
      <c s="34" t="s">
        <v>1490</v>
      </c>
      <c s="35" t="s">
        <v>5</v>
      </c>
      <c s="6" t="s">
        <v>1491</v>
      </c>
      <c s="36" t="s">
        <v>145</v>
      </c>
      <c s="37">
        <v>33</v>
      </c>
      <c s="36">
        <v>0</v>
      </c>
      <c s="36">
        <f>ROUND(G15*H15,6)</f>
      </c>
      <c r="L15" s="38">
        <v>0</v>
      </c>
      <c s="32">
        <f>ROUND(ROUND(L15,2)*ROUND(G15,3),2)</f>
      </c>
      <c s="36" t="s">
        <v>54</v>
      </c>
      <c>
        <f>(M15*21)/100</f>
      </c>
      <c t="s">
        <v>26</v>
      </c>
    </row>
    <row r="16" spans="1:5" ht="12.75">
      <c r="A16" s="35" t="s">
        <v>55</v>
      </c>
      <c r="E16" s="39" t="s">
        <v>5</v>
      </c>
    </row>
    <row r="17" spans="1:5" ht="38.25">
      <c r="A17" s="35" t="s">
        <v>56</v>
      </c>
      <c r="E17" s="40" t="s">
        <v>1599</v>
      </c>
    </row>
    <row r="18" spans="1:5" ht="395.25">
      <c r="A18" t="s">
        <v>57</v>
      </c>
      <c r="E18" s="39" t="s">
        <v>480</v>
      </c>
    </row>
    <row r="19" spans="1:16" ht="12.75">
      <c r="A19" t="s">
        <v>48</v>
      </c>
      <c s="34" t="s">
        <v>26</v>
      </c>
      <c s="34" t="s">
        <v>1498</v>
      </c>
      <c s="35" t="s">
        <v>5</v>
      </c>
      <c s="6" t="s">
        <v>1499</v>
      </c>
      <c s="36" t="s">
        <v>145</v>
      </c>
      <c s="37">
        <v>5.9</v>
      </c>
      <c s="36">
        <v>0</v>
      </c>
      <c s="36">
        <f>ROUND(G19*H19,6)</f>
      </c>
      <c r="L19" s="38">
        <v>0</v>
      </c>
      <c s="32">
        <f>ROUND(ROUND(L19,2)*ROUND(G19,3),2)</f>
      </c>
      <c s="36" t="s">
        <v>54</v>
      </c>
      <c>
        <f>(M19*21)/100</f>
      </c>
      <c t="s">
        <v>26</v>
      </c>
    </row>
    <row r="20" spans="1:5" ht="12.75">
      <c r="A20" s="35" t="s">
        <v>55</v>
      </c>
      <c r="E20" s="39" t="s">
        <v>1600</v>
      </c>
    </row>
    <row r="21" spans="1:5" ht="25.5">
      <c r="A21" s="35" t="s">
        <v>56</v>
      </c>
      <c r="E21" s="40" t="s">
        <v>1601</v>
      </c>
    </row>
    <row r="22" spans="1:5" ht="267.75">
      <c r="A22" t="s">
        <v>57</v>
      </c>
      <c r="E22" s="39" t="s">
        <v>1502</v>
      </c>
    </row>
    <row r="23" spans="1:16" ht="12.75">
      <c r="A23" t="s">
        <v>48</v>
      </c>
      <c s="34" t="s">
        <v>25</v>
      </c>
      <c s="34" t="s">
        <v>490</v>
      </c>
      <c s="35" t="s">
        <v>5</v>
      </c>
      <c s="6" t="s">
        <v>491</v>
      </c>
      <c s="36" t="s">
        <v>492</v>
      </c>
      <c s="37">
        <v>120.7</v>
      </c>
      <c s="36">
        <v>0</v>
      </c>
      <c s="36">
        <f>ROUND(G23*H23,6)</f>
      </c>
      <c r="L23" s="38">
        <v>0</v>
      </c>
      <c s="32">
        <f>ROUND(ROUND(L23,2)*ROUND(G23,3),2)</f>
      </c>
      <c s="36" t="s">
        <v>54</v>
      </c>
      <c>
        <f>(M23*21)/100</f>
      </c>
      <c t="s">
        <v>26</v>
      </c>
    </row>
    <row r="24" spans="1:5" ht="12.75">
      <c r="A24" s="35" t="s">
        <v>55</v>
      </c>
      <c r="E24" s="39" t="s">
        <v>1304</v>
      </c>
    </row>
    <row r="25" spans="1:5" ht="38.25">
      <c r="A25" s="35" t="s">
        <v>56</v>
      </c>
      <c r="E25" s="40" t="s">
        <v>1602</v>
      </c>
    </row>
    <row r="26" spans="1:5" ht="25.5">
      <c r="A26" t="s">
        <v>57</v>
      </c>
      <c r="E26" s="39" t="s">
        <v>1306</v>
      </c>
    </row>
    <row r="27" spans="1:16" ht="12.75">
      <c r="A27" t="s">
        <v>48</v>
      </c>
      <c s="34" t="s">
        <v>65</v>
      </c>
      <c s="34" t="s">
        <v>1603</v>
      </c>
      <c s="35" t="s">
        <v>5</v>
      </c>
      <c s="6" t="s">
        <v>1604</v>
      </c>
      <c s="36" t="s">
        <v>492</v>
      </c>
      <c s="37">
        <v>344</v>
      </c>
      <c s="36">
        <v>0</v>
      </c>
      <c s="36">
        <f>ROUND(G27*H27,6)</f>
      </c>
      <c r="L27" s="38">
        <v>0</v>
      </c>
      <c s="32">
        <f>ROUND(ROUND(L27,2)*ROUND(G27,3),2)</f>
      </c>
      <c s="36" t="s">
        <v>54</v>
      </c>
      <c>
        <f>(M27*21)/100</f>
      </c>
      <c t="s">
        <v>26</v>
      </c>
    </row>
    <row r="28" spans="1:5" ht="12.75">
      <c r="A28" s="35" t="s">
        <v>55</v>
      </c>
      <c r="E28" s="39" t="s">
        <v>5</v>
      </c>
    </row>
    <row r="29" spans="1:5" ht="25.5">
      <c r="A29" s="35" t="s">
        <v>56</v>
      </c>
      <c r="E29" s="40" t="s">
        <v>1605</v>
      </c>
    </row>
    <row r="30" spans="1:5" ht="12.75">
      <c r="A30" t="s">
        <v>57</v>
      </c>
      <c r="E30" s="39" t="s">
        <v>1606</v>
      </c>
    </row>
    <row r="31" spans="1:13" ht="12.75">
      <c r="A31" t="s">
        <v>45</v>
      </c>
      <c r="C31" s="31" t="s">
        <v>69</v>
      </c>
      <c r="E31" s="33" t="s">
        <v>353</v>
      </c>
      <c r="J31" s="32">
        <f>0</f>
      </c>
      <c s="32">
        <f>0</f>
      </c>
      <c s="32">
        <f>0+L32+L36+L40</f>
      </c>
      <c s="32">
        <f>0+M32+M36+M40</f>
      </c>
    </row>
    <row r="32" spans="1:16" ht="12.75">
      <c r="A32" t="s">
        <v>48</v>
      </c>
      <c s="34" t="s">
        <v>69</v>
      </c>
      <c s="34" t="s">
        <v>1607</v>
      </c>
      <c s="35" t="s">
        <v>5</v>
      </c>
      <c s="6" t="s">
        <v>1608</v>
      </c>
      <c s="36" t="s">
        <v>492</v>
      </c>
      <c s="37">
        <v>137.6</v>
      </c>
      <c s="36">
        <v>0</v>
      </c>
      <c s="36">
        <f>ROUND(G32*H32,6)</f>
      </c>
      <c r="L32" s="38">
        <v>0</v>
      </c>
      <c s="32">
        <f>ROUND(ROUND(L32,2)*ROUND(G32,3),2)</f>
      </c>
      <c s="36" t="s">
        <v>54</v>
      </c>
      <c>
        <f>(M32*21)/100</f>
      </c>
      <c t="s">
        <v>26</v>
      </c>
    </row>
    <row r="33" spans="1:5" ht="12.75">
      <c r="A33" s="35" t="s">
        <v>55</v>
      </c>
      <c r="E33" s="39" t="s">
        <v>1609</v>
      </c>
    </row>
    <row r="34" spans="1:5" ht="25.5">
      <c r="A34" s="35" t="s">
        <v>56</v>
      </c>
      <c r="E34" s="40" t="s">
        <v>1610</v>
      </c>
    </row>
    <row r="35" spans="1:5" ht="51">
      <c r="A35" t="s">
        <v>57</v>
      </c>
      <c r="E35" s="39" t="s">
        <v>1315</v>
      </c>
    </row>
    <row r="36" spans="1:16" ht="12.75">
      <c r="A36" t="s">
        <v>48</v>
      </c>
      <c s="34" t="s">
        <v>74</v>
      </c>
      <c s="34" t="s">
        <v>1316</v>
      </c>
      <c s="35" t="s">
        <v>5</v>
      </c>
      <c s="6" t="s">
        <v>1317</v>
      </c>
      <c s="36" t="s">
        <v>492</v>
      </c>
      <c s="37">
        <v>120.7</v>
      </c>
      <c s="36">
        <v>0</v>
      </c>
      <c s="36">
        <f>ROUND(G36*H36,6)</f>
      </c>
      <c r="L36" s="38">
        <v>0</v>
      </c>
      <c s="32">
        <f>ROUND(ROUND(L36,2)*ROUND(G36,3),2)</f>
      </c>
      <c s="36" t="s">
        <v>54</v>
      </c>
      <c>
        <f>(M36*21)/100</f>
      </c>
      <c t="s">
        <v>26</v>
      </c>
    </row>
    <row r="37" spans="1:5" ht="12.75">
      <c r="A37" s="35" t="s">
        <v>55</v>
      </c>
      <c r="E37" s="39" t="s">
        <v>1611</v>
      </c>
    </row>
    <row r="38" spans="1:5" ht="25.5">
      <c r="A38" s="35" t="s">
        <v>56</v>
      </c>
      <c r="E38" s="40" t="s">
        <v>1612</v>
      </c>
    </row>
    <row r="39" spans="1:5" ht="51">
      <c r="A39" t="s">
        <v>57</v>
      </c>
      <c r="E39" s="39" t="s">
        <v>1613</v>
      </c>
    </row>
    <row r="40" spans="1:16" ht="25.5">
      <c r="A40" t="s">
        <v>48</v>
      </c>
      <c s="34" t="s">
        <v>94</v>
      </c>
      <c s="34" t="s">
        <v>1343</v>
      </c>
      <c s="35" t="s">
        <v>5</v>
      </c>
      <c s="6" t="s">
        <v>1344</v>
      </c>
      <c s="36" t="s">
        <v>492</v>
      </c>
      <c s="37">
        <v>253.94</v>
      </c>
      <c s="36">
        <v>0</v>
      </c>
      <c s="36">
        <f>ROUND(G40*H40,6)</f>
      </c>
      <c r="L40" s="38">
        <v>0</v>
      </c>
      <c s="32">
        <f>ROUND(ROUND(L40,2)*ROUND(G40,3),2)</f>
      </c>
      <c s="36" t="s">
        <v>54</v>
      </c>
      <c>
        <f>(M40*21)/100</f>
      </c>
      <c t="s">
        <v>26</v>
      </c>
    </row>
    <row r="41" spans="1:5" ht="38.25">
      <c r="A41" s="35" t="s">
        <v>55</v>
      </c>
      <c r="E41" s="39" t="s">
        <v>1614</v>
      </c>
    </row>
    <row r="42" spans="1:5" ht="76.5">
      <c r="A42" s="35" t="s">
        <v>56</v>
      </c>
      <c r="E42" s="40" t="s">
        <v>1615</v>
      </c>
    </row>
    <row r="43" spans="1:5" ht="153">
      <c r="A43" t="s">
        <v>57</v>
      </c>
      <c r="E43" s="39" t="s">
        <v>1202</v>
      </c>
    </row>
    <row r="44" spans="1:13" ht="12.75">
      <c r="A44" t="s">
        <v>45</v>
      </c>
      <c r="C44" s="31" t="s">
        <v>86</v>
      </c>
      <c r="E44" s="33" t="s">
        <v>405</v>
      </c>
      <c r="J44" s="32">
        <f>0</f>
      </c>
      <c s="32">
        <f>0</f>
      </c>
      <c s="32">
        <f>0+L45+L49+L53</f>
      </c>
      <c s="32">
        <f>0+M45+M49+M53</f>
      </c>
    </row>
    <row r="45" spans="1:16" ht="12.75">
      <c r="A45" t="s">
        <v>48</v>
      </c>
      <c s="34" t="s">
        <v>78</v>
      </c>
      <c s="34" t="s">
        <v>1389</v>
      </c>
      <c s="35" t="s">
        <v>5</v>
      </c>
      <c s="6" t="s">
        <v>1390</v>
      </c>
      <c s="36" t="s">
        <v>154</v>
      </c>
      <c s="37">
        <v>42</v>
      </c>
      <c s="36">
        <v>0</v>
      </c>
      <c s="36">
        <f>ROUND(G45*H45,6)</f>
      </c>
      <c r="L45" s="38">
        <v>0</v>
      </c>
      <c s="32">
        <f>ROUND(ROUND(L45,2)*ROUND(G45,3),2)</f>
      </c>
      <c s="36" t="s">
        <v>54</v>
      </c>
      <c>
        <f>(M45*21)/100</f>
      </c>
      <c t="s">
        <v>26</v>
      </c>
    </row>
    <row r="46" spans="1:5" ht="12.75">
      <c r="A46" s="35" t="s">
        <v>55</v>
      </c>
      <c r="E46" s="39" t="s">
        <v>5</v>
      </c>
    </row>
    <row r="47" spans="1:5" ht="25.5">
      <c r="A47" s="35" t="s">
        <v>56</v>
      </c>
      <c r="E47" s="40" t="s">
        <v>1616</v>
      </c>
    </row>
    <row r="48" spans="1:5" ht="38.25">
      <c r="A48" t="s">
        <v>57</v>
      </c>
      <c r="E48" s="39" t="s">
        <v>1392</v>
      </c>
    </row>
    <row r="49" spans="1:16" ht="12.75">
      <c r="A49" t="s">
        <v>48</v>
      </c>
      <c s="34" t="s">
        <v>82</v>
      </c>
      <c s="34" t="s">
        <v>1550</v>
      </c>
      <c s="35" t="s">
        <v>435</v>
      </c>
      <c s="6" t="s">
        <v>1551</v>
      </c>
      <c s="36" t="s">
        <v>492</v>
      </c>
      <c s="37">
        <v>1.628</v>
      </c>
      <c s="36">
        <v>0</v>
      </c>
      <c s="36">
        <f>ROUND(G49*H49,6)</f>
      </c>
      <c r="L49" s="38">
        <v>0</v>
      </c>
      <c s="32">
        <f>ROUND(ROUND(L49,2)*ROUND(G49,3),2)</f>
      </c>
      <c s="36" t="s">
        <v>54</v>
      </c>
      <c>
        <f>(M49*21)/100</f>
      </c>
      <c t="s">
        <v>26</v>
      </c>
    </row>
    <row r="50" spans="1:5" ht="12.75">
      <c r="A50" s="35" t="s">
        <v>55</v>
      </c>
      <c r="E50" s="39" t="s">
        <v>1552</v>
      </c>
    </row>
    <row r="51" spans="1:5" ht="12.75">
      <c r="A51" s="35" t="s">
        <v>56</v>
      </c>
      <c r="E51" s="40" t="s">
        <v>1617</v>
      </c>
    </row>
    <row r="52" spans="1:5" ht="229.5">
      <c r="A52" t="s">
        <v>57</v>
      </c>
      <c r="E52" s="39" t="s">
        <v>1554</v>
      </c>
    </row>
    <row r="53" spans="1:16" ht="12.75">
      <c r="A53" t="s">
        <v>48</v>
      </c>
      <c s="34" t="s">
        <v>86</v>
      </c>
      <c s="34" t="s">
        <v>1400</v>
      </c>
      <c s="35" t="s">
        <v>435</v>
      </c>
      <c s="6" t="s">
        <v>1401</v>
      </c>
      <c s="36" t="s">
        <v>492</v>
      </c>
      <c s="37">
        <v>2.43</v>
      </c>
      <c s="36">
        <v>0</v>
      </c>
      <c s="36">
        <f>ROUND(G53*H53,6)</f>
      </c>
      <c r="L53" s="38">
        <v>0</v>
      </c>
      <c s="32">
        <f>ROUND(ROUND(L53,2)*ROUND(G53,3),2)</f>
      </c>
      <c s="36" t="s">
        <v>54</v>
      </c>
      <c>
        <f>(M53*21)/100</f>
      </c>
      <c t="s">
        <v>26</v>
      </c>
    </row>
    <row r="54" spans="1:5" ht="25.5">
      <c r="A54" s="35" t="s">
        <v>55</v>
      </c>
      <c r="E54" s="39" t="s">
        <v>1402</v>
      </c>
    </row>
    <row r="55" spans="1:5" ht="12.75">
      <c r="A55" s="35" t="s">
        <v>56</v>
      </c>
      <c r="E55" s="40" t="s">
        <v>1618</v>
      </c>
    </row>
    <row r="56" spans="1:5" ht="229.5">
      <c r="A56" t="s">
        <v>57</v>
      </c>
      <c r="E56" s="39" t="s">
        <v>1404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1619</v>
      </c>
      <c s="41">
        <f>Rekapitulace!C47</f>
      </c>
      <c s="20" t="s">
        <v>0</v>
      </c>
      <c t="s">
        <v>22</v>
      </c>
      <c t="s">
        <v>26</v>
      </c>
    </row>
    <row r="4" spans="1:16" ht="32" customHeight="1">
      <c r="A4" s="24" t="s">
        <v>19</v>
      </c>
      <c s="25" t="s">
        <v>27</v>
      </c>
      <c s="27" t="s">
        <v>1619</v>
      </c>
      <c r="E4" s="26" t="s">
        <v>1620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COUNTIFS(L8:L108,"=0",A8:A108,"P")+COUNTIFS(L8:L108,"",A8:A108,"P")+SUM(Q8:Q108)</f>
      </c>
    </row>
    <row r="8" spans="1:13" ht="12.75">
      <c r="A8" t="s">
        <v>43</v>
      </c>
      <c r="C8" s="28" t="s">
        <v>1623</v>
      </c>
      <c r="E8" s="30" t="s">
        <v>1622</v>
      </c>
      <c r="J8" s="29">
        <f>0+J9+J26+J51+J64+J73+J94+J103</f>
      </c>
      <c s="29">
        <f>0+K9+K26+K51+K64+K73+K94+K103</f>
      </c>
      <c s="29">
        <f>0+L9+L26+L51+L64+L73+L94+L103</f>
      </c>
      <c s="29">
        <f>0+M9+M26+M51+M64+M73+M94+M103</f>
      </c>
    </row>
    <row r="9" spans="1:13" ht="12.75">
      <c r="A9" t="s">
        <v>45</v>
      </c>
      <c r="C9" s="31" t="s">
        <v>46</v>
      </c>
      <c r="E9" s="33" t="s">
        <v>47</v>
      </c>
      <c r="J9" s="32">
        <f>0</f>
      </c>
      <c s="32">
        <f>0</f>
      </c>
      <c s="32">
        <f>0+L10+L14+L18+L22</f>
      </c>
      <c s="32">
        <f>0+M10+M14+M18+M22</f>
      </c>
    </row>
    <row r="10" spans="1:16" ht="25.5">
      <c r="A10" t="s">
        <v>48</v>
      </c>
      <c s="34" t="s">
        <v>228</v>
      </c>
      <c s="34" t="s">
        <v>50</v>
      </c>
      <c s="35" t="s">
        <v>51</v>
      </c>
      <c s="6" t="s">
        <v>52</v>
      </c>
      <c s="36" t="s">
        <v>53</v>
      </c>
      <c s="37">
        <v>17.265</v>
      </c>
      <c s="36">
        <v>0</v>
      </c>
      <c s="36">
        <f>ROUND(G10*H10,6)</f>
      </c>
      <c r="L10" s="38">
        <v>0</v>
      </c>
      <c s="32">
        <f>ROUND(ROUND(L10,2)*ROUND(G10,3),2)</f>
      </c>
      <c s="36" t="s">
        <v>54</v>
      </c>
      <c>
        <f>(M10*21)/100</f>
      </c>
      <c t="s">
        <v>26</v>
      </c>
    </row>
    <row r="11" spans="1:5" ht="25.5">
      <c r="A11" s="35" t="s">
        <v>55</v>
      </c>
      <c r="E11" s="39" t="s">
        <v>140</v>
      </c>
    </row>
    <row r="12" spans="1:5" ht="25.5">
      <c r="A12" s="35" t="s">
        <v>56</v>
      </c>
      <c r="E12" s="40" t="s">
        <v>1624</v>
      </c>
    </row>
    <row r="13" spans="1:5" ht="165.75">
      <c r="A13" t="s">
        <v>57</v>
      </c>
      <c r="E13" s="39" t="s">
        <v>58</v>
      </c>
    </row>
    <row r="14" spans="1:16" ht="25.5">
      <c r="A14" t="s">
        <v>48</v>
      </c>
      <c s="34" t="s">
        <v>232</v>
      </c>
      <c s="34" t="s">
        <v>59</v>
      </c>
      <c s="35" t="s">
        <v>60</v>
      </c>
      <c s="6" t="s">
        <v>61</v>
      </c>
      <c s="36" t="s">
        <v>53</v>
      </c>
      <c s="37">
        <v>0.5</v>
      </c>
      <c s="36">
        <v>0</v>
      </c>
      <c s="36">
        <f>ROUND(G14*H14,6)</f>
      </c>
      <c r="L14" s="38">
        <v>0</v>
      </c>
      <c s="32">
        <f>ROUND(ROUND(L14,2)*ROUND(G14,3),2)</f>
      </c>
      <c s="36" t="s">
        <v>54</v>
      </c>
      <c>
        <f>(M14*21)/100</f>
      </c>
      <c t="s">
        <v>26</v>
      </c>
    </row>
    <row r="15" spans="1:5" ht="25.5">
      <c r="A15" s="35" t="s">
        <v>55</v>
      </c>
      <c r="E15" s="39" t="s">
        <v>140</v>
      </c>
    </row>
    <row r="16" spans="1:5" ht="12.75">
      <c r="A16" s="35" t="s">
        <v>56</v>
      </c>
      <c r="E16" s="40" t="s">
        <v>1625</v>
      </c>
    </row>
    <row r="17" spans="1:5" ht="165.75">
      <c r="A17" t="s">
        <v>57</v>
      </c>
      <c r="E17" s="39" t="s">
        <v>58</v>
      </c>
    </row>
    <row r="18" spans="1:16" ht="25.5">
      <c r="A18" t="s">
        <v>48</v>
      </c>
      <c s="34" t="s">
        <v>236</v>
      </c>
      <c s="34" t="s">
        <v>62</v>
      </c>
      <c s="35" t="s">
        <v>63</v>
      </c>
      <c s="6" t="s">
        <v>64</v>
      </c>
      <c s="36" t="s">
        <v>53</v>
      </c>
      <c s="37">
        <v>1.413</v>
      </c>
      <c s="36">
        <v>0</v>
      </c>
      <c s="36">
        <f>ROUND(G18*H18,6)</f>
      </c>
      <c r="L18" s="38">
        <v>0</v>
      </c>
      <c s="32">
        <f>ROUND(ROUND(L18,2)*ROUND(G18,3),2)</f>
      </c>
      <c s="36" t="s">
        <v>54</v>
      </c>
      <c>
        <f>(M18*21)/100</f>
      </c>
      <c t="s">
        <v>26</v>
      </c>
    </row>
    <row r="19" spans="1:5" ht="25.5">
      <c r="A19" s="35" t="s">
        <v>55</v>
      </c>
      <c r="E19" s="39" t="s">
        <v>140</v>
      </c>
    </row>
    <row r="20" spans="1:5" ht="89.25">
      <c r="A20" s="35" t="s">
        <v>56</v>
      </c>
      <c r="E20" s="40" t="s">
        <v>1626</v>
      </c>
    </row>
    <row r="21" spans="1:5" ht="165.75">
      <c r="A21" t="s">
        <v>57</v>
      </c>
      <c r="E21" s="39" t="s">
        <v>58</v>
      </c>
    </row>
    <row r="22" spans="1:16" ht="25.5">
      <c r="A22" t="s">
        <v>48</v>
      </c>
      <c s="34" t="s">
        <v>240</v>
      </c>
      <c s="34" t="s">
        <v>87</v>
      </c>
      <c s="35" t="s">
        <v>88</v>
      </c>
      <c s="6" t="s">
        <v>89</v>
      </c>
      <c s="36" t="s">
        <v>53</v>
      </c>
      <c s="37">
        <v>4</v>
      </c>
      <c s="36">
        <v>0</v>
      </c>
      <c s="36">
        <f>ROUND(G22*H22,6)</f>
      </c>
      <c r="L22" s="38">
        <v>0</v>
      </c>
      <c s="32">
        <f>ROUND(ROUND(L22,2)*ROUND(G22,3),2)</f>
      </c>
      <c s="36" t="s">
        <v>54</v>
      </c>
      <c>
        <f>(M22*21)/100</f>
      </c>
      <c t="s">
        <v>26</v>
      </c>
    </row>
    <row r="23" spans="1:5" ht="25.5">
      <c r="A23" s="35" t="s">
        <v>55</v>
      </c>
      <c r="E23" s="39" t="s">
        <v>140</v>
      </c>
    </row>
    <row r="24" spans="1:5" ht="25.5">
      <c r="A24" s="35" t="s">
        <v>56</v>
      </c>
      <c r="E24" s="40" t="s">
        <v>1627</v>
      </c>
    </row>
    <row r="25" spans="1:5" ht="165.75">
      <c r="A25" t="s">
        <v>57</v>
      </c>
      <c r="E25" s="39" t="s">
        <v>58</v>
      </c>
    </row>
    <row r="26" spans="1:13" ht="12.75">
      <c r="A26" t="s">
        <v>45</v>
      </c>
      <c r="C26" s="31" t="s">
        <v>49</v>
      </c>
      <c r="E26" s="33" t="s">
        <v>142</v>
      </c>
      <c r="J26" s="32">
        <f>0</f>
      </c>
      <c s="32">
        <f>0</f>
      </c>
      <c s="32">
        <f>0+L27+L31+L35+L39+L43+L47</f>
      </c>
      <c s="32">
        <f>0+M27+M31+M35+M39+M43+M47</f>
      </c>
    </row>
    <row r="27" spans="1:16" ht="25.5">
      <c r="A27" t="s">
        <v>48</v>
      </c>
      <c s="34" t="s">
        <v>49</v>
      </c>
      <c s="34" t="s">
        <v>1628</v>
      </c>
      <c s="35" t="s">
        <v>5</v>
      </c>
      <c s="6" t="s">
        <v>1629</v>
      </c>
      <c s="36" t="s">
        <v>145</v>
      </c>
      <c s="37">
        <v>1.4</v>
      </c>
      <c s="36">
        <v>0</v>
      </c>
      <c s="36">
        <f>ROUND(G27*H27,6)</f>
      </c>
      <c r="L27" s="38">
        <v>0</v>
      </c>
      <c s="32">
        <f>ROUND(ROUND(L27,2)*ROUND(G27,3),2)</f>
      </c>
      <c s="36" t="s">
        <v>54</v>
      </c>
      <c>
        <f>(M27*21)/100</f>
      </c>
      <c t="s">
        <v>26</v>
      </c>
    </row>
    <row r="28" spans="1:5" ht="12.75">
      <c r="A28" s="35" t="s">
        <v>55</v>
      </c>
      <c r="E28" s="39" t="s">
        <v>5</v>
      </c>
    </row>
    <row r="29" spans="1:5" ht="12.75">
      <c r="A29" s="35" t="s">
        <v>56</v>
      </c>
      <c r="E29" s="40" t="s">
        <v>1630</v>
      </c>
    </row>
    <row r="30" spans="1:5" ht="63.75">
      <c r="A30" t="s">
        <v>57</v>
      </c>
      <c r="E30" s="39" t="s">
        <v>1296</v>
      </c>
    </row>
    <row r="31" spans="1:16" ht="12.75">
      <c r="A31" t="s">
        <v>48</v>
      </c>
      <c s="34" t="s">
        <v>26</v>
      </c>
      <c s="34" t="s">
        <v>1293</v>
      </c>
      <c s="35" t="s">
        <v>5</v>
      </c>
      <c s="6" t="s">
        <v>1294</v>
      </c>
      <c s="36" t="s">
        <v>154</v>
      </c>
      <c s="37">
        <v>8</v>
      </c>
      <c s="36">
        <v>0</v>
      </c>
      <c s="36">
        <f>ROUND(G31*H31,6)</f>
      </c>
      <c r="L31" s="38">
        <v>0</v>
      </c>
      <c s="32">
        <f>ROUND(ROUND(L31,2)*ROUND(G31,3),2)</f>
      </c>
      <c s="36" t="s">
        <v>54</v>
      </c>
      <c>
        <f>(M31*21)/100</f>
      </c>
      <c t="s">
        <v>26</v>
      </c>
    </row>
    <row r="32" spans="1:5" ht="12.75">
      <c r="A32" s="35" t="s">
        <v>55</v>
      </c>
      <c r="E32" s="39" t="s">
        <v>5</v>
      </c>
    </row>
    <row r="33" spans="1:5" ht="12.75">
      <c r="A33" s="35" t="s">
        <v>56</v>
      </c>
      <c r="E33" s="40" t="s">
        <v>1631</v>
      </c>
    </row>
    <row r="34" spans="1:5" ht="63.75">
      <c r="A34" t="s">
        <v>57</v>
      </c>
      <c r="E34" s="39" t="s">
        <v>879</v>
      </c>
    </row>
    <row r="35" spans="1:16" ht="12.75">
      <c r="A35" t="s">
        <v>48</v>
      </c>
      <c s="34" t="s">
        <v>25</v>
      </c>
      <c s="34" t="s">
        <v>883</v>
      </c>
      <c s="35" t="s">
        <v>5</v>
      </c>
      <c s="6" t="s">
        <v>884</v>
      </c>
      <c s="36" t="s">
        <v>145</v>
      </c>
      <c s="37">
        <v>8.019</v>
      </c>
      <c s="36">
        <v>0</v>
      </c>
      <c s="36">
        <f>ROUND(G35*H35,6)</f>
      </c>
      <c r="L35" s="38">
        <v>0</v>
      </c>
      <c s="32">
        <f>ROUND(ROUND(L35,2)*ROUND(G35,3),2)</f>
      </c>
      <c s="36" t="s">
        <v>54</v>
      </c>
      <c>
        <f>(M35*21)/100</f>
      </c>
      <c t="s">
        <v>26</v>
      </c>
    </row>
    <row r="36" spans="1:5" ht="12.75">
      <c r="A36" s="35" t="s">
        <v>55</v>
      </c>
      <c r="E36" s="39" t="s">
        <v>5</v>
      </c>
    </row>
    <row r="37" spans="1:5" ht="25.5">
      <c r="A37" s="35" t="s">
        <v>56</v>
      </c>
      <c r="E37" s="40" t="s">
        <v>1632</v>
      </c>
    </row>
    <row r="38" spans="1:5" ht="395.25">
      <c r="A38" t="s">
        <v>57</v>
      </c>
      <c r="E38" s="39" t="s">
        <v>1434</v>
      </c>
    </row>
    <row r="39" spans="1:16" ht="12.75">
      <c r="A39" t="s">
        <v>48</v>
      </c>
      <c s="34" t="s">
        <v>65</v>
      </c>
      <c s="34" t="s">
        <v>286</v>
      </c>
      <c s="35" t="s">
        <v>5</v>
      </c>
      <c s="6" t="s">
        <v>287</v>
      </c>
      <c s="36" t="s">
        <v>145</v>
      </c>
      <c s="37">
        <v>3.46</v>
      </c>
      <c s="36">
        <v>0</v>
      </c>
      <c s="36">
        <f>ROUND(G39*H39,6)</f>
      </c>
      <c r="L39" s="38">
        <v>0</v>
      </c>
      <c s="32">
        <f>ROUND(ROUND(L39,2)*ROUND(G39,3),2)</f>
      </c>
      <c s="36" t="s">
        <v>54</v>
      </c>
      <c>
        <f>(M39*21)/100</f>
      </c>
      <c t="s">
        <v>26</v>
      </c>
    </row>
    <row r="40" spans="1:5" ht="12.75">
      <c r="A40" s="35" t="s">
        <v>55</v>
      </c>
      <c r="E40" s="39" t="s">
        <v>5</v>
      </c>
    </row>
    <row r="41" spans="1:5" ht="12.75">
      <c r="A41" s="35" t="s">
        <v>56</v>
      </c>
      <c r="E41" s="40" t="s">
        <v>1633</v>
      </c>
    </row>
    <row r="42" spans="1:5" ht="229.5">
      <c r="A42" t="s">
        <v>57</v>
      </c>
      <c r="E42" s="39" t="s">
        <v>288</v>
      </c>
    </row>
    <row r="43" spans="1:16" ht="12.75">
      <c r="A43" t="s">
        <v>48</v>
      </c>
      <c s="34" t="s">
        <v>69</v>
      </c>
      <c s="34" t="s">
        <v>1634</v>
      </c>
      <c s="35" t="s">
        <v>5</v>
      </c>
      <c s="6" t="s">
        <v>1635</v>
      </c>
      <c s="36" t="s">
        <v>492</v>
      </c>
      <c s="37">
        <v>17.3</v>
      </c>
      <c s="36">
        <v>0</v>
      </c>
      <c s="36">
        <f>ROUND(G43*H43,6)</f>
      </c>
      <c r="L43" s="38">
        <v>0</v>
      </c>
      <c s="32">
        <f>ROUND(ROUND(L43,2)*ROUND(G43,3),2)</f>
      </c>
      <c s="36" t="s">
        <v>54</v>
      </c>
      <c>
        <f>(M43*21)/100</f>
      </c>
      <c t="s">
        <v>26</v>
      </c>
    </row>
    <row r="44" spans="1:5" ht="12.75">
      <c r="A44" s="35" t="s">
        <v>55</v>
      </c>
      <c r="E44" s="39" t="s">
        <v>5</v>
      </c>
    </row>
    <row r="45" spans="1:5" ht="12.75">
      <c r="A45" s="35" t="s">
        <v>56</v>
      </c>
      <c r="E45" s="40" t="s">
        <v>1636</v>
      </c>
    </row>
    <row r="46" spans="1:5" ht="38.25">
      <c r="A46" t="s">
        <v>57</v>
      </c>
      <c r="E46" s="39" t="s">
        <v>1637</v>
      </c>
    </row>
    <row r="47" spans="1:16" ht="12.75">
      <c r="A47" t="s">
        <v>48</v>
      </c>
      <c s="34" t="s">
        <v>74</v>
      </c>
      <c s="34" t="s">
        <v>1638</v>
      </c>
      <c s="35" t="s">
        <v>5</v>
      </c>
      <c s="6" t="s">
        <v>1639</v>
      </c>
      <c s="36" t="s">
        <v>492</v>
      </c>
      <c s="37">
        <v>17.3</v>
      </c>
      <c s="36">
        <v>0</v>
      </c>
      <c s="36">
        <f>ROUND(G47*H47,6)</f>
      </c>
      <c r="L47" s="38">
        <v>0</v>
      </c>
      <c s="32">
        <f>ROUND(ROUND(L47,2)*ROUND(G47,3),2)</f>
      </c>
      <c s="36" t="s">
        <v>54</v>
      </c>
      <c>
        <f>(M47*21)/100</f>
      </c>
      <c t="s">
        <v>26</v>
      </c>
    </row>
    <row r="48" spans="1:5" ht="12.75">
      <c r="A48" s="35" t="s">
        <v>55</v>
      </c>
      <c r="E48" s="39" t="s">
        <v>5</v>
      </c>
    </row>
    <row r="49" spans="1:5" ht="12.75">
      <c r="A49" s="35" t="s">
        <v>56</v>
      </c>
      <c r="E49" s="40" t="s">
        <v>1636</v>
      </c>
    </row>
    <row r="50" spans="1:5" ht="25.5">
      <c r="A50" t="s">
        <v>57</v>
      </c>
      <c r="E50" s="39" t="s">
        <v>1640</v>
      </c>
    </row>
    <row r="51" spans="1:13" ht="12.75">
      <c r="A51" t="s">
        <v>45</v>
      </c>
      <c r="C51" s="31" t="s">
        <v>26</v>
      </c>
      <c r="E51" s="33" t="s">
        <v>495</v>
      </c>
      <c r="J51" s="32">
        <f>0</f>
      </c>
      <c s="32">
        <f>0</f>
      </c>
      <c s="32">
        <f>0+L52+L56+L60</f>
      </c>
      <c s="32">
        <f>0+M52+M56+M60</f>
      </c>
    </row>
    <row r="52" spans="1:16" ht="12.75">
      <c r="A52" t="s">
        <v>48</v>
      </c>
      <c s="34" t="s">
        <v>78</v>
      </c>
      <c s="34" t="s">
        <v>1641</v>
      </c>
      <c s="35" t="s">
        <v>5</v>
      </c>
      <c s="6" t="s">
        <v>1642</v>
      </c>
      <c s="36" t="s">
        <v>145</v>
      </c>
      <c s="37">
        <v>1.511</v>
      </c>
      <c s="36">
        <v>0</v>
      </c>
      <c s="36">
        <f>ROUND(G52*H52,6)</f>
      </c>
      <c r="L52" s="38">
        <v>0</v>
      </c>
      <c s="32">
        <f>ROUND(ROUND(L52,2)*ROUND(G52,3),2)</f>
      </c>
      <c s="36" t="s">
        <v>54</v>
      </c>
      <c>
        <f>(M52*21)/100</f>
      </c>
      <c t="s">
        <v>26</v>
      </c>
    </row>
    <row r="53" spans="1:5" ht="12.75">
      <c r="A53" s="35" t="s">
        <v>55</v>
      </c>
      <c r="E53" s="39" t="s">
        <v>5</v>
      </c>
    </row>
    <row r="54" spans="1:5" ht="12.75">
      <c r="A54" s="35" t="s">
        <v>56</v>
      </c>
      <c r="E54" s="40" t="s">
        <v>1643</v>
      </c>
    </row>
    <row r="55" spans="1:5" ht="229.5">
      <c r="A55" t="s">
        <v>57</v>
      </c>
      <c r="E55" s="39" t="s">
        <v>1644</v>
      </c>
    </row>
    <row r="56" spans="1:16" ht="12.75">
      <c r="A56" t="s">
        <v>48</v>
      </c>
      <c s="34" t="s">
        <v>82</v>
      </c>
      <c s="34" t="s">
        <v>1645</v>
      </c>
      <c s="35" t="s">
        <v>5</v>
      </c>
      <c s="6" t="s">
        <v>1646</v>
      </c>
      <c s="36" t="s">
        <v>145</v>
      </c>
      <c s="37">
        <v>1.498</v>
      </c>
      <c s="36">
        <v>0</v>
      </c>
      <c s="36">
        <f>ROUND(G56*H56,6)</f>
      </c>
      <c r="L56" s="38">
        <v>0</v>
      </c>
      <c s="32">
        <f>ROUND(ROUND(L56,2)*ROUND(G56,3),2)</f>
      </c>
      <c s="36" t="s">
        <v>54</v>
      </c>
      <c>
        <f>(M56*21)/100</f>
      </c>
      <c t="s">
        <v>26</v>
      </c>
    </row>
    <row r="57" spans="1:5" ht="12.75">
      <c r="A57" s="35" t="s">
        <v>55</v>
      </c>
      <c r="E57" s="39" t="s">
        <v>5</v>
      </c>
    </row>
    <row r="58" spans="1:5" ht="12.75">
      <c r="A58" s="35" t="s">
        <v>56</v>
      </c>
      <c r="E58" s="40" t="s">
        <v>1647</v>
      </c>
    </row>
    <row r="59" spans="1:5" ht="369.75">
      <c r="A59" t="s">
        <v>57</v>
      </c>
      <c r="E59" s="39" t="s">
        <v>1648</v>
      </c>
    </row>
    <row r="60" spans="1:16" ht="12.75">
      <c r="A60" t="s">
        <v>48</v>
      </c>
      <c s="34" t="s">
        <v>86</v>
      </c>
      <c s="34" t="s">
        <v>670</v>
      </c>
      <c s="35" t="s">
        <v>5</v>
      </c>
      <c s="6" t="s">
        <v>1649</v>
      </c>
      <c s="36" t="s">
        <v>53</v>
      </c>
      <c s="37">
        <v>0.079</v>
      </c>
      <c s="36">
        <v>0</v>
      </c>
      <c s="36">
        <f>ROUND(G60*H60,6)</f>
      </c>
      <c r="L60" s="38">
        <v>0</v>
      </c>
      <c s="32">
        <f>ROUND(ROUND(L60,2)*ROUND(G60,3),2)</f>
      </c>
      <c s="36" t="s">
        <v>54</v>
      </c>
      <c>
        <f>(M60*21)/100</f>
      </c>
      <c t="s">
        <v>26</v>
      </c>
    </row>
    <row r="61" spans="1:5" ht="12.75">
      <c r="A61" s="35" t="s">
        <v>55</v>
      </c>
      <c r="E61" s="39" t="s">
        <v>5</v>
      </c>
    </row>
    <row r="62" spans="1:5" ht="12.75">
      <c r="A62" s="35" t="s">
        <v>56</v>
      </c>
      <c r="E62" s="40" t="s">
        <v>1650</v>
      </c>
    </row>
    <row r="63" spans="1:5" ht="267.75">
      <c r="A63" t="s">
        <v>57</v>
      </c>
      <c r="E63" s="39" t="s">
        <v>1651</v>
      </c>
    </row>
    <row r="64" spans="1:13" ht="12.75">
      <c r="A64" t="s">
        <v>45</v>
      </c>
      <c r="C64" s="31" t="s">
        <v>25</v>
      </c>
      <c r="E64" s="33" t="s">
        <v>680</v>
      </c>
      <c r="J64" s="32">
        <f>0</f>
      </c>
      <c s="32">
        <f>0</f>
      </c>
      <c s="32">
        <f>0+L65+L69</f>
      </c>
      <c s="32">
        <f>0+M65+M69</f>
      </c>
    </row>
    <row r="65" spans="1:16" ht="12.75">
      <c r="A65" t="s">
        <v>48</v>
      </c>
      <c s="34" t="s">
        <v>90</v>
      </c>
      <c s="34" t="s">
        <v>1652</v>
      </c>
      <c s="35" t="s">
        <v>5</v>
      </c>
      <c s="6" t="s">
        <v>1653</v>
      </c>
      <c s="36" t="s">
        <v>1591</v>
      </c>
      <c s="37">
        <v>34</v>
      </c>
      <c s="36">
        <v>0</v>
      </c>
      <c s="36">
        <f>ROUND(G65*H65,6)</f>
      </c>
      <c r="L65" s="38">
        <v>0</v>
      </c>
      <c s="32">
        <f>ROUND(ROUND(L65,2)*ROUND(G65,3),2)</f>
      </c>
      <c s="36" t="s">
        <v>54</v>
      </c>
      <c>
        <f>(M65*21)/100</f>
      </c>
      <c t="s">
        <v>26</v>
      </c>
    </row>
    <row r="66" spans="1:5" ht="12.75">
      <c r="A66" s="35" t="s">
        <v>55</v>
      </c>
      <c r="E66" s="39" t="s">
        <v>5</v>
      </c>
    </row>
    <row r="67" spans="1:5" ht="25.5">
      <c r="A67" s="35" t="s">
        <v>56</v>
      </c>
      <c r="E67" s="40" t="s">
        <v>1654</v>
      </c>
    </row>
    <row r="68" spans="1:5" ht="38.25">
      <c r="A68" t="s">
        <v>57</v>
      </c>
      <c r="E68" s="39" t="s">
        <v>1655</v>
      </c>
    </row>
    <row r="69" spans="1:16" ht="12.75">
      <c r="A69" t="s">
        <v>48</v>
      </c>
      <c s="34" t="s">
        <v>94</v>
      </c>
      <c s="34" t="s">
        <v>1656</v>
      </c>
      <c s="35" t="s">
        <v>5</v>
      </c>
      <c s="6" t="s">
        <v>1657</v>
      </c>
      <c s="36" t="s">
        <v>1591</v>
      </c>
      <c s="37">
        <v>38</v>
      </c>
      <c s="36">
        <v>0</v>
      </c>
      <c s="36">
        <f>ROUND(G69*H69,6)</f>
      </c>
      <c r="L69" s="38">
        <v>0</v>
      </c>
      <c s="32">
        <f>ROUND(ROUND(L69,2)*ROUND(G69,3),2)</f>
      </c>
      <c s="36" t="s">
        <v>54</v>
      </c>
      <c>
        <f>(M69*21)/100</f>
      </c>
      <c t="s">
        <v>26</v>
      </c>
    </row>
    <row r="70" spans="1:5" ht="12.75">
      <c r="A70" s="35" t="s">
        <v>55</v>
      </c>
      <c r="E70" s="39" t="s">
        <v>5</v>
      </c>
    </row>
    <row r="71" spans="1:5" ht="12.75">
      <c r="A71" s="35" t="s">
        <v>56</v>
      </c>
      <c r="E71" s="40" t="s">
        <v>1658</v>
      </c>
    </row>
    <row r="72" spans="1:5" ht="38.25">
      <c r="A72" t="s">
        <v>57</v>
      </c>
      <c r="E72" s="39" t="s">
        <v>1659</v>
      </c>
    </row>
    <row r="73" spans="1:13" ht="12.75">
      <c r="A73" t="s">
        <v>45</v>
      </c>
      <c r="C73" s="31" t="s">
        <v>69</v>
      </c>
      <c r="E73" s="33" t="s">
        <v>353</v>
      </c>
      <c r="J73" s="32">
        <f>0</f>
      </c>
      <c s="32">
        <f>0</f>
      </c>
      <c s="32">
        <f>0+L74+L78+L82+L86+L90</f>
      </c>
      <c s="32">
        <f>0+M74+M78+M82+M86+M90</f>
      </c>
    </row>
    <row r="74" spans="1:16" ht="12.75">
      <c r="A74" t="s">
        <v>48</v>
      </c>
      <c s="34" t="s">
        <v>98</v>
      </c>
      <c s="34" t="s">
        <v>1660</v>
      </c>
      <c s="35" t="s">
        <v>5</v>
      </c>
      <c s="6" t="s">
        <v>1661</v>
      </c>
      <c s="36" t="s">
        <v>492</v>
      </c>
      <c s="37">
        <v>2.7</v>
      </c>
      <c s="36">
        <v>0</v>
      </c>
      <c s="36">
        <f>ROUND(G74*H74,6)</f>
      </c>
      <c r="L74" s="38">
        <v>0</v>
      </c>
      <c s="32">
        <f>ROUND(ROUND(L74,2)*ROUND(G74,3),2)</f>
      </c>
      <c s="36" t="s">
        <v>54</v>
      </c>
      <c>
        <f>(M74*21)/100</f>
      </c>
      <c t="s">
        <v>26</v>
      </c>
    </row>
    <row r="75" spans="1:5" ht="12.75">
      <c r="A75" s="35" t="s">
        <v>55</v>
      </c>
      <c r="E75" s="39" t="s">
        <v>5</v>
      </c>
    </row>
    <row r="76" spans="1:5" ht="12.75">
      <c r="A76" s="35" t="s">
        <v>56</v>
      </c>
      <c r="E76" s="40" t="s">
        <v>1662</v>
      </c>
    </row>
    <row r="77" spans="1:5" ht="127.5">
      <c r="A77" t="s">
        <v>57</v>
      </c>
      <c r="E77" s="39" t="s">
        <v>1663</v>
      </c>
    </row>
    <row r="78" spans="1:16" ht="12.75">
      <c r="A78" t="s">
        <v>48</v>
      </c>
      <c s="34" t="s">
        <v>102</v>
      </c>
      <c s="34" t="s">
        <v>1312</v>
      </c>
      <c s="35" t="s">
        <v>5</v>
      </c>
      <c s="6" t="s">
        <v>1313</v>
      </c>
      <c s="36" t="s">
        <v>492</v>
      </c>
      <c s="37">
        <v>8</v>
      </c>
      <c s="36">
        <v>0</v>
      </c>
      <c s="36">
        <f>ROUND(G78*H78,6)</f>
      </c>
      <c r="L78" s="38">
        <v>0</v>
      </c>
      <c s="32">
        <f>ROUND(ROUND(L78,2)*ROUND(G78,3),2)</f>
      </c>
      <c s="36" t="s">
        <v>54</v>
      </c>
      <c>
        <f>(M78*21)/100</f>
      </c>
      <c t="s">
        <v>26</v>
      </c>
    </row>
    <row r="79" spans="1:5" ht="12.75">
      <c r="A79" s="35" t="s">
        <v>55</v>
      </c>
      <c r="E79" s="39" t="s">
        <v>5</v>
      </c>
    </row>
    <row r="80" spans="1:5" ht="25.5">
      <c r="A80" s="35" t="s">
        <v>56</v>
      </c>
      <c r="E80" s="40" t="s">
        <v>1664</v>
      </c>
    </row>
    <row r="81" spans="1:5" ht="51">
      <c r="A81" t="s">
        <v>57</v>
      </c>
      <c r="E81" s="39" t="s">
        <v>1613</v>
      </c>
    </row>
    <row r="82" spans="1:16" ht="12.75">
      <c r="A82" t="s">
        <v>48</v>
      </c>
      <c s="34" t="s">
        <v>197</v>
      </c>
      <c s="34" t="s">
        <v>905</v>
      </c>
      <c s="35" t="s">
        <v>5</v>
      </c>
      <c s="6" t="s">
        <v>906</v>
      </c>
      <c s="36" t="s">
        <v>492</v>
      </c>
      <c s="37">
        <v>4</v>
      </c>
      <c s="36">
        <v>0</v>
      </c>
      <c s="36">
        <f>ROUND(G82*H82,6)</f>
      </c>
      <c r="L82" s="38">
        <v>0</v>
      </c>
      <c s="32">
        <f>ROUND(ROUND(L82,2)*ROUND(G82,3),2)</f>
      </c>
      <c s="36" t="s">
        <v>54</v>
      </c>
      <c>
        <f>(M82*21)/100</f>
      </c>
      <c t="s">
        <v>26</v>
      </c>
    </row>
    <row r="83" spans="1:5" ht="12.75">
      <c r="A83" s="35" t="s">
        <v>55</v>
      </c>
      <c r="E83" s="39" t="s">
        <v>5</v>
      </c>
    </row>
    <row r="84" spans="1:5" ht="12.75">
      <c r="A84" s="35" t="s">
        <v>56</v>
      </c>
      <c r="E84" s="40" t="s">
        <v>1665</v>
      </c>
    </row>
    <row r="85" spans="1:5" ht="140.25">
      <c r="A85" t="s">
        <v>57</v>
      </c>
      <c r="E85" s="39" t="s">
        <v>1326</v>
      </c>
    </row>
    <row r="86" spans="1:16" ht="12.75">
      <c r="A86" t="s">
        <v>48</v>
      </c>
      <c s="34" t="s">
        <v>202</v>
      </c>
      <c s="34" t="s">
        <v>908</v>
      </c>
      <c s="35" t="s">
        <v>5</v>
      </c>
      <c s="6" t="s">
        <v>909</v>
      </c>
      <c s="36" t="s">
        <v>492</v>
      </c>
      <c s="37">
        <v>4</v>
      </c>
      <c s="36">
        <v>0</v>
      </c>
      <c s="36">
        <f>ROUND(G86*H86,6)</f>
      </c>
      <c r="L86" s="38">
        <v>0</v>
      </c>
      <c s="32">
        <f>ROUND(ROUND(L86,2)*ROUND(G86,3),2)</f>
      </c>
      <c s="36" t="s">
        <v>54</v>
      </c>
      <c>
        <f>(M86*21)/100</f>
      </c>
      <c t="s">
        <v>26</v>
      </c>
    </row>
    <row r="87" spans="1:5" ht="12.75">
      <c r="A87" s="35" t="s">
        <v>55</v>
      </c>
      <c r="E87" s="39" t="s">
        <v>5</v>
      </c>
    </row>
    <row r="88" spans="1:5" ht="12.75">
      <c r="A88" s="35" t="s">
        <v>56</v>
      </c>
      <c r="E88" s="40" t="s">
        <v>1665</v>
      </c>
    </row>
    <row r="89" spans="1:5" ht="140.25">
      <c r="A89" t="s">
        <v>57</v>
      </c>
      <c r="E89" s="39" t="s">
        <v>1326</v>
      </c>
    </row>
    <row r="90" spans="1:16" ht="12.75">
      <c r="A90" t="s">
        <v>48</v>
      </c>
      <c s="34" t="s">
        <v>206</v>
      </c>
      <c s="34" t="s">
        <v>910</v>
      </c>
      <c s="35" t="s">
        <v>5</v>
      </c>
      <c s="6" t="s">
        <v>911</v>
      </c>
      <c s="36" t="s">
        <v>492</v>
      </c>
      <c s="37">
        <v>4</v>
      </c>
      <c s="36">
        <v>0</v>
      </c>
      <c s="36">
        <f>ROUND(G90*H90,6)</f>
      </c>
      <c r="L90" s="38">
        <v>0</v>
      </c>
      <c s="32">
        <f>ROUND(ROUND(L90,2)*ROUND(G90,3),2)</f>
      </c>
      <c s="36" t="s">
        <v>54</v>
      </c>
      <c>
        <f>(M90*21)/100</f>
      </c>
      <c t="s">
        <v>26</v>
      </c>
    </row>
    <row r="91" spans="1:5" ht="12.75">
      <c r="A91" s="35" t="s">
        <v>55</v>
      </c>
      <c r="E91" s="39" t="s">
        <v>5</v>
      </c>
    </row>
    <row r="92" spans="1:5" ht="12.75">
      <c r="A92" s="35" t="s">
        <v>56</v>
      </c>
      <c r="E92" s="40" t="s">
        <v>1665</v>
      </c>
    </row>
    <row r="93" spans="1:5" ht="140.25">
      <c r="A93" t="s">
        <v>57</v>
      </c>
      <c r="E93" s="39" t="s">
        <v>1326</v>
      </c>
    </row>
    <row r="94" spans="1:13" ht="12.75">
      <c r="A94" t="s">
        <v>45</v>
      </c>
      <c r="C94" s="31" t="s">
        <v>78</v>
      </c>
      <c r="E94" s="33" t="s">
        <v>151</v>
      </c>
      <c r="J94" s="32">
        <f>0</f>
      </c>
      <c s="32">
        <f>0</f>
      </c>
      <c s="32">
        <f>0+L95+L99</f>
      </c>
      <c s="32">
        <f>0+M95+M99</f>
      </c>
    </row>
    <row r="95" spans="1:16" ht="12.75">
      <c r="A95" t="s">
        <v>48</v>
      </c>
      <c s="34" t="s">
        <v>211</v>
      </c>
      <c s="34" t="s">
        <v>1666</v>
      </c>
      <c s="35" t="s">
        <v>5</v>
      </c>
      <c s="6" t="s">
        <v>1667</v>
      </c>
      <c s="36" t="s">
        <v>492</v>
      </c>
      <c s="37">
        <v>206</v>
      </c>
      <c s="36">
        <v>0</v>
      </c>
      <c s="36">
        <f>ROUND(G95*H95,6)</f>
      </c>
      <c r="L95" s="38">
        <v>0</v>
      </c>
      <c s="32">
        <f>ROUND(ROUND(L95,2)*ROUND(G95,3),2)</f>
      </c>
      <c s="36" t="s">
        <v>54</v>
      </c>
      <c>
        <f>(M95*21)/100</f>
      </c>
      <c t="s">
        <v>26</v>
      </c>
    </row>
    <row r="96" spans="1:5" ht="12.75">
      <c r="A96" s="35" t="s">
        <v>55</v>
      </c>
      <c r="E96" s="39" t="s">
        <v>5</v>
      </c>
    </row>
    <row r="97" spans="1:5" ht="12.75">
      <c r="A97" s="35" t="s">
        <v>56</v>
      </c>
      <c r="E97" s="40" t="s">
        <v>1668</v>
      </c>
    </row>
    <row r="98" spans="1:5" ht="114.75">
      <c r="A98" t="s">
        <v>57</v>
      </c>
      <c r="E98" s="39" t="s">
        <v>1669</v>
      </c>
    </row>
    <row r="99" spans="1:16" ht="12.75">
      <c r="A99" t="s">
        <v>48</v>
      </c>
      <c s="34" t="s">
        <v>215</v>
      </c>
      <c s="34" t="s">
        <v>1670</v>
      </c>
      <c s="35" t="s">
        <v>5</v>
      </c>
      <c s="6" t="s">
        <v>1671</v>
      </c>
      <c s="36" t="s">
        <v>492</v>
      </c>
      <c s="37">
        <v>8.64</v>
      </c>
      <c s="36">
        <v>0</v>
      </c>
      <c s="36">
        <f>ROUND(G99*H99,6)</f>
      </c>
      <c r="L99" s="38">
        <v>0</v>
      </c>
      <c s="32">
        <f>ROUND(ROUND(L99,2)*ROUND(G99,3),2)</f>
      </c>
      <c s="36" t="s">
        <v>54</v>
      </c>
      <c>
        <f>(M99*21)/100</f>
      </c>
      <c t="s">
        <v>26</v>
      </c>
    </row>
    <row r="100" spans="1:5" ht="12.75">
      <c r="A100" s="35" t="s">
        <v>55</v>
      </c>
      <c r="E100" s="39" t="s">
        <v>5</v>
      </c>
    </row>
    <row r="101" spans="1:5" ht="12.75">
      <c r="A101" s="35" t="s">
        <v>56</v>
      </c>
      <c r="E101" s="40" t="s">
        <v>1672</v>
      </c>
    </row>
    <row r="102" spans="1:5" ht="102">
      <c r="A102" t="s">
        <v>57</v>
      </c>
      <c r="E102" s="39" t="s">
        <v>1673</v>
      </c>
    </row>
    <row r="103" spans="1:13" ht="12.75">
      <c r="A103" t="s">
        <v>45</v>
      </c>
      <c r="C103" s="31" t="s">
        <v>86</v>
      </c>
      <c r="E103" s="33" t="s">
        <v>405</v>
      </c>
      <c r="J103" s="32">
        <f>0</f>
      </c>
      <c s="32">
        <f>0</f>
      </c>
      <c s="32">
        <f>0+L104+L108</f>
      </c>
      <c s="32">
        <f>0+M104+M108</f>
      </c>
    </row>
    <row r="104" spans="1:16" ht="12.75">
      <c r="A104" t="s">
        <v>48</v>
      </c>
      <c s="34" t="s">
        <v>220</v>
      </c>
      <c s="34" t="s">
        <v>1393</v>
      </c>
      <c s="35" t="s">
        <v>5</v>
      </c>
      <c s="6" t="s">
        <v>1394</v>
      </c>
      <c s="36" t="s">
        <v>1674</v>
      </c>
      <c s="37">
        <v>8</v>
      </c>
      <c s="36">
        <v>0</v>
      </c>
      <c s="36">
        <f>ROUND(G104*H104,6)</f>
      </c>
      <c r="L104" s="38">
        <v>0</v>
      </c>
      <c s="32">
        <f>ROUND(ROUND(L104,2)*ROUND(G104,3),2)</f>
      </c>
      <c s="36" t="s">
        <v>54</v>
      </c>
      <c>
        <f>(M104*21)/100</f>
      </c>
      <c t="s">
        <v>26</v>
      </c>
    </row>
    <row r="105" spans="1:5" ht="12.75">
      <c r="A105" s="35" t="s">
        <v>55</v>
      </c>
      <c r="E105" s="39" t="s">
        <v>1675</v>
      </c>
    </row>
    <row r="106" spans="1:5" ht="12.75">
      <c r="A106" s="35" t="s">
        <v>56</v>
      </c>
      <c r="E106" s="40" t="s">
        <v>1631</v>
      </c>
    </row>
    <row r="107" spans="1:5" ht="51">
      <c r="A107" t="s">
        <v>57</v>
      </c>
      <c r="E107" s="39" t="s">
        <v>1547</v>
      </c>
    </row>
    <row r="108" spans="1:16" ht="12.75">
      <c r="A108" t="s">
        <v>48</v>
      </c>
      <c s="34" t="s">
        <v>224</v>
      </c>
      <c s="34" t="s">
        <v>1676</v>
      </c>
      <c s="35" t="s">
        <v>5</v>
      </c>
      <c s="6" t="s">
        <v>1677</v>
      </c>
      <c s="36" t="s">
        <v>154</v>
      </c>
      <c s="37">
        <v>26.5</v>
      </c>
      <c s="36">
        <v>0</v>
      </c>
      <c s="36">
        <f>ROUND(G108*H108,6)</f>
      </c>
      <c r="L108" s="38">
        <v>0</v>
      </c>
      <c s="32">
        <f>ROUND(ROUND(L108,2)*ROUND(G108,3),2)</f>
      </c>
      <c s="36" t="s">
        <v>54</v>
      </c>
      <c>
        <f>(M108*21)/100</f>
      </c>
      <c t="s">
        <v>26</v>
      </c>
    </row>
    <row r="109" spans="1:5" ht="12.75">
      <c r="A109" s="35" t="s">
        <v>55</v>
      </c>
      <c r="E109" s="39" t="s">
        <v>5</v>
      </c>
    </row>
    <row r="110" spans="1:5" ht="12.75">
      <c r="A110" s="35" t="s">
        <v>56</v>
      </c>
      <c r="E110" s="40" t="s">
        <v>1678</v>
      </c>
    </row>
    <row r="111" spans="1:5" ht="127.5">
      <c r="A111" t="s">
        <v>57</v>
      </c>
      <c r="E111" s="39" t="s">
        <v>1679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106</v>
      </c>
      <c s="41">
        <f>Rekapitulace!C12</f>
      </c>
      <c s="20" t="s">
        <v>0</v>
      </c>
      <c t="s">
        <v>22</v>
      </c>
      <c t="s">
        <v>26</v>
      </c>
    </row>
    <row r="4" spans="1:16" ht="32" customHeight="1">
      <c r="A4" s="24" t="s">
        <v>19</v>
      </c>
      <c s="25" t="s">
        <v>27</v>
      </c>
      <c s="27" t="s">
        <v>106</v>
      </c>
      <c r="E4" s="26" t="s">
        <v>107</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COUNTIFS(L8:L34,"=0",A8:A34,"P")+COUNTIFS(L8:L34,"",A8:A34,"P")+SUM(Q8:Q34)</f>
      </c>
    </row>
    <row r="8" spans="1:13" ht="12.75">
      <c r="A8" t="s">
        <v>43</v>
      </c>
      <c r="C8" s="28" t="s">
        <v>109</v>
      </c>
      <c r="E8" s="30" t="s">
        <v>107</v>
      </c>
      <c r="J8" s="29">
        <f>0+J9</f>
      </c>
      <c s="29">
        <f>0+K9</f>
      </c>
      <c s="29">
        <f>0+L9</f>
      </c>
      <c s="29">
        <f>0+M9</f>
      </c>
    </row>
    <row r="9" spans="1:13" ht="12.75">
      <c r="A9" t="s">
        <v>45</v>
      </c>
      <c r="C9" s="31" t="s">
        <v>46</v>
      </c>
      <c r="E9" s="33" t="s">
        <v>47</v>
      </c>
      <c r="J9" s="32">
        <f>0</f>
      </c>
      <c s="32">
        <f>0</f>
      </c>
      <c s="32">
        <f>0+L10+L14+L18+L22+L26+L30+L34</f>
      </c>
      <c s="32">
        <f>0+M10+M14+M18+M22+M26+M30+M34</f>
      </c>
    </row>
    <row r="10" spans="1:16" ht="12.75">
      <c r="A10" t="s">
        <v>48</v>
      </c>
      <c s="34" t="s">
        <v>49</v>
      </c>
      <c s="34" t="s">
        <v>110</v>
      </c>
      <c s="35" t="s">
        <v>5</v>
      </c>
      <c s="6" t="s">
        <v>111</v>
      </c>
      <c s="36" t="s">
        <v>112</v>
      </c>
      <c s="37">
        <v>1</v>
      </c>
      <c s="36">
        <v>0</v>
      </c>
      <c s="36">
        <f>ROUND(G10*H10,6)</f>
      </c>
      <c r="L10" s="38">
        <v>0</v>
      </c>
      <c s="32">
        <f>ROUND(ROUND(L10,2)*ROUND(G10,3),2)</f>
      </c>
      <c s="36" t="s">
        <v>54</v>
      </c>
      <c>
        <f>(M10*21)/100</f>
      </c>
      <c t="s">
        <v>26</v>
      </c>
    </row>
    <row r="11" spans="1:5" ht="12.75">
      <c r="A11" s="35" t="s">
        <v>55</v>
      </c>
      <c r="E11" s="39" t="s">
        <v>5</v>
      </c>
    </row>
    <row r="12" spans="1:5" ht="12.75">
      <c r="A12" s="35" t="s">
        <v>56</v>
      </c>
      <c r="E12" s="40" t="s">
        <v>113</v>
      </c>
    </row>
    <row r="13" spans="1:5" ht="89.25">
      <c r="A13" t="s">
        <v>57</v>
      </c>
      <c r="E13" s="39" t="s">
        <v>114</v>
      </c>
    </row>
    <row r="14" spans="1:16" ht="12.75">
      <c r="A14" t="s">
        <v>48</v>
      </c>
      <c s="34" t="s">
        <v>26</v>
      </c>
      <c s="34" t="s">
        <v>115</v>
      </c>
      <c s="35" t="s">
        <v>5</v>
      </c>
      <c s="6" t="s">
        <v>116</v>
      </c>
      <c s="36" t="s">
        <v>112</v>
      </c>
      <c s="37">
        <v>1</v>
      </c>
      <c s="36">
        <v>0</v>
      </c>
      <c s="36">
        <f>ROUND(G14*H14,6)</f>
      </c>
      <c r="L14" s="38">
        <v>0</v>
      </c>
      <c s="32">
        <f>ROUND(ROUND(L14,2)*ROUND(G14,3),2)</f>
      </c>
      <c s="36" t="s">
        <v>54</v>
      </c>
      <c>
        <f>(M14*21)/100</f>
      </c>
      <c t="s">
        <v>26</v>
      </c>
    </row>
    <row r="15" spans="1:5" ht="12.75">
      <c r="A15" s="35" t="s">
        <v>55</v>
      </c>
      <c r="E15" s="39" t="s">
        <v>5</v>
      </c>
    </row>
    <row r="16" spans="1:5" ht="12.75">
      <c r="A16" s="35" t="s">
        <v>56</v>
      </c>
      <c r="E16" s="40" t="s">
        <v>113</v>
      </c>
    </row>
    <row r="17" spans="1:5" ht="102">
      <c r="A17" t="s">
        <v>57</v>
      </c>
      <c r="E17" s="39" t="s">
        <v>117</v>
      </c>
    </row>
    <row r="18" spans="1:16" ht="12.75">
      <c r="A18" t="s">
        <v>48</v>
      </c>
      <c s="34" t="s">
        <v>25</v>
      </c>
      <c s="34" t="s">
        <v>118</v>
      </c>
      <c s="35" t="s">
        <v>5</v>
      </c>
      <c s="6" t="s">
        <v>119</v>
      </c>
      <c s="36" t="s">
        <v>112</v>
      </c>
      <c s="37">
        <v>1</v>
      </c>
      <c s="36">
        <v>0</v>
      </c>
      <c s="36">
        <f>ROUND(G18*H18,6)</f>
      </c>
      <c r="L18" s="38">
        <v>0</v>
      </c>
      <c s="32">
        <f>ROUND(ROUND(L18,2)*ROUND(G18,3),2)</f>
      </c>
      <c s="36" t="s">
        <v>54</v>
      </c>
      <c>
        <f>(M18*21)/100</f>
      </c>
      <c t="s">
        <v>26</v>
      </c>
    </row>
    <row r="19" spans="1:5" ht="12.75">
      <c r="A19" s="35" t="s">
        <v>55</v>
      </c>
      <c r="E19" s="39" t="s">
        <v>5</v>
      </c>
    </row>
    <row r="20" spans="1:5" ht="12.75">
      <c r="A20" s="35" t="s">
        <v>56</v>
      </c>
      <c r="E20" s="40" t="s">
        <v>113</v>
      </c>
    </row>
    <row r="21" spans="1:5" ht="38.25">
      <c r="A21" t="s">
        <v>57</v>
      </c>
      <c r="E21" s="39" t="s">
        <v>120</v>
      </c>
    </row>
    <row r="22" spans="1:16" ht="12.75">
      <c r="A22" t="s">
        <v>48</v>
      </c>
      <c s="34" t="s">
        <v>65</v>
      </c>
      <c s="34" t="s">
        <v>121</v>
      </c>
      <c s="35" t="s">
        <v>5</v>
      </c>
      <c s="6" t="s">
        <v>122</v>
      </c>
      <c s="36" t="s">
        <v>112</v>
      </c>
      <c s="37">
        <v>1</v>
      </c>
      <c s="36">
        <v>0</v>
      </c>
      <c s="36">
        <f>ROUND(G22*H22,6)</f>
      </c>
      <c r="L22" s="38">
        <v>0</v>
      </c>
      <c s="32">
        <f>ROUND(ROUND(L22,2)*ROUND(G22,3),2)</f>
      </c>
      <c s="36" t="s">
        <v>54</v>
      </c>
      <c>
        <f>(M22*21)/100</f>
      </c>
      <c t="s">
        <v>26</v>
      </c>
    </row>
    <row r="23" spans="1:5" ht="12.75">
      <c r="A23" s="35" t="s">
        <v>55</v>
      </c>
      <c r="E23" s="39" t="s">
        <v>5</v>
      </c>
    </row>
    <row r="24" spans="1:5" ht="12.75">
      <c r="A24" s="35" t="s">
        <v>56</v>
      </c>
      <c r="E24" s="40" t="s">
        <v>113</v>
      </c>
    </row>
    <row r="25" spans="1:5" ht="89.25">
      <c r="A25" t="s">
        <v>57</v>
      </c>
      <c r="E25" s="39" t="s">
        <v>123</v>
      </c>
    </row>
    <row r="26" spans="1:16" ht="12.75">
      <c r="A26" t="s">
        <v>48</v>
      </c>
      <c s="34" t="s">
        <v>69</v>
      </c>
      <c s="34" t="s">
        <v>124</v>
      </c>
      <c s="35" t="s">
        <v>5</v>
      </c>
      <c s="6" t="s">
        <v>125</v>
      </c>
      <c s="36" t="s">
        <v>112</v>
      </c>
      <c s="37">
        <v>1</v>
      </c>
      <c s="36">
        <v>0</v>
      </c>
      <c s="36">
        <f>ROUND(G26*H26,6)</f>
      </c>
      <c r="L26" s="38">
        <v>0</v>
      </c>
      <c s="32">
        <f>ROUND(ROUND(L26,2)*ROUND(G26,3),2)</f>
      </c>
      <c s="36" t="s">
        <v>54</v>
      </c>
      <c>
        <f>(M26*21)/100</f>
      </c>
      <c t="s">
        <v>26</v>
      </c>
    </row>
    <row r="27" spans="1:5" ht="12.75">
      <c r="A27" s="35" t="s">
        <v>55</v>
      </c>
      <c r="E27" s="39" t="s">
        <v>5</v>
      </c>
    </row>
    <row r="28" spans="1:5" ht="12.75">
      <c r="A28" s="35" t="s">
        <v>56</v>
      </c>
      <c r="E28" s="40" t="s">
        <v>113</v>
      </c>
    </row>
    <row r="29" spans="1:5" ht="76.5">
      <c r="A29" t="s">
        <v>57</v>
      </c>
      <c r="E29" s="39" t="s">
        <v>126</v>
      </c>
    </row>
    <row r="30" spans="1:16" ht="12.75">
      <c r="A30" t="s">
        <v>48</v>
      </c>
      <c s="34" t="s">
        <v>74</v>
      </c>
      <c s="34" t="s">
        <v>127</v>
      </c>
      <c s="35" t="s">
        <v>5</v>
      </c>
      <c s="6" t="s">
        <v>128</v>
      </c>
      <c s="36" t="s">
        <v>112</v>
      </c>
      <c s="37">
        <v>1</v>
      </c>
      <c s="36">
        <v>0</v>
      </c>
      <c s="36">
        <f>ROUND(G30*H30,6)</f>
      </c>
      <c r="L30" s="38">
        <v>0</v>
      </c>
      <c s="32">
        <f>ROUND(ROUND(L30,2)*ROUND(G30,3),2)</f>
      </c>
      <c s="36" t="s">
        <v>54</v>
      </c>
      <c>
        <f>(M30*21)/100</f>
      </c>
      <c t="s">
        <v>26</v>
      </c>
    </row>
    <row r="31" spans="1:5" ht="12.75">
      <c r="A31" s="35" t="s">
        <v>55</v>
      </c>
      <c r="E31" s="39" t="s">
        <v>5</v>
      </c>
    </row>
    <row r="32" spans="1:5" ht="12.75">
      <c r="A32" s="35" t="s">
        <v>56</v>
      </c>
      <c r="E32" s="40" t="s">
        <v>113</v>
      </c>
    </row>
    <row r="33" spans="1:5" ht="76.5">
      <c r="A33" t="s">
        <v>57</v>
      </c>
      <c r="E33" s="39" t="s">
        <v>129</v>
      </c>
    </row>
    <row r="34" spans="1:16" ht="12.75">
      <c r="A34" t="s">
        <v>48</v>
      </c>
      <c s="34" t="s">
        <v>78</v>
      </c>
      <c s="34" t="s">
        <v>130</v>
      </c>
      <c s="35" t="s">
        <v>5</v>
      </c>
      <c s="6" t="s">
        <v>131</v>
      </c>
      <c s="36" t="s">
        <v>132</v>
      </c>
      <c s="37">
        <v>1</v>
      </c>
      <c s="36">
        <v>0</v>
      </c>
      <c s="36">
        <f>ROUND(G34*H34,6)</f>
      </c>
      <c r="L34" s="38">
        <v>0</v>
      </c>
      <c s="32">
        <f>ROUND(ROUND(L34,2)*ROUND(G34,3),2)</f>
      </c>
      <c s="36" t="s">
        <v>54</v>
      </c>
      <c>
        <f>(M34*21)/100</f>
      </c>
      <c t="s">
        <v>26</v>
      </c>
    </row>
    <row r="35" spans="1:5" ht="12.75">
      <c r="A35" s="35" t="s">
        <v>55</v>
      </c>
      <c r="E35" s="39" t="s">
        <v>5</v>
      </c>
    </row>
    <row r="36" spans="1:5" ht="12.75">
      <c r="A36" s="35" t="s">
        <v>56</v>
      </c>
      <c r="E36" s="40" t="s">
        <v>5</v>
      </c>
    </row>
    <row r="37" spans="1:5" ht="12.75">
      <c r="A37" t="s">
        <v>57</v>
      </c>
      <c r="E37" s="39" t="s">
        <v>133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1619</v>
      </c>
      <c s="41">
        <f>Rekapitulace!C47</f>
      </c>
      <c s="20" t="s">
        <v>0</v>
      </c>
      <c t="s">
        <v>22</v>
      </c>
      <c t="s">
        <v>26</v>
      </c>
    </row>
    <row r="4" spans="1:16" ht="32" customHeight="1">
      <c r="A4" s="24" t="s">
        <v>19</v>
      </c>
      <c s="25" t="s">
        <v>27</v>
      </c>
      <c s="27" t="s">
        <v>1619</v>
      </c>
      <c r="E4" s="26" t="s">
        <v>1620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COUNTIFS(L8:L25,"=0",A8:A25,"P")+COUNTIFS(L8:L25,"",A8:A25,"P")+SUM(Q8:Q25)</f>
      </c>
    </row>
    <row r="8" spans="1:13" ht="12.75">
      <c r="A8" t="s">
        <v>43</v>
      </c>
      <c r="C8" s="28" t="s">
        <v>1682</v>
      </c>
      <c r="E8" s="30" t="s">
        <v>1681</v>
      </c>
      <c r="J8" s="29">
        <f>0+J9+J14+J19+J24</f>
      </c>
      <c s="29">
        <f>0+K9+K14+K19+K24</f>
      </c>
      <c s="29">
        <f>0+L9+L14+L19+L24</f>
      </c>
      <c s="29">
        <f>0+M9+M14+M19+M24</f>
      </c>
    </row>
    <row r="9" spans="1:13" ht="12.75">
      <c r="A9" t="s">
        <v>45</v>
      </c>
      <c r="C9" s="31" t="s">
        <v>46</v>
      </c>
      <c r="E9" s="33" t="s">
        <v>47</v>
      </c>
      <c r="J9" s="32">
        <f>0</f>
      </c>
      <c s="32">
        <f>0</f>
      </c>
      <c s="32">
        <f>0+L10</f>
      </c>
      <c s="32">
        <f>0+M10</f>
      </c>
    </row>
    <row r="10" spans="1:16" ht="25.5">
      <c r="A10" t="s">
        <v>48</v>
      </c>
      <c s="34" t="s">
        <v>65</v>
      </c>
      <c s="34" t="s">
        <v>50</v>
      </c>
      <c s="35" t="s">
        <v>51</v>
      </c>
      <c s="6" t="s">
        <v>52</v>
      </c>
      <c s="36" t="s">
        <v>53</v>
      </c>
      <c s="37">
        <v>0.612</v>
      </c>
      <c s="36">
        <v>0</v>
      </c>
      <c s="36">
        <f>ROUND(G10*H10,6)</f>
      </c>
      <c r="L10" s="38">
        <v>0</v>
      </c>
      <c s="32">
        <f>ROUND(ROUND(L10,2)*ROUND(G10,3),2)</f>
      </c>
      <c s="36" t="s">
        <v>54</v>
      </c>
      <c>
        <f>(M10*21)/100</f>
      </c>
      <c t="s">
        <v>26</v>
      </c>
    </row>
    <row r="11" spans="1:5" ht="25.5">
      <c r="A11" s="35" t="s">
        <v>55</v>
      </c>
      <c r="E11" s="39" t="s">
        <v>140</v>
      </c>
    </row>
    <row r="12" spans="1:5" ht="12.75">
      <c r="A12" s="35" t="s">
        <v>56</v>
      </c>
      <c r="E12" s="40" t="s">
        <v>1683</v>
      </c>
    </row>
    <row r="13" spans="1:5" ht="165.75">
      <c r="A13" t="s">
        <v>57</v>
      </c>
      <c r="E13" s="39" t="s">
        <v>58</v>
      </c>
    </row>
    <row r="14" spans="1:13" ht="12.75">
      <c r="A14" t="s">
        <v>45</v>
      </c>
      <c r="C14" s="31" t="s">
        <v>25</v>
      </c>
      <c r="E14" s="33" t="s">
        <v>680</v>
      </c>
      <c r="J14" s="32">
        <f>0</f>
      </c>
      <c s="32">
        <f>0</f>
      </c>
      <c s="32">
        <f>0+L15</f>
      </c>
      <c s="32">
        <f>0+M15</f>
      </c>
    </row>
    <row r="15" spans="1:16" ht="12.75">
      <c r="A15" t="s">
        <v>48</v>
      </c>
      <c s="34" t="s">
        <v>49</v>
      </c>
      <c s="34" t="s">
        <v>695</v>
      </c>
      <c s="35" t="s">
        <v>5</v>
      </c>
      <c s="6" t="s">
        <v>696</v>
      </c>
      <c s="36" t="s">
        <v>697</v>
      </c>
      <c s="37">
        <v>2020.8</v>
      </c>
      <c s="36">
        <v>0</v>
      </c>
      <c s="36">
        <f>ROUND(G15*H15,6)</f>
      </c>
      <c r="L15" s="38">
        <v>0</v>
      </c>
      <c s="32">
        <f>ROUND(ROUND(L15,2)*ROUND(G15,3),2)</f>
      </c>
      <c s="36" t="s">
        <v>54</v>
      </c>
      <c>
        <f>(M15*21)/100</f>
      </c>
      <c t="s">
        <v>26</v>
      </c>
    </row>
    <row r="16" spans="1:5" ht="12.75">
      <c r="A16" s="35" t="s">
        <v>55</v>
      </c>
      <c r="E16" s="39" t="s">
        <v>1684</v>
      </c>
    </row>
    <row r="17" spans="1:5" ht="280.5">
      <c r="A17" s="35" t="s">
        <v>56</v>
      </c>
      <c r="E17" s="40" t="s">
        <v>1685</v>
      </c>
    </row>
    <row r="18" spans="1:5" ht="293.25">
      <c r="A18" t="s">
        <v>57</v>
      </c>
      <c r="E18" s="39" t="s">
        <v>1686</v>
      </c>
    </row>
    <row r="19" spans="1:13" ht="12.75">
      <c r="A19" t="s">
        <v>45</v>
      </c>
      <c r="C19" s="31" t="s">
        <v>65</v>
      </c>
      <c r="E19" s="33" t="s">
        <v>509</v>
      </c>
      <c r="J19" s="32">
        <f>0</f>
      </c>
      <c s="32">
        <f>0</f>
      </c>
      <c s="32">
        <f>0+L20</f>
      </c>
      <c s="32">
        <f>0+M20</f>
      </c>
    </row>
    <row r="20" spans="1:16" ht="12.75">
      <c r="A20" t="s">
        <v>48</v>
      </c>
      <c s="34" t="s">
        <v>26</v>
      </c>
      <c s="34" t="s">
        <v>1687</v>
      </c>
      <c s="35" t="s">
        <v>5</v>
      </c>
      <c s="6" t="s">
        <v>1688</v>
      </c>
      <c s="36" t="s">
        <v>145</v>
      </c>
      <c s="37">
        <v>0.036</v>
      </c>
      <c s="36">
        <v>0</v>
      </c>
      <c s="36">
        <f>ROUND(G20*H20,6)</f>
      </c>
      <c r="L20" s="38">
        <v>0</v>
      </c>
      <c s="32">
        <f>ROUND(ROUND(L20,2)*ROUND(G20,3),2)</f>
      </c>
      <c s="36" t="s">
        <v>54</v>
      </c>
      <c>
        <f>(M20*21)/100</f>
      </c>
      <c t="s">
        <v>26</v>
      </c>
    </row>
    <row r="21" spans="1:5" ht="12.75">
      <c r="A21" s="35" t="s">
        <v>55</v>
      </c>
      <c r="E21" s="39" t="s">
        <v>5</v>
      </c>
    </row>
    <row r="22" spans="1:5" ht="12.75">
      <c r="A22" s="35" t="s">
        <v>56</v>
      </c>
      <c r="E22" s="40" t="s">
        <v>1689</v>
      </c>
    </row>
    <row r="23" spans="1:5" ht="293.25">
      <c r="A23" t="s">
        <v>57</v>
      </c>
      <c r="E23" s="39" t="s">
        <v>1690</v>
      </c>
    </row>
    <row r="24" spans="1:13" ht="12.75">
      <c r="A24" t="s">
        <v>45</v>
      </c>
      <c r="C24" s="31" t="s">
        <v>86</v>
      </c>
      <c r="E24" s="33" t="s">
        <v>405</v>
      </c>
      <c r="J24" s="32">
        <f>0</f>
      </c>
      <c s="32">
        <f>0</f>
      </c>
      <c s="32">
        <f>0+L25</f>
      </c>
      <c s="32">
        <f>0+M25</f>
      </c>
    </row>
    <row r="25" spans="1:16" ht="12.75">
      <c r="A25" t="s">
        <v>48</v>
      </c>
      <c s="34" t="s">
        <v>25</v>
      </c>
      <c s="34" t="s">
        <v>1691</v>
      </c>
      <c s="35" t="s">
        <v>5</v>
      </c>
      <c s="6" t="s">
        <v>1692</v>
      </c>
      <c s="36" t="s">
        <v>154</v>
      </c>
      <c s="37">
        <v>12.3</v>
      </c>
      <c s="36">
        <v>0</v>
      </c>
      <c s="36">
        <f>ROUND(G25*H25,6)</f>
      </c>
      <c r="L25" s="38">
        <v>0</v>
      </c>
      <c s="32">
        <f>ROUND(ROUND(L25,2)*ROUND(G25,3),2)</f>
      </c>
      <c s="36" t="s">
        <v>54</v>
      </c>
      <c>
        <f>(M25*21)/100</f>
      </c>
      <c t="s">
        <v>26</v>
      </c>
    </row>
    <row r="26" spans="1:5" ht="12.75">
      <c r="A26" s="35" t="s">
        <v>55</v>
      </c>
      <c r="E26" s="39" t="s">
        <v>5</v>
      </c>
    </row>
    <row r="27" spans="1:5" ht="12.75">
      <c r="A27" s="35" t="s">
        <v>56</v>
      </c>
      <c r="E27" s="40" t="s">
        <v>1693</v>
      </c>
    </row>
    <row r="28" spans="1:5" ht="38.25">
      <c r="A28" t="s">
        <v>57</v>
      </c>
      <c r="E28" s="39" t="s">
        <v>1442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1619</v>
      </c>
      <c s="41">
        <f>Rekapitulace!C47</f>
      </c>
      <c s="20" t="s">
        <v>0</v>
      </c>
      <c t="s">
        <v>22</v>
      </c>
      <c t="s">
        <v>26</v>
      </c>
    </row>
    <row r="4" spans="1:16" ht="32" customHeight="1">
      <c r="A4" s="24" t="s">
        <v>19</v>
      </c>
      <c s="25" t="s">
        <v>27</v>
      </c>
      <c s="27" t="s">
        <v>1619</v>
      </c>
      <c r="E4" s="26" t="s">
        <v>1620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COUNTIFS(L8:L20,"=0",A8:A20,"P")+COUNTIFS(L8:L20,"",A8:A20,"P")+SUM(Q8:Q20)</f>
      </c>
    </row>
    <row r="8" spans="1:13" ht="12.75">
      <c r="A8" t="s">
        <v>43</v>
      </c>
      <c r="C8" s="28" t="s">
        <v>1696</v>
      </c>
      <c r="E8" s="30" t="s">
        <v>1695</v>
      </c>
      <c r="J8" s="29">
        <f>0+J9+J14+J19</f>
      </c>
      <c s="29">
        <f>0+K9+K14+K19</f>
      </c>
      <c s="29">
        <f>0+L9+L14+L19</f>
      </c>
      <c s="29">
        <f>0+M9+M14+M19</f>
      </c>
    </row>
    <row r="9" spans="1:13" ht="12.75">
      <c r="A9" t="s">
        <v>45</v>
      </c>
      <c r="C9" s="31" t="s">
        <v>46</v>
      </c>
      <c r="E9" s="33" t="s">
        <v>47</v>
      </c>
      <c r="J9" s="32">
        <f>0</f>
      </c>
      <c s="32">
        <f>0</f>
      </c>
      <c s="32">
        <f>0+L10</f>
      </c>
      <c s="32">
        <f>0+M10</f>
      </c>
    </row>
    <row r="10" spans="1:16" ht="25.5">
      <c r="A10" t="s">
        <v>48</v>
      </c>
      <c s="34" t="s">
        <v>25</v>
      </c>
      <c s="34" t="s">
        <v>50</v>
      </c>
      <c s="35" t="s">
        <v>51</v>
      </c>
      <c s="6" t="s">
        <v>52</v>
      </c>
      <c s="36" t="s">
        <v>53</v>
      </c>
      <c s="37">
        <v>1.897</v>
      </c>
      <c s="36">
        <v>0</v>
      </c>
      <c s="36">
        <f>ROUND(G10*H10,6)</f>
      </c>
      <c r="L10" s="38">
        <v>0</v>
      </c>
      <c s="32">
        <f>ROUND(ROUND(L10,2)*ROUND(G10,3),2)</f>
      </c>
      <c s="36" t="s">
        <v>54</v>
      </c>
      <c>
        <f>(M10*21)/100</f>
      </c>
      <c t="s">
        <v>26</v>
      </c>
    </row>
    <row r="11" spans="1:5" ht="25.5">
      <c r="A11" s="35" t="s">
        <v>55</v>
      </c>
      <c r="E11" s="39" t="s">
        <v>140</v>
      </c>
    </row>
    <row r="12" spans="1:5" ht="25.5">
      <c r="A12" s="35" t="s">
        <v>56</v>
      </c>
      <c r="E12" s="40" t="s">
        <v>1697</v>
      </c>
    </row>
    <row r="13" spans="1:5" ht="165.75">
      <c r="A13" t="s">
        <v>57</v>
      </c>
      <c r="E13" s="39" t="s">
        <v>58</v>
      </c>
    </row>
    <row r="14" spans="1:13" ht="12.75">
      <c r="A14" t="s">
        <v>45</v>
      </c>
      <c r="C14" s="31" t="s">
        <v>25</v>
      </c>
      <c r="E14" s="33" t="s">
        <v>680</v>
      </c>
      <c r="J14" s="32">
        <f>0</f>
      </c>
      <c s="32">
        <f>0</f>
      </c>
      <c s="32">
        <f>0+L15</f>
      </c>
      <c s="32">
        <f>0+M15</f>
      </c>
    </row>
    <row r="15" spans="1:16" ht="12.75">
      <c r="A15" t="s">
        <v>48</v>
      </c>
      <c s="34" t="s">
        <v>49</v>
      </c>
      <c s="34" t="s">
        <v>695</v>
      </c>
      <c s="35" t="s">
        <v>5</v>
      </c>
      <c s="6" t="s">
        <v>696</v>
      </c>
      <c s="36" t="s">
        <v>697</v>
      </c>
      <c s="37">
        <v>4283.8</v>
      </c>
      <c s="36">
        <v>0</v>
      </c>
      <c s="36">
        <f>ROUND(G15*H15,6)</f>
      </c>
      <c r="L15" s="38">
        <v>0</v>
      </c>
      <c s="32">
        <f>ROUND(ROUND(L15,2)*ROUND(G15,3),2)</f>
      </c>
      <c s="36" t="s">
        <v>54</v>
      </c>
      <c>
        <f>(M15*21)/100</f>
      </c>
      <c t="s">
        <v>26</v>
      </c>
    </row>
    <row r="16" spans="1:5" ht="12.75">
      <c r="A16" s="35" t="s">
        <v>55</v>
      </c>
      <c r="E16" s="39" t="s">
        <v>1698</v>
      </c>
    </row>
    <row r="17" spans="1:5" ht="178.5">
      <c r="A17" s="35" t="s">
        <v>56</v>
      </c>
      <c r="E17" s="40" t="s">
        <v>1699</v>
      </c>
    </row>
    <row r="18" spans="1:5" ht="293.25">
      <c r="A18" t="s">
        <v>57</v>
      </c>
      <c r="E18" s="39" t="s">
        <v>1686</v>
      </c>
    </row>
    <row r="19" spans="1:13" ht="12.75">
      <c r="A19" t="s">
        <v>45</v>
      </c>
      <c r="C19" s="31" t="s">
        <v>65</v>
      </c>
      <c r="E19" s="33" t="s">
        <v>509</v>
      </c>
      <c r="J19" s="32">
        <f>0</f>
      </c>
      <c s="32">
        <f>0</f>
      </c>
      <c s="32">
        <f>0+L20</f>
      </c>
      <c s="32">
        <f>0+M20</f>
      </c>
    </row>
    <row r="20" spans="1:16" ht="12.75">
      <c r="A20" t="s">
        <v>48</v>
      </c>
      <c s="34" t="s">
        <v>26</v>
      </c>
      <c s="34" t="s">
        <v>1687</v>
      </c>
      <c s="35" t="s">
        <v>5</v>
      </c>
      <c s="6" t="s">
        <v>1688</v>
      </c>
      <c s="36" t="s">
        <v>145</v>
      </c>
      <c s="37">
        <v>0.868</v>
      </c>
      <c s="36">
        <v>0</v>
      </c>
      <c s="36">
        <f>ROUND(G20*H20,6)</f>
      </c>
      <c r="L20" s="38">
        <v>0</v>
      </c>
      <c s="32">
        <f>ROUND(ROUND(L20,2)*ROUND(G20,3),2)</f>
      </c>
      <c s="36" t="s">
        <v>54</v>
      </c>
      <c>
        <f>(M20*21)/100</f>
      </c>
      <c t="s">
        <v>26</v>
      </c>
    </row>
    <row r="21" spans="1:5" ht="12.75">
      <c r="A21" s="35" t="s">
        <v>55</v>
      </c>
      <c r="E21" s="39" t="s">
        <v>5</v>
      </c>
    </row>
    <row r="22" spans="1:5" ht="12.75">
      <c r="A22" s="35" t="s">
        <v>56</v>
      </c>
      <c r="E22" s="40" t="s">
        <v>1700</v>
      </c>
    </row>
    <row r="23" spans="1:5" ht="318.75">
      <c r="A23" t="s">
        <v>57</v>
      </c>
      <c r="E23" s="39" t="s">
        <v>1701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1702</v>
      </c>
      <c s="41">
        <f>Rekapitulace!C51</f>
      </c>
      <c s="20" t="s">
        <v>0</v>
      </c>
      <c t="s">
        <v>22</v>
      </c>
      <c t="s">
        <v>26</v>
      </c>
    </row>
    <row r="4" spans="1:16" ht="32" customHeight="1">
      <c r="A4" s="24" t="s">
        <v>19</v>
      </c>
      <c s="25" t="s">
        <v>27</v>
      </c>
      <c s="27" t="s">
        <v>1702</v>
      </c>
      <c r="E4" s="26" t="s">
        <v>1703</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COUNTIFS(L8:L123,"=0",A8:A123,"P")+COUNTIFS(L8:L123,"",A8:A123,"P")+SUM(Q8:Q123)</f>
      </c>
    </row>
    <row r="8" spans="1:13" ht="12.75">
      <c r="A8" t="s">
        <v>43</v>
      </c>
      <c r="C8" s="28" t="s">
        <v>1706</v>
      </c>
      <c r="E8" s="30" t="s">
        <v>1705</v>
      </c>
      <c r="J8" s="29">
        <f>0+J9+J22+J31+J36+J41+J118</f>
      </c>
      <c s="29">
        <f>0+K9+K22+K31+K36+K41+K118</f>
      </c>
      <c s="29">
        <f>0+L9+L22+L31+L36+L41+L118</f>
      </c>
      <c s="29">
        <f>0+M9+M22+M31+M36+M41+M118</f>
      </c>
    </row>
    <row r="9" spans="1:13" ht="12.75">
      <c r="A9" t="s">
        <v>45</v>
      </c>
      <c r="C9" s="31" t="s">
        <v>46</v>
      </c>
      <c r="E9" s="33" t="s">
        <v>47</v>
      </c>
      <c r="J9" s="32">
        <f>0</f>
      </c>
      <c s="32">
        <f>0</f>
      </c>
      <c s="32">
        <f>0+L10+L14+L18</f>
      </c>
      <c s="32">
        <f>0+M10+M14+M18</f>
      </c>
    </row>
    <row r="10" spans="1:16" ht="38.25">
      <c r="A10" t="s">
        <v>48</v>
      </c>
      <c s="34" t="s">
        <v>248</v>
      </c>
      <c s="34" t="s">
        <v>50</v>
      </c>
      <c s="35" t="s">
        <v>51</v>
      </c>
      <c s="6" t="s">
        <v>1707</v>
      </c>
      <c s="36" t="s">
        <v>53</v>
      </c>
      <c s="37">
        <v>32.893</v>
      </c>
      <c s="36">
        <v>0</v>
      </c>
      <c s="36">
        <f>ROUND(G10*H10,6)</f>
      </c>
      <c r="L10" s="38">
        <v>0</v>
      </c>
      <c s="32">
        <f>ROUND(ROUND(L10,2)*ROUND(G10,3),2)</f>
      </c>
      <c s="36" t="s">
        <v>54</v>
      </c>
      <c>
        <f>(M10*21)/100</f>
      </c>
      <c t="s">
        <v>26</v>
      </c>
    </row>
    <row r="11" spans="1:5" ht="25.5">
      <c r="A11" s="35" t="s">
        <v>55</v>
      </c>
      <c r="E11" s="39" t="s">
        <v>140</v>
      </c>
    </row>
    <row r="12" spans="1:5" ht="178.5">
      <c r="A12" s="35" t="s">
        <v>56</v>
      </c>
      <c r="E12" s="40" t="s">
        <v>1708</v>
      </c>
    </row>
    <row r="13" spans="1:5" ht="165.75">
      <c r="A13" t="s">
        <v>57</v>
      </c>
      <c r="E13" s="39" t="s">
        <v>869</v>
      </c>
    </row>
    <row r="14" spans="1:16" ht="25.5">
      <c r="A14" t="s">
        <v>48</v>
      </c>
      <c s="34" t="s">
        <v>252</v>
      </c>
      <c s="34" t="s">
        <v>62</v>
      </c>
      <c s="35" t="s">
        <v>63</v>
      </c>
      <c s="6" t="s">
        <v>872</v>
      </c>
      <c s="36" t="s">
        <v>53</v>
      </c>
      <c s="37">
        <v>1.25</v>
      </c>
      <c s="36">
        <v>0</v>
      </c>
      <c s="36">
        <f>ROUND(G14*H14,6)</f>
      </c>
      <c r="L14" s="38">
        <v>0</v>
      </c>
      <c s="32">
        <f>ROUND(ROUND(L14,2)*ROUND(G14,3),2)</f>
      </c>
      <c s="36" t="s">
        <v>54</v>
      </c>
      <c>
        <f>(M14*21)/100</f>
      </c>
      <c t="s">
        <v>26</v>
      </c>
    </row>
    <row r="15" spans="1:5" ht="25.5">
      <c r="A15" s="35" t="s">
        <v>55</v>
      </c>
      <c r="E15" s="39" t="s">
        <v>140</v>
      </c>
    </row>
    <row r="16" spans="1:5" ht="25.5">
      <c r="A16" s="35" t="s">
        <v>56</v>
      </c>
      <c r="E16" s="40" t="s">
        <v>1709</v>
      </c>
    </row>
    <row r="17" spans="1:5" ht="165.75">
      <c r="A17" t="s">
        <v>57</v>
      </c>
      <c r="E17" s="39" t="s">
        <v>869</v>
      </c>
    </row>
    <row r="18" spans="1:16" ht="38.25">
      <c r="A18" t="s">
        <v>48</v>
      </c>
      <c s="34" t="s">
        <v>256</v>
      </c>
      <c s="34" t="s">
        <v>83</v>
      </c>
      <c s="35" t="s">
        <v>84</v>
      </c>
      <c s="6" t="s">
        <v>1710</v>
      </c>
      <c s="36" t="s">
        <v>53</v>
      </c>
      <c s="37">
        <v>0.5255</v>
      </c>
      <c s="36">
        <v>0</v>
      </c>
      <c s="36">
        <f>ROUND(G18*H18,6)</f>
      </c>
      <c r="L18" s="38">
        <v>0</v>
      </c>
      <c s="32">
        <f>ROUND(ROUND(L18,2)*ROUND(G18,3),2)</f>
      </c>
      <c s="36" t="s">
        <v>54</v>
      </c>
      <c>
        <f>(M18*21)/100</f>
      </c>
      <c t="s">
        <v>26</v>
      </c>
    </row>
    <row r="19" spans="1:5" ht="25.5">
      <c r="A19" s="35" t="s">
        <v>55</v>
      </c>
      <c r="E19" s="39" t="s">
        <v>140</v>
      </c>
    </row>
    <row r="20" spans="1:5" ht="89.25">
      <c r="A20" s="35" t="s">
        <v>56</v>
      </c>
      <c r="E20" s="40" t="s">
        <v>1711</v>
      </c>
    </row>
    <row r="21" spans="1:5" ht="165.75">
      <c r="A21" t="s">
        <v>57</v>
      </c>
      <c r="E21" s="39" t="s">
        <v>869</v>
      </c>
    </row>
    <row r="22" spans="1:13" ht="12.75">
      <c r="A22" t="s">
        <v>45</v>
      </c>
      <c r="C22" s="31" t="s">
        <v>49</v>
      </c>
      <c r="E22" s="33" t="s">
        <v>142</v>
      </c>
      <c r="J22" s="32">
        <f>0</f>
      </c>
      <c s="32">
        <f>0</f>
      </c>
      <c s="32">
        <f>0+L23+L27</f>
      </c>
      <c s="32">
        <f>0+M23+M27</f>
      </c>
    </row>
    <row r="23" spans="1:16" ht="12.75">
      <c r="A23" t="s">
        <v>48</v>
      </c>
      <c s="34" t="s">
        <v>49</v>
      </c>
      <c s="34" t="s">
        <v>143</v>
      </c>
      <c s="35" t="s">
        <v>5</v>
      </c>
      <c s="6" t="s">
        <v>144</v>
      </c>
      <c s="36" t="s">
        <v>145</v>
      </c>
      <c s="37">
        <v>28.06</v>
      </c>
      <c s="36">
        <v>0</v>
      </c>
      <c s="36">
        <f>ROUND(G23*H23,6)</f>
      </c>
      <c r="L23" s="38">
        <v>0</v>
      </c>
      <c s="32">
        <f>ROUND(ROUND(L23,2)*ROUND(G23,3),2)</f>
      </c>
      <c s="36" t="s">
        <v>54</v>
      </c>
      <c>
        <f>(M23*21)/100</f>
      </c>
      <c t="s">
        <v>26</v>
      </c>
    </row>
    <row r="24" spans="1:5" ht="12.75">
      <c r="A24" s="35" t="s">
        <v>55</v>
      </c>
      <c r="E24" s="39" t="s">
        <v>5</v>
      </c>
    </row>
    <row r="25" spans="1:5" ht="204">
      <c r="A25" s="35" t="s">
        <v>56</v>
      </c>
      <c r="E25" s="40" t="s">
        <v>1712</v>
      </c>
    </row>
    <row r="26" spans="1:5" ht="318.75">
      <c r="A26" t="s">
        <v>57</v>
      </c>
      <c r="E26" s="39" t="s">
        <v>888</v>
      </c>
    </row>
    <row r="27" spans="1:16" ht="12.75">
      <c r="A27" t="s">
        <v>48</v>
      </c>
      <c s="34" t="s">
        <v>26</v>
      </c>
      <c s="34" t="s">
        <v>148</v>
      </c>
      <c s="35" t="s">
        <v>5</v>
      </c>
      <c s="6" t="s">
        <v>149</v>
      </c>
      <c s="36" t="s">
        <v>145</v>
      </c>
      <c s="37">
        <v>11.933</v>
      </c>
      <c s="36">
        <v>0</v>
      </c>
      <c s="36">
        <f>ROUND(G27*H27,6)</f>
      </c>
      <c r="L27" s="38">
        <v>0</v>
      </c>
      <c s="32">
        <f>ROUND(ROUND(L27,2)*ROUND(G27,3),2)</f>
      </c>
      <c s="36" t="s">
        <v>54</v>
      </c>
      <c>
        <f>(M27*21)/100</f>
      </c>
      <c t="s">
        <v>26</v>
      </c>
    </row>
    <row r="28" spans="1:5" ht="12.75">
      <c r="A28" s="35" t="s">
        <v>55</v>
      </c>
      <c r="E28" s="39" t="s">
        <v>5</v>
      </c>
    </row>
    <row r="29" spans="1:5" ht="204">
      <c r="A29" s="35" t="s">
        <v>56</v>
      </c>
      <c r="E29" s="40" t="s">
        <v>1713</v>
      </c>
    </row>
    <row r="30" spans="1:5" ht="204">
      <c r="A30" t="s">
        <v>57</v>
      </c>
      <c r="E30" s="39" t="s">
        <v>896</v>
      </c>
    </row>
    <row r="31" spans="1:13" ht="12.75">
      <c r="A31" t="s">
        <v>45</v>
      </c>
      <c r="C31" s="31" t="s">
        <v>26</v>
      </c>
      <c r="E31" s="33" t="s">
        <v>495</v>
      </c>
      <c r="J31" s="32">
        <f>0</f>
      </c>
      <c s="32">
        <f>0</f>
      </c>
      <c s="32">
        <f>0+L32</f>
      </c>
      <c s="32">
        <f>0+M32</f>
      </c>
    </row>
    <row r="32" spans="1:16" ht="12.75">
      <c r="A32" t="s">
        <v>48</v>
      </c>
      <c s="34" t="s">
        <v>25</v>
      </c>
      <c s="34" t="s">
        <v>998</v>
      </c>
      <c s="35" t="s">
        <v>5</v>
      </c>
      <c s="6" t="s">
        <v>999</v>
      </c>
      <c s="36" t="s">
        <v>145</v>
      </c>
      <c s="37">
        <v>0.04</v>
      </c>
      <c s="36">
        <v>0</v>
      </c>
      <c s="36">
        <f>ROUND(G32*H32,6)</f>
      </c>
      <c r="L32" s="38">
        <v>0</v>
      </c>
      <c s="32">
        <f>ROUND(ROUND(L32,2)*ROUND(G32,3),2)</f>
      </c>
      <c s="36" t="s">
        <v>54</v>
      </c>
      <c>
        <f>(M32*21)/100</f>
      </c>
      <c t="s">
        <v>26</v>
      </c>
    </row>
    <row r="33" spans="1:5" ht="12.75">
      <c r="A33" s="35" t="s">
        <v>55</v>
      </c>
      <c r="E33" s="39" t="s">
        <v>5</v>
      </c>
    </row>
    <row r="34" spans="1:5" ht="38.25">
      <c r="A34" s="35" t="s">
        <v>56</v>
      </c>
      <c r="E34" s="40" t="s">
        <v>1714</v>
      </c>
    </row>
    <row r="35" spans="1:5" ht="369.75">
      <c r="A35" t="s">
        <v>57</v>
      </c>
      <c r="E35" s="39" t="s">
        <v>1001</v>
      </c>
    </row>
    <row r="36" spans="1:13" ht="12.75">
      <c r="A36" t="s">
        <v>45</v>
      </c>
      <c r="C36" s="31" t="s">
        <v>69</v>
      </c>
      <c r="E36" s="33" t="s">
        <v>353</v>
      </c>
      <c r="J36" s="32">
        <f>0</f>
      </c>
      <c s="32">
        <f>0</f>
      </c>
      <c s="32">
        <f>0+L37</f>
      </c>
      <c s="32">
        <f>0+M37</f>
      </c>
    </row>
    <row r="37" spans="1:16" ht="12.75">
      <c r="A37" t="s">
        <v>48</v>
      </c>
      <c s="34" t="s">
        <v>65</v>
      </c>
      <c s="34" t="s">
        <v>902</v>
      </c>
      <c s="35" t="s">
        <v>5</v>
      </c>
      <c s="6" t="s">
        <v>903</v>
      </c>
      <c s="36" t="s">
        <v>145</v>
      </c>
      <c s="37">
        <v>9.45</v>
      </c>
      <c s="36">
        <v>0</v>
      </c>
      <c s="36">
        <f>ROUND(G37*H37,6)</f>
      </c>
      <c r="L37" s="38">
        <v>0</v>
      </c>
      <c s="32">
        <f>ROUND(ROUND(L37,2)*ROUND(G37,3),2)</f>
      </c>
      <c s="36" t="s">
        <v>54</v>
      </c>
      <c>
        <f>(M37*21)/100</f>
      </c>
      <c t="s">
        <v>26</v>
      </c>
    </row>
    <row r="38" spans="1:5" ht="12.75">
      <c r="A38" s="35" t="s">
        <v>55</v>
      </c>
      <c r="E38" s="39" t="s">
        <v>5</v>
      </c>
    </row>
    <row r="39" spans="1:5" ht="76.5">
      <c r="A39" s="35" t="s">
        <v>56</v>
      </c>
      <c r="E39" s="40" t="s">
        <v>1715</v>
      </c>
    </row>
    <row r="40" spans="1:5" ht="51">
      <c r="A40" t="s">
        <v>57</v>
      </c>
      <c r="E40" s="39" t="s">
        <v>901</v>
      </c>
    </row>
    <row r="41" spans="1:13" ht="12.75">
      <c r="A41" t="s">
        <v>45</v>
      </c>
      <c r="C41" s="31" t="s">
        <v>78</v>
      </c>
      <c r="E41" s="33" t="s">
        <v>151</v>
      </c>
      <c r="J41" s="32">
        <f>0</f>
      </c>
      <c s="32">
        <f>0</f>
      </c>
      <c s="32">
        <f>0+L42+L46+L50+L54+L58+L62+L66+L70+L74+L78+L82+L86+L90+L94+L98+L102+L106+L110+L114</f>
      </c>
      <c s="32">
        <f>0+M42+M46+M50+M54+M58+M62+M66+M70+M74+M78+M82+M86+M90+M94+M98+M102+M106+M110+M114</f>
      </c>
    </row>
    <row r="42" spans="1:16" ht="25.5">
      <c r="A42" t="s">
        <v>48</v>
      </c>
      <c s="34" t="s">
        <v>69</v>
      </c>
      <c s="34" t="s">
        <v>289</v>
      </c>
      <c s="35" t="s">
        <v>5</v>
      </c>
      <c s="6" t="s">
        <v>290</v>
      </c>
      <c s="36" t="s">
        <v>132</v>
      </c>
      <c s="37">
        <v>9</v>
      </c>
      <c s="36">
        <v>0</v>
      </c>
      <c s="36">
        <f>ROUND(G42*H42,6)</f>
      </c>
      <c r="L42" s="38">
        <v>0</v>
      </c>
      <c s="32">
        <f>ROUND(ROUND(L42,2)*ROUND(G42,3),2)</f>
      </c>
      <c s="36" t="s">
        <v>54</v>
      </c>
      <c>
        <f>(M42*21)/100</f>
      </c>
      <c t="s">
        <v>26</v>
      </c>
    </row>
    <row r="43" spans="1:5" ht="12.75">
      <c r="A43" s="35" t="s">
        <v>55</v>
      </c>
      <c r="E43" s="39" t="s">
        <v>5</v>
      </c>
    </row>
    <row r="44" spans="1:5" ht="51">
      <c r="A44" s="35" t="s">
        <v>56</v>
      </c>
      <c r="E44" s="40" t="s">
        <v>1716</v>
      </c>
    </row>
    <row r="45" spans="1:5" ht="76.5">
      <c r="A45" t="s">
        <v>57</v>
      </c>
      <c r="E45" s="39" t="s">
        <v>1717</v>
      </c>
    </row>
    <row r="46" spans="1:16" ht="12.75">
      <c r="A46" t="s">
        <v>48</v>
      </c>
      <c s="34" t="s">
        <v>74</v>
      </c>
      <c s="34" t="s">
        <v>921</v>
      </c>
      <c s="35" t="s">
        <v>5</v>
      </c>
      <c s="6" t="s">
        <v>922</v>
      </c>
      <c s="36" t="s">
        <v>154</v>
      </c>
      <c s="37">
        <v>141</v>
      </c>
      <c s="36">
        <v>0</v>
      </c>
      <c s="36">
        <f>ROUND(G46*H46,6)</f>
      </c>
      <c r="L46" s="38">
        <v>0</v>
      </c>
      <c s="32">
        <f>ROUND(ROUND(L46,2)*ROUND(G46,3),2)</f>
      </c>
      <c s="36" t="s">
        <v>54</v>
      </c>
      <c>
        <f>(M46*21)/100</f>
      </c>
      <c t="s">
        <v>26</v>
      </c>
    </row>
    <row r="47" spans="1:5" ht="12.75">
      <c r="A47" s="35" t="s">
        <v>55</v>
      </c>
      <c r="E47" s="39" t="s">
        <v>5</v>
      </c>
    </row>
    <row r="48" spans="1:5" ht="76.5">
      <c r="A48" s="35" t="s">
        <v>56</v>
      </c>
      <c r="E48" s="40" t="s">
        <v>1718</v>
      </c>
    </row>
    <row r="49" spans="1:5" ht="140.25">
      <c r="A49" t="s">
        <v>57</v>
      </c>
      <c r="E49" s="39" t="s">
        <v>924</v>
      </c>
    </row>
    <row r="50" spans="1:16" ht="25.5">
      <c r="A50" t="s">
        <v>48</v>
      </c>
      <c s="34" t="s">
        <v>78</v>
      </c>
      <c s="34" t="s">
        <v>1719</v>
      </c>
      <c s="35" t="s">
        <v>5</v>
      </c>
      <c s="6" t="s">
        <v>1720</v>
      </c>
      <c s="36" t="s">
        <v>132</v>
      </c>
      <c s="37">
        <v>8</v>
      </c>
      <c s="36">
        <v>0</v>
      </c>
      <c s="36">
        <f>ROUND(G50*H50,6)</f>
      </c>
      <c r="L50" s="38">
        <v>0</v>
      </c>
      <c s="32">
        <f>ROUND(ROUND(L50,2)*ROUND(G50,3),2)</f>
      </c>
      <c s="36" t="s">
        <v>54</v>
      </c>
      <c>
        <f>(M50*21)/100</f>
      </c>
      <c t="s">
        <v>26</v>
      </c>
    </row>
    <row r="51" spans="1:5" ht="12.75">
      <c r="A51" s="35" t="s">
        <v>55</v>
      </c>
      <c r="E51" s="39" t="s">
        <v>5</v>
      </c>
    </row>
    <row r="52" spans="1:5" ht="51">
      <c r="A52" s="35" t="s">
        <v>56</v>
      </c>
      <c r="E52" s="40" t="s">
        <v>1721</v>
      </c>
    </row>
    <row r="53" spans="1:5" ht="102">
      <c r="A53" t="s">
        <v>57</v>
      </c>
      <c r="E53" s="39" t="s">
        <v>1722</v>
      </c>
    </row>
    <row r="54" spans="1:16" ht="12.75">
      <c r="A54" t="s">
        <v>48</v>
      </c>
      <c s="34" t="s">
        <v>82</v>
      </c>
      <c s="34" t="s">
        <v>1004</v>
      </c>
      <c s="35" t="s">
        <v>5</v>
      </c>
      <c s="6" t="s">
        <v>1005</v>
      </c>
      <c s="36" t="s">
        <v>154</v>
      </c>
      <c s="37">
        <v>211</v>
      </c>
      <c s="36">
        <v>0</v>
      </c>
      <c s="36">
        <f>ROUND(G54*H54,6)</f>
      </c>
      <c r="L54" s="38">
        <v>0</v>
      </c>
      <c s="32">
        <f>ROUND(ROUND(L54,2)*ROUND(G54,3),2)</f>
      </c>
      <c s="36" t="s">
        <v>54</v>
      </c>
      <c>
        <f>(M54*21)/100</f>
      </c>
      <c t="s">
        <v>26</v>
      </c>
    </row>
    <row r="55" spans="1:5" ht="12.75">
      <c r="A55" s="35" t="s">
        <v>55</v>
      </c>
      <c r="E55" s="39" t="s">
        <v>5</v>
      </c>
    </row>
    <row r="56" spans="1:5" ht="38.25">
      <c r="A56" s="35" t="s">
        <v>56</v>
      </c>
      <c r="E56" s="40" t="s">
        <v>1723</v>
      </c>
    </row>
    <row r="57" spans="1:5" ht="76.5">
      <c r="A57" t="s">
        <v>57</v>
      </c>
      <c r="E57" s="39" t="s">
        <v>1007</v>
      </c>
    </row>
    <row r="58" spans="1:16" ht="12.75">
      <c r="A58" t="s">
        <v>48</v>
      </c>
      <c s="34" t="s">
        <v>86</v>
      </c>
      <c s="34" t="s">
        <v>1724</v>
      </c>
      <c s="35" t="s">
        <v>5</v>
      </c>
      <c s="6" t="s">
        <v>1725</v>
      </c>
      <c s="36" t="s">
        <v>154</v>
      </c>
      <c s="37">
        <v>50</v>
      </c>
      <c s="36">
        <v>0</v>
      </c>
      <c s="36">
        <f>ROUND(G58*H58,6)</f>
      </c>
      <c r="L58" s="38">
        <v>0</v>
      </c>
      <c s="32">
        <f>ROUND(ROUND(L58,2)*ROUND(G58,3),2)</f>
      </c>
      <c s="36" t="s">
        <v>54</v>
      </c>
      <c>
        <f>(M58*21)/100</f>
      </c>
      <c t="s">
        <v>26</v>
      </c>
    </row>
    <row r="59" spans="1:5" ht="12.75">
      <c r="A59" s="35" t="s">
        <v>55</v>
      </c>
      <c r="E59" s="39" t="s">
        <v>5</v>
      </c>
    </row>
    <row r="60" spans="1:5" ht="25.5">
      <c r="A60" s="35" t="s">
        <v>56</v>
      </c>
      <c r="E60" s="40" t="s">
        <v>1726</v>
      </c>
    </row>
    <row r="61" spans="1:5" ht="127.5">
      <c r="A61" t="s">
        <v>57</v>
      </c>
      <c r="E61" s="39" t="s">
        <v>1727</v>
      </c>
    </row>
    <row r="62" spans="1:16" ht="12.75">
      <c r="A62" t="s">
        <v>48</v>
      </c>
      <c s="34" t="s">
        <v>90</v>
      </c>
      <c s="34" t="s">
        <v>1728</v>
      </c>
      <c s="35" t="s">
        <v>5</v>
      </c>
      <c s="6" t="s">
        <v>1729</v>
      </c>
      <c s="36" t="s">
        <v>132</v>
      </c>
      <c s="37">
        <v>1</v>
      </c>
      <c s="36">
        <v>0</v>
      </c>
      <c s="36">
        <f>ROUND(G62*H62,6)</f>
      </c>
      <c r="L62" s="38">
        <v>0</v>
      </c>
      <c s="32">
        <f>ROUND(ROUND(L62,2)*ROUND(G62,3),2)</f>
      </c>
      <c s="36" t="s">
        <v>54</v>
      </c>
      <c>
        <f>(M62*21)/100</f>
      </c>
      <c t="s">
        <v>26</v>
      </c>
    </row>
    <row r="63" spans="1:5" ht="12.75">
      <c r="A63" s="35" t="s">
        <v>55</v>
      </c>
      <c r="E63" s="39" t="s">
        <v>5</v>
      </c>
    </row>
    <row r="64" spans="1:5" ht="12.75">
      <c r="A64" s="35" t="s">
        <v>56</v>
      </c>
      <c r="E64" s="40" t="s">
        <v>1730</v>
      </c>
    </row>
    <row r="65" spans="1:5" ht="76.5">
      <c r="A65" t="s">
        <v>57</v>
      </c>
      <c r="E65" s="39" t="s">
        <v>1731</v>
      </c>
    </row>
    <row r="66" spans="1:16" ht="12.75">
      <c r="A66" t="s">
        <v>48</v>
      </c>
      <c s="34" t="s">
        <v>94</v>
      </c>
      <c s="34" t="s">
        <v>1732</v>
      </c>
      <c s="35" t="s">
        <v>5</v>
      </c>
      <c s="6" t="s">
        <v>1733</v>
      </c>
      <c s="36" t="s">
        <v>154</v>
      </c>
      <c s="37">
        <v>45</v>
      </c>
      <c s="36">
        <v>0</v>
      </c>
      <c s="36">
        <f>ROUND(G66*H66,6)</f>
      </c>
      <c r="L66" s="38">
        <v>0</v>
      </c>
      <c s="32">
        <f>ROUND(ROUND(L66,2)*ROUND(G66,3),2)</f>
      </c>
      <c s="36" t="s">
        <v>54</v>
      </c>
      <c>
        <f>(M66*21)/100</f>
      </c>
      <c t="s">
        <v>26</v>
      </c>
    </row>
    <row r="67" spans="1:5" ht="12.75">
      <c r="A67" s="35" t="s">
        <v>55</v>
      </c>
      <c r="E67" s="39" t="s">
        <v>1734</v>
      </c>
    </row>
    <row r="68" spans="1:5" ht="25.5">
      <c r="A68" s="35" t="s">
        <v>56</v>
      </c>
      <c r="E68" s="40" t="s">
        <v>1735</v>
      </c>
    </row>
    <row r="69" spans="1:5" ht="89.25">
      <c r="A69" t="s">
        <v>57</v>
      </c>
      <c r="E69" s="39" t="s">
        <v>1736</v>
      </c>
    </row>
    <row r="70" spans="1:16" ht="12.75">
      <c r="A70" t="s">
        <v>48</v>
      </c>
      <c s="34" t="s">
        <v>98</v>
      </c>
      <c s="34" t="s">
        <v>1737</v>
      </c>
      <c s="35" t="s">
        <v>5</v>
      </c>
      <c s="6" t="s">
        <v>1738</v>
      </c>
      <c s="36" t="s">
        <v>154</v>
      </c>
      <c s="37">
        <v>90</v>
      </c>
      <c s="36">
        <v>0</v>
      </c>
      <c s="36">
        <f>ROUND(G70*H70,6)</f>
      </c>
      <c r="L70" s="38">
        <v>0</v>
      </c>
      <c s="32">
        <f>ROUND(ROUND(L70,2)*ROUND(G70,3),2)</f>
      </c>
      <c s="36" t="s">
        <v>54</v>
      </c>
      <c>
        <f>(M70*21)/100</f>
      </c>
      <c t="s">
        <v>26</v>
      </c>
    </row>
    <row r="71" spans="1:5" ht="25.5">
      <c r="A71" s="35" t="s">
        <v>55</v>
      </c>
      <c r="E71" s="39" t="s">
        <v>1739</v>
      </c>
    </row>
    <row r="72" spans="1:5" ht="25.5">
      <c r="A72" s="35" t="s">
        <v>56</v>
      </c>
      <c r="E72" s="40" t="s">
        <v>1740</v>
      </c>
    </row>
    <row r="73" spans="1:5" ht="89.25">
      <c r="A73" t="s">
        <v>57</v>
      </c>
      <c r="E73" s="39" t="s">
        <v>1736</v>
      </c>
    </row>
    <row r="74" spans="1:16" ht="12.75">
      <c r="A74" t="s">
        <v>48</v>
      </c>
      <c s="34" t="s">
        <v>102</v>
      </c>
      <c s="34" t="s">
        <v>1741</v>
      </c>
      <c s="35" t="s">
        <v>5</v>
      </c>
      <c s="6" t="s">
        <v>1742</v>
      </c>
      <c s="36" t="s">
        <v>154</v>
      </c>
      <c s="37">
        <v>99</v>
      </c>
      <c s="36">
        <v>0</v>
      </c>
      <c s="36">
        <f>ROUND(G74*H74,6)</f>
      </c>
      <c r="L74" s="38">
        <v>0</v>
      </c>
      <c s="32">
        <f>ROUND(ROUND(L74,2)*ROUND(G74,3),2)</f>
      </c>
      <c s="36" t="s">
        <v>54</v>
      </c>
      <c>
        <f>(M74*21)/100</f>
      </c>
      <c t="s">
        <v>26</v>
      </c>
    </row>
    <row r="75" spans="1:5" ht="12.75">
      <c r="A75" s="35" t="s">
        <v>55</v>
      </c>
      <c r="E75" s="39" t="s">
        <v>1743</v>
      </c>
    </row>
    <row r="76" spans="1:5" ht="25.5">
      <c r="A76" s="35" t="s">
        <v>56</v>
      </c>
      <c r="E76" s="40" t="s">
        <v>1744</v>
      </c>
    </row>
    <row r="77" spans="1:5" ht="89.25">
      <c r="A77" t="s">
        <v>57</v>
      </c>
      <c r="E77" s="39" t="s">
        <v>1736</v>
      </c>
    </row>
    <row r="78" spans="1:16" ht="12.75">
      <c r="A78" t="s">
        <v>48</v>
      </c>
      <c s="34" t="s">
        <v>197</v>
      </c>
      <c s="34" t="s">
        <v>1745</v>
      </c>
      <c s="35" t="s">
        <v>5</v>
      </c>
      <c s="6" t="s">
        <v>1746</v>
      </c>
      <c s="36" t="s">
        <v>154</v>
      </c>
      <c s="37">
        <v>45</v>
      </c>
      <c s="36">
        <v>0</v>
      </c>
      <c s="36">
        <f>ROUND(G78*H78,6)</f>
      </c>
      <c r="L78" s="38">
        <v>0</v>
      </c>
      <c s="32">
        <f>ROUND(ROUND(L78,2)*ROUND(G78,3),2)</f>
      </c>
      <c s="36" t="s">
        <v>54</v>
      </c>
      <c>
        <f>(M78*21)/100</f>
      </c>
      <c t="s">
        <v>26</v>
      </c>
    </row>
    <row r="79" spans="1:5" ht="12.75">
      <c r="A79" s="35" t="s">
        <v>55</v>
      </c>
      <c r="E79" s="39" t="s">
        <v>1747</v>
      </c>
    </row>
    <row r="80" spans="1:5" ht="25.5">
      <c r="A80" s="35" t="s">
        <v>56</v>
      </c>
      <c r="E80" s="40" t="s">
        <v>1735</v>
      </c>
    </row>
    <row r="81" spans="1:5" ht="89.25">
      <c r="A81" t="s">
        <v>57</v>
      </c>
      <c r="E81" s="39" t="s">
        <v>1736</v>
      </c>
    </row>
    <row r="82" spans="1:16" ht="25.5">
      <c r="A82" t="s">
        <v>48</v>
      </c>
      <c s="34" t="s">
        <v>202</v>
      </c>
      <c s="34" t="s">
        <v>1748</v>
      </c>
      <c s="35" t="s">
        <v>5</v>
      </c>
      <c s="6" t="s">
        <v>1749</v>
      </c>
      <c s="36" t="s">
        <v>132</v>
      </c>
      <c s="37">
        <v>1</v>
      </c>
      <c s="36">
        <v>0</v>
      </c>
      <c s="36">
        <f>ROUND(G82*H82,6)</f>
      </c>
      <c r="L82" s="38">
        <v>0</v>
      </c>
      <c s="32">
        <f>ROUND(ROUND(L82,2)*ROUND(G82,3),2)</f>
      </c>
      <c s="36" t="s">
        <v>54</v>
      </c>
      <c>
        <f>(M82*21)/100</f>
      </c>
      <c t="s">
        <v>26</v>
      </c>
    </row>
    <row r="83" spans="1:5" ht="12.75">
      <c r="A83" s="35" t="s">
        <v>55</v>
      </c>
      <c r="E83" s="39" t="s">
        <v>5</v>
      </c>
    </row>
    <row r="84" spans="1:5" ht="12.75">
      <c r="A84" s="35" t="s">
        <v>56</v>
      </c>
      <c r="E84" s="40" t="s">
        <v>1750</v>
      </c>
    </row>
    <row r="85" spans="1:5" ht="102">
      <c r="A85" t="s">
        <v>57</v>
      </c>
      <c r="E85" s="39" t="s">
        <v>1751</v>
      </c>
    </row>
    <row r="86" spans="1:16" ht="25.5">
      <c r="A86" t="s">
        <v>48</v>
      </c>
      <c s="34" t="s">
        <v>206</v>
      </c>
      <c s="34" t="s">
        <v>1752</v>
      </c>
      <c s="35" t="s">
        <v>5</v>
      </c>
      <c s="6" t="s">
        <v>1753</v>
      </c>
      <c s="36" t="s">
        <v>132</v>
      </c>
      <c s="37">
        <v>2</v>
      </c>
      <c s="36">
        <v>0</v>
      </c>
      <c s="36">
        <f>ROUND(G86*H86,6)</f>
      </c>
      <c r="L86" s="38">
        <v>0</v>
      </c>
      <c s="32">
        <f>ROUND(ROUND(L86,2)*ROUND(G86,3),2)</f>
      </c>
      <c s="36" t="s">
        <v>54</v>
      </c>
      <c>
        <f>(M86*21)/100</f>
      </c>
      <c t="s">
        <v>26</v>
      </c>
    </row>
    <row r="87" spans="1:5" ht="12.75">
      <c r="A87" s="35" t="s">
        <v>55</v>
      </c>
      <c r="E87" s="39" t="s">
        <v>5</v>
      </c>
    </row>
    <row r="88" spans="1:5" ht="25.5">
      <c r="A88" s="35" t="s">
        <v>56</v>
      </c>
      <c r="E88" s="40" t="s">
        <v>1754</v>
      </c>
    </row>
    <row r="89" spans="1:5" ht="102">
      <c r="A89" t="s">
        <v>57</v>
      </c>
      <c r="E89" s="39" t="s">
        <v>1751</v>
      </c>
    </row>
    <row r="90" spans="1:16" ht="25.5">
      <c r="A90" t="s">
        <v>48</v>
      </c>
      <c s="34" t="s">
        <v>211</v>
      </c>
      <c s="34" t="s">
        <v>1755</v>
      </c>
      <c s="35" t="s">
        <v>5</v>
      </c>
      <c s="6" t="s">
        <v>1756</v>
      </c>
      <c s="36" t="s">
        <v>132</v>
      </c>
      <c s="37">
        <v>4</v>
      </c>
      <c s="36">
        <v>0</v>
      </c>
      <c s="36">
        <f>ROUND(G90*H90,6)</f>
      </c>
      <c r="L90" s="38">
        <v>0</v>
      </c>
      <c s="32">
        <f>ROUND(ROUND(L90,2)*ROUND(G90,3),2)</f>
      </c>
      <c s="36" t="s">
        <v>54</v>
      </c>
      <c>
        <f>(M90*21)/100</f>
      </c>
      <c t="s">
        <v>26</v>
      </c>
    </row>
    <row r="91" spans="1:5" ht="12.75">
      <c r="A91" s="35" t="s">
        <v>55</v>
      </c>
      <c r="E91" s="39" t="s">
        <v>5</v>
      </c>
    </row>
    <row r="92" spans="1:5" ht="25.5">
      <c r="A92" s="35" t="s">
        <v>56</v>
      </c>
      <c r="E92" s="40" t="s">
        <v>1757</v>
      </c>
    </row>
    <row r="93" spans="1:5" ht="102">
      <c r="A93" t="s">
        <v>57</v>
      </c>
      <c r="E93" s="39" t="s">
        <v>1751</v>
      </c>
    </row>
    <row r="94" spans="1:16" ht="25.5">
      <c r="A94" t="s">
        <v>48</v>
      </c>
      <c s="34" t="s">
        <v>215</v>
      </c>
      <c s="34" t="s">
        <v>1758</v>
      </c>
      <c s="35" t="s">
        <v>5</v>
      </c>
      <c s="6" t="s">
        <v>1759</v>
      </c>
      <c s="36" t="s">
        <v>132</v>
      </c>
      <c s="37">
        <v>1</v>
      </c>
      <c s="36">
        <v>0</v>
      </c>
      <c s="36">
        <f>ROUND(G94*H94,6)</f>
      </c>
      <c r="L94" s="38">
        <v>0</v>
      </c>
      <c s="32">
        <f>ROUND(ROUND(L94,2)*ROUND(G94,3),2)</f>
      </c>
      <c s="36" t="s">
        <v>54</v>
      </c>
      <c>
        <f>(M94*21)/100</f>
      </c>
      <c t="s">
        <v>26</v>
      </c>
    </row>
    <row r="95" spans="1:5" ht="12.75">
      <c r="A95" s="35" t="s">
        <v>55</v>
      </c>
      <c r="E95" s="39" t="s">
        <v>5</v>
      </c>
    </row>
    <row r="96" spans="1:5" ht="25.5">
      <c r="A96" s="35" t="s">
        <v>56</v>
      </c>
      <c r="E96" s="40" t="s">
        <v>1760</v>
      </c>
    </row>
    <row r="97" spans="1:5" ht="102">
      <c r="A97" t="s">
        <v>57</v>
      </c>
      <c r="E97" s="39" t="s">
        <v>1751</v>
      </c>
    </row>
    <row r="98" spans="1:16" ht="12.75">
      <c r="A98" t="s">
        <v>48</v>
      </c>
      <c s="34" t="s">
        <v>220</v>
      </c>
      <c s="34" t="s">
        <v>1761</v>
      </c>
      <c s="35" t="s">
        <v>5</v>
      </c>
      <c s="6" t="s">
        <v>1762</v>
      </c>
      <c s="36" t="s">
        <v>132</v>
      </c>
      <c s="37">
        <v>2</v>
      </c>
      <c s="36">
        <v>0</v>
      </c>
      <c s="36">
        <f>ROUND(G98*H98,6)</f>
      </c>
      <c r="L98" s="38">
        <v>0</v>
      </c>
      <c s="32">
        <f>ROUND(ROUND(L98,2)*ROUND(G98,3),2)</f>
      </c>
      <c s="36" t="s">
        <v>54</v>
      </c>
      <c>
        <f>(M98*21)/100</f>
      </c>
      <c t="s">
        <v>26</v>
      </c>
    </row>
    <row r="99" spans="1:5" ht="12.75">
      <c r="A99" s="35" t="s">
        <v>55</v>
      </c>
      <c r="E99" s="39" t="s">
        <v>5</v>
      </c>
    </row>
    <row r="100" spans="1:5" ht="25.5">
      <c r="A100" s="35" t="s">
        <v>56</v>
      </c>
      <c r="E100" s="40" t="s">
        <v>1754</v>
      </c>
    </row>
    <row r="101" spans="1:5" ht="102">
      <c r="A101" t="s">
        <v>57</v>
      </c>
      <c r="E101" s="39" t="s">
        <v>1751</v>
      </c>
    </row>
    <row r="102" spans="1:16" ht="12.75">
      <c r="A102" t="s">
        <v>48</v>
      </c>
      <c s="34" t="s">
        <v>224</v>
      </c>
      <c s="34" t="s">
        <v>925</v>
      </c>
      <c s="35" t="s">
        <v>5</v>
      </c>
      <c s="6" t="s">
        <v>926</v>
      </c>
      <c s="36" t="s">
        <v>154</v>
      </c>
      <c s="37">
        <v>75</v>
      </c>
      <c s="36">
        <v>0</v>
      </c>
      <c s="36">
        <f>ROUND(G102*H102,6)</f>
      </c>
      <c r="L102" s="38">
        <v>0</v>
      </c>
      <c s="32">
        <f>ROUND(ROUND(L102,2)*ROUND(G102,3),2)</f>
      </c>
      <c s="36" t="s">
        <v>54</v>
      </c>
      <c>
        <f>(M102*21)/100</f>
      </c>
      <c t="s">
        <v>26</v>
      </c>
    </row>
    <row r="103" spans="1:5" ht="12.75">
      <c r="A103" s="35" t="s">
        <v>55</v>
      </c>
      <c r="E103" s="39" t="s">
        <v>5</v>
      </c>
    </row>
    <row r="104" spans="1:5" ht="51">
      <c r="A104" s="35" t="s">
        <v>56</v>
      </c>
      <c r="E104" s="40" t="s">
        <v>1763</v>
      </c>
    </row>
    <row r="105" spans="1:5" ht="76.5">
      <c r="A105" t="s">
        <v>57</v>
      </c>
      <c r="E105" s="39" t="s">
        <v>928</v>
      </c>
    </row>
    <row r="106" spans="1:16" ht="12.75">
      <c r="A106" t="s">
        <v>48</v>
      </c>
      <c s="34" t="s">
        <v>228</v>
      </c>
      <c s="34" t="s">
        <v>1764</v>
      </c>
      <c s="35" t="s">
        <v>5</v>
      </c>
      <c s="6" t="s">
        <v>1765</v>
      </c>
      <c s="36" t="s">
        <v>154</v>
      </c>
      <c s="37">
        <v>211</v>
      </c>
      <c s="36">
        <v>0</v>
      </c>
      <c s="36">
        <f>ROUND(G106*H106,6)</f>
      </c>
      <c r="L106" s="38">
        <v>0</v>
      </c>
      <c s="32">
        <f>ROUND(ROUND(L106,2)*ROUND(G106,3),2)</f>
      </c>
      <c s="36" t="s">
        <v>54</v>
      </c>
      <c>
        <f>(M106*21)/100</f>
      </c>
      <c t="s">
        <v>26</v>
      </c>
    </row>
    <row r="107" spans="1:5" ht="12.75">
      <c r="A107" s="35" t="s">
        <v>55</v>
      </c>
      <c r="E107" s="39" t="s">
        <v>5</v>
      </c>
    </row>
    <row r="108" spans="1:5" ht="25.5">
      <c r="A108" s="35" t="s">
        <v>56</v>
      </c>
      <c r="E108" s="40" t="s">
        <v>1766</v>
      </c>
    </row>
    <row r="109" spans="1:5" ht="114.75">
      <c r="A109" t="s">
        <v>57</v>
      </c>
      <c r="E109" s="39" t="s">
        <v>1767</v>
      </c>
    </row>
    <row r="110" spans="1:16" ht="25.5">
      <c r="A110" t="s">
        <v>48</v>
      </c>
      <c s="34" t="s">
        <v>232</v>
      </c>
      <c s="34" t="s">
        <v>1768</v>
      </c>
      <c s="35" t="s">
        <v>5</v>
      </c>
      <c s="6" t="s">
        <v>1769</v>
      </c>
      <c s="36" t="s">
        <v>132</v>
      </c>
      <c s="37">
        <v>1</v>
      </c>
      <c s="36">
        <v>0</v>
      </c>
      <c s="36">
        <f>ROUND(G110*H110,6)</f>
      </c>
      <c r="L110" s="38">
        <v>0</v>
      </c>
      <c s="32">
        <f>ROUND(ROUND(L110,2)*ROUND(G110,3),2)</f>
      </c>
      <c s="36" t="s">
        <v>54</v>
      </c>
      <c>
        <f>(M110*21)/100</f>
      </c>
      <c t="s">
        <v>26</v>
      </c>
    </row>
    <row r="111" spans="1:5" ht="12.75">
      <c r="A111" s="35" t="s">
        <v>55</v>
      </c>
      <c r="E111" s="39" t="s">
        <v>5</v>
      </c>
    </row>
    <row r="112" spans="1:5" ht="38.25">
      <c r="A112" s="35" t="s">
        <v>56</v>
      </c>
      <c r="E112" s="40" t="s">
        <v>1770</v>
      </c>
    </row>
    <row r="113" spans="1:5" ht="89.25">
      <c r="A113" t="s">
        <v>57</v>
      </c>
      <c r="E113" s="39" t="s">
        <v>1771</v>
      </c>
    </row>
    <row r="114" spans="1:16" ht="12.75">
      <c r="A114" t="s">
        <v>48</v>
      </c>
      <c s="34" t="s">
        <v>236</v>
      </c>
      <c s="34" t="s">
        <v>1772</v>
      </c>
      <c s="35" t="s">
        <v>5</v>
      </c>
      <c s="6" t="s">
        <v>1773</v>
      </c>
      <c s="36" t="s">
        <v>132</v>
      </c>
      <c s="37">
        <v>2</v>
      </c>
      <c s="36">
        <v>0</v>
      </c>
      <c s="36">
        <f>ROUND(G114*H114,6)</f>
      </c>
      <c r="L114" s="38">
        <v>0</v>
      </c>
      <c s="32">
        <f>ROUND(ROUND(L114,2)*ROUND(G114,3),2)</f>
      </c>
      <c s="36" t="s">
        <v>54</v>
      </c>
      <c>
        <f>(M114*21)/100</f>
      </c>
      <c t="s">
        <v>26</v>
      </c>
    </row>
    <row r="115" spans="1:5" ht="12.75">
      <c r="A115" s="35" t="s">
        <v>55</v>
      </c>
      <c r="E115" s="39" t="s">
        <v>5</v>
      </c>
    </row>
    <row r="116" spans="1:5" ht="12.75">
      <c r="A116" s="35" t="s">
        <v>56</v>
      </c>
      <c r="E116" s="40" t="s">
        <v>1774</v>
      </c>
    </row>
    <row r="117" spans="1:5" ht="114.75">
      <c r="A117" t="s">
        <v>57</v>
      </c>
      <c r="E117" s="39" t="s">
        <v>1775</v>
      </c>
    </row>
    <row r="118" spans="1:13" ht="12.75">
      <c r="A118" t="s">
        <v>45</v>
      </c>
      <c r="C118" s="31" t="s">
        <v>82</v>
      </c>
      <c r="E118" s="33" t="s">
        <v>321</v>
      </c>
      <c r="J118" s="32">
        <f>0</f>
      </c>
      <c s="32">
        <f>0</f>
      </c>
      <c s="32">
        <f>0+L119+L123</f>
      </c>
      <c s="32">
        <f>0+M119+M123</f>
      </c>
    </row>
    <row r="119" spans="1:16" ht="12.75">
      <c r="A119" t="s">
        <v>48</v>
      </c>
      <c s="34" t="s">
        <v>240</v>
      </c>
      <c s="34" t="s">
        <v>751</v>
      </c>
      <c s="35" t="s">
        <v>5</v>
      </c>
      <c s="6" t="s">
        <v>752</v>
      </c>
      <c s="36" t="s">
        <v>154</v>
      </c>
      <c s="37">
        <v>75</v>
      </c>
      <c s="36">
        <v>0</v>
      </c>
      <c s="36">
        <f>ROUND(G119*H119,6)</f>
      </c>
      <c r="L119" s="38">
        <v>0</v>
      </c>
      <c s="32">
        <f>ROUND(ROUND(L119,2)*ROUND(G119,3),2)</f>
      </c>
      <c s="36" t="s">
        <v>54</v>
      </c>
      <c>
        <f>(M119*21)/100</f>
      </c>
      <c t="s">
        <v>26</v>
      </c>
    </row>
    <row r="120" spans="1:5" ht="12.75">
      <c r="A120" s="35" t="s">
        <v>55</v>
      </c>
      <c r="E120" s="39" t="s">
        <v>1776</v>
      </c>
    </row>
    <row r="121" spans="1:5" ht="25.5">
      <c r="A121" s="35" t="s">
        <v>56</v>
      </c>
      <c r="E121" s="40" t="s">
        <v>1777</v>
      </c>
    </row>
    <row r="122" spans="1:5" ht="242.25">
      <c r="A122" t="s">
        <v>57</v>
      </c>
      <c r="E122" s="39" t="s">
        <v>962</v>
      </c>
    </row>
    <row r="123" spans="1:16" ht="12.75">
      <c r="A123" t="s">
        <v>48</v>
      </c>
      <c s="34" t="s">
        <v>244</v>
      </c>
      <c s="34" t="s">
        <v>322</v>
      </c>
      <c s="35" t="s">
        <v>5</v>
      </c>
      <c s="6" t="s">
        <v>323</v>
      </c>
      <c s="36" t="s">
        <v>154</v>
      </c>
      <c s="37">
        <v>94</v>
      </c>
      <c s="36">
        <v>0</v>
      </c>
      <c s="36">
        <f>ROUND(G123*H123,6)</f>
      </c>
      <c r="L123" s="38">
        <v>0</v>
      </c>
      <c s="32">
        <f>ROUND(ROUND(L123,2)*ROUND(G123,3),2)</f>
      </c>
      <c s="36" t="s">
        <v>54</v>
      </c>
      <c>
        <f>(M123*21)/100</f>
      </c>
      <c t="s">
        <v>26</v>
      </c>
    </row>
    <row r="124" spans="1:5" ht="12.75">
      <c r="A124" s="35" t="s">
        <v>55</v>
      </c>
      <c r="E124" s="39" t="s">
        <v>1778</v>
      </c>
    </row>
    <row r="125" spans="1:5" ht="12.75">
      <c r="A125" s="35" t="s">
        <v>56</v>
      </c>
      <c r="E125" s="40" t="s">
        <v>1779</v>
      </c>
    </row>
    <row r="126" spans="1:5" ht="242.25">
      <c r="A126" t="s">
        <v>57</v>
      </c>
      <c r="E126" s="39" t="s">
        <v>962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2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1702</v>
      </c>
      <c s="41">
        <f>Rekapitulace!C51</f>
      </c>
      <c s="20" t="s">
        <v>0</v>
      </c>
      <c t="s">
        <v>22</v>
      </c>
      <c t="s">
        <v>26</v>
      </c>
    </row>
    <row r="4" spans="1:16" ht="32" customHeight="1">
      <c r="A4" s="24" t="s">
        <v>19</v>
      </c>
      <c s="25" t="s">
        <v>27</v>
      </c>
      <c s="27" t="s">
        <v>1702</v>
      </c>
      <c r="E4" s="26" t="s">
        <v>1703</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COUNTIFS(L8:L227,"=0",A8:A227,"P")+COUNTIFS(L8:L227,"",A8:A227,"P")+SUM(Q8:Q227)</f>
      </c>
    </row>
    <row r="8" spans="1:13" ht="12.75">
      <c r="A8" t="s">
        <v>43</v>
      </c>
      <c r="C8" s="28" t="s">
        <v>1782</v>
      </c>
      <c r="E8" s="30" t="s">
        <v>1781</v>
      </c>
      <c r="J8" s="29">
        <f>0+J9+J38+J51+J56+J61+J222</f>
      </c>
      <c s="29">
        <f>0+K9+K38+K51+K56+K61+K222</f>
      </c>
      <c s="29">
        <f>0+L9+L38+L51+L56+L61+L222</f>
      </c>
      <c s="29">
        <f>0+M9+M38+M51+M56+M61+M222</f>
      </c>
    </row>
    <row r="9" spans="1:13" ht="12.75">
      <c r="A9" t="s">
        <v>45</v>
      </c>
      <c r="C9" s="31" t="s">
        <v>46</v>
      </c>
      <c r="E9" s="33" t="s">
        <v>47</v>
      </c>
      <c r="J9" s="32">
        <f>0</f>
      </c>
      <c s="32">
        <f>0</f>
      </c>
      <c s="32">
        <f>0+L10+L14+L18+L22+L26+L30+L34</f>
      </c>
      <c s="32">
        <f>0+M10+M14+M18+M22+M26+M30+M34</f>
      </c>
    </row>
    <row r="10" spans="1:16" ht="12.75">
      <c r="A10" t="s">
        <v>48</v>
      </c>
      <c s="34" t="s">
        <v>69</v>
      </c>
      <c s="34" t="s">
        <v>1783</v>
      </c>
      <c s="35" t="s">
        <v>5</v>
      </c>
      <c s="6" t="s">
        <v>1784</v>
      </c>
      <c s="36" t="s">
        <v>145</v>
      </c>
      <c s="37">
        <v>0.972</v>
      </c>
      <c s="36">
        <v>0</v>
      </c>
      <c s="36">
        <f>ROUND(G10*H10,6)</f>
      </c>
      <c r="L10" s="38">
        <v>0</v>
      </c>
      <c s="32">
        <f>ROUND(ROUND(L10,2)*ROUND(G10,3),2)</f>
      </c>
      <c s="36" t="s">
        <v>54</v>
      </c>
      <c>
        <f>(M10*21)/100</f>
      </c>
      <c t="s">
        <v>26</v>
      </c>
    </row>
    <row r="11" spans="1:5" ht="12.75">
      <c r="A11" s="35" t="s">
        <v>55</v>
      </c>
      <c r="E11" s="39" t="s">
        <v>5</v>
      </c>
    </row>
    <row r="12" spans="1:5" ht="38.25">
      <c r="A12" s="35" t="s">
        <v>56</v>
      </c>
      <c r="E12" s="40" t="s">
        <v>1785</v>
      </c>
    </row>
    <row r="13" spans="1:5" ht="293.25">
      <c r="A13" t="s">
        <v>57</v>
      </c>
      <c r="E13" s="39" t="s">
        <v>1786</v>
      </c>
    </row>
    <row r="14" spans="1:16" ht="25.5">
      <c r="A14" t="s">
        <v>48</v>
      </c>
      <c s="34" t="s">
        <v>596</v>
      </c>
      <c s="34" t="s">
        <v>50</v>
      </c>
      <c s="35" t="s">
        <v>51</v>
      </c>
      <c s="6" t="s">
        <v>1787</v>
      </c>
      <c s="36" t="s">
        <v>53</v>
      </c>
      <c s="37">
        <v>56.925</v>
      </c>
      <c s="36">
        <v>0</v>
      </c>
      <c s="36">
        <f>ROUND(G14*H14,6)</f>
      </c>
      <c r="L14" s="38">
        <v>0</v>
      </c>
      <c s="32">
        <f>ROUND(ROUND(L14,2)*ROUND(G14,3),2)</f>
      </c>
      <c s="36" t="s">
        <v>54</v>
      </c>
      <c>
        <f>(M14*21)/100</f>
      </c>
      <c t="s">
        <v>26</v>
      </c>
    </row>
    <row r="15" spans="1:5" ht="25.5">
      <c r="A15" s="35" t="s">
        <v>55</v>
      </c>
      <c r="E15" s="39" t="s">
        <v>140</v>
      </c>
    </row>
    <row r="16" spans="1:5" ht="140.25">
      <c r="A16" s="35" t="s">
        <v>56</v>
      </c>
      <c r="E16" s="40" t="s">
        <v>1788</v>
      </c>
    </row>
    <row r="17" spans="1:5" ht="165.75">
      <c r="A17" t="s">
        <v>57</v>
      </c>
      <c r="E17" s="39" t="s">
        <v>869</v>
      </c>
    </row>
    <row r="18" spans="1:16" ht="38.25">
      <c r="A18" t="s">
        <v>48</v>
      </c>
      <c s="34" t="s">
        <v>1280</v>
      </c>
      <c s="34" t="s">
        <v>83</v>
      </c>
      <c s="35" t="s">
        <v>84</v>
      </c>
      <c s="6" t="s">
        <v>874</v>
      </c>
      <c s="36" t="s">
        <v>53</v>
      </c>
      <c s="37">
        <v>0.1531</v>
      </c>
      <c s="36">
        <v>0</v>
      </c>
      <c s="36">
        <f>ROUND(G18*H18,6)</f>
      </c>
      <c r="L18" s="38">
        <v>0</v>
      </c>
      <c s="32">
        <f>ROUND(ROUND(L18,2)*ROUND(G18,3),2)</f>
      </c>
      <c s="36" t="s">
        <v>54</v>
      </c>
      <c>
        <f>(M18*21)/100</f>
      </c>
      <c t="s">
        <v>26</v>
      </c>
    </row>
    <row r="19" spans="1:5" ht="25.5">
      <c r="A19" s="35" t="s">
        <v>55</v>
      </c>
      <c r="E19" s="39" t="s">
        <v>140</v>
      </c>
    </row>
    <row r="20" spans="1:5" ht="63.75">
      <c r="A20" s="35" t="s">
        <v>56</v>
      </c>
      <c r="E20" s="40" t="s">
        <v>1789</v>
      </c>
    </row>
    <row r="21" spans="1:5" ht="165.75">
      <c r="A21" t="s">
        <v>57</v>
      </c>
      <c r="E21" s="39" t="s">
        <v>869</v>
      </c>
    </row>
    <row r="22" spans="1:16" ht="12.75">
      <c r="A22" t="s">
        <v>48</v>
      </c>
      <c s="34" t="s">
        <v>1342</v>
      </c>
      <c s="34" t="s">
        <v>1790</v>
      </c>
      <c s="35" t="s">
        <v>5</v>
      </c>
      <c s="6" t="s">
        <v>1791</v>
      </c>
      <c s="36" t="s">
        <v>132</v>
      </c>
      <c s="37">
        <v>1</v>
      </c>
      <c s="36">
        <v>0</v>
      </c>
      <c s="36">
        <f>ROUND(G22*H22,6)</f>
      </c>
      <c r="L22" s="38">
        <v>0</v>
      </c>
      <c s="32">
        <f>ROUND(ROUND(L22,2)*ROUND(G22,3),2)</f>
      </c>
      <c s="36" t="s">
        <v>54</v>
      </c>
      <c>
        <f>(M22*21)/100</f>
      </c>
      <c t="s">
        <v>26</v>
      </c>
    </row>
    <row r="23" spans="1:5" ht="38.25">
      <c r="A23" s="35" t="s">
        <v>55</v>
      </c>
      <c r="E23" s="39" t="s">
        <v>1792</v>
      </c>
    </row>
    <row r="24" spans="1:5" ht="12.75">
      <c r="A24" s="35" t="s">
        <v>56</v>
      </c>
      <c r="E24" s="40" t="s">
        <v>1793</v>
      </c>
    </row>
    <row r="25" spans="1:5" ht="12.75">
      <c r="A25" t="s">
        <v>57</v>
      </c>
      <c r="E25" s="39" t="s">
        <v>1794</v>
      </c>
    </row>
    <row r="26" spans="1:16" ht="12.75">
      <c r="A26" t="s">
        <v>48</v>
      </c>
      <c s="34" t="s">
        <v>1347</v>
      </c>
      <c s="34" t="s">
        <v>1795</v>
      </c>
      <c s="35" t="s">
        <v>5</v>
      </c>
      <c s="6" t="s">
        <v>1796</v>
      </c>
      <c s="36" t="s">
        <v>132</v>
      </c>
      <c s="37">
        <v>1</v>
      </c>
      <c s="36">
        <v>0</v>
      </c>
      <c s="36">
        <f>ROUND(G26*H26,6)</f>
      </c>
      <c r="L26" s="38">
        <v>0</v>
      </c>
      <c s="32">
        <f>ROUND(ROUND(L26,2)*ROUND(G26,3),2)</f>
      </c>
      <c s="36" t="s">
        <v>54</v>
      </c>
      <c>
        <f>(M26*21)/100</f>
      </c>
      <c t="s">
        <v>26</v>
      </c>
    </row>
    <row r="27" spans="1:5" ht="38.25">
      <c r="A27" s="35" t="s">
        <v>55</v>
      </c>
      <c r="E27" s="39" t="s">
        <v>1797</v>
      </c>
    </row>
    <row r="28" spans="1:5" ht="12.75">
      <c r="A28" s="35" t="s">
        <v>56</v>
      </c>
      <c r="E28" s="40" t="s">
        <v>1798</v>
      </c>
    </row>
    <row r="29" spans="1:5" ht="12.75">
      <c r="A29" t="s">
        <v>57</v>
      </c>
      <c r="E29" s="39" t="s">
        <v>1794</v>
      </c>
    </row>
    <row r="30" spans="1:16" ht="12.75">
      <c r="A30" t="s">
        <v>48</v>
      </c>
      <c s="34" t="s">
        <v>1799</v>
      </c>
      <c s="34" t="s">
        <v>1800</v>
      </c>
      <c s="35" t="s">
        <v>5</v>
      </c>
      <c s="6" t="s">
        <v>1801</v>
      </c>
      <c s="36" t="s">
        <v>132</v>
      </c>
      <c s="37">
        <v>2</v>
      </c>
      <c s="36">
        <v>0</v>
      </c>
      <c s="36">
        <f>ROUND(G30*H30,6)</f>
      </c>
      <c r="L30" s="38">
        <v>0</v>
      </c>
      <c s="32">
        <f>ROUND(ROUND(L30,2)*ROUND(G30,3),2)</f>
      </c>
      <c s="36" t="s">
        <v>54</v>
      </c>
      <c>
        <f>(M30*21)/100</f>
      </c>
      <c t="s">
        <v>26</v>
      </c>
    </row>
    <row r="31" spans="1:5" ht="38.25">
      <c r="A31" s="35" t="s">
        <v>55</v>
      </c>
      <c r="E31" s="39" t="s">
        <v>1802</v>
      </c>
    </row>
    <row r="32" spans="1:5" ht="12.75">
      <c r="A32" s="35" t="s">
        <v>56</v>
      </c>
      <c r="E32" s="40" t="s">
        <v>1803</v>
      </c>
    </row>
    <row r="33" spans="1:5" ht="12.75">
      <c r="A33" t="s">
        <v>57</v>
      </c>
      <c r="E33" s="39" t="s">
        <v>1794</v>
      </c>
    </row>
    <row r="34" spans="1:16" ht="12.75">
      <c r="A34" t="s">
        <v>48</v>
      </c>
      <c s="34" t="s">
        <v>1804</v>
      </c>
      <c s="34" t="s">
        <v>1805</v>
      </c>
      <c s="35" t="s">
        <v>5</v>
      </c>
      <c s="6" t="s">
        <v>1806</v>
      </c>
      <c s="36" t="s">
        <v>154</v>
      </c>
      <c s="37">
        <v>68</v>
      </c>
      <c s="36">
        <v>0</v>
      </c>
      <c s="36">
        <f>ROUND(G34*H34,6)</f>
      </c>
      <c r="L34" s="38">
        <v>0</v>
      </c>
      <c s="32">
        <f>ROUND(ROUND(L34,2)*ROUND(G34,3),2)</f>
      </c>
      <c s="36" t="s">
        <v>54</v>
      </c>
      <c>
        <f>(M34*21)/100</f>
      </c>
      <c t="s">
        <v>26</v>
      </c>
    </row>
    <row r="35" spans="1:5" ht="25.5">
      <c r="A35" s="35" t="s">
        <v>55</v>
      </c>
      <c r="E35" s="39" t="s">
        <v>1807</v>
      </c>
    </row>
    <row r="36" spans="1:5" ht="12.75">
      <c r="A36" s="35" t="s">
        <v>56</v>
      </c>
      <c r="E36" s="40" t="s">
        <v>5</v>
      </c>
    </row>
    <row r="37" spans="1:5" ht="12.75">
      <c r="A37" t="s">
        <v>57</v>
      </c>
      <c r="E37" s="39" t="s">
        <v>1794</v>
      </c>
    </row>
    <row r="38" spans="1:13" ht="12.75">
      <c r="A38" t="s">
        <v>45</v>
      </c>
      <c r="C38" s="31" t="s">
        <v>49</v>
      </c>
      <c r="E38" s="33" t="s">
        <v>142</v>
      </c>
      <c r="J38" s="32">
        <f>0</f>
      </c>
      <c s="32">
        <f>0</f>
      </c>
      <c s="32">
        <f>0+L39+L43+L47</f>
      </c>
      <c s="32">
        <f>0+M39+M43+M47</f>
      </c>
    </row>
    <row r="39" spans="1:16" ht="12.75">
      <c r="A39" t="s">
        <v>48</v>
      </c>
      <c s="34" t="s">
        <v>49</v>
      </c>
      <c s="34" t="s">
        <v>883</v>
      </c>
      <c s="35" t="s">
        <v>5</v>
      </c>
      <c s="6" t="s">
        <v>884</v>
      </c>
      <c s="36" t="s">
        <v>145</v>
      </c>
      <c s="37">
        <v>34.5</v>
      </c>
      <c s="36">
        <v>0</v>
      </c>
      <c s="36">
        <f>ROUND(G39*H39,6)</f>
      </c>
      <c r="L39" s="38">
        <v>0</v>
      </c>
      <c s="32">
        <f>ROUND(ROUND(L39,2)*ROUND(G39,3),2)</f>
      </c>
      <c s="36" t="s">
        <v>54</v>
      </c>
      <c>
        <f>(M39*21)/100</f>
      </c>
      <c t="s">
        <v>26</v>
      </c>
    </row>
    <row r="40" spans="1:5" ht="12.75">
      <c r="A40" s="35" t="s">
        <v>55</v>
      </c>
      <c r="E40" s="39" t="s">
        <v>5</v>
      </c>
    </row>
    <row r="41" spans="1:5" ht="102">
      <c r="A41" s="35" t="s">
        <v>56</v>
      </c>
      <c r="E41" s="40" t="s">
        <v>1808</v>
      </c>
    </row>
    <row r="42" spans="1:5" ht="369.75">
      <c r="A42" t="s">
        <v>57</v>
      </c>
      <c r="E42" s="39" t="s">
        <v>886</v>
      </c>
    </row>
    <row r="43" spans="1:16" ht="12.75">
      <c r="A43" t="s">
        <v>48</v>
      </c>
      <c s="34" t="s">
        <v>26</v>
      </c>
      <c s="34" t="s">
        <v>286</v>
      </c>
      <c s="35" t="s">
        <v>5</v>
      </c>
      <c s="6" t="s">
        <v>287</v>
      </c>
      <c s="36" t="s">
        <v>145</v>
      </c>
      <c s="37">
        <v>5.85</v>
      </c>
      <c s="36">
        <v>0</v>
      </c>
      <c s="36">
        <f>ROUND(G43*H43,6)</f>
      </c>
      <c r="L43" s="38">
        <v>0</v>
      </c>
      <c s="32">
        <f>ROUND(ROUND(L43,2)*ROUND(G43,3),2)</f>
      </c>
      <c s="36" t="s">
        <v>54</v>
      </c>
      <c>
        <f>(M43*21)/100</f>
      </c>
      <c t="s">
        <v>26</v>
      </c>
    </row>
    <row r="44" spans="1:5" ht="12.75">
      <c r="A44" s="35" t="s">
        <v>55</v>
      </c>
      <c r="E44" s="39" t="s">
        <v>1809</v>
      </c>
    </row>
    <row r="45" spans="1:5" ht="38.25">
      <c r="A45" s="35" t="s">
        <v>56</v>
      </c>
      <c r="E45" s="40" t="s">
        <v>1810</v>
      </c>
    </row>
    <row r="46" spans="1:5" ht="229.5">
      <c r="A46" t="s">
        <v>57</v>
      </c>
      <c r="E46" s="39" t="s">
        <v>894</v>
      </c>
    </row>
    <row r="47" spans="1:16" ht="12.75">
      <c r="A47" t="s">
        <v>48</v>
      </c>
      <c s="34" t="s">
        <v>25</v>
      </c>
      <c s="34" t="s">
        <v>148</v>
      </c>
      <c s="35" t="s">
        <v>5</v>
      </c>
      <c s="6" t="s">
        <v>149</v>
      </c>
      <c s="36" t="s">
        <v>145</v>
      </c>
      <c s="37">
        <v>7.5</v>
      </c>
      <c s="36">
        <v>0</v>
      </c>
      <c s="36">
        <f>ROUND(G47*H47,6)</f>
      </c>
      <c r="L47" s="38">
        <v>0</v>
      </c>
      <c s="32">
        <f>ROUND(ROUND(L47,2)*ROUND(G47,3),2)</f>
      </c>
      <c s="36" t="s">
        <v>54</v>
      </c>
      <c>
        <f>(M47*21)/100</f>
      </c>
      <c t="s">
        <v>26</v>
      </c>
    </row>
    <row r="48" spans="1:5" ht="12.75">
      <c r="A48" s="35" t="s">
        <v>55</v>
      </c>
      <c r="E48" s="39" t="s">
        <v>1811</v>
      </c>
    </row>
    <row r="49" spans="1:5" ht="12.75">
      <c r="A49" s="35" t="s">
        <v>56</v>
      </c>
      <c r="E49" s="40" t="s">
        <v>1812</v>
      </c>
    </row>
    <row r="50" spans="1:5" ht="204">
      <c r="A50" t="s">
        <v>57</v>
      </c>
      <c r="E50" s="39" t="s">
        <v>896</v>
      </c>
    </row>
    <row r="51" spans="1:13" ht="12.75">
      <c r="A51" t="s">
        <v>45</v>
      </c>
      <c r="C51" s="31" t="s">
        <v>26</v>
      </c>
      <c r="E51" s="33" t="s">
        <v>495</v>
      </c>
      <c r="J51" s="32">
        <f>0</f>
      </c>
      <c s="32">
        <f>0</f>
      </c>
      <c s="32">
        <f>0+L52</f>
      </c>
      <c s="32">
        <f>0+M52</f>
      </c>
    </row>
    <row r="52" spans="1:16" ht="12.75">
      <c r="A52" t="s">
        <v>48</v>
      </c>
      <c s="34" t="s">
        <v>65</v>
      </c>
      <c s="34" t="s">
        <v>998</v>
      </c>
      <c s="35" t="s">
        <v>5</v>
      </c>
      <c s="6" t="s">
        <v>999</v>
      </c>
      <c s="36" t="s">
        <v>145</v>
      </c>
      <c s="37">
        <v>2.992</v>
      </c>
      <c s="36">
        <v>0</v>
      </c>
      <c s="36">
        <f>ROUND(G52*H52,6)</f>
      </c>
      <c r="L52" s="38">
        <v>0</v>
      </c>
      <c s="32">
        <f>ROUND(ROUND(L52,2)*ROUND(G52,3),2)</f>
      </c>
      <c s="36" t="s">
        <v>54</v>
      </c>
      <c>
        <f>(M52*21)/100</f>
      </c>
      <c t="s">
        <v>26</v>
      </c>
    </row>
    <row r="53" spans="1:5" ht="12.75">
      <c r="A53" s="35" t="s">
        <v>55</v>
      </c>
      <c r="E53" s="39" t="s">
        <v>5</v>
      </c>
    </row>
    <row r="54" spans="1:5" ht="140.25">
      <c r="A54" s="35" t="s">
        <v>56</v>
      </c>
      <c r="E54" s="40" t="s">
        <v>1813</v>
      </c>
    </row>
    <row r="55" spans="1:5" ht="369.75">
      <c r="A55" t="s">
        <v>57</v>
      </c>
      <c r="E55" s="39" t="s">
        <v>1001</v>
      </c>
    </row>
    <row r="56" spans="1:13" ht="12.75">
      <c r="A56" t="s">
        <v>45</v>
      </c>
      <c r="C56" s="31" t="s">
        <v>69</v>
      </c>
      <c r="E56" s="33" t="s">
        <v>353</v>
      </c>
      <c r="J56" s="32">
        <f>0</f>
      </c>
      <c s="32">
        <f>0</f>
      </c>
      <c s="32">
        <f>0+L57</f>
      </c>
      <c s="32">
        <f>0+M57</f>
      </c>
    </row>
    <row r="57" spans="1:16" ht="12.75">
      <c r="A57" t="s">
        <v>48</v>
      </c>
      <c s="34" t="s">
        <v>74</v>
      </c>
      <c s="34" t="s">
        <v>902</v>
      </c>
      <c s="35" t="s">
        <v>5</v>
      </c>
      <c s="6" t="s">
        <v>903</v>
      </c>
      <c s="36" t="s">
        <v>145</v>
      </c>
      <c s="37">
        <v>52.92</v>
      </c>
      <c s="36">
        <v>0</v>
      </c>
      <c s="36">
        <f>ROUND(G57*H57,6)</f>
      </c>
      <c r="L57" s="38">
        <v>0</v>
      </c>
      <c s="32">
        <f>ROUND(ROUND(L57,2)*ROUND(G57,3),2)</f>
      </c>
      <c s="36" t="s">
        <v>54</v>
      </c>
      <c>
        <f>(M57*21)/100</f>
      </c>
      <c t="s">
        <v>26</v>
      </c>
    </row>
    <row r="58" spans="1:5" ht="12.75">
      <c r="A58" s="35" t="s">
        <v>55</v>
      </c>
      <c r="E58" s="39" t="s">
        <v>5</v>
      </c>
    </row>
    <row r="59" spans="1:5" ht="331.5">
      <c r="A59" s="35" t="s">
        <v>56</v>
      </c>
      <c r="E59" s="40" t="s">
        <v>1814</v>
      </c>
    </row>
    <row r="60" spans="1:5" ht="51">
      <c r="A60" t="s">
        <v>57</v>
      </c>
      <c r="E60" s="39" t="s">
        <v>901</v>
      </c>
    </row>
    <row r="61" spans="1:13" ht="12.75">
      <c r="A61" t="s">
        <v>45</v>
      </c>
      <c r="C61" s="31" t="s">
        <v>78</v>
      </c>
      <c r="E61" s="33" t="s">
        <v>151</v>
      </c>
      <c r="J61" s="32">
        <f>0</f>
      </c>
      <c s="32">
        <f>0</f>
      </c>
      <c s="32">
        <f>0+L62+L66+L70+L74+L78+L82+L86+L90+L94+L98+L102+L106+L110+L114+L118+L122+L126+L130+L134+L138+L142+L146+L150+L154+L158+L162+L166+L170+L174+L178+L182+L186+L190+L194+L198+L202+L206+L210+L214+L218</f>
      </c>
      <c s="32">
        <f>0+M62+M66+M70+M74+M78+M82+M86+M90+M94+M98+M102+M106+M110+M114+M118+M122+M126+M130+M134+M138+M142+M146+M150+M154+M158+M162+M166+M170+M174+M178+M182+M186+M190+M194+M198+M202+M206+M210+M214+M218</f>
      </c>
    </row>
    <row r="62" spans="1:16" ht="12.75">
      <c r="A62" t="s">
        <v>48</v>
      </c>
      <c s="34" t="s">
        <v>78</v>
      </c>
      <c s="34" t="s">
        <v>1815</v>
      </c>
      <c s="35" t="s">
        <v>5</v>
      </c>
      <c s="6" t="s">
        <v>1816</v>
      </c>
      <c s="36" t="s">
        <v>154</v>
      </c>
      <c s="37">
        <v>245</v>
      </c>
      <c s="36">
        <v>0</v>
      </c>
      <c s="36">
        <f>ROUND(G62*H62,6)</f>
      </c>
      <c r="L62" s="38">
        <v>0</v>
      </c>
      <c s="32">
        <f>ROUND(ROUND(L62,2)*ROUND(G62,3),2)</f>
      </c>
      <c s="36" t="s">
        <v>54</v>
      </c>
      <c>
        <f>(M62*21)/100</f>
      </c>
      <c t="s">
        <v>26</v>
      </c>
    </row>
    <row r="63" spans="1:5" ht="12.75">
      <c r="A63" s="35" t="s">
        <v>55</v>
      </c>
      <c r="E63" s="39" t="s">
        <v>5</v>
      </c>
    </row>
    <row r="64" spans="1:5" ht="38.25">
      <c r="A64" s="35" t="s">
        <v>56</v>
      </c>
      <c r="E64" s="40" t="s">
        <v>1817</v>
      </c>
    </row>
    <row r="65" spans="1:5" ht="102">
      <c r="A65" t="s">
        <v>57</v>
      </c>
      <c r="E65" s="39" t="s">
        <v>1818</v>
      </c>
    </row>
    <row r="66" spans="1:16" ht="12.75">
      <c r="A66" t="s">
        <v>48</v>
      </c>
      <c s="34" t="s">
        <v>82</v>
      </c>
      <c s="34" t="s">
        <v>983</v>
      </c>
      <c s="35" t="s">
        <v>5</v>
      </c>
      <c s="6" t="s">
        <v>984</v>
      </c>
      <c s="36" t="s">
        <v>154</v>
      </c>
      <c s="37">
        <v>182</v>
      </c>
      <c s="36">
        <v>0</v>
      </c>
      <c s="36">
        <f>ROUND(G66*H66,6)</f>
      </c>
      <c r="L66" s="38">
        <v>0</v>
      </c>
      <c s="32">
        <f>ROUND(ROUND(L66,2)*ROUND(G66,3),2)</f>
      </c>
      <c s="36" t="s">
        <v>54</v>
      </c>
      <c>
        <f>(M66*21)/100</f>
      </c>
      <c t="s">
        <v>26</v>
      </c>
    </row>
    <row r="67" spans="1:5" ht="12.75">
      <c r="A67" s="35" t="s">
        <v>55</v>
      </c>
      <c r="E67" s="39" t="s">
        <v>5</v>
      </c>
    </row>
    <row r="68" spans="1:5" ht="191.25">
      <c r="A68" s="35" t="s">
        <v>56</v>
      </c>
      <c r="E68" s="40" t="s">
        <v>1819</v>
      </c>
    </row>
    <row r="69" spans="1:5" ht="140.25">
      <c r="A69" t="s">
        <v>57</v>
      </c>
      <c r="E69" s="39" t="s">
        <v>986</v>
      </c>
    </row>
    <row r="70" spans="1:16" ht="12.75">
      <c r="A70" t="s">
        <v>48</v>
      </c>
      <c s="34" t="s">
        <v>86</v>
      </c>
      <c s="34" t="s">
        <v>921</v>
      </c>
      <c s="35" t="s">
        <v>5</v>
      </c>
      <c s="6" t="s">
        <v>922</v>
      </c>
      <c s="36" t="s">
        <v>154</v>
      </c>
      <c s="37">
        <v>106</v>
      </c>
      <c s="36">
        <v>0</v>
      </c>
      <c s="36">
        <f>ROUND(G70*H70,6)</f>
      </c>
      <c r="L70" s="38">
        <v>0</v>
      </c>
      <c s="32">
        <f>ROUND(ROUND(L70,2)*ROUND(G70,3),2)</f>
      </c>
      <c s="36" t="s">
        <v>54</v>
      </c>
      <c>
        <f>(M70*21)/100</f>
      </c>
      <c t="s">
        <v>26</v>
      </c>
    </row>
    <row r="71" spans="1:5" ht="12.75">
      <c r="A71" s="35" t="s">
        <v>55</v>
      </c>
      <c r="E71" s="39" t="s">
        <v>5</v>
      </c>
    </row>
    <row r="72" spans="1:5" ht="344.25">
      <c r="A72" s="35" t="s">
        <v>56</v>
      </c>
      <c r="E72" s="40" t="s">
        <v>1820</v>
      </c>
    </row>
    <row r="73" spans="1:5" ht="140.25">
      <c r="A73" t="s">
        <v>57</v>
      </c>
      <c r="E73" s="39" t="s">
        <v>924</v>
      </c>
    </row>
    <row r="74" spans="1:16" ht="12.75">
      <c r="A74" t="s">
        <v>48</v>
      </c>
      <c s="34" t="s">
        <v>90</v>
      </c>
      <c s="34" t="s">
        <v>1821</v>
      </c>
      <c s="35" t="s">
        <v>5</v>
      </c>
      <c s="6" t="s">
        <v>1822</v>
      </c>
      <c s="36" t="s">
        <v>154</v>
      </c>
      <c s="37">
        <v>12</v>
      </c>
      <c s="36">
        <v>0</v>
      </c>
      <c s="36">
        <f>ROUND(G74*H74,6)</f>
      </c>
      <c r="L74" s="38">
        <v>0</v>
      </c>
      <c s="32">
        <f>ROUND(ROUND(L74,2)*ROUND(G74,3),2)</f>
      </c>
      <c s="36" t="s">
        <v>54</v>
      </c>
      <c>
        <f>(M74*21)/100</f>
      </c>
      <c t="s">
        <v>26</v>
      </c>
    </row>
    <row r="75" spans="1:5" ht="12.75">
      <c r="A75" s="35" t="s">
        <v>55</v>
      </c>
      <c r="E75" s="39" t="s">
        <v>1811</v>
      </c>
    </row>
    <row r="76" spans="1:5" ht="51">
      <c r="A76" s="35" t="s">
        <v>56</v>
      </c>
      <c r="E76" s="40" t="s">
        <v>1823</v>
      </c>
    </row>
    <row r="77" spans="1:5" ht="140.25">
      <c r="A77" t="s">
        <v>57</v>
      </c>
      <c r="E77" s="39" t="s">
        <v>986</v>
      </c>
    </row>
    <row r="78" spans="1:16" ht="12.75">
      <c r="A78" t="s">
        <v>48</v>
      </c>
      <c s="34" t="s">
        <v>94</v>
      </c>
      <c s="34" t="s">
        <v>1824</v>
      </c>
      <c s="35" t="s">
        <v>5</v>
      </c>
      <c s="6" t="s">
        <v>1825</v>
      </c>
      <c s="36" t="s">
        <v>132</v>
      </c>
      <c s="37">
        <v>68</v>
      </c>
      <c s="36">
        <v>0</v>
      </c>
      <c s="36">
        <f>ROUND(G78*H78,6)</f>
      </c>
      <c r="L78" s="38">
        <v>0</v>
      </c>
      <c s="32">
        <f>ROUND(ROUND(L78,2)*ROUND(G78,3),2)</f>
      </c>
      <c s="36" t="s">
        <v>54</v>
      </c>
      <c>
        <f>(M78*21)/100</f>
      </c>
      <c t="s">
        <v>26</v>
      </c>
    </row>
    <row r="79" spans="1:5" ht="12.75">
      <c r="A79" s="35" t="s">
        <v>55</v>
      </c>
      <c r="E79" s="39" t="s">
        <v>5</v>
      </c>
    </row>
    <row r="80" spans="1:5" ht="12.75">
      <c r="A80" s="35" t="s">
        <v>56</v>
      </c>
      <c r="E80" s="40" t="s">
        <v>1826</v>
      </c>
    </row>
    <row r="81" spans="1:5" ht="76.5">
      <c r="A81" t="s">
        <v>57</v>
      </c>
      <c r="E81" s="39" t="s">
        <v>1827</v>
      </c>
    </row>
    <row r="82" spans="1:16" ht="12.75">
      <c r="A82" t="s">
        <v>48</v>
      </c>
      <c s="34" t="s">
        <v>98</v>
      </c>
      <c s="34" t="s">
        <v>1724</v>
      </c>
      <c s="35" t="s">
        <v>5</v>
      </c>
      <c s="6" t="s">
        <v>1725</v>
      </c>
      <c s="36" t="s">
        <v>154</v>
      </c>
      <c s="37">
        <v>112</v>
      </c>
      <c s="36">
        <v>0</v>
      </c>
      <c s="36">
        <f>ROUND(G82*H82,6)</f>
      </c>
      <c r="L82" s="38">
        <v>0</v>
      </c>
      <c s="32">
        <f>ROUND(ROUND(L82,2)*ROUND(G82,3),2)</f>
      </c>
      <c s="36" t="s">
        <v>54</v>
      </c>
      <c>
        <f>(M82*21)/100</f>
      </c>
      <c t="s">
        <v>26</v>
      </c>
    </row>
    <row r="83" spans="1:5" ht="12.75">
      <c r="A83" s="35" t="s">
        <v>55</v>
      </c>
      <c r="E83" s="39" t="s">
        <v>5</v>
      </c>
    </row>
    <row r="84" spans="1:5" ht="12.75">
      <c r="A84" s="35" t="s">
        <v>56</v>
      </c>
      <c r="E84" s="40" t="s">
        <v>1828</v>
      </c>
    </row>
    <row r="85" spans="1:5" ht="127.5">
      <c r="A85" t="s">
        <v>57</v>
      </c>
      <c r="E85" s="39" t="s">
        <v>1727</v>
      </c>
    </row>
    <row r="86" spans="1:16" ht="12.75">
      <c r="A86" t="s">
        <v>48</v>
      </c>
      <c s="34" t="s">
        <v>102</v>
      </c>
      <c s="34" t="s">
        <v>1728</v>
      </c>
      <c s="35" t="s">
        <v>5</v>
      </c>
      <c s="6" t="s">
        <v>1729</v>
      </c>
      <c s="36" t="s">
        <v>132</v>
      </c>
      <c s="37">
        <v>5</v>
      </c>
      <c s="36">
        <v>0</v>
      </c>
      <c s="36">
        <f>ROUND(G86*H86,6)</f>
      </c>
      <c r="L86" s="38">
        <v>0</v>
      </c>
      <c s="32">
        <f>ROUND(ROUND(L86,2)*ROUND(G86,3),2)</f>
      </c>
      <c s="36" t="s">
        <v>54</v>
      </c>
      <c>
        <f>(M86*21)/100</f>
      </c>
      <c t="s">
        <v>26</v>
      </c>
    </row>
    <row r="87" spans="1:5" ht="12.75">
      <c r="A87" s="35" t="s">
        <v>55</v>
      </c>
      <c r="E87" s="39" t="s">
        <v>5</v>
      </c>
    </row>
    <row r="88" spans="1:5" ht="12.75">
      <c r="A88" s="35" t="s">
        <v>56</v>
      </c>
      <c r="E88" s="40" t="s">
        <v>1829</v>
      </c>
    </row>
    <row r="89" spans="1:5" ht="76.5">
      <c r="A89" t="s">
        <v>57</v>
      </c>
      <c r="E89" s="39" t="s">
        <v>1731</v>
      </c>
    </row>
    <row r="90" spans="1:16" ht="12.75">
      <c r="A90" t="s">
        <v>48</v>
      </c>
      <c s="34" t="s">
        <v>197</v>
      </c>
      <c s="34" t="s">
        <v>1830</v>
      </c>
      <c s="35" t="s">
        <v>5</v>
      </c>
      <c s="6" t="s">
        <v>1831</v>
      </c>
      <c s="36" t="s">
        <v>154</v>
      </c>
      <c s="37">
        <v>150</v>
      </c>
      <c s="36">
        <v>0</v>
      </c>
      <c s="36">
        <f>ROUND(G90*H90,6)</f>
      </c>
      <c r="L90" s="38">
        <v>0</v>
      </c>
      <c s="32">
        <f>ROUND(ROUND(L90,2)*ROUND(G90,3),2)</f>
      </c>
      <c s="36" t="s">
        <v>54</v>
      </c>
      <c>
        <f>(M90*21)/100</f>
      </c>
      <c t="s">
        <v>26</v>
      </c>
    </row>
    <row r="91" spans="1:5" ht="12.75">
      <c r="A91" s="35" t="s">
        <v>55</v>
      </c>
      <c r="E91" s="39" t="s">
        <v>1832</v>
      </c>
    </row>
    <row r="92" spans="1:5" ht="25.5">
      <c r="A92" s="35" t="s">
        <v>56</v>
      </c>
      <c r="E92" s="40" t="s">
        <v>1833</v>
      </c>
    </row>
    <row r="93" spans="1:5" ht="89.25">
      <c r="A93" t="s">
        <v>57</v>
      </c>
      <c r="E93" s="39" t="s">
        <v>1736</v>
      </c>
    </row>
    <row r="94" spans="1:16" ht="12.75">
      <c r="A94" t="s">
        <v>48</v>
      </c>
      <c s="34" t="s">
        <v>202</v>
      </c>
      <c s="34" t="s">
        <v>1834</v>
      </c>
      <c s="35" t="s">
        <v>5</v>
      </c>
      <c s="6" t="s">
        <v>1835</v>
      </c>
      <c s="36" t="s">
        <v>154</v>
      </c>
      <c s="37">
        <v>142</v>
      </c>
      <c s="36">
        <v>0</v>
      </c>
      <c s="36">
        <f>ROUND(G94*H94,6)</f>
      </c>
      <c r="L94" s="38">
        <v>0</v>
      </c>
      <c s="32">
        <f>ROUND(ROUND(L94,2)*ROUND(G94,3),2)</f>
      </c>
      <c s="36" t="s">
        <v>54</v>
      </c>
      <c>
        <f>(M94*21)/100</f>
      </c>
      <c t="s">
        <v>26</v>
      </c>
    </row>
    <row r="95" spans="1:5" ht="12.75">
      <c r="A95" s="35" t="s">
        <v>55</v>
      </c>
      <c r="E95" s="39" t="s">
        <v>5</v>
      </c>
    </row>
    <row r="96" spans="1:5" ht="63.75">
      <c r="A96" s="35" t="s">
        <v>56</v>
      </c>
      <c r="E96" s="40" t="s">
        <v>1836</v>
      </c>
    </row>
    <row r="97" spans="1:5" ht="89.25">
      <c r="A97" t="s">
        <v>57</v>
      </c>
      <c r="E97" s="39" t="s">
        <v>1736</v>
      </c>
    </row>
    <row r="98" spans="1:16" ht="25.5">
      <c r="A98" t="s">
        <v>48</v>
      </c>
      <c s="34" t="s">
        <v>206</v>
      </c>
      <c s="34" t="s">
        <v>1837</v>
      </c>
      <c s="35" t="s">
        <v>5</v>
      </c>
      <c s="6" t="s">
        <v>1838</v>
      </c>
      <c s="36" t="s">
        <v>132</v>
      </c>
      <c s="37">
        <v>8</v>
      </c>
      <c s="36">
        <v>0</v>
      </c>
      <c s="36">
        <f>ROUND(G98*H98,6)</f>
      </c>
      <c r="L98" s="38">
        <v>0</v>
      </c>
      <c s="32">
        <f>ROUND(ROUND(L98,2)*ROUND(G98,3),2)</f>
      </c>
      <c s="36" t="s">
        <v>54</v>
      </c>
      <c>
        <f>(M98*21)/100</f>
      </c>
      <c t="s">
        <v>26</v>
      </c>
    </row>
    <row r="99" spans="1:5" ht="12.75">
      <c r="A99" s="35" t="s">
        <v>55</v>
      </c>
      <c r="E99" s="39" t="s">
        <v>5</v>
      </c>
    </row>
    <row r="100" spans="1:5" ht="12.75">
      <c r="A100" s="35" t="s">
        <v>56</v>
      </c>
      <c r="E100" s="40" t="s">
        <v>1839</v>
      </c>
    </row>
    <row r="101" spans="1:5" ht="102">
      <c r="A101" t="s">
        <v>57</v>
      </c>
      <c r="E101" s="39" t="s">
        <v>1751</v>
      </c>
    </row>
    <row r="102" spans="1:16" ht="25.5">
      <c r="A102" t="s">
        <v>48</v>
      </c>
      <c s="34" t="s">
        <v>211</v>
      </c>
      <c s="34" t="s">
        <v>1840</v>
      </c>
      <c s="35" t="s">
        <v>5</v>
      </c>
      <c s="6" t="s">
        <v>1841</v>
      </c>
      <c s="36" t="s">
        <v>132</v>
      </c>
      <c s="37">
        <v>6</v>
      </c>
      <c s="36">
        <v>0</v>
      </c>
      <c s="36">
        <f>ROUND(G102*H102,6)</f>
      </c>
      <c r="L102" s="38">
        <v>0</v>
      </c>
      <c s="32">
        <f>ROUND(ROUND(L102,2)*ROUND(G102,3),2)</f>
      </c>
      <c s="36" t="s">
        <v>54</v>
      </c>
      <c>
        <f>(M102*21)/100</f>
      </c>
      <c t="s">
        <v>26</v>
      </c>
    </row>
    <row r="103" spans="1:5" ht="12.75">
      <c r="A103" s="35" t="s">
        <v>55</v>
      </c>
      <c r="E103" s="39" t="s">
        <v>5</v>
      </c>
    </row>
    <row r="104" spans="1:5" ht="25.5">
      <c r="A104" s="35" t="s">
        <v>56</v>
      </c>
      <c r="E104" s="40" t="s">
        <v>1842</v>
      </c>
    </row>
    <row r="105" spans="1:5" ht="102">
      <c r="A105" t="s">
        <v>57</v>
      </c>
      <c r="E105" s="39" t="s">
        <v>1751</v>
      </c>
    </row>
    <row r="106" spans="1:16" ht="12.75">
      <c r="A106" t="s">
        <v>48</v>
      </c>
      <c s="34" t="s">
        <v>215</v>
      </c>
      <c s="34" t="s">
        <v>925</v>
      </c>
      <c s="35" t="s">
        <v>5</v>
      </c>
      <c s="6" t="s">
        <v>926</v>
      </c>
      <c s="36" t="s">
        <v>154</v>
      </c>
      <c s="37">
        <v>245</v>
      </c>
      <c s="36">
        <v>0</v>
      </c>
      <c s="36">
        <f>ROUND(G106*H106,6)</f>
      </c>
      <c r="L106" s="38">
        <v>0</v>
      </c>
      <c s="32">
        <f>ROUND(ROUND(L106,2)*ROUND(G106,3),2)</f>
      </c>
      <c s="36" t="s">
        <v>54</v>
      </c>
      <c>
        <f>(M106*21)/100</f>
      </c>
      <c t="s">
        <v>26</v>
      </c>
    </row>
    <row r="107" spans="1:5" ht="12.75">
      <c r="A107" s="35" t="s">
        <v>55</v>
      </c>
      <c r="E107" s="39" t="s">
        <v>5</v>
      </c>
    </row>
    <row r="108" spans="1:5" ht="38.25">
      <c r="A108" s="35" t="s">
        <v>56</v>
      </c>
      <c r="E108" s="40" t="s">
        <v>1843</v>
      </c>
    </row>
    <row r="109" spans="1:5" ht="76.5">
      <c r="A109" t="s">
        <v>57</v>
      </c>
      <c r="E109" s="39" t="s">
        <v>928</v>
      </c>
    </row>
    <row r="110" spans="1:16" ht="12.75">
      <c r="A110" t="s">
        <v>48</v>
      </c>
      <c s="34" t="s">
        <v>220</v>
      </c>
      <c s="34" t="s">
        <v>929</v>
      </c>
      <c s="35" t="s">
        <v>5</v>
      </c>
      <c s="6" t="s">
        <v>930</v>
      </c>
      <c s="36" t="s">
        <v>132</v>
      </c>
      <c s="37">
        <v>11</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89.25">
      <c r="A113" t="s">
        <v>57</v>
      </c>
      <c r="E113" s="39" t="s">
        <v>932</v>
      </c>
    </row>
    <row r="114" spans="1:16" ht="12.75">
      <c r="A114" t="s">
        <v>48</v>
      </c>
      <c s="34" t="s">
        <v>224</v>
      </c>
      <c s="34" t="s">
        <v>1844</v>
      </c>
      <c s="35" t="s">
        <v>5</v>
      </c>
      <c s="6" t="s">
        <v>1845</v>
      </c>
      <c s="36" t="s">
        <v>132</v>
      </c>
      <c s="37">
        <v>1</v>
      </c>
      <c s="36">
        <v>0</v>
      </c>
      <c s="36">
        <f>ROUND(G114*H114,6)</f>
      </c>
      <c r="L114" s="38">
        <v>0</v>
      </c>
      <c s="32">
        <f>ROUND(ROUND(L114,2)*ROUND(G114,3),2)</f>
      </c>
      <c s="36" t="s">
        <v>54</v>
      </c>
      <c>
        <f>(M114*21)/100</f>
      </c>
      <c t="s">
        <v>26</v>
      </c>
    </row>
    <row r="115" spans="1:5" ht="12.75">
      <c r="A115" s="35" t="s">
        <v>55</v>
      </c>
      <c r="E115" s="39" t="s">
        <v>1846</v>
      </c>
    </row>
    <row r="116" spans="1:5" ht="12.75">
      <c r="A116" s="35" t="s">
        <v>56</v>
      </c>
      <c r="E116" s="40" t="s">
        <v>5</v>
      </c>
    </row>
    <row r="117" spans="1:5" ht="114.75">
      <c r="A117" t="s">
        <v>57</v>
      </c>
      <c r="E117" s="39" t="s">
        <v>1847</v>
      </c>
    </row>
    <row r="118" spans="1:16" ht="12.75">
      <c r="A118" t="s">
        <v>48</v>
      </c>
      <c s="34" t="s">
        <v>228</v>
      </c>
      <c s="34" t="s">
        <v>1848</v>
      </c>
      <c s="35" t="s">
        <v>5</v>
      </c>
      <c s="6" t="s">
        <v>1849</v>
      </c>
      <c s="36" t="s">
        <v>132</v>
      </c>
      <c s="37">
        <v>2</v>
      </c>
      <c s="36">
        <v>0</v>
      </c>
      <c s="36">
        <f>ROUND(G118*H118,6)</f>
      </c>
      <c r="L118" s="38">
        <v>0</v>
      </c>
      <c s="32">
        <f>ROUND(ROUND(L118,2)*ROUND(G118,3),2)</f>
      </c>
      <c s="36" t="s">
        <v>54</v>
      </c>
      <c>
        <f>(M118*21)/100</f>
      </c>
      <c t="s">
        <v>26</v>
      </c>
    </row>
    <row r="119" spans="1:5" ht="25.5">
      <c r="A119" s="35" t="s">
        <v>55</v>
      </c>
      <c r="E119" s="39" t="s">
        <v>1850</v>
      </c>
    </row>
    <row r="120" spans="1:5" ht="12.75">
      <c r="A120" s="35" t="s">
        <v>56</v>
      </c>
      <c r="E120" s="40" t="s">
        <v>5</v>
      </c>
    </row>
    <row r="121" spans="1:5" ht="114.75">
      <c r="A121" t="s">
        <v>57</v>
      </c>
      <c r="E121" s="39" t="s">
        <v>1847</v>
      </c>
    </row>
    <row r="122" spans="1:16" ht="25.5">
      <c r="A122" t="s">
        <v>48</v>
      </c>
      <c s="34" t="s">
        <v>232</v>
      </c>
      <c s="34" t="s">
        <v>1851</v>
      </c>
      <c s="35" t="s">
        <v>5</v>
      </c>
      <c s="6" t="s">
        <v>1852</v>
      </c>
      <c s="36" t="s">
        <v>132</v>
      </c>
      <c s="37">
        <v>2</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89.25">
      <c r="A125" t="s">
        <v>57</v>
      </c>
      <c r="E125" s="39" t="s">
        <v>1853</v>
      </c>
    </row>
    <row r="126" spans="1:16" ht="25.5">
      <c r="A126" t="s">
        <v>48</v>
      </c>
      <c s="34" t="s">
        <v>236</v>
      </c>
      <c s="34" t="s">
        <v>1854</v>
      </c>
      <c s="35" t="s">
        <v>5</v>
      </c>
      <c s="6" t="s">
        <v>1855</v>
      </c>
      <c s="36" t="s">
        <v>132</v>
      </c>
      <c s="37">
        <v>2</v>
      </c>
      <c s="36">
        <v>0</v>
      </c>
      <c s="36">
        <f>ROUND(G126*H126,6)</f>
      </c>
      <c r="L126" s="38">
        <v>0</v>
      </c>
      <c s="32">
        <f>ROUND(ROUND(L126,2)*ROUND(G126,3),2)</f>
      </c>
      <c s="36" t="s">
        <v>54</v>
      </c>
      <c>
        <f>(M126*21)/100</f>
      </c>
      <c t="s">
        <v>26</v>
      </c>
    </row>
    <row r="127" spans="1:5" ht="12.75">
      <c r="A127" s="35" t="s">
        <v>55</v>
      </c>
      <c r="E127" s="39" t="s">
        <v>5</v>
      </c>
    </row>
    <row r="128" spans="1:5" ht="12.75">
      <c r="A128" s="35" t="s">
        <v>56</v>
      </c>
      <c r="E128" s="40" t="s">
        <v>5</v>
      </c>
    </row>
    <row r="129" spans="1:5" ht="102">
      <c r="A129" t="s">
        <v>57</v>
      </c>
      <c r="E129" s="39" t="s">
        <v>1856</v>
      </c>
    </row>
    <row r="130" spans="1:16" ht="25.5">
      <c r="A130" t="s">
        <v>48</v>
      </c>
      <c s="34" t="s">
        <v>240</v>
      </c>
      <c s="34" t="s">
        <v>1857</v>
      </c>
      <c s="35" t="s">
        <v>5</v>
      </c>
      <c s="6" t="s">
        <v>1858</v>
      </c>
      <c s="36" t="s">
        <v>132</v>
      </c>
      <c s="37">
        <v>1</v>
      </c>
      <c s="36">
        <v>0</v>
      </c>
      <c s="36">
        <f>ROUND(G130*H130,6)</f>
      </c>
      <c r="L130" s="38">
        <v>0</v>
      </c>
      <c s="32">
        <f>ROUND(ROUND(L130,2)*ROUND(G130,3),2)</f>
      </c>
      <c s="36" t="s">
        <v>54</v>
      </c>
      <c>
        <f>(M130*21)/100</f>
      </c>
      <c t="s">
        <v>26</v>
      </c>
    </row>
    <row r="131" spans="1:5" ht="12.75">
      <c r="A131" s="35" t="s">
        <v>55</v>
      </c>
      <c r="E131" s="39" t="s">
        <v>5</v>
      </c>
    </row>
    <row r="132" spans="1:5" ht="12.75">
      <c r="A132" s="35" t="s">
        <v>56</v>
      </c>
      <c r="E132" s="40" t="s">
        <v>5</v>
      </c>
    </row>
    <row r="133" spans="1:5" ht="102">
      <c r="A133" t="s">
        <v>57</v>
      </c>
      <c r="E133" s="39" t="s">
        <v>1856</v>
      </c>
    </row>
    <row r="134" spans="1:16" ht="12.75">
      <c r="A134" t="s">
        <v>48</v>
      </c>
      <c s="34" t="s">
        <v>244</v>
      </c>
      <c s="34" t="s">
        <v>1859</v>
      </c>
      <c s="35" t="s">
        <v>5</v>
      </c>
      <c s="6" t="s">
        <v>1860</v>
      </c>
      <c s="36" t="s">
        <v>132</v>
      </c>
      <c s="37">
        <v>34</v>
      </c>
      <c s="36">
        <v>0</v>
      </c>
      <c s="36">
        <f>ROUND(G134*H134,6)</f>
      </c>
      <c r="L134" s="38">
        <v>0</v>
      </c>
      <c s="32">
        <f>ROUND(ROUND(L134,2)*ROUND(G134,3),2)</f>
      </c>
      <c s="36" t="s">
        <v>54</v>
      </c>
      <c>
        <f>(M134*21)/100</f>
      </c>
      <c t="s">
        <v>26</v>
      </c>
    </row>
    <row r="135" spans="1:5" ht="12.75">
      <c r="A135" s="35" t="s">
        <v>55</v>
      </c>
      <c r="E135" s="39" t="s">
        <v>5</v>
      </c>
    </row>
    <row r="136" spans="1:5" ht="12.75">
      <c r="A136" s="35" t="s">
        <v>56</v>
      </c>
      <c r="E136" s="40" t="s">
        <v>5</v>
      </c>
    </row>
    <row r="137" spans="1:5" ht="89.25">
      <c r="A137" t="s">
        <v>57</v>
      </c>
      <c r="E137" s="39" t="s">
        <v>1861</v>
      </c>
    </row>
    <row r="138" spans="1:16" ht="25.5">
      <c r="A138" t="s">
        <v>48</v>
      </c>
      <c s="34" t="s">
        <v>248</v>
      </c>
      <c s="34" t="s">
        <v>1862</v>
      </c>
      <c s="35" t="s">
        <v>5</v>
      </c>
      <c s="6" t="s">
        <v>1863</v>
      </c>
      <c s="36" t="s">
        <v>132</v>
      </c>
      <c s="37">
        <v>2</v>
      </c>
      <c s="36">
        <v>0</v>
      </c>
      <c s="36">
        <f>ROUND(G138*H138,6)</f>
      </c>
      <c r="L138" s="38">
        <v>0</v>
      </c>
      <c s="32">
        <f>ROUND(ROUND(L138,2)*ROUND(G138,3),2)</f>
      </c>
      <c s="36" t="s">
        <v>54</v>
      </c>
      <c>
        <f>(M138*21)/100</f>
      </c>
      <c t="s">
        <v>26</v>
      </c>
    </row>
    <row r="139" spans="1:5" ht="12.75">
      <c r="A139" s="35" t="s">
        <v>55</v>
      </c>
      <c r="E139" s="39" t="s">
        <v>5</v>
      </c>
    </row>
    <row r="140" spans="1:5" ht="12.75">
      <c r="A140" s="35" t="s">
        <v>56</v>
      </c>
      <c r="E140" s="40" t="s">
        <v>5</v>
      </c>
    </row>
    <row r="141" spans="1:5" ht="102">
      <c r="A141" t="s">
        <v>57</v>
      </c>
      <c r="E141" s="39" t="s">
        <v>1864</v>
      </c>
    </row>
    <row r="142" spans="1:16" ht="12.75">
      <c r="A142" t="s">
        <v>48</v>
      </c>
      <c s="34" t="s">
        <v>252</v>
      </c>
      <c s="34" t="s">
        <v>1865</v>
      </c>
      <c s="35" t="s">
        <v>5</v>
      </c>
      <c s="6" t="s">
        <v>1866</v>
      </c>
      <c s="36" t="s">
        <v>132</v>
      </c>
      <c s="37">
        <v>1</v>
      </c>
      <c s="36">
        <v>0</v>
      </c>
      <c s="36">
        <f>ROUND(G142*H142,6)</f>
      </c>
      <c r="L142" s="38">
        <v>0</v>
      </c>
      <c s="32">
        <f>ROUND(ROUND(L142,2)*ROUND(G142,3),2)</f>
      </c>
      <c s="36" t="s">
        <v>54</v>
      </c>
      <c>
        <f>(M142*21)/100</f>
      </c>
      <c t="s">
        <v>26</v>
      </c>
    </row>
    <row r="143" spans="1:5" ht="12.75">
      <c r="A143" s="35" t="s">
        <v>55</v>
      </c>
      <c r="E143" s="39" t="s">
        <v>5</v>
      </c>
    </row>
    <row r="144" spans="1:5" ht="12.75">
      <c r="A144" s="35" t="s">
        <v>56</v>
      </c>
      <c r="E144" s="40" t="s">
        <v>5</v>
      </c>
    </row>
    <row r="145" spans="1:5" ht="89.25">
      <c r="A145" t="s">
        <v>57</v>
      </c>
      <c r="E145" s="39" t="s">
        <v>1861</v>
      </c>
    </row>
    <row r="146" spans="1:16" ht="12.75">
      <c r="A146" t="s">
        <v>48</v>
      </c>
      <c s="34" t="s">
        <v>256</v>
      </c>
      <c s="34" t="s">
        <v>1867</v>
      </c>
      <c s="35" t="s">
        <v>5</v>
      </c>
      <c s="6" t="s">
        <v>1868</v>
      </c>
      <c s="36" t="s">
        <v>132</v>
      </c>
      <c s="37">
        <v>1</v>
      </c>
      <c s="36">
        <v>0</v>
      </c>
      <c s="36">
        <f>ROUND(G146*H146,6)</f>
      </c>
      <c r="L146" s="38">
        <v>0</v>
      </c>
      <c s="32">
        <f>ROUND(ROUND(L146,2)*ROUND(G146,3),2)</f>
      </c>
      <c s="36" t="s">
        <v>54</v>
      </c>
      <c>
        <f>(M146*21)/100</f>
      </c>
      <c t="s">
        <v>26</v>
      </c>
    </row>
    <row r="147" spans="1:5" ht="12.75">
      <c r="A147" s="35" t="s">
        <v>55</v>
      </c>
      <c r="E147" s="39" t="s">
        <v>5</v>
      </c>
    </row>
    <row r="148" spans="1:5" ht="12.75">
      <c r="A148" s="35" t="s">
        <v>56</v>
      </c>
      <c r="E148" s="40" t="s">
        <v>1869</v>
      </c>
    </row>
    <row r="149" spans="1:5" ht="102">
      <c r="A149" t="s">
        <v>57</v>
      </c>
      <c r="E149" s="39" t="s">
        <v>1870</v>
      </c>
    </row>
    <row r="150" spans="1:16" ht="12.75">
      <c r="A150" t="s">
        <v>48</v>
      </c>
      <c s="34" t="s">
        <v>262</v>
      </c>
      <c s="34" t="s">
        <v>1871</v>
      </c>
      <c s="35" t="s">
        <v>5</v>
      </c>
      <c s="6" t="s">
        <v>1872</v>
      </c>
      <c s="36" t="s">
        <v>132</v>
      </c>
      <c s="37">
        <v>2</v>
      </c>
      <c s="36">
        <v>0</v>
      </c>
      <c s="36">
        <f>ROUND(G150*H150,6)</f>
      </c>
      <c r="L150" s="38">
        <v>0</v>
      </c>
      <c s="32">
        <f>ROUND(ROUND(L150,2)*ROUND(G150,3),2)</f>
      </c>
      <c s="36" t="s">
        <v>54</v>
      </c>
      <c>
        <f>(M150*21)/100</f>
      </c>
      <c t="s">
        <v>26</v>
      </c>
    </row>
    <row r="151" spans="1:5" ht="12.75">
      <c r="A151" s="35" t="s">
        <v>55</v>
      </c>
      <c r="E151" s="39" t="s">
        <v>5</v>
      </c>
    </row>
    <row r="152" spans="1:5" ht="12.75">
      <c r="A152" s="35" t="s">
        <v>56</v>
      </c>
      <c r="E152" s="40" t="s">
        <v>5</v>
      </c>
    </row>
    <row r="153" spans="1:5" ht="102">
      <c r="A153" t="s">
        <v>57</v>
      </c>
      <c r="E153" s="39" t="s">
        <v>1870</v>
      </c>
    </row>
    <row r="154" spans="1:16" ht="12.75">
      <c r="A154" t="s">
        <v>48</v>
      </c>
      <c s="34" t="s">
        <v>266</v>
      </c>
      <c s="34" t="s">
        <v>1873</v>
      </c>
      <c s="35" t="s">
        <v>5</v>
      </c>
      <c s="6" t="s">
        <v>1874</v>
      </c>
      <c s="36" t="s">
        <v>132</v>
      </c>
      <c s="37">
        <v>2</v>
      </c>
      <c s="36">
        <v>0</v>
      </c>
      <c s="36">
        <f>ROUND(G154*H154,6)</f>
      </c>
      <c r="L154" s="38">
        <v>0</v>
      </c>
      <c s="32">
        <f>ROUND(ROUND(L154,2)*ROUND(G154,3),2)</f>
      </c>
      <c s="36" t="s">
        <v>54</v>
      </c>
      <c>
        <f>(M154*21)/100</f>
      </c>
      <c t="s">
        <v>26</v>
      </c>
    </row>
    <row r="155" spans="1:5" ht="12.75">
      <c r="A155" s="35" t="s">
        <v>55</v>
      </c>
      <c r="E155" s="39" t="s">
        <v>5</v>
      </c>
    </row>
    <row r="156" spans="1:5" ht="12.75">
      <c r="A156" s="35" t="s">
        <v>56</v>
      </c>
      <c r="E156" s="40" t="s">
        <v>5</v>
      </c>
    </row>
    <row r="157" spans="1:5" ht="102">
      <c r="A157" t="s">
        <v>57</v>
      </c>
      <c r="E157" s="39" t="s">
        <v>1870</v>
      </c>
    </row>
    <row r="158" spans="1:16" ht="12.75">
      <c r="A158" t="s">
        <v>48</v>
      </c>
      <c s="34" t="s">
        <v>139</v>
      </c>
      <c s="34" t="s">
        <v>1875</v>
      </c>
      <c s="35" t="s">
        <v>5</v>
      </c>
      <c s="6" t="s">
        <v>1876</v>
      </c>
      <c s="36" t="s">
        <v>132</v>
      </c>
      <c s="37">
        <v>2</v>
      </c>
      <c s="36">
        <v>0</v>
      </c>
      <c s="36">
        <f>ROUND(G158*H158,6)</f>
      </c>
      <c r="L158" s="38">
        <v>0</v>
      </c>
      <c s="32">
        <f>ROUND(ROUND(L158,2)*ROUND(G158,3),2)</f>
      </c>
      <c s="36" t="s">
        <v>54</v>
      </c>
      <c>
        <f>(M158*21)/100</f>
      </c>
      <c t="s">
        <v>26</v>
      </c>
    </row>
    <row r="159" spans="1:5" ht="12.75">
      <c r="A159" s="35" t="s">
        <v>55</v>
      </c>
      <c r="E159" s="39" t="s">
        <v>5</v>
      </c>
    </row>
    <row r="160" spans="1:5" ht="12.75">
      <c r="A160" s="35" t="s">
        <v>56</v>
      </c>
      <c r="E160" s="40" t="s">
        <v>5</v>
      </c>
    </row>
    <row r="161" spans="1:5" ht="102">
      <c r="A161" t="s">
        <v>57</v>
      </c>
      <c r="E161" s="39" t="s">
        <v>1870</v>
      </c>
    </row>
    <row r="162" spans="1:16" ht="12.75">
      <c r="A162" t="s">
        <v>48</v>
      </c>
      <c s="34" t="s">
        <v>720</v>
      </c>
      <c s="34" t="s">
        <v>1877</v>
      </c>
      <c s="35" t="s">
        <v>5</v>
      </c>
      <c s="6" t="s">
        <v>1878</v>
      </c>
      <c s="36" t="s">
        <v>132</v>
      </c>
      <c s="37">
        <v>2</v>
      </c>
      <c s="36">
        <v>0</v>
      </c>
      <c s="36">
        <f>ROUND(G162*H162,6)</f>
      </c>
      <c r="L162" s="38">
        <v>0</v>
      </c>
      <c s="32">
        <f>ROUND(ROUND(L162,2)*ROUND(G162,3),2)</f>
      </c>
      <c s="36" t="s">
        <v>54</v>
      </c>
      <c>
        <f>(M162*21)/100</f>
      </c>
      <c t="s">
        <v>26</v>
      </c>
    </row>
    <row r="163" spans="1:5" ht="12.75">
      <c r="A163" s="35" t="s">
        <v>55</v>
      </c>
      <c r="E163" s="39" t="s">
        <v>5</v>
      </c>
    </row>
    <row r="164" spans="1:5" ht="12.75">
      <c r="A164" s="35" t="s">
        <v>56</v>
      </c>
      <c r="E164" s="40" t="s">
        <v>5</v>
      </c>
    </row>
    <row r="165" spans="1:5" ht="102">
      <c r="A165" t="s">
        <v>57</v>
      </c>
      <c r="E165" s="39" t="s">
        <v>1870</v>
      </c>
    </row>
    <row r="166" spans="1:16" ht="12.75">
      <c r="A166" t="s">
        <v>48</v>
      </c>
      <c s="34" t="s">
        <v>725</v>
      </c>
      <c s="34" t="s">
        <v>1879</v>
      </c>
      <c s="35" t="s">
        <v>5</v>
      </c>
      <c s="6" t="s">
        <v>1880</v>
      </c>
      <c s="36" t="s">
        <v>132</v>
      </c>
      <c s="37">
        <v>2</v>
      </c>
      <c s="36">
        <v>0</v>
      </c>
      <c s="36">
        <f>ROUND(G166*H166,6)</f>
      </c>
      <c r="L166" s="38">
        <v>0</v>
      </c>
      <c s="32">
        <f>ROUND(ROUND(L166,2)*ROUND(G166,3),2)</f>
      </c>
      <c s="36" t="s">
        <v>54</v>
      </c>
      <c>
        <f>(M166*21)/100</f>
      </c>
      <c t="s">
        <v>26</v>
      </c>
    </row>
    <row r="167" spans="1:5" ht="12.75">
      <c r="A167" s="35" t="s">
        <v>55</v>
      </c>
      <c r="E167" s="39" t="s">
        <v>5</v>
      </c>
    </row>
    <row r="168" spans="1:5" ht="12.75">
      <c r="A168" s="35" t="s">
        <v>56</v>
      </c>
      <c r="E168" s="40" t="s">
        <v>5</v>
      </c>
    </row>
    <row r="169" spans="1:5" ht="102">
      <c r="A169" t="s">
        <v>57</v>
      </c>
      <c r="E169" s="39" t="s">
        <v>1870</v>
      </c>
    </row>
    <row r="170" spans="1:16" ht="12.75">
      <c r="A170" t="s">
        <v>48</v>
      </c>
      <c s="34" t="s">
        <v>730</v>
      </c>
      <c s="34" t="s">
        <v>1881</v>
      </c>
      <c s="35" t="s">
        <v>5</v>
      </c>
      <c s="6" t="s">
        <v>1882</v>
      </c>
      <c s="36" t="s">
        <v>132</v>
      </c>
      <c s="37">
        <v>1</v>
      </c>
      <c s="36">
        <v>0</v>
      </c>
      <c s="36">
        <f>ROUND(G170*H170,6)</f>
      </c>
      <c r="L170" s="38">
        <v>0</v>
      </c>
      <c s="32">
        <f>ROUND(ROUND(L170,2)*ROUND(G170,3),2)</f>
      </c>
      <c s="36" t="s">
        <v>54</v>
      </c>
      <c>
        <f>(M170*21)/100</f>
      </c>
      <c t="s">
        <v>26</v>
      </c>
    </row>
    <row r="171" spans="1:5" ht="12.75">
      <c r="A171" s="35" t="s">
        <v>55</v>
      </c>
      <c r="E171" s="39" t="s">
        <v>5</v>
      </c>
    </row>
    <row r="172" spans="1:5" ht="12.75">
      <c r="A172" s="35" t="s">
        <v>56</v>
      </c>
      <c r="E172" s="40" t="s">
        <v>5</v>
      </c>
    </row>
    <row r="173" spans="1:5" ht="102">
      <c r="A173" t="s">
        <v>57</v>
      </c>
      <c r="E173" s="39" t="s">
        <v>1870</v>
      </c>
    </row>
    <row r="174" spans="1:16" ht="12.75">
      <c r="A174" t="s">
        <v>48</v>
      </c>
      <c s="34" t="s">
        <v>736</v>
      </c>
      <c s="34" t="s">
        <v>1883</v>
      </c>
      <c s="35" t="s">
        <v>5</v>
      </c>
      <c s="6" t="s">
        <v>1884</v>
      </c>
      <c s="36" t="s">
        <v>132</v>
      </c>
      <c s="37">
        <v>2</v>
      </c>
      <c s="36">
        <v>0</v>
      </c>
      <c s="36">
        <f>ROUND(G174*H174,6)</f>
      </c>
      <c r="L174" s="38">
        <v>0</v>
      </c>
      <c s="32">
        <f>ROUND(ROUND(L174,2)*ROUND(G174,3),2)</f>
      </c>
      <c s="36" t="s">
        <v>54</v>
      </c>
      <c>
        <f>(M174*21)/100</f>
      </c>
      <c t="s">
        <v>26</v>
      </c>
    </row>
    <row r="175" spans="1:5" ht="12.75">
      <c r="A175" s="35" t="s">
        <v>55</v>
      </c>
      <c r="E175" s="39" t="s">
        <v>5</v>
      </c>
    </row>
    <row r="176" spans="1:5" ht="12.75">
      <c r="A176" s="35" t="s">
        <v>56</v>
      </c>
      <c r="E176" s="40" t="s">
        <v>5</v>
      </c>
    </row>
    <row r="177" spans="1:5" ht="102">
      <c r="A177" t="s">
        <v>57</v>
      </c>
      <c r="E177" s="39" t="s">
        <v>1885</v>
      </c>
    </row>
    <row r="178" spans="1:16" ht="12.75">
      <c r="A178" t="s">
        <v>48</v>
      </c>
      <c s="34" t="s">
        <v>741</v>
      </c>
      <c s="34" t="s">
        <v>1886</v>
      </c>
      <c s="35" t="s">
        <v>5</v>
      </c>
      <c s="6" t="s">
        <v>1887</v>
      </c>
      <c s="36" t="s">
        <v>132</v>
      </c>
      <c s="37">
        <v>1</v>
      </c>
      <c s="36">
        <v>0</v>
      </c>
      <c s="36">
        <f>ROUND(G178*H178,6)</f>
      </c>
      <c r="L178" s="38">
        <v>0</v>
      </c>
      <c s="32">
        <f>ROUND(ROUND(L178,2)*ROUND(G178,3),2)</f>
      </c>
      <c s="36" t="s">
        <v>54</v>
      </c>
      <c>
        <f>(M178*21)/100</f>
      </c>
      <c t="s">
        <v>26</v>
      </c>
    </row>
    <row r="179" spans="1:5" ht="12.75">
      <c r="A179" s="35" t="s">
        <v>55</v>
      </c>
      <c r="E179" s="39" t="s">
        <v>1888</v>
      </c>
    </row>
    <row r="180" spans="1:5" ht="12.75">
      <c r="A180" s="35" t="s">
        <v>56</v>
      </c>
      <c r="E180" s="40" t="s">
        <v>5</v>
      </c>
    </row>
    <row r="181" spans="1:5" ht="12.75">
      <c r="A181" t="s">
        <v>57</v>
      </c>
      <c r="E181" s="39" t="s">
        <v>1889</v>
      </c>
    </row>
    <row r="182" spans="1:16" ht="25.5">
      <c r="A182" t="s">
        <v>48</v>
      </c>
      <c s="34" t="s">
        <v>746</v>
      </c>
      <c s="34" t="s">
        <v>1890</v>
      </c>
      <c s="35" t="s">
        <v>5</v>
      </c>
      <c s="6" t="s">
        <v>1891</v>
      </c>
      <c s="36" t="s">
        <v>132</v>
      </c>
      <c s="37">
        <v>1</v>
      </c>
      <c s="36">
        <v>0</v>
      </c>
      <c s="36">
        <f>ROUND(G182*H182,6)</f>
      </c>
      <c r="L182" s="38">
        <v>0</v>
      </c>
      <c s="32">
        <f>ROUND(ROUND(L182,2)*ROUND(G182,3),2)</f>
      </c>
      <c s="36" t="s">
        <v>54</v>
      </c>
      <c>
        <f>(M182*21)/100</f>
      </c>
      <c t="s">
        <v>26</v>
      </c>
    </row>
    <row r="183" spans="1:5" ht="12.75">
      <c r="A183" s="35" t="s">
        <v>55</v>
      </c>
      <c r="E183" s="39" t="s">
        <v>5</v>
      </c>
    </row>
    <row r="184" spans="1:5" ht="12.75">
      <c r="A184" s="35" t="s">
        <v>56</v>
      </c>
      <c r="E184" s="40" t="s">
        <v>5</v>
      </c>
    </row>
    <row r="185" spans="1:5" ht="114.75">
      <c r="A185" t="s">
        <v>57</v>
      </c>
      <c r="E185" s="39" t="s">
        <v>1892</v>
      </c>
    </row>
    <row r="186" spans="1:16" ht="25.5">
      <c r="A186" t="s">
        <v>48</v>
      </c>
      <c s="34" t="s">
        <v>750</v>
      </c>
      <c s="34" t="s">
        <v>1893</v>
      </c>
      <c s="35" t="s">
        <v>5</v>
      </c>
      <c s="6" t="s">
        <v>1894</v>
      </c>
      <c s="36" t="s">
        <v>132</v>
      </c>
      <c s="37">
        <v>1</v>
      </c>
      <c s="36">
        <v>0</v>
      </c>
      <c s="36">
        <f>ROUND(G186*H186,6)</f>
      </c>
      <c r="L186" s="38">
        <v>0</v>
      </c>
      <c s="32">
        <f>ROUND(ROUND(L186,2)*ROUND(G186,3),2)</f>
      </c>
      <c s="36" t="s">
        <v>54</v>
      </c>
      <c>
        <f>(M186*21)/100</f>
      </c>
      <c t="s">
        <v>26</v>
      </c>
    </row>
    <row r="187" spans="1:5" ht="12.75">
      <c r="A187" s="35" t="s">
        <v>55</v>
      </c>
      <c r="E187" s="39" t="s">
        <v>5</v>
      </c>
    </row>
    <row r="188" spans="1:5" ht="12.75">
      <c r="A188" s="35" t="s">
        <v>56</v>
      </c>
      <c r="E188" s="40" t="s">
        <v>5</v>
      </c>
    </row>
    <row r="189" spans="1:5" ht="89.25">
      <c r="A189" t="s">
        <v>57</v>
      </c>
      <c r="E189" s="39" t="s">
        <v>1895</v>
      </c>
    </row>
    <row r="190" spans="1:16" ht="12.75">
      <c r="A190" t="s">
        <v>48</v>
      </c>
      <c s="34" t="s">
        <v>755</v>
      </c>
      <c s="34" t="s">
        <v>1896</v>
      </c>
      <c s="35" t="s">
        <v>5</v>
      </c>
      <c s="6" t="s">
        <v>1897</v>
      </c>
      <c s="36" t="s">
        <v>132</v>
      </c>
      <c s="37">
        <v>1</v>
      </c>
      <c s="36">
        <v>0</v>
      </c>
      <c s="36">
        <f>ROUND(G190*H190,6)</f>
      </c>
      <c r="L190" s="38">
        <v>0</v>
      </c>
      <c s="32">
        <f>ROUND(ROUND(L190,2)*ROUND(G190,3),2)</f>
      </c>
      <c s="36" t="s">
        <v>54</v>
      </c>
      <c>
        <f>(M190*21)/100</f>
      </c>
      <c t="s">
        <v>26</v>
      </c>
    </row>
    <row r="191" spans="1:5" ht="12.75">
      <c r="A191" s="35" t="s">
        <v>55</v>
      </c>
      <c r="E191" s="39" t="s">
        <v>5</v>
      </c>
    </row>
    <row r="192" spans="1:5" ht="12.75">
      <c r="A192" s="35" t="s">
        <v>56</v>
      </c>
      <c r="E192" s="40" t="s">
        <v>5</v>
      </c>
    </row>
    <row r="193" spans="1:5" ht="76.5">
      <c r="A193" t="s">
        <v>57</v>
      </c>
      <c r="E193" s="39" t="s">
        <v>1898</v>
      </c>
    </row>
    <row r="194" spans="1:16" ht="12.75">
      <c r="A194" t="s">
        <v>48</v>
      </c>
      <c s="34" t="s">
        <v>757</v>
      </c>
      <c s="34" t="s">
        <v>1899</v>
      </c>
      <c s="35" t="s">
        <v>5</v>
      </c>
      <c s="6" t="s">
        <v>1900</v>
      </c>
      <c s="36" t="s">
        <v>163</v>
      </c>
      <c s="37">
        <v>8</v>
      </c>
      <c s="36">
        <v>0</v>
      </c>
      <c s="36">
        <f>ROUND(G194*H194,6)</f>
      </c>
      <c r="L194" s="38">
        <v>0</v>
      </c>
      <c s="32">
        <f>ROUND(ROUND(L194,2)*ROUND(G194,3),2)</f>
      </c>
      <c s="36" t="s">
        <v>54</v>
      </c>
      <c>
        <f>(M194*21)/100</f>
      </c>
      <c t="s">
        <v>26</v>
      </c>
    </row>
    <row r="195" spans="1:5" ht="12.75">
      <c r="A195" s="35" t="s">
        <v>55</v>
      </c>
      <c r="E195" s="39" t="s">
        <v>5</v>
      </c>
    </row>
    <row r="196" spans="1:5" ht="12.75">
      <c r="A196" s="35" t="s">
        <v>56</v>
      </c>
      <c r="E196" s="40" t="s">
        <v>5</v>
      </c>
    </row>
    <row r="197" spans="1:5" ht="89.25">
      <c r="A197" t="s">
        <v>57</v>
      </c>
      <c r="E197" s="39" t="s">
        <v>1901</v>
      </c>
    </row>
    <row r="198" spans="1:16" ht="12.75">
      <c r="A198" t="s">
        <v>48</v>
      </c>
      <c s="34" t="s">
        <v>760</v>
      </c>
      <c s="34" t="s">
        <v>1902</v>
      </c>
      <c s="35" t="s">
        <v>5</v>
      </c>
      <c s="6" t="s">
        <v>1903</v>
      </c>
      <c s="36" t="s">
        <v>163</v>
      </c>
      <c s="37">
        <v>8</v>
      </c>
      <c s="36">
        <v>0</v>
      </c>
      <c s="36">
        <f>ROUND(G198*H198,6)</f>
      </c>
      <c r="L198" s="38">
        <v>0</v>
      </c>
      <c s="32">
        <f>ROUND(ROUND(L198,2)*ROUND(G198,3),2)</f>
      </c>
      <c s="36" t="s">
        <v>54</v>
      </c>
      <c>
        <f>(M198*21)/100</f>
      </c>
      <c t="s">
        <v>26</v>
      </c>
    </row>
    <row r="199" spans="1:5" ht="12.75">
      <c r="A199" s="35" t="s">
        <v>55</v>
      </c>
      <c r="E199" s="39" t="s">
        <v>5</v>
      </c>
    </row>
    <row r="200" spans="1:5" ht="12.75">
      <c r="A200" s="35" t="s">
        <v>56</v>
      </c>
      <c r="E200" s="40" t="s">
        <v>5</v>
      </c>
    </row>
    <row r="201" spans="1:5" ht="89.25">
      <c r="A201" t="s">
        <v>57</v>
      </c>
      <c r="E201" s="39" t="s">
        <v>1904</v>
      </c>
    </row>
    <row r="202" spans="1:16" ht="25.5">
      <c r="A202" t="s">
        <v>48</v>
      </c>
      <c s="34" t="s">
        <v>765</v>
      </c>
      <c s="34" t="s">
        <v>1905</v>
      </c>
      <c s="35" t="s">
        <v>5</v>
      </c>
      <c s="6" t="s">
        <v>1906</v>
      </c>
      <c s="36" t="s">
        <v>132</v>
      </c>
      <c s="37">
        <v>1</v>
      </c>
      <c s="36">
        <v>0</v>
      </c>
      <c s="36">
        <f>ROUND(G202*H202,6)</f>
      </c>
      <c r="L202" s="38">
        <v>0</v>
      </c>
      <c s="32">
        <f>ROUND(ROUND(L202,2)*ROUND(G202,3),2)</f>
      </c>
      <c s="36" t="s">
        <v>54</v>
      </c>
      <c>
        <f>(M202*21)/100</f>
      </c>
      <c t="s">
        <v>26</v>
      </c>
    </row>
    <row r="203" spans="1:5" ht="12.75">
      <c r="A203" s="35" t="s">
        <v>55</v>
      </c>
      <c r="E203" s="39" t="s">
        <v>5</v>
      </c>
    </row>
    <row r="204" spans="1:5" ht="12.75">
      <c r="A204" s="35" t="s">
        <v>56</v>
      </c>
      <c r="E204" s="40" t="s">
        <v>5</v>
      </c>
    </row>
    <row r="205" spans="1:5" ht="114.75">
      <c r="A205" t="s">
        <v>57</v>
      </c>
      <c r="E205" s="39" t="s">
        <v>1907</v>
      </c>
    </row>
    <row r="206" spans="1:16" ht="25.5">
      <c r="A206" t="s">
        <v>48</v>
      </c>
      <c s="34" t="s">
        <v>770</v>
      </c>
      <c s="34" t="s">
        <v>1908</v>
      </c>
      <c s="35" t="s">
        <v>5</v>
      </c>
      <c s="6" t="s">
        <v>1909</v>
      </c>
      <c s="36" t="s">
        <v>132</v>
      </c>
      <c s="37">
        <v>2</v>
      </c>
      <c s="36">
        <v>0</v>
      </c>
      <c s="36">
        <f>ROUND(G206*H206,6)</f>
      </c>
      <c r="L206" s="38">
        <v>0</v>
      </c>
      <c s="32">
        <f>ROUND(ROUND(L206,2)*ROUND(G206,3),2)</f>
      </c>
      <c s="36" t="s">
        <v>54</v>
      </c>
      <c>
        <f>(M206*21)/100</f>
      </c>
      <c t="s">
        <v>26</v>
      </c>
    </row>
    <row r="207" spans="1:5" ht="12.75">
      <c r="A207" s="35" t="s">
        <v>55</v>
      </c>
      <c r="E207" s="39" t="s">
        <v>5</v>
      </c>
    </row>
    <row r="208" spans="1:5" ht="12.75">
      <c r="A208" s="35" t="s">
        <v>56</v>
      </c>
      <c r="E208" s="40" t="s">
        <v>5</v>
      </c>
    </row>
    <row r="209" spans="1:5" ht="114.75">
      <c r="A209" t="s">
        <v>57</v>
      </c>
      <c r="E209" s="39" t="s">
        <v>1907</v>
      </c>
    </row>
    <row r="210" spans="1:16" ht="12.75">
      <c r="A210" t="s">
        <v>48</v>
      </c>
      <c s="34" t="s">
        <v>584</v>
      </c>
      <c s="34" t="s">
        <v>1910</v>
      </c>
      <c s="35" t="s">
        <v>5</v>
      </c>
      <c s="6" t="s">
        <v>1911</v>
      </c>
      <c s="36" t="s">
        <v>132</v>
      </c>
      <c s="37">
        <v>1</v>
      </c>
      <c s="36">
        <v>0</v>
      </c>
      <c s="36">
        <f>ROUND(G210*H210,6)</f>
      </c>
      <c r="L210" s="38">
        <v>0</v>
      </c>
      <c s="32">
        <f>ROUND(ROUND(L210,2)*ROUND(G210,3),2)</f>
      </c>
      <c s="36" t="s">
        <v>54</v>
      </c>
      <c>
        <f>(M210*21)/100</f>
      </c>
      <c t="s">
        <v>26</v>
      </c>
    </row>
    <row r="211" spans="1:5" ht="12.75">
      <c r="A211" s="35" t="s">
        <v>55</v>
      </c>
      <c r="E211" s="39" t="s">
        <v>5</v>
      </c>
    </row>
    <row r="212" spans="1:5" ht="12.75">
      <c r="A212" s="35" t="s">
        <v>56</v>
      </c>
      <c r="E212" s="40" t="s">
        <v>5</v>
      </c>
    </row>
    <row r="213" spans="1:5" ht="127.5">
      <c r="A213" t="s">
        <v>57</v>
      </c>
      <c r="E213" s="39" t="s">
        <v>1912</v>
      </c>
    </row>
    <row r="214" spans="1:16" ht="12.75">
      <c r="A214" t="s">
        <v>48</v>
      </c>
      <c s="34" t="s">
        <v>588</v>
      </c>
      <c s="34" t="s">
        <v>1913</v>
      </c>
      <c s="35" t="s">
        <v>5</v>
      </c>
      <c s="6" t="s">
        <v>1914</v>
      </c>
      <c s="36" t="s">
        <v>1591</v>
      </c>
      <c s="37">
        <v>140</v>
      </c>
      <c s="36">
        <v>0</v>
      </c>
      <c s="36">
        <f>ROUND(G214*H214,6)</f>
      </c>
      <c r="L214" s="38">
        <v>0</v>
      </c>
      <c s="32">
        <f>ROUND(ROUND(L214,2)*ROUND(G214,3),2)</f>
      </c>
      <c s="36" t="s">
        <v>54</v>
      </c>
      <c>
        <f>(M214*21)/100</f>
      </c>
      <c t="s">
        <v>26</v>
      </c>
    </row>
    <row r="215" spans="1:5" ht="25.5">
      <c r="A215" s="35" t="s">
        <v>55</v>
      </c>
      <c r="E215" s="39" t="s">
        <v>1915</v>
      </c>
    </row>
    <row r="216" spans="1:5" ht="12.75">
      <c r="A216" s="35" t="s">
        <v>56</v>
      </c>
      <c r="E216" s="40" t="s">
        <v>1916</v>
      </c>
    </row>
    <row r="217" spans="1:5" ht="12.75">
      <c r="A217" t="s">
        <v>57</v>
      </c>
      <c r="E217" s="39" t="s">
        <v>1917</v>
      </c>
    </row>
    <row r="218" spans="1:16" ht="12.75">
      <c r="A218" t="s">
        <v>48</v>
      </c>
      <c s="34" t="s">
        <v>590</v>
      </c>
      <c s="34" t="s">
        <v>1918</v>
      </c>
      <c s="35" t="s">
        <v>5</v>
      </c>
      <c s="6" t="s">
        <v>1919</v>
      </c>
      <c s="36" t="s">
        <v>1591</v>
      </c>
      <c s="37">
        <v>420</v>
      </c>
      <c s="36">
        <v>0</v>
      </c>
      <c s="36">
        <f>ROUND(G218*H218,6)</f>
      </c>
      <c r="L218" s="38">
        <v>0</v>
      </c>
      <c s="32">
        <f>ROUND(ROUND(L218,2)*ROUND(G218,3),2)</f>
      </c>
      <c s="36" t="s">
        <v>54</v>
      </c>
      <c>
        <f>(M218*21)/100</f>
      </c>
      <c t="s">
        <v>26</v>
      </c>
    </row>
    <row r="219" spans="1:5" ht="38.25">
      <c r="A219" s="35" t="s">
        <v>55</v>
      </c>
      <c r="E219" s="39" t="s">
        <v>1920</v>
      </c>
    </row>
    <row r="220" spans="1:5" ht="12.75">
      <c r="A220" s="35" t="s">
        <v>56</v>
      </c>
      <c r="E220" s="40" t="s">
        <v>1921</v>
      </c>
    </row>
    <row r="221" spans="1:5" ht="12.75">
      <c r="A221" t="s">
        <v>57</v>
      </c>
      <c r="E221" s="39" t="s">
        <v>1917</v>
      </c>
    </row>
    <row r="222" spans="1:13" ht="12.75">
      <c r="A222" t="s">
        <v>45</v>
      </c>
      <c r="C222" s="31" t="s">
        <v>82</v>
      </c>
      <c r="E222" s="33" t="s">
        <v>321</v>
      </c>
      <c r="J222" s="32">
        <f>0</f>
      </c>
      <c s="32">
        <f>0</f>
      </c>
      <c s="32">
        <f>0+L223+L227</f>
      </c>
      <c s="32">
        <f>0+M223+M227</f>
      </c>
    </row>
    <row r="223" spans="1:16" ht="12.75">
      <c r="A223" t="s">
        <v>48</v>
      </c>
      <c s="34" t="s">
        <v>592</v>
      </c>
      <c s="34" t="s">
        <v>1922</v>
      </c>
      <c s="35" t="s">
        <v>5</v>
      </c>
      <c s="6" t="s">
        <v>1923</v>
      </c>
      <c s="36" t="s">
        <v>154</v>
      </c>
      <c s="37">
        <v>150</v>
      </c>
      <c s="36">
        <v>0</v>
      </c>
      <c s="36">
        <f>ROUND(G223*H223,6)</f>
      </c>
      <c r="L223" s="38">
        <v>0</v>
      </c>
      <c s="32">
        <f>ROUND(ROUND(L223,2)*ROUND(G223,3),2)</f>
      </c>
      <c s="36" t="s">
        <v>54</v>
      </c>
      <c>
        <f>(M223*21)/100</f>
      </c>
      <c t="s">
        <v>26</v>
      </c>
    </row>
    <row r="224" spans="1:5" ht="25.5">
      <c r="A224" s="35" t="s">
        <v>55</v>
      </c>
      <c r="E224" s="39" t="s">
        <v>1924</v>
      </c>
    </row>
    <row r="225" spans="1:5" ht="12.75">
      <c r="A225" s="35" t="s">
        <v>56</v>
      </c>
      <c r="E225" s="40" t="s">
        <v>1925</v>
      </c>
    </row>
    <row r="226" spans="1:5" ht="242.25">
      <c r="A226" t="s">
        <v>57</v>
      </c>
      <c r="E226" s="39" t="s">
        <v>962</v>
      </c>
    </row>
    <row r="227" spans="1:16" ht="12.75">
      <c r="A227" t="s">
        <v>48</v>
      </c>
      <c s="34" t="s">
        <v>594</v>
      </c>
      <c s="34" t="s">
        <v>751</v>
      </c>
      <c s="35" t="s">
        <v>5</v>
      </c>
      <c s="6" t="s">
        <v>752</v>
      </c>
      <c s="36" t="s">
        <v>154</v>
      </c>
      <c s="37">
        <v>121</v>
      </c>
      <c s="36">
        <v>0</v>
      </c>
      <c s="36">
        <f>ROUND(G227*H227,6)</f>
      </c>
      <c r="L227" s="38">
        <v>0</v>
      </c>
      <c s="32">
        <f>ROUND(ROUND(L227,2)*ROUND(G227,3),2)</f>
      </c>
      <c s="36" t="s">
        <v>54</v>
      </c>
      <c>
        <f>(M227*21)/100</f>
      </c>
      <c t="s">
        <v>26</v>
      </c>
    </row>
    <row r="228" spans="1:5" ht="12.75">
      <c r="A228" s="35" t="s">
        <v>55</v>
      </c>
      <c r="E228" s="39" t="s">
        <v>1926</v>
      </c>
    </row>
    <row r="229" spans="1:5" ht="25.5">
      <c r="A229" s="35" t="s">
        <v>56</v>
      </c>
      <c r="E229" s="40" t="s">
        <v>1927</v>
      </c>
    </row>
    <row r="230" spans="1:5" ht="242.25">
      <c r="A230" t="s">
        <v>57</v>
      </c>
      <c r="E230" s="39" t="s">
        <v>962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1702</v>
      </c>
      <c s="41">
        <f>Rekapitulace!C51</f>
      </c>
      <c s="20" t="s">
        <v>0</v>
      </c>
      <c t="s">
        <v>22</v>
      </c>
      <c t="s">
        <v>26</v>
      </c>
    </row>
    <row r="4" spans="1:16" ht="32" customHeight="1">
      <c r="A4" s="24" t="s">
        <v>19</v>
      </c>
      <c s="25" t="s">
        <v>27</v>
      </c>
      <c s="27" t="s">
        <v>1702</v>
      </c>
      <c r="E4" s="26" t="s">
        <v>1703</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COUNTIFS(L8:L151,"=0",A8:A151,"P")+COUNTIFS(L8:L151,"",A8:A151,"P")+SUM(Q8:Q151)</f>
      </c>
    </row>
    <row r="8" spans="1:13" ht="12.75">
      <c r="A8" t="s">
        <v>43</v>
      </c>
      <c r="C8" s="28" t="s">
        <v>1930</v>
      </c>
      <c r="E8" s="30" t="s">
        <v>1929</v>
      </c>
      <c r="J8" s="29">
        <f>0+J9+J38+J47+J52+J57+J146</f>
      </c>
      <c s="29">
        <f>0+K9+K38+K47+K52+K57+K146</f>
      </c>
      <c s="29">
        <f>0+L9+L38+L47+L52+L57+L146</f>
      </c>
      <c s="29">
        <f>0+M9+M38+M47+M52+M57+M146</f>
      </c>
    </row>
    <row r="9" spans="1:13" ht="12.75">
      <c r="A9" t="s">
        <v>45</v>
      </c>
      <c r="C9" s="31" t="s">
        <v>46</v>
      </c>
      <c r="E9" s="33" t="s">
        <v>47</v>
      </c>
      <c r="J9" s="32">
        <f>0</f>
      </c>
      <c s="32">
        <f>0</f>
      </c>
      <c s="32">
        <f>0+L10+L14+L18+L22+L26+L30+L34</f>
      </c>
      <c s="32">
        <f>0+M10+M14+M18+M22+M26+M30+M34</f>
      </c>
    </row>
    <row r="10" spans="1:16" ht="12.75">
      <c r="A10" t="s">
        <v>48</v>
      </c>
      <c s="34" t="s">
        <v>25</v>
      </c>
      <c s="34" t="s">
        <v>1783</v>
      </c>
      <c s="35" t="s">
        <v>5</v>
      </c>
      <c s="6" t="s">
        <v>1784</v>
      </c>
      <c s="36" t="s">
        <v>145</v>
      </c>
      <c s="37">
        <v>6</v>
      </c>
      <c s="36">
        <v>0</v>
      </c>
      <c s="36">
        <f>ROUND(G10*H10,6)</f>
      </c>
      <c r="L10" s="38">
        <v>0</v>
      </c>
      <c s="32">
        <f>ROUND(ROUND(L10,2)*ROUND(G10,3),2)</f>
      </c>
      <c s="36" t="s">
        <v>54</v>
      </c>
      <c>
        <f>(M10*21)/100</f>
      </c>
      <c t="s">
        <v>26</v>
      </c>
    </row>
    <row r="11" spans="1:5" ht="12.75">
      <c r="A11" s="35" t="s">
        <v>55</v>
      </c>
      <c r="E11" s="39" t="s">
        <v>5</v>
      </c>
    </row>
    <row r="12" spans="1:5" ht="25.5">
      <c r="A12" s="35" t="s">
        <v>56</v>
      </c>
      <c r="E12" s="40" t="s">
        <v>1931</v>
      </c>
    </row>
    <row r="13" spans="1:5" ht="293.25">
      <c r="A13" t="s">
        <v>57</v>
      </c>
      <c r="E13" s="39" t="s">
        <v>1786</v>
      </c>
    </row>
    <row r="14" spans="1:16" ht="25.5">
      <c r="A14" t="s">
        <v>48</v>
      </c>
      <c s="34" t="s">
        <v>262</v>
      </c>
      <c s="34" t="s">
        <v>62</v>
      </c>
      <c s="35" t="s">
        <v>63</v>
      </c>
      <c s="6" t="s">
        <v>976</v>
      </c>
      <c s="36" t="s">
        <v>53</v>
      </c>
      <c s="37">
        <v>1.8</v>
      </c>
      <c s="36">
        <v>0</v>
      </c>
      <c s="36">
        <f>ROUND(G14*H14,6)</f>
      </c>
      <c r="L14" s="38">
        <v>0</v>
      </c>
      <c s="32">
        <f>ROUND(ROUND(L14,2)*ROUND(G14,3),2)</f>
      </c>
      <c s="36" t="s">
        <v>54</v>
      </c>
      <c>
        <f>(M14*21)/100</f>
      </c>
      <c t="s">
        <v>26</v>
      </c>
    </row>
    <row r="15" spans="1:5" ht="25.5">
      <c r="A15" s="35" t="s">
        <v>55</v>
      </c>
      <c r="E15" s="39" t="s">
        <v>140</v>
      </c>
    </row>
    <row r="16" spans="1:5" ht="38.25">
      <c r="A16" s="35" t="s">
        <v>56</v>
      </c>
      <c r="E16" s="40" t="s">
        <v>1932</v>
      </c>
    </row>
    <row r="17" spans="1:5" ht="165.75">
      <c r="A17" t="s">
        <v>57</v>
      </c>
      <c r="E17" s="39" t="s">
        <v>869</v>
      </c>
    </row>
    <row r="18" spans="1:16" ht="25.5">
      <c r="A18" t="s">
        <v>48</v>
      </c>
      <c s="34" t="s">
        <v>266</v>
      </c>
      <c s="34" t="s">
        <v>70</v>
      </c>
      <c s="35" t="s">
        <v>71</v>
      </c>
      <c s="6" t="s">
        <v>72</v>
      </c>
      <c s="36" t="s">
        <v>53</v>
      </c>
      <c s="37">
        <v>0.34</v>
      </c>
      <c s="36">
        <v>0</v>
      </c>
      <c s="36">
        <f>ROUND(G18*H18,6)</f>
      </c>
      <c r="L18" s="38">
        <v>0</v>
      </c>
      <c s="32">
        <f>ROUND(ROUND(L18,2)*ROUND(G18,3),2)</f>
      </c>
      <c s="36" t="s">
        <v>54</v>
      </c>
      <c>
        <f>(M18*21)/100</f>
      </c>
      <c t="s">
        <v>26</v>
      </c>
    </row>
    <row r="19" spans="1:5" ht="25.5">
      <c r="A19" s="35" t="s">
        <v>55</v>
      </c>
      <c r="E19" s="39" t="s">
        <v>140</v>
      </c>
    </row>
    <row r="20" spans="1:5" ht="12.75">
      <c r="A20" s="35" t="s">
        <v>56</v>
      </c>
      <c r="E20" s="40" t="s">
        <v>1933</v>
      </c>
    </row>
    <row r="21" spans="1:5" ht="165.75">
      <c r="A21" t="s">
        <v>57</v>
      </c>
      <c r="E21" s="39" t="s">
        <v>869</v>
      </c>
    </row>
    <row r="22" spans="1:16" ht="38.25">
      <c r="A22" t="s">
        <v>48</v>
      </c>
      <c s="34" t="s">
        <v>139</v>
      </c>
      <c s="34" t="s">
        <v>83</v>
      </c>
      <c s="35" t="s">
        <v>84</v>
      </c>
      <c s="6" t="s">
        <v>874</v>
      </c>
      <c s="36" t="s">
        <v>53</v>
      </c>
      <c s="37">
        <v>0.114</v>
      </c>
      <c s="36">
        <v>0</v>
      </c>
      <c s="36">
        <f>ROUND(G22*H22,6)</f>
      </c>
      <c r="L22" s="38">
        <v>0</v>
      </c>
      <c s="32">
        <f>ROUND(ROUND(L22,2)*ROUND(G22,3),2)</f>
      </c>
      <c s="36" t="s">
        <v>54</v>
      </c>
      <c>
        <f>(M22*21)/100</f>
      </c>
      <c t="s">
        <v>26</v>
      </c>
    </row>
    <row r="23" spans="1:5" ht="25.5">
      <c r="A23" s="35" t="s">
        <v>55</v>
      </c>
      <c r="E23" s="39" t="s">
        <v>140</v>
      </c>
    </row>
    <row r="24" spans="1:5" ht="89.25">
      <c r="A24" s="35" t="s">
        <v>56</v>
      </c>
      <c r="E24" s="40" t="s">
        <v>1934</v>
      </c>
    </row>
    <row r="25" spans="1:5" ht="165.75">
      <c r="A25" t="s">
        <v>57</v>
      </c>
      <c r="E25" s="39" t="s">
        <v>869</v>
      </c>
    </row>
    <row r="26" spans="1:16" ht="12.75">
      <c r="A26" t="s">
        <v>48</v>
      </c>
      <c s="34" t="s">
        <v>720</v>
      </c>
      <c s="34" t="s">
        <v>1935</v>
      </c>
      <c s="35" t="s">
        <v>5</v>
      </c>
      <c s="6" t="s">
        <v>1796</v>
      </c>
      <c s="36" t="s">
        <v>132</v>
      </c>
      <c s="37">
        <v>2</v>
      </c>
      <c s="36">
        <v>0</v>
      </c>
      <c s="36">
        <f>ROUND(G26*H26,6)</f>
      </c>
      <c r="L26" s="38">
        <v>0</v>
      </c>
      <c s="32">
        <f>ROUND(ROUND(L26,2)*ROUND(G26,3),2)</f>
      </c>
      <c s="36" t="s">
        <v>54</v>
      </c>
      <c>
        <f>(M26*21)/100</f>
      </c>
      <c t="s">
        <v>26</v>
      </c>
    </row>
    <row r="27" spans="1:5" ht="38.25">
      <c r="A27" s="35" t="s">
        <v>55</v>
      </c>
      <c r="E27" s="39" t="s">
        <v>1936</v>
      </c>
    </row>
    <row r="28" spans="1:5" ht="12.75">
      <c r="A28" s="35" t="s">
        <v>56</v>
      </c>
      <c r="E28" s="40" t="s">
        <v>1937</v>
      </c>
    </row>
    <row r="29" spans="1:5" ht="12.75">
      <c r="A29" t="s">
        <v>57</v>
      </c>
      <c r="E29" s="39" t="s">
        <v>1794</v>
      </c>
    </row>
    <row r="30" spans="1:16" ht="12.75">
      <c r="A30" t="s">
        <v>48</v>
      </c>
      <c s="34" t="s">
        <v>725</v>
      </c>
      <c s="34" t="s">
        <v>1938</v>
      </c>
      <c s="35" t="s">
        <v>5</v>
      </c>
      <c s="6" t="s">
        <v>1939</v>
      </c>
      <c s="36" t="s">
        <v>132</v>
      </c>
      <c s="37">
        <v>3</v>
      </c>
      <c s="36">
        <v>0</v>
      </c>
      <c s="36">
        <f>ROUND(G30*H30,6)</f>
      </c>
      <c r="L30" s="38">
        <v>0</v>
      </c>
      <c s="32">
        <f>ROUND(ROUND(L30,2)*ROUND(G30,3),2)</f>
      </c>
      <c s="36" t="s">
        <v>54</v>
      </c>
      <c>
        <f>(M30*21)/100</f>
      </c>
      <c t="s">
        <v>26</v>
      </c>
    </row>
    <row r="31" spans="1:5" ht="38.25">
      <c r="A31" s="35" t="s">
        <v>55</v>
      </c>
      <c r="E31" s="39" t="s">
        <v>1940</v>
      </c>
    </row>
    <row r="32" spans="1:5" ht="12.75">
      <c r="A32" s="35" t="s">
        <v>56</v>
      </c>
      <c r="E32" s="40" t="s">
        <v>1941</v>
      </c>
    </row>
    <row r="33" spans="1:5" ht="12.75">
      <c r="A33" t="s">
        <v>57</v>
      </c>
      <c r="E33" s="39" t="s">
        <v>1794</v>
      </c>
    </row>
    <row r="34" spans="1:16" ht="12.75">
      <c r="A34" t="s">
        <v>48</v>
      </c>
      <c s="34" t="s">
        <v>730</v>
      </c>
      <c s="34" t="s">
        <v>1942</v>
      </c>
      <c s="35" t="s">
        <v>5</v>
      </c>
      <c s="6" t="s">
        <v>1943</v>
      </c>
      <c s="36" t="s">
        <v>132</v>
      </c>
      <c s="37">
        <v>2</v>
      </c>
      <c s="36">
        <v>0</v>
      </c>
      <c s="36">
        <f>ROUND(G34*H34,6)</f>
      </c>
      <c r="L34" s="38">
        <v>0</v>
      </c>
      <c s="32">
        <f>ROUND(ROUND(L34,2)*ROUND(G34,3),2)</f>
      </c>
      <c s="36" t="s">
        <v>54</v>
      </c>
      <c>
        <f>(M34*21)/100</f>
      </c>
      <c t="s">
        <v>26</v>
      </c>
    </row>
    <row r="35" spans="1:5" ht="25.5">
      <c r="A35" s="35" t="s">
        <v>55</v>
      </c>
      <c r="E35" s="39" t="s">
        <v>1944</v>
      </c>
    </row>
    <row r="36" spans="1:5" ht="12.75">
      <c r="A36" s="35" t="s">
        <v>56</v>
      </c>
      <c r="E36" s="40" t="s">
        <v>1945</v>
      </c>
    </row>
    <row r="37" spans="1:5" ht="12.75">
      <c r="A37" t="s">
        <v>57</v>
      </c>
      <c r="E37" s="39" t="s">
        <v>1794</v>
      </c>
    </row>
    <row r="38" spans="1:13" ht="12.75">
      <c r="A38" t="s">
        <v>45</v>
      </c>
      <c r="C38" s="31" t="s">
        <v>49</v>
      </c>
      <c r="E38" s="33" t="s">
        <v>142</v>
      </c>
      <c r="J38" s="32">
        <f>0</f>
      </c>
      <c s="32">
        <f>0</f>
      </c>
      <c s="32">
        <f>0+L39+L43</f>
      </c>
      <c s="32">
        <f>0+M39+M43</f>
      </c>
    </row>
    <row r="39" spans="1:16" ht="12.75">
      <c r="A39" t="s">
        <v>48</v>
      </c>
      <c s="34" t="s">
        <v>49</v>
      </c>
      <c s="34" t="s">
        <v>880</v>
      </c>
      <c s="35" t="s">
        <v>5</v>
      </c>
      <c s="6" t="s">
        <v>881</v>
      </c>
      <c s="36" t="s">
        <v>145</v>
      </c>
      <c s="37">
        <v>0.96</v>
      </c>
      <c s="36">
        <v>0</v>
      </c>
      <c s="36">
        <f>ROUND(G39*H39,6)</f>
      </c>
      <c r="L39" s="38">
        <v>0</v>
      </c>
      <c s="32">
        <f>ROUND(ROUND(L39,2)*ROUND(G39,3),2)</f>
      </c>
      <c s="36" t="s">
        <v>54</v>
      </c>
      <c>
        <f>(M39*21)/100</f>
      </c>
      <c t="s">
        <v>26</v>
      </c>
    </row>
    <row r="40" spans="1:5" ht="12.75">
      <c r="A40" s="35" t="s">
        <v>55</v>
      </c>
      <c r="E40" s="39" t="s">
        <v>5</v>
      </c>
    </row>
    <row r="41" spans="1:5" ht="25.5">
      <c r="A41" s="35" t="s">
        <v>56</v>
      </c>
      <c r="E41" s="40" t="s">
        <v>1946</v>
      </c>
    </row>
    <row r="42" spans="1:5" ht="63.75">
      <c r="A42" t="s">
        <v>57</v>
      </c>
      <c r="E42" s="39" t="s">
        <v>879</v>
      </c>
    </row>
    <row r="43" spans="1:16" ht="12.75">
      <c r="A43" t="s">
        <v>48</v>
      </c>
      <c s="34" t="s">
        <v>26</v>
      </c>
      <c s="34" t="s">
        <v>148</v>
      </c>
      <c s="35" t="s">
        <v>5</v>
      </c>
      <c s="6" t="s">
        <v>149</v>
      </c>
      <c s="36" t="s">
        <v>145</v>
      </c>
      <c s="37">
        <v>45</v>
      </c>
      <c s="36">
        <v>0</v>
      </c>
      <c s="36">
        <f>ROUND(G43*H43,6)</f>
      </c>
      <c r="L43" s="38">
        <v>0</v>
      </c>
      <c s="32">
        <f>ROUND(ROUND(L43,2)*ROUND(G43,3),2)</f>
      </c>
      <c s="36" t="s">
        <v>54</v>
      </c>
      <c>
        <f>(M43*21)/100</f>
      </c>
      <c t="s">
        <v>26</v>
      </c>
    </row>
    <row r="44" spans="1:5" ht="12.75">
      <c r="A44" s="35" t="s">
        <v>55</v>
      </c>
      <c r="E44" s="39" t="s">
        <v>5</v>
      </c>
    </row>
    <row r="45" spans="1:5" ht="12.75">
      <c r="A45" s="35" t="s">
        <v>56</v>
      </c>
      <c r="E45" s="40" t="s">
        <v>1947</v>
      </c>
    </row>
    <row r="46" spans="1:5" ht="204">
      <c r="A46" t="s">
        <v>57</v>
      </c>
      <c r="E46" s="39" t="s">
        <v>896</v>
      </c>
    </row>
    <row r="47" spans="1:13" ht="12.75">
      <c r="A47" t="s">
        <v>45</v>
      </c>
      <c r="C47" s="31" t="s">
        <v>65</v>
      </c>
      <c r="E47" s="33" t="s">
        <v>509</v>
      </c>
      <c r="J47" s="32">
        <f>0</f>
      </c>
      <c s="32">
        <f>0</f>
      </c>
      <c s="32">
        <f>0+L48</f>
      </c>
      <c s="32">
        <f>0+M48</f>
      </c>
    </row>
    <row r="48" spans="1:16" ht="12.75">
      <c r="A48" t="s">
        <v>48</v>
      </c>
      <c s="34" t="s">
        <v>25</v>
      </c>
      <c s="34" t="s">
        <v>1783</v>
      </c>
      <c s="35" t="s">
        <v>5</v>
      </c>
      <c s="6" t="s">
        <v>1784</v>
      </c>
      <c s="36" t="s">
        <v>145</v>
      </c>
      <c s="37">
        <v>0.265</v>
      </c>
      <c s="36">
        <v>0</v>
      </c>
      <c s="36">
        <f>ROUND(G48*H48,6)</f>
      </c>
      <c r="L48" s="38">
        <v>0</v>
      </c>
      <c s="32">
        <f>ROUND(ROUND(L48,2)*ROUND(G48,3),2)</f>
      </c>
      <c s="36" t="s">
        <v>54</v>
      </c>
      <c>
        <f>(M48*21)/100</f>
      </c>
      <c t="s">
        <v>26</v>
      </c>
    </row>
    <row r="49" spans="1:5" ht="12.75">
      <c r="A49" s="35" t="s">
        <v>55</v>
      </c>
      <c r="E49" s="39" t="s">
        <v>1948</v>
      </c>
    </row>
    <row r="50" spans="1:5" ht="25.5">
      <c r="A50" s="35" t="s">
        <v>56</v>
      </c>
      <c r="E50" s="40" t="s">
        <v>1949</v>
      </c>
    </row>
    <row r="51" spans="1:5" ht="293.25">
      <c r="A51" t="s">
        <v>57</v>
      </c>
      <c r="E51" s="39" t="s">
        <v>1786</v>
      </c>
    </row>
    <row r="52" spans="1:13" ht="12.75">
      <c r="A52" t="s">
        <v>45</v>
      </c>
      <c r="C52" s="31" t="s">
        <v>69</v>
      </c>
      <c r="E52" s="33" t="s">
        <v>353</v>
      </c>
      <c r="J52" s="32">
        <f>0</f>
      </c>
      <c s="32">
        <f>0</f>
      </c>
      <c s="32">
        <f>0+L53</f>
      </c>
      <c s="32">
        <f>0+M53</f>
      </c>
    </row>
    <row r="53" spans="1:16" ht="12.75">
      <c r="A53" t="s">
        <v>48</v>
      </c>
      <c s="34" t="s">
        <v>65</v>
      </c>
      <c s="34" t="s">
        <v>902</v>
      </c>
      <c s="35" t="s">
        <v>5</v>
      </c>
      <c s="6" t="s">
        <v>903</v>
      </c>
      <c s="36" t="s">
        <v>145</v>
      </c>
      <c s="37">
        <v>34.75</v>
      </c>
      <c s="36">
        <v>0</v>
      </c>
      <c s="36">
        <f>ROUND(G53*H53,6)</f>
      </c>
      <c r="L53" s="38">
        <v>0</v>
      </c>
      <c s="32">
        <f>ROUND(ROUND(L53,2)*ROUND(G53,3),2)</f>
      </c>
      <c s="36" t="s">
        <v>54</v>
      </c>
      <c>
        <f>(M53*21)/100</f>
      </c>
      <c t="s">
        <v>26</v>
      </c>
    </row>
    <row r="54" spans="1:5" ht="12.75">
      <c r="A54" s="35" t="s">
        <v>55</v>
      </c>
      <c r="E54" s="39" t="s">
        <v>5</v>
      </c>
    </row>
    <row r="55" spans="1:5" ht="127.5">
      <c r="A55" s="35" t="s">
        <v>56</v>
      </c>
      <c r="E55" s="40" t="s">
        <v>1950</v>
      </c>
    </row>
    <row r="56" spans="1:5" ht="51">
      <c r="A56" t="s">
        <v>57</v>
      </c>
      <c r="E56" s="39" t="s">
        <v>901</v>
      </c>
    </row>
    <row r="57" spans="1:13" ht="12.75">
      <c r="A57" t="s">
        <v>45</v>
      </c>
      <c r="C57" s="31" t="s">
        <v>78</v>
      </c>
      <c r="E57" s="33" t="s">
        <v>151</v>
      </c>
      <c r="J57" s="32">
        <f>0</f>
      </c>
      <c s="32">
        <f>0</f>
      </c>
      <c s="32">
        <f>0+L58+L62+L66+L70+L74+L78+L82+L86+L90+L94+L98+L102+L106+L110+L114+L118+L122+L126+L130+L134+L138+L142</f>
      </c>
      <c s="32">
        <f>0+M58+M62+M66+M70+M74+M78+M82+M86+M90+M94+M98+M102+M106+M110+M114+M118+M122+M126+M130+M134+M138+M142</f>
      </c>
    </row>
    <row r="58" spans="1:16" ht="12.75">
      <c r="A58" t="s">
        <v>48</v>
      </c>
      <c s="34" t="s">
        <v>69</v>
      </c>
      <c s="34" t="s">
        <v>983</v>
      </c>
      <c s="35" t="s">
        <v>5</v>
      </c>
      <c s="6" t="s">
        <v>984</v>
      </c>
      <c s="36" t="s">
        <v>154</v>
      </c>
      <c s="37">
        <v>233</v>
      </c>
      <c s="36">
        <v>0</v>
      </c>
      <c s="36">
        <f>ROUND(G58*H58,6)</f>
      </c>
      <c r="L58" s="38">
        <v>0</v>
      </c>
      <c s="32">
        <f>ROUND(ROUND(L58,2)*ROUND(G58,3),2)</f>
      </c>
      <c s="36" t="s">
        <v>54</v>
      </c>
      <c>
        <f>(M58*21)/100</f>
      </c>
      <c t="s">
        <v>26</v>
      </c>
    </row>
    <row r="59" spans="1:5" ht="12.75">
      <c r="A59" s="35" t="s">
        <v>55</v>
      </c>
      <c r="E59" s="39" t="s">
        <v>5</v>
      </c>
    </row>
    <row r="60" spans="1:5" ht="114.75">
      <c r="A60" s="35" t="s">
        <v>56</v>
      </c>
      <c r="E60" s="40" t="s">
        <v>1951</v>
      </c>
    </row>
    <row r="61" spans="1:5" ht="140.25">
      <c r="A61" t="s">
        <v>57</v>
      </c>
      <c r="E61" s="39" t="s">
        <v>986</v>
      </c>
    </row>
    <row r="62" spans="1:16" ht="12.75">
      <c r="A62" t="s">
        <v>48</v>
      </c>
      <c s="34" t="s">
        <v>74</v>
      </c>
      <c s="34" t="s">
        <v>1724</v>
      </c>
      <c s="35" t="s">
        <v>5</v>
      </c>
      <c s="6" t="s">
        <v>1725</v>
      </c>
      <c s="36" t="s">
        <v>154</v>
      </c>
      <c s="37">
        <v>123</v>
      </c>
      <c s="36">
        <v>0</v>
      </c>
      <c s="36">
        <f>ROUND(G62*H62,6)</f>
      </c>
      <c r="L62" s="38">
        <v>0</v>
      </c>
      <c s="32">
        <f>ROUND(ROUND(L62,2)*ROUND(G62,3),2)</f>
      </c>
      <c s="36" t="s">
        <v>54</v>
      </c>
      <c>
        <f>(M62*21)/100</f>
      </c>
      <c t="s">
        <v>26</v>
      </c>
    </row>
    <row r="63" spans="1:5" ht="12.75">
      <c r="A63" s="35" t="s">
        <v>55</v>
      </c>
      <c r="E63" s="39" t="s">
        <v>5</v>
      </c>
    </row>
    <row r="64" spans="1:5" ht="25.5">
      <c r="A64" s="35" t="s">
        <v>56</v>
      </c>
      <c r="E64" s="40" t="s">
        <v>1952</v>
      </c>
    </row>
    <row r="65" spans="1:5" ht="127.5">
      <c r="A65" t="s">
        <v>57</v>
      </c>
      <c r="E65" s="39" t="s">
        <v>1727</v>
      </c>
    </row>
    <row r="66" spans="1:16" ht="12.75">
      <c r="A66" t="s">
        <v>48</v>
      </c>
      <c s="34" t="s">
        <v>78</v>
      </c>
      <c s="34" t="s">
        <v>1728</v>
      </c>
      <c s="35" t="s">
        <v>5</v>
      </c>
      <c s="6" t="s">
        <v>1729</v>
      </c>
      <c s="36" t="s">
        <v>132</v>
      </c>
      <c s="37">
        <v>5</v>
      </c>
      <c s="36">
        <v>0</v>
      </c>
      <c s="36">
        <f>ROUND(G66*H66,6)</f>
      </c>
      <c r="L66" s="38">
        <v>0</v>
      </c>
      <c s="32">
        <f>ROUND(ROUND(L66,2)*ROUND(G66,3),2)</f>
      </c>
      <c s="36" t="s">
        <v>54</v>
      </c>
      <c>
        <f>(M66*21)/100</f>
      </c>
      <c t="s">
        <v>26</v>
      </c>
    </row>
    <row r="67" spans="1:5" ht="12.75">
      <c r="A67" s="35" t="s">
        <v>55</v>
      </c>
      <c r="E67" s="39" t="s">
        <v>5</v>
      </c>
    </row>
    <row r="68" spans="1:5" ht="38.25">
      <c r="A68" s="35" t="s">
        <v>56</v>
      </c>
      <c r="E68" s="40" t="s">
        <v>1953</v>
      </c>
    </row>
    <row r="69" spans="1:5" ht="76.5">
      <c r="A69" t="s">
        <v>57</v>
      </c>
      <c r="E69" s="39" t="s">
        <v>1731</v>
      </c>
    </row>
    <row r="70" spans="1:16" ht="12.75">
      <c r="A70" t="s">
        <v>48</v>
      </c>
      <c s="34" t="s">
        <v>82</v>
      </c>
      <c s="34" t="s">
        <v>1834</v>
      </c>
      <c s="35" t="s">
        <v>5</v>
      </c>
      <c s="6" t="s">
        <v>1835</v>
      </c>
      <c s="36" t="s">
        <v>154</v>
      </c>
      <c s="37">
        <v>225</v>
      </c>
      <c s="36">
        <v>0</v>
      </c>
      <c s="36">
        <f>ROUND(G70*H70,6)</f>
      </c>
      <c r="L70" s="38">
        <v>0</v>
      </c>
      <c s="32">
        <f>ROUND(ROUND(L70,2)*ROUND(G70,3),2)</f>
      </c>
      <c s="36" t="s">
        <v>54</v>
      </c>
      <c>
        <f>(M70*21)/100</f>
      </c>
      <c t="s">
        <v>26</v>
      </c>
    </row>
    <row r="71" spans="1:5" ht="12.75">
      <c r="A71" s="35" t="s">
        <v>55</v>
      </c>
      <c r="E71" s="39" t="s">
        <v>5</v>
      </c>
    </row>
    <row r="72" spans="1:5" ht="12.75">
      <c r="A72" s="35" t="s">
        <v>56</v>
      </c>
      <c r="E72" s="40" t="s">
        <v>1954</v>
      </c>
    </row>
    <row r="73" spans="1:5" ht="89.25">
      <c r="A73" t="s">
        <v>57</v>
      </c>
      <c r="E73" s="39" t="s">
        <v>1736</v>
      </c>
    </row>
    <row r="74" spans="1:16" ht="12.75">
      <c r="A74" t="s">
        <v>48</v>
      </c>
      <c s="34" t="s">
        <v>86</v>
      </c>
      <c s="34" t="s">
        <v>1955</v>
      </c>
      <c s="35" t="s">
        <v>5</v>
      </c>
      <c s="6" t="s">
        <v>1956</v>
      </c>
      <c s="36" t="s">
        <v>154</v>
      </c>
      <c s="37">
        <v>25</v>
      </c>
      <c s="36">
        <v>0</v>
      </c>
      <c s="36">
        <f>ROUND(G74*H74,6)</f>
      </c>
      <c r="L74" s="38">
        <v>0</v>
      </c>
      <c s="32">
        <f>ROUND(ROUND(L74,2)*ROUND(G74,3),2)</f>
      </c>
      <c s="36" t="s">
        <v>54</v>
      </c>
      <c>
        <f>(M74*21)/100</f>
      </c>
      <c t="s">
        <v>26</v>
      </c>
    </row>
    <row r="75" spans="1:5" ht="12.75">
      <c r="A75" s="35" t="s">
        <v>55</v>
      </c>
      <c r="E75" s="39" t="s">
        <v>5</v>
      </c>
    </row>
    <row r="76" spans="1:5" ht="12.75">
      <c r="A76" s="35" t="s">
        <v>56</v>
      </c>
      <c r="E76" s="40" t="s">
        <v>1957</v>
      </c>
    </row>
    <row r="77" spans="1:5" ht="89.25">
      <c r="A77" t="s">
        <v>57</v>
      </c>
      <c r="E77" s="39" t="s">
        <v>1736</v>
      </c>
    </row>
    <row r="78" spans="1:16" ht="25.5">
      <c r="A78" t="s">
        <v>48</v>
      </c>
      <c s="34" t="s">
        <v>90</v>
      </c>
      <c s="34" t="s">
        <v>1837</v>
      </c>
      <c s="35" t="s">
        <v>5</v>
      </c>
      <c s="6" t="s">
        <v>1838</v>
      </c>
      <c s="36" t="s">
        <v>132</v>
      </c>
      <c s="37">
        <v>3</v>
      </c>
      <c s="36">
        <v>0</v>
      </c>
      <c s="36">
        <f>ROUND(G78*H78,6)</f>
      </c>
      <c r="L78" s="38">
        <v>0</v>
      </c>
      <c s="32">
        <f>ROUND(ROUND(L78,2)*ROUND(G78,3),2)</f>
      </c>
      <c s="36" t="s">
        <v>54</v>
      </c>
      <c>
        <f>(M78*21)/100</f>
      </c>
      <c t="s">
        <v>26</v>
      </c>
    </row>
    <row r="79" spans="1:5" ht="12.75">
      <c r="A79" s="35" t="s">
        <v>55</v>
      </c>
      <c r="E79" s="39" t="s">
        <v>5</v>
      </c>
    </row>
    <row r="80" spans="1:5" ht="12.75">
      <c r="A80" s="35" t="s">
        <v>56</v>
      </c>
      <c r="E80" s="40" t="s">
        <v>1958</v>
      </c>
    </row>
    <row r="81" spans="1:5" ht="102">
      <c r="A81" t="s">
        <v>57</v>
      </c>
      <c r="E81" s="39" t="s">
        <v>1751</v>
      </c>
    </row>
    <row r="82" spans="1:16" ht="25.5">
      <c r="A82" t="s">
        <v>48</v>
      </c>
      <c s="34" t="s">
        <v>94</v>
      </c>
      <c s="34" t="s">
        <v>1840</v>
      </c>
      <c s="35" t="s">
        <v>5</v>
      </c>
      <c s="6" t="s">
        <v>1841</v>
      </c>
      <c s="36" t="s">
        <v>132</v>
      </c>
      <c s="37">
        <v>4</v>
      </c>
      <c s="36">
        <v>0</v>
      </c>
      <c s="36">
        <f>ROUND(G82*H82,6)</f>
      </c>
      <c r="L82" s="38">
        <v>0</v>
      </c>
      <c s="32">
        <f>ROUND(ROUND(L82,2)*ROUND(G82,3),2)</f>
      </c>
      <c s="36" t="s">
        <v>54</v>
      </c>
      <c>
        <f>(M82*21)/100</f>
      </c>
      <c t="s">
        <v>26</v>
      </c>
    </row>
    <row r="83" spans="1:5" ht="12.75">
      <c r="A83" s="35" t="s">
        <v>55</v>
      </c>
      <c r="E83" s="39" t="s">
        <v>5</v>
      </c>
    </row>
    <row r="84" spans="1:5" ht="12.75">
      <c r="A84" s="35" t="s">
        <v>56</v>
      </c>
      <c r="E84" s="40" t="s">
        <v>1959</v>
      </c>
    </row>
    <row r="85" spans="1:5" ht="102">
      <c r="A85" t="s">
        <v>57</v>
      </c>
      <c r="E85" s="39" t="s">
        <v>1751</v>
      </c>
    </row>
    <row r="86" spans="1:16" ht="12.75">
      <c r="A86" t="s">
        <v>48</v>
      </c>
      <c s="34" t="s">
        <v>98</v>
      </c>
      <c s="34" t="s">
        <v>925</v>
      </c>
      <c s="35" t="s">
        <v>5</v>
      </c>
      <c s="6" t="s">
        <v>926</v>
      </c>
      <c s="36" t="s">
        <v>154</v>
      </c>
      <c s="37">
        <v>225</v>
      </c>
      <c s="36">
        <v>0</v>
      </c>
      <c s="36">
        <f>ROUND(G86*H86,6)</f>
      </c>
      <c r="L86" s="38">
        <v>0</v>
      </c>
      <c s="32">
        <f>ROUND(ROUND(L86,2)*ROUND(G86,3),2)</f>
      </c>
      <c s="36" t="s">
        <v>54</v>
      </c>
      <c>
        <f>(M86*21)/100</f>
      </c>
      <c t="s">
        <v>26</v>
      </c>
    </row>
    <row r="87" spans="1:5" ht="12.75">
      <c r="A87" s="35" t="s">
        <v>55</v>
      </c>
      <c r="E87" s="39" t="s">
        <v>5</v>
      </c>
    </row>
    <row r="88" spans="1:5" ht="12.75">
      <c r="A88" s="35" t="s">
        <v>56</v>
      </c>
      <c r="E88" s="40" t="s">
        <v>1960</v>
      </c>
    </row>
    <row r="89" spans="1:5" ht="76.5">
      <c r="A89" t="s">
        <v>57</v>
      </c>
      <c r="E89" s="39" t="s">
        <v>928</v>
      </c>
    </row>
    <row r="90" spans="1:16" ht="12.75">
      <c r="A90" t="s">
        <v>48</v>
      </c>
      <c s="34" t="s">
        <v>102</v>
      </c>
      <c s="34" t="s">
        <v>929</v>
      </c>
      <c s="35" t="s">
        <v>5</v>
      </c>
      <c s="6" t="s">
        <v>930</v>
      </c>
      <c s="36" t="s">
        <v>132</v>
      </c>
      <c s="37">
        <v>4</v>
      </c>
      <c s="36">
        <v>0</v>
      </c>
      <c s="36">
        <f>ROUND(G90*H90,6)</f>
      </c>
      <c r="L90" s="38">
        <v>0</v>
      </c>
      <c s="32">
        <f>ROUND(ROUND(L90,2)*ROUND(G90,3),2)</f>
      </c>
      <c s="36" t="s">
        <v>54</v>
      </c>
      <c>
        <f>(M90*21)/100</f>
      </c>
      <c t="s">
        <v>26</v>
      </c>
    </row>
    <row r="91" spans="1:5" ht="12.75">
      <c r="A91" s="35" t="s">
        <v>55</v>
      </c>
      <c r="E91" s="39" t="s">
        <v>5</v>
      </c>
    </row>
    <row r="92" spans="1:5" ht="12.75">
      <c r="A92" s="35" t="s">
        <v>56</v>
      </c>
      <c r="E92" s="40" t="s">
        <v>5</v>
      </c>
    </row>
    <row r="93" spans="1:5" ht="89.25">
      <c r="A93" t="s">
        <v>57</v>
      </c>
      <c r="E93" s="39" t="s">
        <v>932</v>
      </c>
    </row>
    <row r="94" spans="1:16" ht="12.75">
      <c r="A94" t="s">
        <v>48</v>
      </c>
      <c s="34" t="s">
        <v>197</v>
      </c>
      <c s="34" t="s">
        <v>1764</v>
      </c>
      <c s="35" t="s">
        <v>5</v>
      </c>
      <c s="6" t="s">
        <v>1765</v>
      </c>
      <c s="36" t="s">
        <v>154</v>
      </c>
      <c s="37">
        <v>109</v>
      </c>
      <c s="36">
        <v>0</v>
      </c>
      <c s="36">
        <f>ROUND(G94*H94,6)</f>
      </c>
      <c r="L94" s="38">
        <v>0</v>
      </c>
      <c s="32">
        <f>ROUND(ROUND(L94,2)*ROUND(G94,3),2)</f>
      </c>
      <c s="36" t="s">
        <v>54</v>
      </c>
      <c>
        <f>(M94*21)/100</f>
      </c>
      <c t="s">
        <v>26</v>
      </c>
    </row>
    <row r="95" spans="1:5" ht="12.75">
      <c r="A95" s="35" t="s">
        <v>55</v>
      </c>
      <c r="E95" s="39" t="s">
        <v>5</v>
      </c>
    </row>
    <row r="96" spans="1:5" ht="12.75">
      <c r="A96" s="35" t="s">
        <v>56</v>
      </c>
      <c r="E96" s="40" t="s">
        <v>1961</v>
      </c>
    </row>
    <row r="97" spans="1:5" ht="114.75">
      <c r="A97" t="s">
        <v>57</v>
      </c>
      <c r="E97" s="39" t="s">
        <v>1767</v>
      </c>
    </row>
    <row r="98" spans="1:16" ht="25.5">
      <c r="A98" t="s">
        <v>48</v>
      </c>
      <c s="34" t="s">
        <v>202</v>
      </c>
      <c s="34" t="s">
        <v>1962</v>
      </c>
      <c s="35" t="s">
        <v>5</v>
      </c>
      <c s="6" t="s">
        <v>1963</v>
      </c>
      <c s="36" t="s">
        <v>132</v>
      </c>
      <c s="37">
        <v>3</v>
      </c>
      <c s="36">
        <v>0</v>
      </c>
      <c s="36">
        <f>ROUND(G98*H98,6)</f>
      </c>
      <c r="L98" s="38">
        <v>0</v>
      </c>
      <c s="32">
        <f>ROUND(ROUND(L98,2)*ROUND(G98,3),2)</f>
      </c>
      <c s="36" t="s">
        <v>54</v>
      </c>
      <c>
        <f>(M98*21)/100</f>
      </c>
      <c t="s">
        <v>26</v>
      </c>
    </row>
    <row r="99" spans="1:5" ht="12.75">
      <c r="A99" s="35" t="s">
        <v>55</v>
      </c>
      <c r="E99" s="39" t="s">
        <v>5</v>
      </c>
    </row>
    <row r="100" spans="1:5" ht="12.75">
      <c r="A100" s="35" t="s">
        <v>56</v>
      </c>
      <c r="E100" s="40" t="s">
        <v>1964</v>
      </c>
    </row>
    <row r="101" spans="1:5" ht="114.75">
      <c r="A101" t="s">
        <v>57</v>
      </c>
      <c r="E101" s="39" t="s">
        <v>1847</v>
      </c>
    </row>
    <row r="102" spans="1:16" ht="25.5">
      <c r="A102" t="s">
        <v>48</v>
      </c>
      <c s="34" t="s">
        <v>206</v>
      </c>
      <c s="34" t="s">
        <v>1851</v>
      </c>
      <c s="35" t="s">
        <v>5</v>
      </c>
      <c s="6" t="s">
        <v>1852</v>
      </c>
      <c s="36" t="s">
        <v>132</v>
      </c>
      <c s="37">
        <v>4</v>
      </c>
      <c s="36">
        <v>0</v>
      </c>
      <c s="36">
        <f>ROUND(G102*H102,6)</f>
      </c>
      <c r="L102" s="38">
        <v>0</v>
      </c>
      <c s="32">
        <f>ROUND(ROUND(L102,2)*ROUND(G102,3),2)</f>
      </c>
      <c s="36" t="s">
        <v>54</v>
      </c>
      <c>
        <f>(M102*21)/100</f>
      </c>
      <c t="s">
        <v>26</v>
      </c>
    </row>
    <row r="103" spans="1:5" ht="12.75">
      <c r="A103" s="35" t="s">
        <v>55</v>
      </c>
      <c r="E103" s="39" t="s">
        <v>5</v>
      </c>
    </row>
    <row r="104" spans="1:5" ht="12.75">
      <c r="A104" s="35" t="s">
        <v>56</v>
      </c>
      <c r="E104" s="40" t="s">
        <v>5</v>
      </c>
    </row>
    <row r="105" spans="1:5" ht="89.25">
      <c r="A105" t="s">
        <v>57</v>
      </c>
      <c r="E105" s="39" t="s">
        <v>1853</v>
      </c>
    </row>
    <row r="106" spans="1:16" ht="25.5">
      <c r="A106" t="s">
        <v>48</v>
      </c>
      <c s="34" t="s">
        <v>211</v>
      </c>
      <c s="34" t="s">
        <v>1854</v>
      </c>
      <c s="35" t="s">
        <v>5</v>
      </c>
      <c s="6" t="s">
        <v>1855</v>
      </c>
      <c s="36" t="s">
        <v>132</v>
      </c>
      <c s="37">
        <v>1</v>
      </c>
      <c s="36">
        <v>0</v>
      </c>
      <c s="36">
        <f>ROUND(G106*H106,6)</f>
      </c>
      <c r="L106" s="38">
        <v>0</v>
      </c>
      <c s="32">
        <f>ROUND(ROUND(L106,2)*ROUND(G106,3),2)</f>
      </c>
      <c s="36" t="s">
        <v>54</v>
      </c>
      <c>
        <f>(M106*21)/100</f>
      </c>
      <c t="s">
        <v>26</v>
      </c>
    </row>
    <row r="107" spans="1:5" ht="12.75">
      <c r="A107" s="35" t="s">
        <v>55</v>
      </c>
      <c r="E107" s="39" t="s">
        <v>5</v>
      </c>
    </row>
    <row r="108" spans="1:5" ht="12.75">
      <c r="A108" s="35" t="s">
        <v>56</v>
      </c>
      <c r="E108" s="40" t="s">
        <v>5</v>
      </c>
    </row>
    <row r="109" spans="1:5" ht="102">
      <c r="A109" t="s">
        <v>57</v>
      </c>
      <c r="E109" s="39" t="s">
        <v>1856</v>
      </c>
    </row>
    <row r="110" spans="1:16" ht="25.5">
      <c r="A110" t="s">
        <v>48</v>
      </c>
      <c s="34" t="s">
        <v>215</v>
      </c>
      <c s="34" t="s">
        <v>1857</v>
      </c>
      <c s="35" t="s">
        <v>5</v>
      </c>
      <c s="6" t="s">
        <v>1858</v>
      </c>
      <c s="36" t="s">
        <v>132</v>
      </c>
      <c s="37">
        <v>2</v>
      </c>
      <c s="36">
        <v>0</v>
      </c>
      <c s="36">
        <f>ROUND(G110*H110,6)</f>
      </c>
      <c r="L110" s="38">
        <v>0</v>
      </c>
      <c s="32">
        <f>ROUND(ROUND(L110,2)*ROUND(G110,3),2)</f>
      </c>
      <c s="36" t="s">
        <v>54</v>
      </c>
      <c>
        <f>(M110*21)/100</f>
      </c>
      <c t="s">
        <v>26</v>
      </c>
    </row>
    <row r="111" spans="1:5" ht="12.75">
      <c r="A111" s="35" t="s">
        <v>55</v>
      </c>
      <c r="E111" s="39" t="s">
        <v>5</v>
      </c>
    </row>
    <row r="112" spans="1:5" ht="12.75">
      <c r="A112" s="35" t="s">
        <v>56</v>
      </c>
      <c r="E112" s="40" t="s">
        <v>5</v>
      </c>
    </row>
    <row r="113" spans="1:5" ht="102">
      <c r="A113" t="s">
        <v>57</v>
      </c>
      <c r="E113" s="39" t="s">
        <v>1856</v>
      </c>
    </row>
    <row r="114" spans="1:16" ht="12.75">
      <c r="A114" t="s">
        <v>48</v>
      </c>
      <c s="34" t="s">
        <v>220</v>
      </c>
      <c s="34" t="s">
        <v>1859</v>
      </c>
      <c s="35" t="s">
        <v>5</v>
      </c>
      <c s="6" t="s">
        <v>1860</v>
      </c>
      <c s="36" t="s">
        <v>132</v>
      </c>
      <c s="37">
        <v>2</v>
      </c>
      <c s="36">
        <v>0</v>
      </c>
      <c s="36">
        <f>ROUND(G114*H114,6)</f>
      </c>
      <c r="L114" s="38">
        <v>0</v>
      </c>
      <c s="32">
        <f>ROUND(ROUND(L114,2)*ROUND(G114,3),2)</f>
      </c>
      <c s="36" t="s">
        <v>54</v>
      </c>
      <c>
        <f>(M114*21)/100</f>
      </c>
      <c t="s">
        <v>26</v>
      </c>
    </row>
    <row r="115" spans="1:5" ht="12.75">
      <c r="A115" s="35" t="s">
        <v>55</v>
      </c>
      <c r="E115" s="39" t="s">
        <v>5</v>
      </c>
    </row>
    <row r="116" spans="1:5" ht="12.75">
      <c r="A116" s="35" t="s">
        <v>56</v>
      </c>
      <c r="E116" s="40" t="s">
        <v>5</v>
      </c>
    </row>
    <row r="117" spans="1:5" ht="89.25">
      <c r="A117" t="s">
        <v>57</v>
      </c>
      <c r="E117" s="39" t="s">
        <v>1861</v>
      </c>
    </row>
    <row r="118" spans="1:16" ht="12.75">
      <c r="A118" t="s">
        <v>48</v>
      </c>
      <c s="34" t="s">
        <v>224</v>
      </c>
      <c s="34" t="s">
        <v>1965</v>
      </c>
      <c s="35" t="s">
        <v>5</v>
      </c>
      <c s="6" t="s">
        <v>1966</v>
      </c>
      <c s="36" t="s">
        <v>132</v>
      </c>
      <c s="37">
        <v>2</v>
      </c>
      <c s="36">
        <v>0</v>
      </c>
      <c s="36">
        <f>ROUND(G118*H118,6)</f>
      </c>
      <c r="L118" s="38">
        <v>0</v>
      </c>
      <c s="32">
        <f>ROUND(ROUND(L118,2)*ROUND(G118,3),2)</f>
      </c>
      <c s="36" t="s">
        <v>54</v>
      </c>
      <c>
        <f>(M118*21)/100</f>
      </c>
      <c t="s">
        <v>26</v>
      </c>
    </row>
    <row r="119" spans="1:5" ht="12.75">
      <c r="A119" s="35" t="s">
        <v>55</v>
      </c>
      <c r="E119" s="39" t="s">
        <v>5</v>
      </c>
    </row>
    <row r="120" spans="1:5" ht="12.75">
      <c r="A120" s="35" t="s">
        <v>56</v>
      </c>
      <c r="E120" s="40" t="s">
        <v>5</v>
      </c>
    </row>
    <row r="121" spans="1:5" ht="114.75">
      <c r="A121" t="s">
        <v>57</v>
      </c>
      <c r="E121" s="39" t="s">
        <v>1775</v>
      </c>
    </row>
    <row r="122" spans="1:16" ht="12.75">
      <c r="A122" t="s">
        <v>48</v>
      </c>
      <c s="34" t="s">
        <v>228</v>
      </c>
      <c s="34" t="s">
        <v>1896</v>
      </c>
      <c s="35" t="s">
        <v>5</v>
      </c>
      <c s="6" t="s">
        <v>1897</v>
      </c>
      <c s="36" t="s">
        <v>132</v>
      </c>
      <c s="37">
        <v>1</v>
      </c>
      <c s="36">
        <v>0</v>
      </c>
      <c s="36">
        <f>ROUND(G122*H122,6)</f>
      </c>
      <c r="L122" s="38">
        <v>0</v>
      </c>
      <c s="32">
        <f>ROUND(ROUND(L122,2)*ROUND(G122,3),2)</f>
      </c>
      <c s="36" t="s">
        <v>54</v>
      </c>
      <c>
        <f>(M122*21)/100</f>
      </c>
      <c t="s">
        <v>26</v>
      </c>
    </row>
    <row r="123" spans="1:5" ht="12.75">
      <c r="A123" s="35" t="s">
        <v>55</v>
      </c>
      <c r="E123" s="39" t="s">
        <v>5</v>
      </c>
    </row>
    <row r="124" spans="1:5" ht="12.75">
      <c r="A124" s="35" t="s">
        <v>56</v>
      </c>
      <c r="E124" s="40" t="s">
        <v>5</v>
      </c>
    </row>
    <row r="125" spans="1:5" ht="76.5">
      <c r="A125" t="s">
        <v>57</v>
      </c>
      <c r="E125" s="39" t="s">
        <v>1898</v>
      </c>
    </row>
    <row r="126" spans="1:16" ht="12.75">
      <c r="A126" t="s">
        <v>48</v>
      </c>
      <c s="34" t="s">
        <v>232</v>
      </c>
      <c s="34" t="s">
        <v>1899</v>
      </c>
      <c s="35" t="s">
        <v>5</v>
      </c>
      <c s="6" t="s">
        <v>1900</v>
      </c>
      <c s="36" t="s">
        <v>163</v>
      </c>
      <c s="37">
        <v>8</v>
      </c>
      <c s="36">
        <v>0</v>
      </c>
      <c s="36">
        <f>ROUND(G126*H126,6)</f>
      </c>
      <c r="L126" s="38">
        <v>0</v>
      </c>
      <c s="32">
        <f>ROUND(ROUND(L126,2)*ROUND(G126,3),2)</f>
      </c>
      <c s="36" t="s">
        <v>54</v>
      </c>
      <c>
        <f>(M126*21)/100</f>
      </c>
      <c t="s">
        <v>26</v>
      </c>
    </row>
    <row r="127" spans="1:5" ht="12.75">
      <c r="A127" s="35" t="s">
        <v>55</v>
      </c>
      <c r="E127" s="39" t="s">
        <v>5</v>
      </c>
    </row>
    <row r="128" spans="1:5" ht="12.75">
      <c r="A128" s="35" t="s">
        <v>56</v>
      </c>
      <c r="E128" s="40" t="s">
        <v>5</v>
      </c>
    </row>
    <row r="129" spans="1:5" ht="89.25">
      <c r="A129" t="s">
        <v>57</v>
      </c>
      <c r="E129" s="39" t="s">
        <v>1901</v>
      </c>
    </row>
    <row r="130" spans="1:16" ht="12.75">
      <c r="A130" t="s">
        <v>48</v>
      </c>
      <c s="34" t="s">
        <v>236</v>
      </c>
      <c s="34" t="s">
        <v>1902</v>
      </c>
      <c s="35" t="s">
        <v>5</v>
      </c>
      <c s="6" t="s">
        <v>1903</v>
      </c>
      <c s="36" t="s">
        <v>163</v>
      </c>
      <c s="37">
        <v>8</v>
      </c>
      <c s="36">
        <v>0</v>
      </c>
      <c s="36">
        <f>ROUND(G130*H130,6)</f>
      </c>
      <c r="L130" s="38">
        <v>0</v>
      </c>
      <c s="32">
        <f>ROUND(ROUND(L130,2)*ROUND(G130,3),2)</f>
      </c>
      <c s="36" t="s">
        <v>54</v>
      </c>
      <c>
        <f>(M130*21)/100</f>
      </c>
      <c t="s">
        <v>26</v>
      </c>
    </row>
    <row r="131" spans="1:5" ht="12.75">
      <c r="A131" s="35" t="s">
        <v>55</v>
      </c>
      <c r="E131" s="39" t="s">
        <v>5</v>
      </c>
    </row>
    <row r="132" spans="1:5" ht="12.75">
      <c r="A132" s="35" t="s">
        <v>56</v>
      </c>
      <c r="E132" s="40" t="s">
        <v>5</v>
      </c>
    </row>
    <row r="133" spans="1:5" ht="89.25">
      <c r="A133" t="s">
        <v>57</v>
      </c>
      <c r="E133" s="39" t="s">
        <v>1904</v>
      </c>
    </row>
    <row r="134" spans="1:16" ht="25.5">
      <c r="A134" t="s">
        <v>48</v>
      </c>
      <c s="34" t="s">
        <v>240</v>
      </c>
      <c s="34" t="s">
        <v>1905</v>
      </c>
      <c s="35" t="s">
        <v>5</v>
      </c>
      <c s="6" t="s">
        <v>1906</v>
      </c>
      <c s="36" t="s">
        <v>132</v>
      </c>
      <c s="37">
        <v>1</v>
      </c>
      <c s="36">
        <v>0</v>
      </c>
      <c s="36">
        <f>ROUND(G134*H134,6)</f>
      </c>
      <c r="L134" s="38">
        <v>0</v>
      </c>
      <c s="32">
        <f>ROUND(ROUND(L134,2)*ROUND(G134,3),2)</f>
      </c>
      <c s="36" t="s">
        <v>54</v>
      </c>
      <c>
        <f>(M134*21)/100</f>
      </c>
      <c t="s">
        <v>26</v>
      </c>
    </row>
    <row r="135" spans="1:5" ht="12.75">
      <c r="A135" s="35" t="s">
        <v>55</v>
      </c>
      <c r="E135" s="39" t="s">
        <v>5</v>
      </c>
    </row>
    <row r="136" spans="1:5" ht="12.75">
      <c r="A136" s="35" t="s">
        <v>56</v>
      </c>
      <c r="E136" s="40" t="s">
        <v>5</v>
      </c>
    </row>
    <row r="137" spans="1:5" ht="114.75">
      <c r="A137" t="s">
        <v>57</v>
      </c>
      <c r="E137" s="39" t="s">
        <v>1907</v>
      </c>
    </row>
    <row r="138" spans="1:16" ht="25.5">
      <c r="A138" t="s">
        <v>48</v>
      </c>
      <c s="34" t="s">
        <v>244</v>
      </c>
      <c s="34" t="s">
        <v>1908</v>
      </c>
      <c s="35" t="s">
        <v>5</v>
      </c>
      <c s="6" t="s">
        <v>1909</v>
      </c>
      <c s="36" t="s">
        <v>132</v>
      </c>
      <c s="37">
        <v>4</v>
      </c>
      <c s="36">
        <v>0</v>
      </c>
      <c s="36">
        <f>ROUND(G138*H138,6)</f>
      </c>
      <c r="L138" s="38">
        <v>0</v>
      </c>
      <c s="32">
        <f>ROUND(ROUND(L138,2)*ROUND(G138,3),2)</f>
      </c>
      <c s="36" t="s">
        <v>54</v>
      </c>
      <c>
        <f>(M138*21)/100</f>
      </c>
      <c t="s">
        <v>26</v>
      </c>
    </row>
    <row r="139" spans="1:5" ht="12.75">
      <c r="A139" s="35" t="s">
        <v>55</v>
      </c>
      <c r="E139" s="39" t="s">
        <v>5</v>
      </c>
    </row>
    <row r="140" spans="1:5" ht="12.75">
      <c r="A140" s="35" t="s">
        <v>56</v>
      </c>
      <c r="E140" s="40" t="s">
        <v>5</v>
      </c>
    </row>
    <row r="141" spans="1:5" ht="114.75">
      <c r="A141" t="s">
        <v>57</v>
      </c>
      <c r="E141" s="39" t="s">
        <v>1907</v>
      </c>
    </row>
    <row r="142" spans="1:16" ht="12.75">
      <c r="A142" t="s">
        <v>48</v>
      </c>
      <c s="34" t="s">
        <v>248</v>
      </c>
      <c s="34" t="s">
        <v>1967</v>
      </c>
      <c s="35" t="s">
        <v>5</v>
      </c>
      <c s="6" t="s">
        <v>1968</v>
      </c>
      <c s="36" t="s">
        <v>132</v>
      </c>
      <c s="37">
        <v>3</v>
      </c>
      <c s="36">
        <v>0</v>
      </c>
      <c s="36">
        <f>ROUND(G142*H142,6)</f>
      </c>
      <c r="L142" s="38">
        <v>0</v>
      </c>
      <c s="32">
        <f>ROUND(ROUND(L142,2)*ROUND(G142,3),2)</f>
      </c>
      <c s="36" t="s">
        <v>54</v>
      </c>
      <c>
        <f>(M142*21)/100</f>
      </c>
      <c t="s">
        <v>26</v>
      </c>
    </row>
    <row r="143" spans="1:5" ht="12.75">
      <c r="A143" s="35" t="s">
        <v>55</v>
      </c>
      <c r="E143" s="39" t="s">
        <v>5</v>
      </c>
    </row>
    <row r="144" spans="1:5" ht="12.75">
      <c r="A144" s="35" t="s">
        <v>56</v>
      </c>
      <c r="E144" s="40" t="s">
        <v>5</v>
      </c>
    </row>
    <row r="145" spans="1:5" ht="127.5">
      <c r="A145" t="s">
        <v>57</v>
      </c>
      <c r="E145" s="39" t="s">
        <v>1969</v>
      </c>
    </row>
    <row r="146" spans="1:13" ht="12.75">
      <c r="A146" t="s">
        <v>45</v>
      </c>
      <c r="C146" s="31" t="s">
        <v>82</v>
      </c>
      <c r="E146" s="33" t="s">
        <v>321</v>
      </c>
      <c r="J146" s="32">
        <f>0</f>
      </c>
      <c s="32">
        <f>0</f>
      </c>
      <c s="32">
        <f>0+L147+L151</f>
      </c>
      <c s="32">
        <f>0+M147+M151</f>
      </c>
    </row>
    <row r="147" spans="1:16" ht="12.75">
      <c r="A147" t="s">
        <v>48</v>
      </c>
      <c s="34" t="s">
        <v>252</v>
      </c>
      <c s="34" t="s">
        <v>1922</v>
      </c>
      <c s="35" t="s">
        <v>5</v>
      </c>
      <c s="6" t="s">
        <v>1923</v>
      </c>
      <c s="36" t="s">
        <v>154</v>
      </c>
      <c s="37">
        <v>105</v>
      </c>
      <c s="36">
        <v>0</v>
      </c>
      <c s="36">
        <f>ROUND(G147*H147,6)</f>
      </c>
      <c r="L147" s="38">
        <v>0</v>
      </c>
      <c s="32">
        <f>ROUND(ROUND(L147,2)*ROUND(G147,3),2)</f>
      </c>
      <c s="36" t="s">
        <v>54</v>
      </c>
      <c>
        <f>(M147*21)/100</f>
      </c>
      <c t="s">
        <v>26</v>
      </c>
    </row>
    <row r="148" spans="1:5" ht="12.75">
      <c r="A148" s="35" t="s">
        <v>55</v>
      </c>
      <c r="E148" s="39" t="s">
        <v>1811</v>
      </c>
    </row>
    <row r="149" spans="1:5" ht="12.75">
      <c r="A149" s="35" t="s">
        <v>56</v>
      </c>
      <c r="E149" s="40" t="s">
        <v>1970</v>
      </c>
    </row>
    <row r="150" spans="1:5" ht="242.25">
      <c r="A150" t="s">
        <v>57</v>
      </c>
      <c r="E150" s="39" t="s">
        <v>962</v>
      </c>
    </row>
    <row r="151" spans="1:16" ht="12.75">
      <c r="A151" t="s">
        <v>48</v>
      </c>
      <c s="34" t="s">
        <v>256</v>
      </c>
      <c s="34" t="s">
        <v>751</v>
      </c>
      <c s="35" t="s">
        <v>5</v>
      </c>
      <c s="6" t="s">
        <v>752</v>
      </c>
      <c s="36" t="s">
        <v>154</v>
      </c>
      <c s="37">
        <v>225</v>
      </c>
      <c s="36">
        <v>0</v>
      </c>
      <c s="36">
        <f>ROUND(G151*H151,6)</f>
      </c>
      <c r="L151" s="38">
        <v>0</v>
      </c>
      <c s="32">
        <f>ROUND(ROUND(L151,2)*ROUND(G151,3),2)</f>
      </c>
      <c s="36" t="s">
        <v>54</v>
      </c>
      <c>
        <f>(M151*21)/100</f>
      </c>
      <c t="s">
        <v>26</v>
      </c>
    </row>
    <row r="152" spans="1:5" ht="12.75">
      <c r="A152" s="35" t="s">
        <v>55</v>
      </c>
      <c r="E152" s="39" t="s">
        <v>1971</v>
      </c>
    </row>
    <row r="153" spans="1:5" ht="12.75">
      <c r="A153" s="35" t="s">
        <v>56</v>
      </c>
      <c r="E153" s="40" t="s">
        <v>1972</v>
      </c>
    </row>
    <row r="154" spans="1:5" ht="242.25">
      <c r="A154" t="s">
        <v>57</v>
      </c>
      <c r="E154" s="39" t="s">
        <v>962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134</v>
      </c>
      <c s="41">
        <f>Rekapitulace!C14</f>
      </c>
      <c s="20" t="s">
        <v>0</v>
      </c>
      <c t="s">
        <v>22</v>
      </c>
      <c t="s">
        <v>26</v>
      </c>
    </row>
    <row r="4" spans="1:16" ht="32" customHeight="1">
      <c r="A4" s="24" t="s">
        <v>19</v>
      </c>
      <c s="25" t="s">
        <v>27</v>
      </c>
      <c s="27" t="s">
        <v>134</v>
      </c>
      <c r="E4" s="26" t="s">
        <v>135</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COUNTIFS(L8:L132,"=0",A8:A132,"P")+COUNTIFS(L8:L132,"",A8:A132,"P")+SUM(Q8:Q132)</f>
      </c>
    </row>
    <row r="8" spans="1:13" ht="12.75">
      <c r="A8" t="s">
        <v>43</v>
      </c>
      <c r="C8" s="28" t="s">
        <v>138</v>
      </c>
      <c r="E8" s="30" t="s">
        <v>137</v>
      </c>
      <c r="J8" s="29">
        <f>0+J9+J14+J23</f>
      </c>
      <c s="29">
        <f>0+K9+K14+K23</f>
      </c>
      <c s="29">
        <f>0+L9+L14+L23</f>
      </c>
      <c s="29">
        <f>0+M9+M14+M23</f>
      </c>
    </row>
    <row r="9" spans="1:13" ht="12.75">
      <c r="A9" t="s">
        <v>45</v>
      </c>
      <c r="C9" s="31" t="s">
        <v>46</v>
      </c>
      <c r="E9" s="33" t="s">
        <v>47</v>
      </c>
      <c r="J9" s="32">
        <f>0</f>
      </c>
      <c s="32">
        <f>0</f>
      </c>
      <c s="32">
        <f>0+L10</f>
      </c>
      <c s="32">
        <f>0+M10</f>
      </c>
    </row>
    <row r="10" spans="1:16" ht="25.5">
      <c r="A10" t="s">
        <v>48</v>
      </c>
      <c s="34" t="s">
        <v>139</v>
      </c>
      <c s="34" t="s">
        <v>62</v>
      </c>
      <c s="35" t="s">
        <v>63</v>
      </c>
      <c s="6" t="s">
        <v>64</v>
      </c>
      <c s="36" t="s">
        <v>53</v>
      </c>
      <c s="37">
        <v>1.19</v>
      </c>
      <c s="36">
        <v>0</v>
      </c>
      <c s="36">
        <f>ROUND(G10*H10,6)</f>
      </c>
      <c r="L10" s="38">
        <v>0</v>
      </c>
      <c s="32">
        <f>ROUND(ROUND(L10,2)*ROUND(G10,3),2)</f>
      </c>
      <c s="36" t="s">
        <v>54</v>
      </c>
      <c>
        <f>(M10*21)/100</f>
      </c>
      <c t="s">
        <v>26</v>
      </c>
    </row>
    <row r="11" spans="1:5" ht="25.5">
      <c r="A11" s="35" t="s">
        <v>55</v>
      </c>
      <c r="E11" s="39" t="s">
        <v>140</v>
      </c>
    </row>
    <row r="12" spans="1:5" ht="12.75">
      <c r="A12" s="35" t="s">
        <v>56</v>
      </c>
      <c r="E12" s="40" t="s">
        <v>141</v>
      </c>
    </row>
    <row r="13" spans="1:5" ht="165.75">
      <c r="A13" t="s">
        <v>57</v>
      </c>
      <c r="E13" s="39" t="s">
        <v>58</v>
      </c>
    </row>
    <row r="14" spans="1:13" ht="12.75">
      <c r="A14" t="s">
        <v>45</v>
      </c>
      <c r="C14" s="31" t="s">
        <v>49</v>
      </c>
      <c r="E14" s="33" t="s">
        <v>142</v>
      </c>
      <c r="J14" s="32">
        <f>0</f>
      </c>
      <c s="32">
        <f>0</f>
      </c>
      <c s="32">
        <f>0+L15+L19</f>
      </c>
      <c s="32">
        <f>0+M15+M19</f>
      </c>
    </row>
    <row r="15" spans="1:16" ht="12.75">
      <c r="A15" t="s">
        <v>48</v>
      </c>
      <c s="34" t="s">
        <v>49</v>
      </c>
      <c s="34" t="s">
        <v>143</v>
      </c>
      <c s="35" t="s">
        <v>5</v>
      </c>
      <c s="6" t="s">
        <v>144</v>
      </c>
      <c s="36" t="s">
        <v>145</v>
      </c>
      <c s="37">
        <v>232.2</v>
      </c>
      <c s="36">
        <v>0</v>
      </c>
      <c s="36">
        <f>ROUND(G15*H15,6)</f>
      </c>
      <c r="L15" s="38">
        <v>0</v>
      </c>
      <c s="32">
        <f>ROUND(ROUND(L15,2)*ROUND(G15,3),2)</f>
      </c>
      <c s="36" t="s">
        <v>54</v>
      </c>
      <c>
        <f>(M15*21)/100</f>
      </c>
      <c t="s">
        <v>26</v>
      </c>
    </row>
    <row r="16" spans="1:5" ht="12.75">
      <c r="A16" s="35" t="s">
        <v>55</v>
      </c>
      <c r="E16" s="39" t="s">
        <v>5</v>
      </c>
    </row>
    <row r="17" spans="1:5" ht="12.75">
      <c r="A17" s="35" t="s">
        <v>56</v>
      </c>
      <c r="E17" s="40" t="s">
        <v>146</v>
      </c>
    </row>
    <row r="18" spans="1:5" ht="357">
      <c r="A18" t="s">
        <v>57</v>
      </c>
      <c r="E18" s="39" t="s">
        <v>147</v>
      </c>
    </row>
    <row r="19" spans="1:16" ht="12.75">
      <c r="A19" t="s">
        <v>48</v>
      </c>
      <c s="34" t="s">
        <v>26</v>
      </c>
      <c s="34" t="s">
        <v>148</v>
      </c>
      <c s="35" t="s">
        <v>5</v>
      </c>
      <c s="6" t="s">
        <v>149</v>
      </c>
      <c s="36" t="s">
        <v>145</v>
      </c>
      <c s="37">
        <v>232.2</v>
      </c>
      <c s="36">
        <v>0</v>
      </c>
      <c s="36">
        <f>ROUND(G19*H19,6)</f>
      </c>
      <c r="L19" s="38">
        <v>0</v>
      </c>
      <c s="32">
        <f>ROUND(ROUND(L19,2)*ROUND(G19,3),2)</f>
      </c>
      <c s="36" t="s">
        <v>54</v>
      </c>
      <c>
        <f>(M19*21)/100</f>
      </c>
      <c t="s">
        <v>26</v>
      </c>
    </row>
    <row r="20" spans="1:5" ht="12.75">
      <c r="A20" s="35" t="s">
        <v>55</v>
      </c>
      <c r="E20" s="39" t="s">
        <v>5</v>
      </c>
    </row>
    <row r="21" spans="1:5" ht="12.75">
      <c r="A21" s="35" t="s">
        <v>56</v>
      </c>
      <c r="E21" s="40" t="s">
        <v>146</v>
      </c>
    </row>
    <row r="22" spans="1:5" ht="204">
      <c r="A22" t="s">
        <v>57</v>
      </c>
      <c r="E22" s="39" t="s">
        <v>150</v>
      </c>
    </row>
    <row r="23" spans="1:13" ht="12.75">
      <c r="A23" t="s">
        <v>45</v>
      </c>
      <c r="C23" s="31" t="s">
        <v>78</v>
      </c>
      <c r="E23" s="33" t="s">
        <v>151</v>
      </c>
      <c r="J23" s="32">
        <f>0</f>
      </c>
      <c s="32">
        <f>0</f>
      </c>
      <c s="32">
        <f>0+L24+L28+L32+L36+L40+L44+L48+L52+L56+L60+L64+L68+L72+L76+L80+L84+L88+L92+L96+L100+L104+L108+L112+L116+L120+L124+L128+L132</f>
      </c>
      <c s="32">
        <f>0+M24+M28+M32+M36+M40+M44+M48+M52+M56+M60+M64+M68+M72+M76+M80+M84+M88+M92+M96+M100+M104+M108+M112+M116+M120+M124+M128+M132</f>
      </c>
    </row>
    <row r="24" spans="1:16" ht="12.75">
      <c r="A24" t="s">
        <v>48</v>
      </c>
      <c s="34" t="s">
        <v>25</v>
      </c>
      <c s="34" t="s">
        <v>152</v>
      </c>
      <c s="35" t="s">
        <v>5</v>
      </c>
      <c s="6" t="s">
        <v>153</v>
      </c>
      <c s="36" t="s">
        <v>154</v>
      </c>
      <c s="37">
        <v>16</v>
      </c>
      <c s="36">
        <v>0</v>
      </c>
      <c s="36">
        <f>ROUND(G24*H24,6)</f>
      </c>
      <c r="L24" s="38">
        <v>0</v>
      </c>
      <c s="32">
        <f>ROUND(ROUND(L24,2)*ROUND(G24,3),2)</f>
      </c>
      <c s="36" t="s">
        <v>54</v>
      </c>
      <c>
        <f>(M24*21)/100</f>
      </c>
      <c t="s">
        <v>26</v>
      </c>
    </row>
    <row r="25" spans="1:5" ht="12.75">
      <c r="A25" s="35" t="s">
        <v>55</v>
      </c>
      <c r="E25" s="39" t="s">
        <v>5</v>
      </c>
    </row>
    <row r="26" spans="1:5" ht="12.75">
      <c r="A26" s="35" t="s">
        <v>56</v>
      </c>
      <c r="E26" s="40" t="s">
        <v>155</v>
      </c>
    </row>
    <row r="27" spans="1:5" ht="114.75">
      <c r="A27" t="s">
        <v>57</v>
      </c>
      <c r="E27" s="39" t="s">
        <v>156</v>
      </c>
    </row>
    <row r="28" spans="1:16" ht="25.5">
      <c r="A28" t="s">
        <v>48</v>
      </c>
      <c s="34" t="s">
        <v>65</v>
      </c>
      <c s="34" t="s">
        <v>157</v>
      </c>
      <c s="35" t="s">
        <v>5</v>
      </c>
      <c s="6" t="s">
        <v>158</v>
      </c>
      <c s="36" t="s">
        <v>154</v>
      </c>
      <c s="37">
        <v>27</v>
      </c>
      <c s="36">
        <v>0</v>
      </c>
      <c s="36">
        <f>ROUND(G28*H28,6)</f>
      </c>
      <c r="L28" s="38">
        <v>0</v>
      </c>
      <c s="32">
        <f>ROUND(ROUND(L28,2)*ROUND(G28,3),2)</f>
      </c>
      <c s="36" t="s">
        <v>54</v>
      </c>
      <c>
        <f>(M28*21)/100</f>
      </c>
      <c t="s">
        <v>26</v>
      </c>
    </row>
    <row r="29" spans="1:5" ht="12.75">
      <c r="A29" s="35" t="s">
        <v>55</v>
      </c>
      <c r="E29" s="39" t="s">
        <v>5</v>
      </c>
    </row>
    <row r="30" spans="1:5" ht="12.75">
      <c r="A30" s="35" t="s">
        <v>56</v>
      </c>
      <c r="E30" s="40" t="s">
        <v>159</v>
      </c>
    </row>
    <row r="31" spans="1:5" ht="127.5">
      <c r="A31" t="s">
        <v>57</v>
      </c>
      <c r="E31" s="39" t="s">
        <v>160</v>
      </c>
    </row>
    <row r="32" spans="1:16" ht="12.75">
      <c r="A32" t="s">
        <v>48</v>
      </c>
      <c s="34" t="s">
        <v>69</v>
      </c>
      <c s="34" t="s">
        <v>161</v>
      </c>
      <c s="35" t="s">
        <v>5</v>
      </c>
      <c s="6" t="s">
        <v>162</v>
      </c>
      <c s="36" t="s">
        <v>163</v>
      </c>
      <c s="37">
        <v>40</v>
      </c>
      <c s="36">
        <v>0</v>
      </c>
      <c s="36">
        <f>ROUND(G32*H32,6)</f>
      </c>
      <c r="L32" s="38">
        <v>0</v>
      </c>
      <c s="32">
        <f>ROUND(ROUND(L32,2)*ROUND(G32,3),2)</f>
      </c>
      <c s="36" t="s">
        <v>54</v>
      </c>
      <c>
        <f>(M32*21)/100</f>
      </c>
      <c t="s">
        <v>26</v>
      </c>
    </row>
    <row r="33" spans="1:5" ht="12.75">
      <c r="A33" s="35" t="s">
        <v>55</v>
      </c>
      <c r="E33" s="39" t="s">
        <v>5</v>
      </c>
    </row>
    <row r="34" spans="1:5" ht="12.75">
      <c r="A34" s="35" t="s">
        <v>56</v>
      </c>
      <c r="E34" s="40" t="s">
        <v>164</v>
      </c>
    </row>
    <row r="35" spans="1:5" ht="102">
      <c r="A35" t="s">
        <v>57</v>
      </c>
      <c r="E35" s="39" t="s">
        <v>165</v>
      </c>
    </row>
    <row r="36" spans="1:16" ht="12.75">
      <c r="A36" t="s">
        <v>48</v>
      </c>
      <c s="34" t="s">
        <v>74</v>
      </c>
      <c s="34" t="s">
        <v>166</v>
      </c>
      <c s="35" t="s">
        <v>5</v>
      </c>
      <c s="6" t="s">
        <v>167</v>
      </c>
      <c s="36" t="s">
        <v>168</v>
      </c>
      <c s="37">
        <v>0.25</v>
      </c>
      <c s="36">
        <v>0</v>
      </c>
      <c s="36">
        <f>ROUND(G36*H36,6)</f>
      </c>
      <c r="L36" s="38">
        <v>0</v>
      </c>
      <c s="32">
        <f>ROUND(ROUND(L36,2)*ROUND(G36,3),2)</f>
      </c>
      <c s="36" t="s">
        <v>54</v>
      </c>
      <c>
        <f>(M36*21)/100</f>
      </c>
      <c t="s">
        <v>26</v>
      </c>
    </row>
    <row r="37" spans="1:5" ht="12.75">
      <c r="A37" s="35" t="s">
        <v>55</v>
      </c>
      <c r="E37" s="39" t="s">
        <v>5</v>
      </c>
    </row>
    <row r="38" spans="1:5" ht="76.5">
      <c r="A38" s="35" t="s">
        <v>56</v>
      </c>
      <c r="E38" s="40" t="s">
        <v>169</v>
      </c>
    </row>
    <row r="39" spans="1:5" ht="76.5">
      <c r="A39" t="s">
        <v>57</v>
      </c>
      <c r="E39" s="39" t="s">
        <v>170</v>
      </c>
    </row>
    <row r="40" spans="1:16" ht="12.75">
      <c r="A40" t="s">
        <v>48</v>
      </c>
      <c s="34" t="s">
        <v>78</v>
      </c>
      <c s="34" t="s">
        <v>171</v>
      </c>
      <c s="35" t="s">
        <v>5</v>
      </c>
      <c s="6" t="s">
        <v>172</v>
      </c>
      <c s="36" t="s">
        <v>168</v>
      </c>
      <c s="37">
        <v>1.295</v>
      </c>
      <c s="36">
        <v>0</v>
      </c>
      <c s="36">
        <f>ROUND(G40*H40,6)</f>
      </c>
      <c r="L40" s="38">
        <v>0</v>
      </c>
      <c s="32">
        <f>ROUND(ROUND(L40,2)*ROUND(G40,3),2)</f>
      </c>
      <c s="36" t="s">
        <v>54</v>
      </c>
      <c>
        <f>(M40*21)/100</f>
      </c>
      <c t="s">
        <v>26</v>
      </c>
    </row>
    <row r="41" spans="1:5" ht="12.75">
      <c r="A41" s="35" t="s">
        <v>55</v>
      </c>
      <c r="E41" s="39" t="s">
        <v>5</v>
      </c>
    </row>
    <row r="42" spans="1:5" ht="76.5">
      <c r="A42" s="35" t="s">
        <v>56</v>
      </c>
      <c r="E42" s="40" t="s">
        <v>173</v>
      </c>
    </row>
    <row r="43" spans="1:5" ht="76.5">
      <c r="A43" t="s">
        <v>57</v>
      </c>
      <c r="E43" s="39" t="s">
        <v>170</v>
      </c>
    </row>
    <row r="44" spans="1:16" ht="12.75">
      <c r="A44" t="s">
        <v>48</v>
      </c>
      <c s="34" t="s">
        <v>82</v>
      </c>
      <c s="34" t="s">
        <v>174</v>
      </c>
      <c s="35" t="s">
        <v>5</v>
      </c>
      <c s="6" t="s">
        <v>175</v>
      </c>
      <c s="36" t="s">
        <v>168</v>
      </c>
      <c s="37">
        <v>0.25</v>
      </c>
      <c s="36">
        <v>0</v>
      </c>
      <c s="36">
        <f>ROUND(G44*H44,6)</f>
      </c>
      <c r="L44" s="38">
        <v>0</v>
      </c>
      <c s="32">
        <f>ROUND(ROUND(L44,2)*ROUND(G44,3),2)</f>
      </c>
      <c s="36" t="s">
        <v>54</v>
      </c>
      <c>
        <f>(M44*21)/100</f>
      </c>
      <c t="s">
        <v>26</v>
      </c>
    </row>
    <row r="45" spans="1:5" ht="12.75">
      <c r="A45" s="35" t="s">
        <v>55</v>
      </c>
      <c r="E45" s="39" t="s">
        <v>5</v>
      </c>
    </row>
    <row r="46" spans="1:5" ht="12.75">
      <c r="A46" s="35" t="s">
        <v>56</v>
      </c>
      <c r="E46" s="40" t="s">
        <v>176</v>
      </c>
    </row>
    <row r="47" spans="1:5" ht="216.75">
      <c r="A47" t="s">
        <v>57</v>
      </c>
      <c r="E47" s="39" t="s">
        <v>177</v>
      </c>
    </row>
    <row r="48" spans="1:16" ht="12.75">
      <c r="A48" t="s">
        <v>48</v>
      </c>
      <c s="34" t="s">
        <v>86</v>
      </c>
      <c s="34" t="s">
        <v>178</v>
      </c>
      <c s="35" t="s">
        <v>5</v>
      </c>
      <c s="6" t="s">
        <v>179</v>
      </c>
      <c s="36" t="s">
        <v>168</v>
      </c>
      <c s="37">
        <v>1.295</v>
      </c>
      <c s="36">
        <v>0</v>
      </c>
      <c s="36">
        <f>ROUND(G48*H48,6)</f>
      </c>
      <c r="L48" s="38">
        <v>0</v>
      </c>
      <c s="32">
        <f>ROUND(ROUND(L48,2)*ROUND(G48,3),2)</f>
      </c>
      <c s="36" t="s">
        <v>54</v>
      </c>
      <c>
        <f>(M48*21)/100</f>
      </c>
      <c t="s">
        <v>26</v>
      </c>
    </row>
    <row r="49" spans="1:5" ht="12.75">
      <c r="A49" s="35" t="s">
        <v>55</v>
      </c>
      <c r="E49" s="39" t="s">
        <v>5</v>
      </c>
    </row>
    <row r="50" spans="1:5" ht="12.75">
      <c r="A50" s="35" t="s">
        <v>56</v>
      </c>
      <c r="E50" s="40" t="s">
        <v>180</v>
      </c>
    </row>
    <row r="51" spans="1:5" ht="204">
      <c r="A51" t="s">
        <v>57</v>
      </c>
      <c r="E51" s="39" t="s">
        <v>181</v>
      </c>
    </row>
    <row r="52" spans="1:16" ht="25.5">
      <c r="A52" t="s">
        <v>48</v>
      </c>
      <c s="34" t="s">
        <v>90</v>
      </c>
      <c s="34" t="s">
        <v>182</v>
      </c>
      <c s="35" t="s">
        <v>5</v>
      </c>
      <c s="6" t="s">
        <v>183</v>
      </c>
      <c s="36" t="s">
        <v>132</v>
      </c>
      <c s="37">
        <v>16</v>
      </c>
      <c s="36">
        <v>0</v>
      </c>
      <c s="36">
        <f>ROUND(G52*H52,6)</f>
      </c>
      <c r="L52" s="38">
        <v>0</v>
      </c>
      <c s="32">
        <f>ROUND(ROUND(L52,2)*ROUND(G52,3),2)</f>
      </c>
      <c s="36" t="s">
        <v>54</v>
      </c>
      <c>
        <f>(M52*21)/100</f>
      </c>
      <c t="s">
        <v>26</v>
      </c>
    </row>
    <row r="53" spans="1:5" ht="12.75">
      <c r="A53" s="35" t="s">
        <v>55</v>
      </c>
      <c r="E53" s="39" t="s">
        <v>5</v>
      </c>
    </row>
    <row r="54" spans="1:5" ht="12.75">
      <c r="A54" s="35" t="s">
        <v>56</v>
      </c>
      <c r="E54" s="40" t="s">
        <v>184</v>
      </c>
    </row>
    <row r="55" spans="1:5" ht="140.25">
      <c r="A55" t="s">
        <v>57</v>
      </c>
      <c r="E55" s="39" t="s">
        <v>185</v>
      </c>
    </row>
    <row r="56" spans="1:16" ht="25.5">
      <c r="A56" t="s">
        <v>48</v>
      </c>
      <c s="34" t="s">
        <v>94</v>
      </c>
      <c s="34" t="s">
        <v>186</v>
      </c>
      <c s="35" t="s">
        <v>5</v>
      </c>
      <c s="6" t="s">
        <v>187</v>
      </c>
      <c s="36" t="s">
        <v>132</v>
      </c>
      <c s="37">
        <v>14</v>
      </c>
      <c s="36">
        <v>0</v>
      </c>
      <c s="36">
        <f>ROUND(G56*H56,6)</f>
      </c>
      <c r="L56" s="38">
        <v>0</v>
      </c>
      <c s="32">
        <f>ROUND(ROUND(L56,2)*ROUND(G56,3),2)</f>
      </c>
      <c s="36" t="s">
        <v>54</v>
      </c>
      <c>
        <f>(M56*21)/100</f>
      </c>
      <c t="s">
        <v>26</v>
      </c>
    </row>
    <row r="57" spans="1:5" ht="12.75">
      <c r="A57" s="35" t="s">
        <v>55</v>
      </c>
      <c r="E57" s="39" t="s">
        <v>5</v>
      </c>
    </row>
    <row r="58" spans="1:5" ht="12.75">
      <c r="A58" s="35" t="s">
        <v>56</v>
      </c>
      <c r="E58" s="40" t="s">
        <v>188</v>
      </c>
    </row>
    <row r="59" spans="1:5" ht="140.25">
      <c r="A59" t="s">
        <v>57</v>
      </c>
      <c r="E59" s="39" t="s">
        <v>189</v>
      </c>
    </row>
    <row r="60" spans="1:16" ht="12.75">
      <c r="A60" t="s">
        <v>48</v>
      </c>
      <c s="34" t="s">
        <v>98</v>
      </c>
      <c s="34" t="s">
        <v>190</v>
      </c>
      <c s="35" t="s">
        <v>5</v>
      </c>
      <c s="6" t="s">
        <v>191</v>
      </c>
      <c s="36" t="s">
        <v>132</v>
      </c>
      <c s="37">
        <v>6</v>
      </c>
      <c s="36">
        <v>0</v>
      </c>
      <c s="36">
        <f>ROUND(G60*H60,6)</f>
      </c>
      <c r="L60" s="38">
        <v>0</v>
      </c>
      <c s="32">
        <f>ROUND(ROUND(L60,2)*ROUND(G60,3),2)</f>
      </c>
      <c s="36" t="s">
        <v>54</v>
      </c>
      <c>
        <f>(M60*21)/100</f>
      </c>
      <c t="s">
        <v>26</v>
      </c>
    </row>
    <row r="61" spans="1:5" ht="12.75">
      <c r="A61" s="35" t="s">
        <v>55</v>
      </c>
      <c r="E61" s="39" t="s">
        <v>5</v>
      </c>
    </row>
    <row r="62" spans="1:5" ht="12.75">
      <c r="A62" s="35" t="s">
        <v>56</v>
      </c>
      <c r="E62" s="40" t="s">
        <v>192</v>
      </c>
    </row>
    <row r="63" spans="1:5" ht="140.25">
      <c r="A63" t="s">
        <v>57</v>
      </c>
      <c r="E63" s="39" t="s">
        <v>193</v>
      </c>
    </row>
    <row r="64" spans="1:16" ht="12.75">
      <c r="A64" t="s">
        <v>48</v>
      </c>
      <c s="34" t="s">
        <v>102</v>
      </c>
      <c s="34" t="s">
        <v>194</v>
      </c>
      <c s="35" t="s">
        <v>5</v>
      </c>
      <c s="6" t="s">
        <v>195</v>
      </c>
      <c s="36" t="s">
        <v>132</v>
      </c>
      <c s="37">
        <v>6</v>
      </c>
      <c s="36">
        <v>0</v>
      </c>
      <c s="36">
        <f>ROUND(G64*H64,6)</f>
      </c>
      <c r="L64" s="38">
        <v>0</v>
      </c>
      <c s="32">
        <f>ROUND(ROUND(L64,2)*ROUND(G64,3),2)</f>
      </c>
      <c s="36" t="s">
        <v>54</v>
      </c>
      <c>
        <f>(M64*21)/100</f>
      </c>
      <c t="s">
        <v>26</v>
      </c>
    </row>
    <row r="65" spans="1:5" ht="12.75">
      <c r="A65" s="35" t="s">
        <v>55</v>
      </c>
      <c r="E65" s="39" t="s">
        <v>5</v>
      </c>
    </row>
    <row r="66" spans="1:5" ht="12.75">
      <c r="A66" s="35" t="s">
        <v>56</v>
      </c>
      <c r="E66" s="40" t="s">
        <v>192</v>
      </c>
    </row>
    <row r="67" spans="1:5" ht="140.25">
      <c r="A67" t="s">
        <v>57</v>
      </c>
      <c r="E67" s="39" t="s">
        <v>196</v>
      </c>
    </row>
    <row r="68" spans="1:16" ht="12.75">
      <c r="A68" t="s">
        <v>48</v>
      </c>
      <c s="34" t="s">
        <v>197</v>
      </c>
      <c s="34" t="s">
        <v>198</v>
      </c>
      <c s="35" t="s">
        <v>5</v>
      </c>
      <c s="6" t="s">
        <v>199</v>
      </c>
      <c s="36" t="s">
        <v>132</v>
      </c>
      <c s="37">
        <v>3</v>
      </c>
      <c s="36">
        <v>0</v>
      </c>
      <c s="36">
        <f>ROUND(G68*H68,6)</f>
      </c>
      <c r="L68" s="38">
        <v>0</v>
      </c>
      <c s="32">
        <f>ROUND(ROUND(L68,2)*ROUND(G68,3),2)</f>
      </c>
      <c s="36" t="s">
        <v>54</v>
      </c>
      <c>
        <f>(M68*21)/100</f>
      </c>
      <c t="s">
        <v>26</v>
      </c>
    </row>
    <row r="69" spans="1:5" ht="12.75">
      <c r="A69" s="35" t="s">
        <v>55</v>
      </c>
      <c r="E69" s="39" t="s">
        <v>5</v>
      </c>
    </row>
    <row r="70" spans="1:5" ht="12.75">
      <c r="A70" s="35" t="s">
        <v>56</v>
      </c>
      <c r="E70" s="40" t="s">
        <v>200</v>
      </c>
    </row>
    <row r="71" spans="1:5" ht="178.5">
      <c r="A71" t="s">
        <v>57</v>
      </c>
      <c r="E71" s="39" t="s">
        <v>201</v>
      </c>
    </row>
    <row r="72" spans="1:16" ht="12.75">
      <c r="A72" t="s">
        <v>48</v>
      </c>
      <c s="34" t="s">
        <v>202</v>
      </c>
      <c s="34" t="s">
        <v>203</v>
      </c>
      <c s="35" t="s">
        <v>5</v>
      </c>
      <c s="6" t="s">
        <v>204</v>
      </c>
      <c s="36" t="s">
        <v>132</v>
      </c>
      <c s="37">
        <v>3</v>
      </c>
      <c s="36">
        <v>0</v>
      </c>
      <c s="36">
        <f>ROUND(G72*H72,6)</f>
      </c>
      <c r="L72" s="38">
        <v>0</v>
      </c>
      <c s="32">
        <f>ROUND(ROUND(L72,2)*ROUND(G72,3),2)</f>
      </c>
      <c s="36" t="s">
        <v>54</v>
      </c>
      <c>
        <f>(M72*21)/100</f>
      </c>
      <c t="s">
        <v>26</v>
      </c>
    </row>
    <row r="73" spans="1:5" ht="12.75">
      <c r="A73" s="35" t="s">
        <v>55</v>
      </c>
      <c r="E73" s="39" t="s">
        <v>5</v>
      </c>
    </row>
    <row r="74" spans="1:5" ht="12.75">
      <c r="A74" s="35" t="s">
        <v>56</v>
      </c>
      <c r="E74" s="40" t="s">
        <v>200</v>
      </c>
    </row>
    <row r="75" spans="1:5" ht="153">
      <c r="A75" t="s">
        <v>57</v>
      </c>
      <c r="E75" s="39" t="s">
        <v>205</v>
      </c>
    </row>
    <row r="76" spans="1:16" ht="25.5">
      <c r="A76" t="s">
        <v>48</v>
      </c>
      <c s="34" t="s">
        <v>206</v>
      </c>
      <c s="34" t="s">
        <v>207</v>
      </c>
      <c s="35" t="s">
        <v>5</v>
      </c>
      <c s="6" t="s">
        <v>208</v>
      </c>
      <c s="36" t="s">
        <v>132</v>
      </c>
      <c s="37">
        <v>12</v>
      </c>
      <c s="36">
        <v>0</v>
      </c>
      <c s="36">
        <f>ROUND(G76*H76,6)</f>
      </c>
      <c r="L76" s="38">
        <v>0</v>
      </c>
      <c s="32">
        <f>ROUND(ROUND(L76,2)*ROUND(G76,3),2)</f>
      </c>
      <c s="36" t="s">
        <v>54</v>
      </c>
      <c>
        <f>(M76*21)/100</f>
      </c>
      <c t="s">
        <v>26</v>
      </c>
    </row>
    <row r="77" spans="1:5" ht="12.75">
      <c r="A77" s="35" t="s">
        <v>55</v>
      </c>
      <c r="E77" s="39" t="s">
        <v>5</v>
      </c>
    </row>
    <row r="78" spans="1:5" ht="12.75">
      <c r="A78" s="35" t="s">
        <v>56</v>
      </c>
      <c r="E78" s="40" t="s">
        <v>209</v>
      </c>
    </row>
    <row r="79" spans="1:5" ht="140.25">
      <c r="A79" t="s">
        <v>57</v>
      </c>
      <c r="E79" s="39" t="s">
        <v>210</v>
      </c>
    </row>
    <row r="80" spans="1:16" ht="25.5">
      <c r="A80" t="s">
        <v>48</v>
      </c>
      <c s="34" t="s">
        <v>211</v>
      </c>
      <c s="34" t="s">
        <v>212</v>
      </c>
      <c s="35" t="s">
        <v>5</v>
      </c>
      <c s="6" t="s">
        <v>213</v>
      </c>
      <c s="36" t="s">
        <v>132</v>
      </c>
      <c s="37">
        <v>12</v>
      </c>
      <c s="36">
        <v>0</v>
      </c>
      <c s="36">
        <f>ROUND(G80*H80,6)</f>
      </c>
      <c r="L80" s="38">
        <v>0</v>
      </c>
      <c s="32">
        <f>ROUND(ROUND(L80,2)*ROUND(G80,3),2)</f>
      </c>
      <c s="36" t="s">
        <v>54</v>
      </c>
      <c>
        <f>(M80*21)/100</f>
      </c>
      <c t="s">
        <v>26</v>
      </c>
    </row>
    <row r="81" spans="1:5" ht="12.75">
      <c r="A81" s="35" t="s">
        <v>55</v>
      </c>
      <c r="E81" s="39" t="s">
        <v>5</v>
      </c>
    </row>
    <row r="82" spans="1:5" ht="12.75">
      <c r="A82" s="35" t="s">
        <v>56</v>
      </c>
      <c r="E82" s="40" t="s">
        <v>209</v>
      </c>
    </row>
    <row r="83" spans="1:5" ht="140.25">
      <c r="A83" t="s">
        <v>57</v>
      </c>
      <c r="E83" s="39" t="s">
        <v>214</v>
      </c>
    </row>
    <row r="84" spans="1:16" ht="25.5">
      <c r="A84" t="s">
        <v>48</v>
      </c>
      <c s="34" t="s">
        <v>215</v>
      </c>
      <c s="34" t="s">
        <v>216</v>
      </c>
      <c s="35" t="s">
        <v>5</v>
      </c>
      <c s="6" t="s">
        <v>217</v>
      </c>
      <c s="36" t="s">
        <v>132</v>
      </c>
      <c s="37">
        <v>5</v>
      </c>
      <c s="36">
        <v>0</v>
      </c>
      <c s="36">
        <f>ROUND(G84*H84,6)</f>
      </c>
      <c r="L84" s="38">
        <v>0</v>
      </c>
      <c s="32">
        <f>ROUND(ROUND(L84,2)*ROUND(G84,3),2)</f>
      </c>
      <c s="36" t="s">
        <v>54</v>
      </c>
      <c>
        <f>(M84*21)/100</f>
      </c>
      <c t="s">
        <v>26</v>
      </c>
    </row>
    <row r="85" spans="1:5" ht="12.75">
      <c r="A85" s="35" t="s">
        <v>55</v>
      </c>
      <c r="E85" s="39" t="s">
        <v>5</v>
      </c>
    </row>
    <row r="86" spans="1:5" ht="12.75">
      <c r="A86" s="35" t="s">
        <v>56</v>
      </c>
      <c r="E86" s="40" t="s">
        <v>218</v>
      </c>
    </row>
    <row r="87" spans="1:5" ht="127.5">
      <c r="A87" t="s">
        <v>57</v>
      </c>
      <c r="E87" s="39" t="s">
        <v>219</v>
      </c>
    </row>
    <row r="88" spans="1:16" ht="25.5">
      <c r="A88" t="s">
        <v>48</v>
      </c>
      <c s="34" t="s">
        <v>220</v>
      </c>
      <c s="34" t="s">
        <v>221</v>
      </c>
      <c s="35" t="s">
        <v>5</v>
      </c>
      <c s="6" t="s">
        <v>222</v>
      </c>
      <c s="36" t="s">
        <v>132</v>
      </c>
      <c s="37">
        <v>5</v>
      </c>
      <c s="36">
        <v>0</v>
      </c>
      <c s="36">
        <f>ROUND(G88*H88,6)</f>
      </c>
      <c r="L88" s="38">
        <v>0</v>
      </c>
      <c s="32">
        <f>ROUND(ROUND(L88,2)*ROUND(G88,3),2)</f>
      </c>
      <c s="36" t="s">
        <v>54</v>
      </c>
      <c>
        <f>(M88*21)/100</f>
      </c>
      <c t="s">
        <v>26</v>
      </c>
    </row>
    <row r="89" spans="1:5" ht="12.75">
      <c r="A89" s="35" t="s">
        <v>55</v>
      </c>
      <c r="E89" s="39" t="s">
        <v>5</v>
      </c>
    </row>
    <row r="90" spans="1:5" ht="12.75">
      <c r="A90" s="35" t="s">
        <v>56</v>
      </c>
      <c r="E90" s="40" t="s">
        <v>218</v>
      </c>
    </row>
    <row r="91" spans="1:5" ht="140.25">
      <c r="A91" t="s">
        <v>57</v>
      </c>
      <c r="E91" s="39" t="s">
        <v>223</v>
      </c>
    </row>
    <row r="92" spans="1:16" ht="25.5">
      <c r="A92" t="s">
        <v>48</v>
      </c>
      <c s="34" t="s">
        <v>224</v>
      </c>
      <c s="34" t="s">
        <v>225</v>
      </c>
      <c s="35" t="s">
        <v>5</v>
      </c>
      <c s="6" t="s">
        <v>226</v>
      </c>
      <c s="36" t="s">
        <v>132</v>
      </c>
      <c s="37">
        <v>5</v>
      </c>
      <c s="36">
        <v>0</v>
      </c>
      <c s="36">
        <f>ROUND(G92*H92,6)</f>
      </c>
      <c r="L92" s="38">
        <v>0</v>
      </c>
      <c s="32">
        <f>ROUND(ROUND(L92,2)*ROUND(G92,3),2)</f>
      </c>
      <c s="36" t="s">
        <v>54</v>
      </c>
      <c>
        <f>(M92*21)/100</f>
      </c>
      <c t="s">
        <v>26</v>
      </c>
    </row>
    <row r="93" spans="1:5" ht="12.75">
      <c r="A93" s="35" t="s">
        <v>55</v>
      </c>
      <c r="E93" s="39" t="s">
        <v>5</v>
      </c>
    </row>
    <row r="94" spans="1:5" ht="12.75">
      <c r="A94" s="35" t="s">
        <v>56</v>
      </c>
      <c r="E94" s="40" t="s">
        <v>218</v>
      </c>
    </row>
    <row r="95" spans="1:5" ht="178.5">
      <c r="A95" t="s">
        <v>57</v>
      </c>
      <c r="E95" s="39" t="s">
        <v>227</v>
      </c>
    </row>
    <row r="96" spans="1:16" ht="25.5">
      <c r="A96" t="s">
        <v>48</v>
      </c>
      <c s="34" t="s">
        <v>228</v>
      </c>
      <c s="34" t="s">
        <v>229</v>
      </c>
      <c s="35" t="s">
        <v>5</v>
      </c>
      <c s="6" t="s">
        <v>230</v>
      </c>
      <c s="36" t="s">
        <v>132</v>
      </c>
      <c s="37">
        <v>3</v>
      </c>
      <c s="36">
        <v>0</v>
      </c>
      <c s="36">
        <f>ROUND(G96*H96,6)</f>
      </c>
      <c r="L96" s="38">
        <v>0</v>
      </c>
      <c s="32">
        <f>ROUND(ROUND(L96,2)*ROUND(G96,3),2)</f>
      </c>
      <c s="36" t="s">
        <v>54</v>
      </c>
      <c>
        <f>(M96*21)/100</f>
      </c>
      <c t="s">
        <v>26</v>
      </c>
    </row>
    <row r="97" spans="1:5" ht="12.75">
      <c r="A97" s="35" t="s">
        <v>55</v>
      </c>
      <c r="E97" s="39" t="s">
        <v>5</v>
      </c>
    </row>
    <row r="98" spans="1:5" ht="12.75">
      <c r="A98" s="35" t="s">
        <v>56</v>
      </c>
      <c r="E98" s="40" t="s">
        <v>200</v>
      </c>
    </row>
    <row r="99" spans="1:5" ht="153">
      <c r="A99" t="s">
        <v>57</v>
      </c>
      <c r="E99" s="39" t="s">
        <v>231</v>
      </c>
    </row>
    <row r="100" spans="1:16" ht="25.5">
      <c r="A100" t="s">
        <v>48</v>
      </c>
      <c s="34" t="s">
        <v>232</v>
      </c>
      <c s="34" t="s">
        <v>233</v>
      </c>
      <c s="35" t="s">
        <v>5</v>
      </c>
      <c s="6" t="s">
        <v>234</v>
      </c>
      <c s="36" t="s">
        <v>132</v>
      </c>
      <c s="37">
        <v>3</v>
      </c>
      <c s="36">
        <v>0</v>
      </c>
      <c s="36">
        <f>ROUND(G100*H100,6)</f>
      </c>
      <c r="L100" s="38">
        <v>0</v>
      </c>
      <c s="32">
        <f>ROUND(ROUND(L100,2)*ROUND(G100,3),2)</f>
      </c>
      <c s="36" t="s">
        <v>54</v>
      </c>
      <c>
        <f>(M100*21)/100</f>
      </c>
      <c t="s">
        <v>26</v>
      </c>
    </row>
    <row r="101" spans="1:5" ht="12.75">
      <c r="A101" s="35" t="s">
        <v>55</v>
      </c>
      <c r="E101" s="39" t="s">
        <v>5</v>
      </c>
    </row>
    <row r="102" spans="1:5" ht="12.75">
      <c r="A102" s="35" t="s">
        <v>56</v>
      </c>
      <c r="E102" s="40" t="s">
        <v>200</v>
      </c>
    </row>
    <row r="103" spans="1:5" ht="140.25">
      <c r="A103" t="s">
        <v>57</v>
      </c>
      <c r="E103" s="39" t="s">
        <v>235</v>
      </c>
    </row>
    <row r="104" spans="1:16" ht="25.5">
      <c r="A104" t="s">
        <v>48</v>
      </c>
      <c s="34" t="s">
        <v>236</v>
      </c>
      <c s="34" t="s">
        <v>237</v>
      </c>
      <c s="35" t="s">
        <v>5</v>
      </c>
      <c s="6" t="s">
        <v>238</v>
      </c>
      <c s="36" t="s">
        <v>132</v>
      </c>
      <c s="37">
        <v>3</v>
      </c>
      <c s="36">
        <v>0</v>
      </c>
      <c s="36">
        <f>ROUND(G104*H104,6)</f>
      </c>
      <c r="L104" s="38">
        <v>0</v>
      </c>
      <c s="32">
        <f>ROUND(ROUND(L104,2)*ROUND(G104,3),2)</f>
      </c>
      <c s="36" t="s">
        <v>54</v>
      </c>
      <c>
        <f>(M104*21)/100</f>
      </c>
      <c t="s">
        <v>26</v>
      </c>
    </row>
    <row r="105" spans="1:5" ht="12.75">
      <c r="A105" s="35" t="s">
        <v>55</v>
      </c>
      <c r="E105" s="39" t="s">
        <v>5</v>
      </c>
    </row>
    <row r="106" spans="1:5" ht="12.75">
      <c r="A106" s="35" t="s">
        <v>56</v>
      </c>
      <c r="E106" s="40" t="s">
        <v>200</v>
      </c>
    </row>
    <row r="107" spans="1:5" ht="165.75">
      <c r="A107" t="s">
        <v>57</v>
      </c>
      <c r="E107" s="39" t="s">
        <v>239</v>
      </c>
    </row>
    <row r="108" spans="1:16" ht="12.75">
      <c r="A108" t="s">
        <v>48</v>
      </c>
      <c s="34" t="s">
        <v>240</v>
      </c>
      <c s="34" t="s">
        <v>241</v>
      </c>
      <c s="35" t="s">
        <v>5</v>
      </c>
      <c s="6" t="s">
        <v>242</v>
      </c>
      <c s="36" t="s">
        <v>163</v>
      </c>
      <c s="37">
        <v>40</v>
      </c>
      <c s="36">
        <v>0</v>
      </c>
      <c s="36">
        <f>ROUND(G108*H108,6)</f>
      </c>
      <c r="L108" s="38">
        <v>0</v>
      </c>
      <c s="32">
        <f>ROUND(ROUND(L108,2)*ROUND(G108,3),2)</f>
      </c>
      <c s="36" t="s">
        <v>54</v>
      </c>
      <c>
        <f>(M108*21)/100</f>
      </c>
      <c t="s">
        <v>26</v>
      </c>
    </row>
    <row r="109" spans="1:5" ht="12.75">
      <c r="A109" s="35" t="s">
        <v>55</v>
      </c>
      <c r="E109" s="39" t="s">
        <v>5</v>
      </c>
    </row>
    <row r="110" spans="1:5" ht="12.75">
      <c r="A110" s="35" t="s">
        <v>56</v>
      </c>
      <c r="E110" s="40" t="s">
        <v>164</v>
      </c>
    </row>
    <row r="111" spans="1:5" ht="114.75">
      <c r="A111" t="s">
        <v>57</v>
      </c>
      <c r="E111" s="39" t="s">
        <v>243</v>
      </c>
    </row>
    <row r="112" spans="1:16" ht="12.75">
      <c r="A112" t="s">
        <v>48</v>
      </c>
      <c s="34" t="s">
        <v>244</v>
      </c>
      <c s="34" t="s">
        <v>245</v>
      </c>
      <c s="35" t="s">
        <v>5</v>
      </c>
      <c s="6" t="s">
        <v>246</v>
      </c>
      <c s="36" t="s">
        <v>163</v>
      </c>
      <c s="37">
        <v>24</v>
      </c>
      <c s="36">
        <v>0</v>
      </c>
      <c s="36">
        <f>ROUND(G112*H112,6)</f>
      </c>
      <c r="L112" s="38">
        <v>0</v>
      </c>
      <c s="32">
        <f>ROUND(ROUND(L112,2)*ROUND(G112,3),2)</f>
      </c>
      <c s="36" t="s">
        <v>54</v>
      </c>
      <c>
        <f>(M112*21)/100</f>
      </c>
      <c t="s">
        <v>26</v>
      </c>
    </row>
    <row r="113" spans="1:5" ht="12.75">
      <c r="A113" s="35" t="s">
        <v>55</v>
      </c>
      <c r="E113" s="39" t="s">
        <v>5</v>
      </c>
    </row>
    <row r="114" spans="1:5" ht="12.75">
      <c r="A114" s="35" t="s">
        <v>56</v>
      </c>
      <c r="E114" s="40" t="s">
        <v>5</v>
      </c>
    </row>
    <row r="115" spans="1:5" ht="102">
      <c r="A115" t="s">
        <v>57</v>
      </c>
      <c r="E115" s="39" t="s">
        <v>247</v>
      </c>
    </row>
    <row r="116" spans="1:16" ht="12.75">
      <c r="A116" t="s">
        <v>48</v>
      </c>
      <c s="34" t="s">
        <v>248</v>
      </c>
      <c s="34" t="s">
        <v>249</v>
      </c>
      <c s="35" t="s">
        <v>5</v>
      </c>
      <c s="6" t="s">
        <v>250</v>
      </c>
      <c s="36" t="s">
        <v>132</v>
      </c>
      <c s="37">
        <v>2</v>
      </c>
      <c s="36">
        <v>0</v>
      </c>
      <c s="36">
        <f>ROUND(G116*H116,6)</f>
      </c>
      <c r="L116" s="38">
        <v>0</v>
      </c>
      <c s="32">
        <f>ROUND(ROUND(L116,2)*ROUND(G116,3),2)</f>
      </c>
      <c s="36" t="s">
        <v>54</v>
      </c>
      <c>
        <f>(M116*21)/100</f>
      </c>
      <c t="s">
        <v>26</v>
      </c>
    </row>
    <row r="117" spans="1:5" ht="12.75">
      <c r="A117" s="35" t="s">
        <v>55</v>
      </c>
      <c r="E117" s="39" t="s">
        <v>5</v>
      </c>
    </row>
    <row r="118" spans="1:5" ht="12.75">
      <c r="A118" s="35" t="s">
        <v>56</v>
      </c>
      <c r="E118" s="40" t="s">
        <v>5</v>
      </c>
    </row>
    <row r="119" spans="1:5" ht="114.75">
      <c r="A119" t="s">
        <v>57</v>
      </c>
      <c r="E119" s="39" t="s">
        <v>251</v>
      </c>
    </row>
    <row r="120" spans="1:16" ht="12.75">
      <c r="A120" t="s">
        <v>48</v>
      </c>
      <c s="34" t="s">
        <v>252</v>
      </c>
      <c s="34" t="s">
        <v>253</v>
      </c>
      <c s="35" t="s">
        <v>5</v>
      </c>
      <c s="6" t="s">
        <v>254</v>
      </c>
      <c s="36" t="s">
        <v>163</v>
      </c>
      <c s="37">
        <v>24</v>
      </c>
      <c s="36">
        <v>0</v>
      </c>
      <c s="36">
        <f>ROUND(G120*H120,6)</f>
      </c>
      <c r="L120" s="38">
        <v>0</v>
      </c>
      <c s="32">
        <f>ROUND(ROUND(L120,2)*ROUND(G120,3),2)</f>
      </c>
      <c s="36" t="s">
        <v>54</v>
      </c>
      <c>
        <f>(M120*21)/100</f>
      </c>
      <c t="s">
        <v>26</v>
      </c>
    </row>
    <row r="121" spans="1:5" ht="12.75">
      <c r="A121" s="35" t="s">
        <v>55</v>
      </c>
      <c r="E121" s="39" t="s">
        <v>5</v>
      </c>
    </row>
    <row r="122" spans="1:5" ht="12.75">
      <c r="A122" s="35" t="s">
        <v>56</v>
      </c>
      <c r="E122" s="40" t="s">
        <v>5</v>
      </c>
    </row>
    <row r="123" spans="1:5" ht="114.75">
      <c r="A123" t="s">
        <v>57</v>
      </c>
      <c r="E123" s="39" t="s">
        <v>255</v>
      </c>
    </row>
    <row r="124" spans="1:16" ht="25.5">
      <c r="A124" t="s">
        <v>48</v>
      </c>
      <c s="34" t="s">
        <v>256</v>
      </c>
      <c s="34" t="s">
        <v>257</v>
      </c>
      <c s="35" t="s">
        <v>5</v>
      </c>
      <c s="6" t="s">
        <v>258</v>
      </c>
      <c s="36" t="s">
        <v>259</v>
      </c>
      <c s="37">
        <v>0.05</v>
      </c>
      <c s="36">
        <v>0</v>
      </c>
      <c s="36">
        <f>ROUND(G124*H124,6)</f>
      </c>
      <c r="L124" s="38">
        <v>0</v>
      </c>
      <c s="32">
        <f>ROUND(ROUND(L124,2)*ROUND(G124,3),2)</f>
      </c>
      <c s="36" t="s">
        <v>54</v>
      </c>
      <c>
        <f>(M124*21)/100</f>
      </c>
      <c t="s">
        <v>26</v>
      </c>
    </row>
    <row r="125" spans="1:5" ht="12.75">
      <c r="A125" s="35" t="s">
        <v>55</v>
      </c>
      <c r="E125" s="39" t="s">
        <v>5</v>
      </c>
    </row>
    <row r="126" spans="1:5" ht="12.75">
      <c r="A126" s="35" t="s">
        <v>56</v>
      </c>
      <c r="E126" s="40" t="s">
        <v>260</v>
      </c>
    </row>
    <row r="127" spans="1:5" ht="153">
      <c r="A127" t="s">
        <v>57</v>
      </c>
      <c r="E127" s="39" t="s">
        <v>261</v>
      </c>
    </row>
    <row r="128" spans="1:16" ht="25.5">
      <c r="A128" t="s">
        <v>48</v>
      </c>
      <c s="34" t="s">
        <v>262</v>
      </c>
      <c s="34" t="s">
        <v>263</v>
      </c>
      <c s="35" t="s">
        <v>5</v>
      </c>
      <c s="6" t="s">
        <v>264</v>
      </c>
      <c s="36" t="s">
        <v>154</v>
      </c>
      <c s="37">
        <v>5</v>
      </c>
      <c s="36">
        <v>0</v>
      </c>
      <c s="36">
        <f>ROUND(G128*H128,6)</f>
      </c>
      <c r="L128" s="38">
        <v>0</v>
      </c>
      <c s="32">
        <f>ROUND(ROUND(L128,2)*ROUND(G128,3),2)</f>
      </c>
      <c s="36" t="s">
        <v>54</v>
      </c>
      <c>
        <f>(M128*21)/100</f>
      </c>
      <c t="s">
        <v>26</v>
      </c>
    </row>
    <row r="129" spans="1:5" ht="12.75">
      <c r="A129" s="35" t="s">
        <v>55</v>
      </c>
      <c r="E129" s="39" t="s">
        <v>5</v>
      </c>
    </row>
    <row r="130" spans="1:5" ht="12.75">
      <c r="A130" s="35" t="s">
        <v>56</v>
      </c>
      <c r="E130" s="40" t="s">
        <v>218</v>
      </c>
    </row>
    <row r="131" spans="1:5" ht="114.75">
      <c r="A131" t="s">
        <v>57</v>
      </c>
      <c r="E131" s="39" t="s">
        <v>265</v>
      </c>
    </row>
    <row r="132" spans="1:16" ht="12.75">
      <c r="A132" t="s">
        <v>48</v>
      </c>
      <c s="34" t="s">
        <v>266</v>
      </c>
      <c s="34" t="s">
        <v>267</v>
      </c>
      <c s="35" t="s">
        <v>5</v>
      </c>
      <c s="6" t="s">
        <v>268</v>
      </c>
      <c s="36" t="s">
        <v>132</v>
      </c>
      <c s="37">
        <v>309</v>
      </c>
      <c s="36">
        <v>0</v>
      </c>
      <c s="36">
        <f>ROUND(G132*H132,6)</f>
      </c>
      <c r="L132" s="38">
        <v>0</v>
      </c>
      <c s="32">
        <f>ROUND(ROUND(L132,2)*ROUND(G132,3),2)</f>
      </c>
      <c s="36" t="s">
        <v>54</v>
      </c>
      <c>
        <f>(M132*21)/100</f>
      </c>
      <c t="s">
        <v>26</v>
      </c>
    </row>
    <row r="133" spans="1:5" ht="12.75">
      <c r="A133" s="35" t="s">
        <v>55</v>
      </c>
      <c r="E133" s="39" t="s">
        <v>5</v>
      </c>
    </row>
    <row r="134" spans="1:5" ht="38.25">
      <c r="A134" s="35" t="s">
        <v>56</v>
      </c>
      <c r="E134" s="40" t="s">
        <v>269</v>
      </c>
    </row>
    <row r="135" spans="1:5" ht="127.5">
      <c r="A135" t="s">
        <v>57</v>
      </c>
      <c r="E135" s="39" t="s">
        <v>270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271</v>
      </c>
      <c s="41">
        <f>Rekapitulace!C16</f>
      </c>
      <c s="20" t="s">
        <v>0</v>
      </c>
      <c t="s">
        <v>22</v>
      </c>
      <c t="s">
        <v>26</v>
      </c>
    </row>
    <row r="4" spans="1:16" ht="32" customHeight="1">
      <c r="A4" s="24" t="s">
        <v>19</v>
      </c>
      <c s="25" t="s">
        <v>27</v>
      </c>
      <c s="27" t="s">
        <v>271</v>
      </c>
      <c r="E4" s="26" t="s">
        <v>272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COUNTIFS(L8:L22,"=0",A8:A22,"P")+COUNTIFS(L8:L22,"",A8:A22,"P")+SUM(Q8:Q22)</f>
      </c>
    </row>
    <row r="8" spans="1:13" ht="12.75">
      <c r="A8" t="s">
        <v>43</v>
      </c>
      <c r="C8" s="28" t="s">
        <v>275</v>
      </c>
      <c r="E8" s="30" t="s">
        <v>274</v>
      </c>
      <c r="J8" s="29">
        <f>0+J9</f>
      </c>
      <c s="29">
        <f>0+K9</f>
      </c>
      <c s="29">
        <f>0+L9</f>
      </c>
      <c s="29">
        <f>0+M9</f>
      </c>
    </row>
    <row r="9" spans="1:13" ht="12.75">
      <c r="A9" t="s">
        <v>45</v>
      </c>
      <c r="C9" s="31" t="s">
        <v>78</v>
      </c>
      <c r="E9" s="33" t="s">
        <v>151</v>
      </c>
      <c r="J9" s="32">
        <f>0</f>
      </c>
      <c s="32">
        <f>0</f>
      </c>
      <c s="32">
        <f>0+L10+L14+L18+L22</f>
      </c>
      <c s="32">
        <f>0+M10+M14+M18+M22</f>
      </c>
    </row>
    <row r="10" spans="1:16" ht="12.75">
      <c r="A10" t="s">
        <v>48</v>
      </c>
      <c s="34" t="s">
        <v>49</v>
      </c>
      <c s="34" t="s">
        <v>161</v>
      </c>
      <c s="35" t="s">
        <v>5</v>
      </c>
      <c s="6" t="s">
        <v>162</v>
      </c>
      <c s="36" t="s">
        <v>163</v>
      </c>
      <c s="37">
        <v>40</v>
      </c>
      <c s="36">
        <v>0</v>
      </c>
      <c s="36">
        <f>ROUND(G10*H10,6)</f>
      </c>
      <c r="L10" s="38">
        <v>0</v>
      </c>
      <c s="32">
        <f>ROUND(ROUND(L10,2)*ROUND(G10,3),2)</f>
      </c>
      <c s="36" t="s">
        <v>54</v>
      </c>
      <c>
        <f>(M10*21)/100</f>
      </c>
      <c t="s">
        <v>26</v>
      </c>
    </row>
    <row r="11" spans="1:5" ht="12.75">
      <c r="A11" s="35" t="s">
        <v>55</v>
      </c>
      <c r="E11" s="39" t="s">
        <v>5</v>
      </c>
    </row>
    <row r="12" spans="1:5" ht="12.75">
      <c r="A12" s="35" t="s">
        <v>56</v>
      </c>
      <c r="E12" s="40" t="s">
        <v>164</v>
      </c>
    </row>
    <row r="13" spans="1:5" ht="102">
      <c r="A13" t="s">
        <v>57</v>
      </c>
      <c r="E13" s="39" t="s">
        <v>165</v>
      </c>
    </row>
    <row r="14" spans="1:16" ht="12.75">
      <c r="A14" t="s">
        <v>48</v>
      </c>
      <c s="34" t="s">
        <v>26</v>
      </c>
      <c s="34" t="s">
        <v>241</v>
      </c>
      <c s="35" t="s">
        <v>5</v>
      </c>
      <c s="6" t="s">
        <v>242</v>
      </c>
      <c s="36" t="s">
        <v>163</v>
      </c>
      <c s="37">
        <v>40</v>
      </c>
      <c s="36">
        <v>0</v>
      </c>
      <c s="36">
        <f>ROUND(G14*H14,6)</f>
      </c>
      <c r="L14" s="38">
        <v>0</v>
      </c>
      <c s="32">
        <f>ROUND(ROUND(L14,2)*ROUND(G14,3),2)</f>
      </c>
      <c s="36" t="s">
        <v>54</v>
      </c>
      <c>
        <f>(M14*21)/100</f>
      </c>
      <c t="s">
        <v>26</v>
      </c>
    </row>
    <row r="15" spans="1:5" ht="12.75">
      <c r="A15" s="35" t="s">
        <v>55</v>
      </c>
      <c r="E15" s="39" t="s">
        <v>5</v>
      </c>
    </row>
    <row r="16" spans="1:5" ht="12.75">
      <c r="A16" s="35" t="s">
        <v>56</v>
      </c>
      <c r="E16" s="40" t="s">
        <v>164</v>
      </c>
    </row>
    <row r="17" spans="1:5" ht="114.75">
      <c r="A17" t="s">
        <v>57</v>
      </c>
      <c r="E17" s="39" t="s">
        <v>243</v>
      </c>
    </row>
    <row r="18" spans="1:16" ht="12.75">
      <c r="A18" t="s">
        <v>48</v>
      </c>
      <c s="34" t="s">
        <v>25</v>
      </c>
      <c s="34" t="s">
        <v>267</v>
      </c>
      <c s="35" t="s">
        <v>5</v>
      </c>
      <c s="6" t="s">
        <v>268</v>
      </c>
      <c s="36" t="s">
        <v>132</v>
      </c>
      <c s="37">
        <v>80</v>
      </c>
      <c s="36">
        <v>0</v>
      </c>
      <c s="36">
        <f>ROUND(G18*H18,6)</f>
      </c>
      <c r="L18" s="38">
        <v>0</v>
      </c>
      <c s="32">
        <f>ROUND(ROUND(L18,2)*ROUND(G18,3),2)</f>
      </c>
      <c s="36" t="s">
        <v>54</v>
      </c>
      <c>
        <f>(M18*21)/100</f>
      </c>
      <c t="s">
        <v>26</v>
      </c>
    </row>
    <row r="19" spans="1:5" ht="12.75">
      <c r="A19" s="35" t="s">
        <v>55</v>
      </c>
      <c r="E19" s="39" t="s">
        <v>5</v>
      </c>
    </row>
    <row r="20" spans="1:5" ht="12.75">
      <c r="A20" s="35" t="s">
        <v>56</v>
      </c>
      <c r="E20" s="40" t="s">
        <v>5</v>
      </c>
    </row>
    <row r="21" spans="1:5" ht="127.5">
      <c r="A21" t="s">
        <v>57</v>
      </c>
      <c r="E21" s="39" t="s">
        <v>276</v>
      </c>
    </row>
    <row r="22" spans="1:16" ht="12.75">
      <c r="A22" t="s">
        <v>48</v>
      </c>
      <c s="34" t="s">
        <v>65</v>
      </c>
      <c s="34" t="s">
        <v>277</v>
      </c>
      <c s="35" t="s">
        <v>5</v>
      </c>
      <c s="6" t="s">
        <v>278</v>
      </c>
      <c s="36" t="s">
        <v>279</v>
      </c>
      <c s="37">
        <v>36</v>
      </c>
      <c s="36">
        <v>0</v>
      </c>
      <c s="36">
        <f>ROUND(G22*H22,6)</f>
      </c>
      <c r="L22" s="38">
        <v>0</v>
      </c>
      <c s="32">
        <f>ROUND(ROUND(L22,2)*ROUND(G22,3),2)</f>
      </c>
      <c s="36" t="s">
        <v>54</v>
      </c>
      <c>
        <f>(M22*21)/100</f>
      </c>
      <c t="s">
        <v>26</v>
      </c>
    </row>
    <row r="23" spans="1:5" ht="12.75">
      <c r="A23" s="35" t="s">
        <v>55</v>
      </c>
      <c r="E23" s="39" t="s">
        <v>5</v>
      </c>
    </row>
    <row r="24" spans="1:5" ht="12.75">
      <c r="A24" s="35" t="s">
        <v>56</v>
      </c>
      <c r="E24" s="40" t="s">
        <v>5</v>
      </c>
    </row>
    <row r="25" spans="1:5" ht="165.75">
      <c r="A25" t="s">
        <v>57</v>
      </c>
      <c r="E25" s="39" t="s">
        <v>280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271</v>
      </c>
      <c s="41">
        <f>Rekapitulace!C16</f>
      </c>
      <c s="20" t="s">
        <v>0</v>
      </c>
      <c t="s">
        <v>22</v>
      </c>
      <c t="s">
        <v>26</v>
      </c>
    </row>
    <row r="4" spans="1:16" ht="32" customHeight="1">
      <c r="A4" s="24" t="s">
        <v>19</v>
      </c>
      <c s="25" t="s">
        <v>27</v>
      </c>
      <c s="27" t="s">
        <v>271</v>
      </c>
      <c r="E4" s="26" t="s">
        <v>272</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COUNTIFS(L8:L72,"=0",A8:A72,"P")+COUNTIFS(L8:L72,"",A8:A72,"P")+SUM(Q8:Q72)</f>
      </c>
    </row>
    <row r="8" spans="1:13" ht="12.75">
      <c r="A8" t="s">
        <v>43</v>
      </c>
      <c r="C8" s="28" t="s">
        <v>283</v>
      </c>
      <c r="E8" s="30" t="s">
        <v>282</v>
      </c>
      <c r="J8" s="29">
        <f>0+J9+J18+J67</f>
      </c>
      <c s="29">
        <f>0+K9+K18+K67</f>
      </c>
      <c s="29">
        <f>0+L9+L18+L67</f>
      </c>
      <c s="29">
        <f>0+M9+M18+M67</f>
      </c>
    </row>
    <row r="9" spans="1:13" ht="12.75">
      <c r="A9" t="s">
        <v>45</v>
      </c>
      <c r="C9" s="31" t="s">
        <v>49</v>
      </c>
      <c r="E9" s="33" t="s">
        <v>142</v>
      </c>
      <c r="J9" s="32">
        <f>0</f>
      </c>
      <c s="32">
        <f>0</f>
      </c>
      <c s="32">
        <f>0+L10+L14</f>
      </c>
      <c s="32">
        <f>0+M10+M14</f>
      </c>
    </row>
    <row r="10" spans="1:16" ht="12.75">
      <c r="A10" t="s">
        <v>48</v>
      </c>
      <c s="34" t="s">
        <v>49</v>
      </c>
      <c s="34" t="s">
        <v>143</v>
      </c>
      <c s="35" t="s">
        <v>5</v>
      </c>
      <c s="6" t="s">
        <v>144</v>
      </c>
      <c s="36" t="s">
        <v>145</v>
      </c>
      <c s="37">
        <v>110.4</v>
      </c>
      <c s="36">
        <v>0</v>
      </c>
      <c s="36">
        <f>ROUND(G10*H10,6)</f>
      </c>
      <c r="L10" s="38">
        <v>0</v>
      </c>
      <c s="32">
        <f>ROUND(ROUND(L10,2)*ROUND(G10,3),2)</f>
      </c>
      <c s="36" t="s">
        <v>54</v>
      </c>
      <c>
        <f>(M10*21)/100</f>
      </c>
      <c t="s">
        <v>26</v>
      </c>
    </row>
    <row r="11" spans="1:5" ht="12.75">
      <c r="A11" s="35" t="s">
        <v>55</v>
      </c>
      <c r="E11" s="39" t="s">
        <v>5</v>
      </c>
    </row>
    <row r="12" spans="1:5" ht="38.25">
      <c r="A12" s="35" t="s">
        <v>56</v>
      </c>
      <c r="E12" s="40" t="s">
        <v>284</v>
      </c>
    </row>
    <row r="13" spans="1:5" ht="318.75">
      <c r="A13" t="s">
        <v>57</v>
      </c>
      <c r="E13" s="39" t="s">
        <v>285</v>
      </c>
    </row>
    <row r="14" spans="1:16" ht="12.75">
      <c r="A14" t="s">
        <v>48</v>
      </c>
      <c s="34" t="s">
        <v>26</v>
      </c>
      <c s="34" t="s">
        <v>286</v>
      </c>
      <c s="35" t="s">
        <v>5</v>
      </c>
      <c s="6" t="s">
        <v>287</v>
      </c>
      <c s="36" t="s">
        <v>145</v>
      </c>
      <c s="37">
        <v>110.4</v>
      </c>
      <c s="36">
        <v>0</v>
      </c>
      <c s="36">
        <f>ROUND(G14*H14,6)</f>
      </c>
      <c r="L14" s="38">
        <v>0</v>
      </c>
      <c s="32">
        <f>ROUND(ROUND(L14,2)*ROUND(G14,3),2)</f>
      </c>
      <c s="36" t="s">
        <v>54</v>
      </c>
      <c>
        <f>(M14*21)/100</f>
      </c>
      <c t="s">
        <v>26</v>
      </c>
    </row>
    <row r="15" spans="1:5" ht="12.75">
      <c r="A15" s="35" t="s">
        <v>55</v>
      </c>
      <c r="E15" s="39" t="s">
        <v>5</v>
      </c>
    </row>
    <row r="16" spans="1:5" ht="38.25">
      <c r="A16" s="35" t="s">
        <v>56</v>
      </c>
      <c r="E16" s="40" t="s">
        <v>284</v>
      </c>
    </row>
    <row r="17" spans="1:5" ht="229.5">
      <c r="A17" t="s">
        <v>57</v>
      </c>
      <c r="E17" s="39" t="s">
        <v>288</v>
      </c>
    </row>
    <row r="18" spans="1:13" ht="12.75">
      <c r="A18" t="s">
        <v>45</v>
      </c>
      <c r="C18" s="31" t="s">
        <v>78</v>
      </c>
      <c r="E18" s="33" t="s">
        <v>151</v>
      </c>
      <c r="J18" s="32">
        <f>0</f>
      </c>
      <c s="32">
        <f>0</f>
      </c>
      <c s="32">
        <f>0+L19+L23+L27+L31+L35+L39+L43+L47+L51+L55+L59+L63</f>
      </c>
      <c s="32">
        <f>0+M19+M23+M27+M31+M35+M39+M43+M47+M51+M55+M59+M63</f>
      </c>
    </row>
    <row r="19" spans="1:16" ht="25.5">
      <c r="A19" t="s">
        <v>48</v>
      </c>
      <c s="34" t="s">
        <v>25</v>
      </c>
      <c s="34" t="s">
        <v>289</v>
      </c>
      <c s="35" t="s">
        <v>5</v>
      </c>
      <c s="6" t="s">
        <v>290</v>
      </c>
      <c s="36" t="s">
        <v>132</v>
      </c>
      <c s="37">
        <v>10</v>
      </c>
      <c s="36">
        <v>0</v>
      </c>
      <c s="36">
        <f>ROUND(G19*H19,6)</f>
      </c>
      <c r="L19" s="38">
        <v>0</v>
      </c>
      <c s="32">
        <f>ROUND(ROUND(L19,2)*ROUND(G19,3),2)</f>
      </c>
      <c s="36" t="s">
        <v>54</v>
      </c>
      <c>
        <f>(M19*21)/100</f>
      </c>
      <c t="s">
        <v>26</v>
      </c>
    </row>
    <row r="20" spans="1:5" ht="12.75">
      <c r="A20" s="35" t="s">
        <v>55</v>
      </c>
      <c r="E20" s="39" t="s">
        <v>5</v>
      </c>
    </row>
    <row r="21" spans="1:5" ht="12.75">
      <c r="A21" s="35" t="s">
        <v>56</v>
      </c>
      <c r="E21" s="40" t="s">
        <v>291</v>
      </c>
    </row>
    <row r="22" spans="1:5" ht="76.5">
      <c r="A22" t="s">
        <v>57</v>
      </c>
      <c r="E22" s="39" t="s">
        <v>292</v>
      </c>
    </row>
    <row r="23" spans="1:16" ht="12.75">
      <c r="A23" t="s">
        <v>48</v>
      </c>
      <c s="34" t="s">
        <v>65</v>
      </c>
      <c s="34" t="s">
        <v>293</v>
      </c>
      <c s="35" t="s">
        <v>5</v>
      </c>
      <c s="6" t="s">
        <v>294</v>
      </c>
      <c s="36" t="s">
        <v>154</v>
      </c>
      <c s="37">
        <v>10</v>
      </c>
      <c s="36">
        <v>0</v>
      </c>
      <c s="36">
        <f>ROUND(G23*H23,6)</f>
      </c>
      <c r="L23" s="38">
        <v>0</v>
      </c>
      <c s="32">
        <f>ROUND(ROUND(L23,2)*ROUND(G23,3),2)</f>
      </c>
      <c s="36" t="s">
        <v>54</v>
      </c>
      <c>
        <f>(M23*21)/100</f>
      </c>
      <c t="s">
        <v>26</v>
      </c>
    </row>
    <row r="24" spans="1:5" ht="12.75">
      <c r="A24" s="35" t="s">
        <v>55</v>
      </c>
      <c r="E24" s="39" t="s">
        <v>5</v>
      </c>
    </row>
    <row r="25" spans="1:5" ht="12.75">
      <c r="A25" s="35" t="s">
        <v>56</v>
      </c>
      <c r="E25" s="40" t="s">
        <v>291</v>
      </c>
    </row>
    <row r="26" spans="1:5" ht="114.75">
      <c r="A26" t="s">
        <v>57</v>
      </c>
      <c r="E26" s="39" t="s">
        <v>156</v>
      </c>
    </row>
    <row r="27" spans="1:16" ht="12.75">
      <c r="A27" t="s">
        <v>48</v>
      </c>
      <c s="34" t="s">
        <v>69</v>
      </c>
      <c s="34" t="s">
        <v>295</v>
      </c>
      <c s="35" t="s">
        <v>5</v>
      </c>
      <c s="6" t="s">
        <v>296</v>
      </c>
      <c s="36" t="s">
        <v>154</v>
      </c>
      <c s="37">
        <v>90</v>
      </c>
      <c s="36">
        <v>0</v>
      </c>
      <c s="36">
        <f>ROUND(G27*H27,6)</f>
      </c>
      <c r="L27" s="38">
        <v>0</v>
      </c>
      <c s="32">
        <f>ROUND(ROUND(L27,2)*ROUND(G27,3),2)</f>
      </c>
      <c s="36" t="s">
        <v>54</v>
      </c>
      <c>
        <f>(M27*21)/100</f>
      </c>
      <c t="s">
        <v>26</v>
      </c>
    </row>
    <row r="28" spans="1:5" ht="12.75">
      <c r="A28" s="35" t="s">
        <v>55</v>
      </c>
      <c r="E28" s="39" t="s">
        <v>5</v>
      </c>
    </row>
    <row r="29" spans="1:5" ht="12.75">
      <c r="A29" s="35" t="s">
        <v>56</v>
      </c>
      <c r="E29" s="40" t="s">
        <v>297</v>
      </c>
    </row>
    <row r="30" spans="1:5" ht="102">
      <c r="A30" t="s">
        <v>57</v>
      </c>
      <c r="E30" s="39" t="s">
        <v>298</v>
      </c>
    </row>
    <row r="31" spans="1:16" ht="12.75">
      <c r="A31" t="s">
        <v>48</v>
      </c>
      <c s="34" t="s">
        <v>74</v>
      </c>
      <c s="34" t="s">
        <v>161</v>
      </c>
      <c s="35" t="s">
        <v>5</v>
      </c>
      <c s="6" t="s">
        <v>162</v>
      </c>
      <c s="36" t="s">
        <v>163</v>
      </c>
      <c s="37">
        <v>20</v>
      </c>
      <c s="36">
        <v>0</v>
      </c>
      <c s="36">
        <f>ROUND(G31*H31,6)</f>
      </c>
      <c r="L31" s="38">
        <v>0</v>
      </c>
      <c s="32">
        <f>ROUND(ROUND(L31,2)*ROUND(G31,3),2)</f>
      </c>
      <c s="36" t="s">
        <v>54</v>
      </c>
      <c>
        <f>(M31*21)/100</f>
      </c>
      <c t="s">
        <v>26</v>
      </c>
    </row>
    <row r="32" spans="1:5" ht="12.75">
      <c r="A32" s="35" t="s">
        <v>55</v>
      </c>
      <c r="E32" s="39" t="s">
        <v>5</v>
      </c>
    </row>
    <row r="33" spans="1:5" ht="12.75">
      <c r="A33" s="35" t="s">
        <v>56</v>
      </c>
      <c r="E33" s="40" t="s">
        <v>5</v>
      </c>
    </row>
    <row r="34" spans="1:5" ht="89.25">
      <c r="A34" t="s">
        <v>57</v>
      </c>
      <c r="E34" s="39" t="s">
        <v>299</v>
      </c>
    </row>
    <row r="35" spans="1:16" ht="12.75">
      <c r="A35" t="s">
        <v>48</v>
      </c>
      <c s="34" t="s">
        <v>78</v>
      </c>
      <c s="34" t="s">
        <v>241</v>
      </c>
      <c s="35" t="s">
        <v>5</v>
      </c>
      <c s="6" t="s">
        <v>242</v>
      </c>
      <c s="36" t="s">
        <v>163</v>
      </c>
      <c s="37">
        <v>20</v>
      </c>
      <c s="36">
        <v>0</v>
      </c>
      <c s="36">
        <f>ROUND(G35*H35,6)</f>
      </c>
      <c r="L35" s="38">
        <v>0</v>
      </c>
      <c s="32">
        <f>ROUND(ROUND(L35,2)*ROUND(G35,3),2)</f>
      </c>
      <c s="36" t="s">
        <v>54</v>
      </c>
      <c>
        <f>(M35*21)/100</f>
      </c>
      <c t="s">
        <v>26</v>
      </c>
    </row>
    <row r="36" spans="1:5" ht="12.75">
      <c r="A36" s="35" t="s">
        <v>55</v>
      </c>
      <c r="E36" s="39" t="s">
        <v>5</v>
      </c>
    </row>
    <row r="37" spans="1:5" ht="12.75">
      <c r="A37" s="35" t="s">
        <v>56</v>
      </c>
      <c r="E37" s="40" t="s">
        <v>5</v>
      </c>
    </row>
    <row r="38" spans="1:5" ht="114.75">
      <c r="A38" t="s">
        <v>57</v>
      </c>
      <c r="E38" s="39" t="s">
        <v>300</v>
      </c>
    </row>
    <row r="39" spans="1:16" ht="12.75">
      <c r="A39" t="s">
        <v>48</v>
      </c>
      <c s="34" t="s">
        <v>82</v>
      </c>
      <c s="34" t="s">
        <v>301</v>
      </c>
      <c s="35" t="s">
        <v>5</v>
      </c>
      <c s="6" t="s">
        <v>302</v>
      </c>
      <c s="36" t="s">
        <v>154</v>
      </c>
      <c s="37">
        <v>50</v>
      </c>
      <c s="36">
        <v>0</v>
      </c>
      <c s="36">
        <f>ROUND(G39*H39,6)</f>
      </c>
      <c r="L39" s="38">
        <v>0</v>
      </c>
      <c s="32">
        <f>ROUND(ROUND(L39,2)*ROUND(G39,3),2)</f>
      </c>
      <c s="36" t="s">
        <v>54</v>
      </c>
      <c>
        <f>(M39*21)/100</f>
      </c>
      <c t="s">
        <v>26</v>
      </c>
    </row>
    <row r="40" spans="1:5" ht="12.75">
      <c r="A40" s="35" t="s">
        <v>55</v>
      </c>
      <c r="E40" s="39" t="s">
        <v>5</v>
      </c>
    </row>
    <row r="41" spans="1:5" ht="12.75">
      <c r="A41" s="35" t="s">
        <v>56</v>
      </c>
      <c r="E41" s="40" t="s">
        <v>303</v>
      </c>
    </row>
    <row r="42" spans="1:5" ht="153">
      <c r="A42" t="s">
        <v>57</v>
      </c>
      <c r="E42" s="39" t="s">
        <v>304</v>
      </c>
    </row>
    <row r="43" spans="1:16" ht="12.75">
      <c r="A43" t="s">
        <v>48</v>
      </c>
      <c s="34" t="s">
        <v>86</v>
      </c>
      <c s="34" t="s">
        <v>305</v>
      </c>
      <c s="35" t="s">
        <v>5</v>
      </c>
      <c s="6" t="s">
        <v>306</v>
      </c>
      <c s="36" t="s">
        <v>154</v>
      </c>
      <c s="37">
        <v>50</v>
      </c>
      <c s="36">
        <v>0</v>
      </c>
      <c s="36">
        <f>ROUND(G43*H43,6)</f>
      </c>
      <c r="L43" s="38">
        <v>0</v>
      </c>
      <c s="32">
        <f>ROUND(ROUND(L43,2)*ROUND(G43,3),2)</f>
      </c>
      <c s="36" t="s">
        <v>54</v>
      </c>
      <c>
        <f>(M43*21)/100</f>
      </c>
      <c t="s">
        <v>26</v>
      </c>
    </row>
    <row r="44" spans="1:5" ht="12.75">
      <c r="A44" s="35" t="s">
        <v>55</v>
      </c>
      <c r="E44" s="39" t="s">
        <v>5</v>
      </c>
    </row>
    <row r="45" spans="1:5" ht="12.75">
      <c r="A45" s="35" t="s">
        <v>56</v>
      </c>
      <c r="E45" s="40" t="s">
        <v>303</v>
      </c>
    </row>
    <row r="46" spans="1:5" ht="114.75">
      <c r="A46" t="s">
        <v>57</v>
      </c>
      <c r="E46" s="39" t="s">
        <v>307</v>
      </c>
    </row>
    <row r="47" spans="1:16" ht="12.75">
      <c r="A47" t="s">
        <v>48</v>
      </c>
      <c s="34" t="s">
        <v>90</v>
      </c>
      <c s="34" t="s">
        <v>308</v>
      </c>
      <c s="35" t="s">
        <v>5</v>
      </c>
      <c s="6" t="s">
        <v>309</v>
      </c>
      <c s="36" t="s">
        <v>154</v>
      </c>
      <c s="37">
        <v>50</v>
      </c>
      <c s="36">
        <v>0</v>
      </c>
      <c s="36">
        <f>ROUND(G47*H47,6)</f>
      </c>
      <c r="L47" s="38">
        <v>0</v>
      </c>
      <c s="32">
        <f>ROUND(ROUND(L47,2)*ROUND(G47,3),2)</f>
      </c>
      <c s="36" t="s">
        <v>54</v>
      </c>
      <c>
        <f>(M47*21)/100</f>
      </c>
      <c t="s">
        <v>26</v>
      </c>
    </row>
    <row r="48" spans="1:5" ht="12.75">
      <c r="A48" s="35" t="s">
        <v>55</v>
      </c>
      <c r="E48" s="39" t="s">
        <v>5</v>
      </c>
    </row>
    <row r="49" spans="1:5" ht="12.75">
      <c r="A49" s="35" t="s">
        <v>56</v>
      </c>
      <c r="E49" s="40" t="s">
        <v>303</v>
      </c>
    </row>
    <row r="50" spans="1:5" ht="165.75">
      <c r="A50" t="s">
        <v>57</v>
      </c>
      <c r="E50" s="39" t="s">
        <v>310</v>
      </c>
    </row>
    <row r="51" spans="1:16" ht="12.75">
      <c r="A51" t="s">
        <v>48</v>
      </c>
      <c s="34" t="s">
        <v>94</v>
      </c>
      <c s="34" t="s">
        <v>311</v>
      </c>
      <c s="35" t="s">
        <v>5</v>
      </c>
      <c s="6" t="s">
        <v>312</v>
      </c>
      <c s="36" t="s">
        <v>132</v>
      </c>
      <c s="37">
        <v>2</v>
      </c>
      <c s="36">
        <v>0</v>
      </c>
      <c s="36">
        <f>ROUND(G51*H51,6)</f>
      </c>
      <c r="L51" s="38">
        <v>0</v>
      </c>
      <c s="32">
        <f>ROUND(ROUND(L51,2)*ROUND(G51,3),2)</f>
      </c>
      <c s="36" t="s">
        <v>54</v>
      </c>
      <c>
        <f>(M51*21)/100</f>
      </c>
      <c t="s">
        <v>26</v>
      </c>
    </row>
    <row r="52" spans="1:5" ht="12.75">
      <c r="A52" s="35" t="s">
        <v>55</v>
      </c>
      <c r="E52" s="39" t="s">
        <v>5</v>
      </c>
    </row>
    <row r="53" spans="1:5" ht="12.75">
      <c r="A53" s="35" t="s">
        <v>56</v>
      </c>
      <c r="E53" s="40" t="s">
        <v>313</v>
      </c>
    </row>
    <row r="54" spans="1:5" ht="178.5">
      <c r="A54" t="s">
        <v>57</v>
      </c>
      <c r="E54" s="39" t="s">
        <v>314</v>
      </c>
    </row>
    <row r="55" spans="1:16" ht="12.75">
      <c r="A55" t="s">
        <v>48</v>
      </c>
      <c s="34" t="s">
        <v>98</v>
      </c>
      <c s="34" t="s">
        <v>315</v>
      </c>
      <c s="35" t="s">
        <v>5</v>
      </c>
      <c s="6" t="s">
        <v>316</v>
      </c>
      <c s="36" t="s">
        <v>132</v>
      </c>
      <c s="37">
        <v>2</v>
      </c>
      <c s="36">
        <v>0</v>
      </c>
      <c s="36">
        <f>ROUND(G55*H55,6)</f>
      </c>
      <c r="L55" s="38">
        <v>0</v>
      </c>
      <c s="32">
        <f>ROUND(ROUND(L55,2)*ROUND(G55,3),2)</f>
      </c>
      <c s="36" t="s">
        <v>54</v>
      </c>
      <c>
        <f>(M55*21)/100</f>
      </c>
      <c t="s">
        <v>26</v>
      </c>
    </row>
    <row r="56" spans="1:5" ht="12.75">
      <c r="A56" s="35" t="s">
        <v>55</v>
      </c>
      <c r="E56" s="39" t="s">
        <v>5</v>
      </c>
    </row>
    <row r="57" spans="1:5" ht="12.75">
      <c r="A57" s="35" t="s">
        <v>56</v>
      </c>
      <c r="E57" s="40" t="s">
        <v>313</v>
      </c>
    </row>
    <row r="58" spans="1:5" ht="127.5">
      <c r="A58" t="s">
        <v>57</v>
      </c>
      <c r="E58" s="39" t="s">
        <v>317</v>
      </c>
    </row>
    <row r="59" spans="1:16" ht="12.75">
      <c r="A59" t="s">
        <v>48</v>
      </c>
      <c s="34" t="s">
        <v>102</v>
      </c>
      <c s="34" t="s">
        <v>318</v>
      </c>
      <c s="35" t="s">
        <v>5</v>
      </c>
      <c s="6" t="s">
        <v>319</v>
      </c>
      <c s="36" t="s">
        <v>132</v>
      </c>
      <c s="37">
        <v>2</v>
      </c>
      <c s="36">
        <v>0</v>
      </c>
      <c s="36">
        <f>ROUND(G59*H59,6)</f>
      </c>
      <c r="L59" s="38">
        <v>0</v>
      </c>
      <c s="32">
        <f>ROUND(ROUND(L59,2)*ROUND(G59,3),2)</f>
      </c>
      <c s="36" t="s">
        <v>54</v>
      </c>
      <c>
        <f>(M59*21)/100</f>
      </c>
      <c t="s">
        <v>26</v>
      </c>
    </row>
    <row r="60" spans="1:5" ht="12.75">
      <c r="A60" s="35" t="s">
        <v>55</v>
      </c>
      <c r="E60" s="39" t="s">
        <v>5</v>
      </c>
    </row>
    <row r="61" spans="1:5" ht="12.75">
      <c r="A61" s="35" t="s">
        <v>56</v>
      </c>
      <c r="E61" s="40" t="s">
        <v>313</v>
      </c>
    </row>
    <row r="62" spans="1:5" ht="165.75">
      <c r="A62" t="s">
        <v>57</v>
      </c>
      <c r="E62" s="39" t="s">
        <v>320</v>
      </c>
    </row>
    <row r="63" spans="1:16" ht="12.75">
      <c r="A63" t="s">
        <v>48</v>
      </c>
      <c s="34" t="s">
        <v>197</v>
      </c>
      <c s="34" t="s">
        <v>267</v>
      </c>
      <c s="35" t="s">
        <v>5</v>
      </c>
      <c s="6" t="s">
        <v>268</v>
      </c>
      <c s="36" t="s">
        <v>132</v>
      </c>
      <c s="37">
        <v>200</v>
      </c>
      <c s="36">
        <v>0</v>
      </c>
      <c s="36">
        <f>ROUND(G63*H63,6)</f>
      </c>
      <c r="L63" s="38">
        <v>0</v>
      </c>
      <c s="32">
        <f>ROUND(ROUND(L63,2)*ROUND(G63,3),2)</f>
      </c>
      <c s="36" t="s">
        <v>54</v>
      </c>
      <c>
        <f>(M63*21)/100</f>
      </c>
      <c t="s">
        <v>26</v>
      </c>
    </row>
    <row r="64" spans="1:5" ht="12.75">
      <c r="A64" s="35" t="s">
        <v>55</v>
      </c>
      <c r="E64" s="39" t="s">
        <v>5</v>
      </c>
    </row>
    <row r="65" spans="1:5" ht="12.75">
      <c r="A65" s="35" t="s">
        <v>56</v>
      </c>
      <c r="E65" s="40" t="s">
        <v>5</v>
      </c>
    </row>
    <row r="66" spans="1:5" ht="127.5">
      <c r="A66" t="s">
        <v>57</v>
      </c>
      <c r="E66" s="39" t="s">
        <v>276</v>
      </c>
    </row>
    <row r="67" spans="1:13" ht="12.75">
      <c r="A67" t="s">
        <v>45</v>
      </c>
      <c r="C67" s="31" t="s">
        <v>82</v>
      </c>
      <c r="E67" s="33" t="s">
        <v>321</v>
      </c>
      <c r="J67" s="32">
        <f>0</f>
      </c>
      <c s="32">
        <f>0</f>
      </c>
      <c s="32">
        <f>0+L68+L72</f>
      </c>
      <c s="32">
        <f>0+M68+M72</f>
      </c>
    </row>
    <row r="68" spans="1:16" ht="12.75">
      <c r="A68" t="s">
        <v>48</v>
      </c>
      <c s="34" t="s">
        <v>202</v>
      </c>
      <c s="34" t="s">
        <v>322</v>
      </c>
      <c s="35" t="s">
        <v>5</v>
      </c>
      <c s="6" t="s">
        <v>323</v>
      </c>
      <c s="36" t="s">
        <v>154</v>
      </c>
      <c s="37">
        <v>10</v>
      </c>
      <c s="36">
        <v>0</v>
      </c>
      <c s="36">
        <f>ROUND(G68*H68,6)</f>
      </c>
      <c r="L68" s="38">
        <v>0</v>
      </c>
      <c s="32">
        <f>ROUND(ROUND(L68,2)*ROUND(G68,3),2)</f>
      </c>
      <c s="36" t="s">
        <v>54</v>
      </c>
      <c>
        <f>(M68*21)/100</f>
      </c>
      <c t="s">
        <v>26</v>
      </c>
    </row>
    <row r="69" spans="1:5" ht="12.75">
      <c r="A69" s="35" t="s">
        <v>55</v>
      </c>
      <c r="E69" s="39" t="s">
        <v>5</v>
      </c>
    </row>
    <row r="70" spans="1:5" ht="12.75">
      <c r="A70" s="35" t="s">
        <v>56</v>
      </c>
      <c r="E70" s="40" t="s">
        <v>291</v>
      </c>
    </row>
    <row r="71" spans="1:5" ht="242.25">
      <c r="A71" t="s">
        <v>57</v>
      </c>
      <c r="E71" s="39" t="s">
        <v>324</v>
      </c>
    </row>
    <row r="72" spans="1:16" ht="12.75">
      <c r="A72" t="s">
        <v>48</v>
      </c>
      <c s="34" t="s">
        <v>206</v>
      </c>
      <c s="34" t="s">
        <v>325</v>
      </c>
      <c s="35" t="s">
        <v>5</v>
      </c>
      <c s="6" t="s">
        <v>326</v>
      </c>
      <c s="36" t="s">
        <v>154</v>
      </c>
      <c s="37">
        <v>10</v>
      </c>
      <c s="36">
        <v>0</v>
      </c>
      <c s="36">
        <f>ROUND(G72*H72,6)</f>
      </c>
      <c r="L72" s="38">
        <v>0</v>
      </c>
      <c s="32">
        <f>ROUND(ROUND(L72,2)*ROUND(G72,3),2)</f>
      </c>
      <c s="36" t="s">
        <v>54</v>
      </c>
      <c>
        <f>(M72*21)/100</f>
      </c>
      <c t="s">
        <v>26</v>
      </c>
    </row>
    <row r="73" spans="1:5" ht="12.75">
      <c r="A73" s="35" t="s">
        <v>55</v>
      </c>
      <c r="E73" s="39" t="s">
        <v>5</v>
      </c>
    </row>
    <row r="74" spans="1:5" ht="12.75">
      <c r="A74" s="35" t="s">
        <v>56</v>
      </c>
      <c r="E74" s="40" t="s">
        <v>291</v>
      </c>
    </row>
    <row r="75" spans="1:5" ht="242.25">
      <c r="A75" t="s">
        <v>57</v>
      </c>
      <c r="E75" s="39" t="s">
        <v>327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328</v>
      </c>
      <c s="41">
        <f>Rekapitulace!C19</f>
      </c>
      <c s="20" t="s">
        <v>0</v>
      </c>
      <c t="s">
        <v>22</v>
      </c>
      <c t="s">
        <v>26</v>
      </c>
    </row>
    <row r="4" spans="1:16" ht="32" customHeight="1">
      <c r="A4" s="24" t="s">
        <v>19</v>
      </c>
      <c s="25" t="s">
        <v>27</v>
      </c>
      <c s="27" t="s">
        <v>328</v>
      </c>
      <c r="E4" s="26" t="s">
        <v>329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331</v>
      </c>
      <c r="E8" s="30" t="s">
        <v>329</v>
      </c>
      <c r="J8" s="29">
        <f>0+J9+J38+J91+J112</f>
      </c>
      <c s="29">
        <f>0+K9+K38+K91+K112</f>
      </c>
      <c s="29">
        <f>0+L9+L38+L91+L112</f>
      </c>
      <c s="29">
        <f>0+M9+M38+M91+M112</f>
      </c>
    </row>
    <row r="9" spans="1:13" ht="12.75">
      <c r="A9" t="s">
        <v>45</v>
      </c>
      <c r="C9" s="31" t="s">
        <v>46</v>
      </c>
      <c r="E9" s="33" t="s">
        <v>47</v>
      </c>
      <c r="J9" s="32">
        <f>0</f>
      </c>
      <c s="32">
        <f>0</f>
      </c>
      <c s="32">
        <f>0+L10+L14+L18+L22+L26+L30+L34</f>
      </c>
      <c s="32">
        <f>0+M10+M14+M18+M22+M26+M30+M34</f>
      </c>
    </row>
    <row r="10" spans="1:16" ht="25.5">
      <c r="A10" t="s">
        <v>48</v>
      </c>
      <c s="34" t="s">
        <v>228</v>
      </c>
      <c s="34" t="s">
        <v>66</v>
      </c>
      <c s="35" t="s">
        <v>67</v>
      </c>
      <c s="6" t="s">
        <v>332</v>
      </c>
      <c s="36" t="s">
        <v>53</v>
      </c>
      <c s="37">
        <v>847.199</v>
      </c>
      <c s="36">
        <v>0</v>
      </c>
      <c s="36">
        <f>ROUND(G10*H10,6)</f>
      </c>
      <c r="L10" s="38">
        <v>0</v>
      </c>
      <c s="32">
        <f>ROUND(ROUND(L10,2)*ROUND(G10,3),2)</f>
      </c>
      <c s="36" t="s">
        <v>54</v>
      </c>
      <c>
        <f>(M10*21)/100</f>
      </c>
      <c t="s">
        <v>26</v>
      </c>
    </row>
    <row r="11" spans="1:5" ht="25.5">
      <c r="A11" s="35" t="s">
        <v>55</v>
      </c>
      <c r="E11" s="39" t="s">
        <v>140</v>
      </c>
    </row>
    <row r="12" spans="1:5" ht="102">
      <c r="A12" s="35" t="s">
        <v>56</v>
      </c>
      <c r="E12" s="40" t="s">
        <v>333</v>
      </c>
    </row>
    <row r="13" spans="1:5" ht="165.75">
      <c r="A13" t="s">
        <v>57</v>
      </c>
      <c r="E13" s="39" t="s">
        <v>58</v>
      </c>
    </row>
    <row r="14" spans="1:16" ht="25.5">
      <c r="A14" t="s">
        <v>48</v>
      </c>
      <c s="34" t="s">
        <v>232</v>
      </c>
      <c s="34" t="s">
        <v>75</v>
      </c>
      <c s="35" t="s">
        <v>76</v>
      </c>
      <c s="6" t="s">
        <v>334</v>
      </c>
      <c s="36" t="s">
        <v>53</v>
      </c>
      <c s="37">
        <v>0.092</v>
      </c>
      <c s="36">
        <v>0</v>
      </c>
      <c s="36">
        <f>ROUND(G14*H14,6)</f>
      </c>
      <c r="L14" s="38">
        <v>0</v>
      </c>
      <c s="32">
        <f>ROUND(ROUND(L14,2)*ROUND(G14,3),2)</f>
      </c>
      <c s="36" t="s">
        <v>54</v>
      </c>
      <c>
        <f>(M14*21)/100</f>
      </c>
      <c t="s">
        <v>26</v>
      </c>
    </row>
    <row r="15" spans="1:5" ht="38.25">
      <c r="A15" s="35" t="s">
        <v>55</v>
      </c>
      <c r="E15" s="39" t="s">
        <v>335</v>
      </c>
    </row>
    <row r="16" spans="1:5" ht="153">
      <c r="A16" s="35" t="s">
        <v>56</v>
      </c>
      <c r="E16" s="40" t="s">
        <v>336</v>
      </c>
    </row>
    <row r="17" spans="1:5" ht="165.75">
      <c r="A17" t="s">
        <v>57</v>
      </c>
      <c r="E17" s="39" t="s">
        <v>58</v>
      </c>
    </row>
    <row r="18" spans="1:16" ht="25.5">
      <c r="A18" t="s">
        <v>48</v>
      </c>
      <c s="34" t="s">
        <v>236</v>
      </c>
      <c s="34" t="s">
        <v>79</v>
      </c>
      <c s="35" t="s">
        <v>80</v>
      </c>
      <c s="6" t="s">
        <v>337</v>
      </c>
      <c s="36" t="s">
        <v>53</v>
      </c>
      <c s="37">
        <v>0.094</v>
      </c>
      <c s="36">
        <v>0</v>
      </c>
      <c s="36">
        <f>ROUND(G18*H18,6)</f>
      </c>
      <c r="L18" s="38">
        <v>0</v>
      </c>
      <c s="32">
        <f>ROUND(ROUND(L18,2)*ROUND(G18,3),2)</f>
      </c>
      <c s="36" t="s">
        <v>54</v>
      </c>
      <c>
        <f>(M18*21)/100</f>
      </c>
      <c t="s">
        <v>26</v>
      </c>
    </row>
    <row r="19" spans="1:5" ht="38.25">
      <c r="A19" s="35" t="s">
        <v>55</v>
      </c>
      <c r="E19" s="39" t="s">
        <v>338</v>
      </c>
    </row>
    <row r="20" spans="1:5" ht="153">
      <c r="A20" s="35" t="s">
        <v>56</v>
      </c>
      <c r="E20" s="40" t="s">
        <v>339</v>
      </c>
    </row>
    <row r="21" spans="1:5" ht="165.75">
      <c r="A21" t="s">
        <v>57</v>
      </c>
      <c r="E21" s="39" t="s">
        <v>58</v>
      </c>
    </row>
    <row r="22" spans="1:16" ht="25.5">
      <c r="A22" t="s">
        <v>48</v>
      </c>
      <c s="34" t="s">
        <v>240</v>
      </c>
      <c s="34" t="s">
        <v>95</v>
      </c>
      <c s="35" t="s">
        <v>96</v>
      </c>
      <c s="6" t="s">
        <v>340</v>
      </c>
      <c s="36" t="s">
        <v>53</v>
      </c>
      <c s="37">
        <v>381.824</v>
      </c>
      <c s="36">
        <v>0</v>
      </c>
      <c s="36">
        <f>ROUND(G22*H22,6)</f>
      </c>
      <c r="L22" s="38">
        <v>0</v>
      </c>
      <c s="32">
        <f>ROUND(ROUND(L22,2)*ROUND(G22,3),2)</f>
      </c>
      <c s="36" t="s">
        <v>54</v>
      </c>
      <c>
        <f>(M22*21)/100</f>
      </c>
      <c t="s">
        <v>26</v>
      </c>
    </row>
    <row r="23" spans="1:5" ht="25.5">
      <c r="A23" s="35" t="s">
        <v>55</v>
      </c>
      <c r="E23" s="39" t="s">
        <v>140</v>
      </c>
    </row>
    <row r="24" spans="1:5" ht="293.25">
      <c r="A24" s="35" t="s">
        <v>56</v>
      </c>
      <c r="E24" s="40" t="s">
        <v>341</v>
      </c>
    </row>
    <row r="25" spans="1:5" ht="165.75">
      <c r="A25" t="s">
        <v>57</v>
      </c>
      <c r="E25" s="39" t="s">
        <v>58</v>
      </c>
    </row>
    <row r="26" spans="1:16" ht="25.5">
      <c r="A26" t="s">
        <v>48</v>
      </c>
      <c s="34" t="s">
        <v>244</v>
      </c>
      <c s="34" t="s">
        <v>99</v>
      </c>
      <c s="35" t="s">
        <v>100</v>
      </c>
      <c s="6" t="s">
        <v>342</v>
      </c>
      <c s="36" t="s">
        <v>53</v>
      </c>
      <c s="37">
        <v>12.741</v>
      </c>
      <c s="36">
        <v>0</v>
      </c>
      <c s="36">
        <f>ROUND(G26*H26,6)</f>
      </c>
      <c r="L26" s="38">
        <v>0</v>
      </c>
      <c s="32">
        <f>ROUND(ROUND(L26,2)*ROUND(G26,3),2)</f>
      </c>
      <c s="36" t="s">
        <v>54</v>
      </c>
      <c>
        <f>(M26*21)/100</f>
      </c>
      <c t="s">
        <v>26</v>
      </c>
    </row>
    <row r="27" spans="1:5" ht="38.25">
      <c r="A27" s="35" t="s">
        <v>55</v>
      </c>
      <c r="E27" s="39" t="s">
        <v>343</v>
      </c>
    </row>
    <row r="28" spans="1:5" ht="409.5">
      <c r="A28" s="35" t="s">
        <v>56</v>
      </c>
      <c r="E28" s="40" t="s">
        <v>344</v>
      </c>
    </row>
    <row r="29" spans="1:5" ht="165.75">
      <c r="A29" t="s">
        <v>57</v>
      </c>
      <c r="E29" s="39" t="s">
        <v>58</v>
      </c>
    </row>
    <row r="30" spans="1:16" ht="12.75">
      <c r="A30" t="s">
        <v>48</v>
      </c>
      <c s="34" t="s">
        <v>248</v>
      </c>
      <c s="34" t="s">
        <v>345</v>
      </c>
      <c s="35" t="s">
        <v>5</v>
      </c>
      <c s="6" t="s">
        <v>346</v>
      </c>
      <c s="36" t="s">
        <v>132</v>
      </c>
      <c s="37">
        <v>151</v>
      </c>
      <c s="36">
        <v>0</v>
      </c>
      <c s="36">
        <f>ROUND(G30*H30,6)</f>
      </c>
      <c r="L30" s="38">
        <v>0</v>
      </c>
      <c s="32">
        <f>ROUND(ROUND(L30,2)*ROUND(G30,3),2)</f>
      </c>
      <c s="36" t="s">
        <v>54</v>
      </c>
      <c>
        <f>(M30*21)/100</f>
      </c>
      <c t="s">
        <v>26</v>
      </c>
    </row>
    <row r="31" spans="1:5" ht="25.5">
      <c r="A31" s="35" t="s">
        <v>55</v>
      </c>
      <c r="E31" s="39" t="s">
        <v>347</v>
      </c>
    </row>
    <row r="32" spans="1:5" ht="409.5">
      <c r="A32" s="35" t="s">
        <v>56</v>
      </c>
      <c r="E32" s="40" t="s">
        <v>348</v>
      </c>
    </row>
    <row r="33" spans="1:5" ht="38.25">
      <c r="A33" t="s">
        <v>57</v>
      </c>
      <c r="E33" s="39" t="s">
        <v>349</v>
      </c>
    </row>
    <row r="34" spans="1:16" ht="12.75">
      <c r="A34" t="s">
        <v>48</v>
      </c>
      <c s="34" t="s">
        <v>252</v>
      </c>
      <c s="34" t="s">
        <v>350</v>
      </c>
      <c s="35" t="s">
        <v>5</v>
      </c>
      <c s="6" t="s">
        <v>351</v>
      </c>
      <c s="36" t="s">
        <v>53</v>
      </c>
      <c s="37">
        <v>21.805</v>
      </c>
      <c s="36">
        <v>0</v>
      </c>
      <c s="36">
        <f>ROUND(G34*H34,6)</f>
      </c>
      <c r="L34" s="38">
        <v>0</v>
      </c>
      <c s="32">
        <f>ROUND(ROUND(L34,2)*ROUND(G34,3),2)</f>
      </c>
      <c s="36" t="s">
        <v>54</v>
      </c>
      <c>
        <f>(M34*21)/100</f>
      </c>
      <c t="s">
        <v>26</v>
      </c>
    </row>
    <row r="35" spans="1:5" ht="12.75">
      <c r="A35" s="35" t="s">
        <v>55</v>
      </c>
      <c r="E35" s="39" t="s">
        <v>5</v>
      </c>
    </row>
    <row r="36" spans="1:5" ht="409.5">
      <c r="A36" s="35" t="s">
        <v>56</v>
      </c>
      <c r="E36" s="40" t="s">
        <v>352</v>
      </c>
    </row>
    <row r="37" spans="1:5" ht="38.25">
      <c r="A37" t="s">
        <v>57</v>
      </c>
      <c r="E37" s="39" t="s">
        <v>349</v>
      </c>
    </row>
    <row r="38" spans="1:13" ht="12.75">
      <c r="A38" t="s">
        <v>45</v>
      </c>
      <c r="C38" s="31" t="s">
        <v>69</v>
      </c>
      <c r="E38" s="33" t="s">
        <v>353</v>
      </c>
      <c r="J38" s="32">
        <f>0</f>
      </c>
      <c s="32">
        <f>0</f>
      </c>
      <c s="32">
        <f>0+L39+L43+L47+L51+L55+L59+L63+L67+L71+L75+L79+L83+L87</f>
      </c>
      <c s="32">
        <f>0+M39+M43+M47+M51+M55+M59+M63+M67+M71+M75+M79+M83+M87</f>
      </c>
    </row>
    <row r="39" spans="1:16" ht="12.75">
      <c r="A39" t="s">
        <v>48</v>
      </c>
      <c s="34" t="s">
        <v>49</v>
      </c>
      <c s="34" t="s">
        <v>354</v>
      </c>
      <c s="35" t="s">
        <v>5</v>
      </c>
      <c s="6" t="s">
        <v>355</v>
      </c>
      <c s="36" t="s">
        <v>145</v>
      </c>
      <c s="37">
        <v>724.61</v>
      </c>
      <c s="36">
        <v>0</v>
      </c>
      <c s="36">
        <f>ROUND(G39*H39,6)</f>
      </c>
      <c r="L39" s="38">
        <v>0</v>
      </c>
      <c s="32">
        <f>ROUND(ROUND(L39,2)*ROUND(G39,3),2)</f>
      </c>
      <c s="36" t="s">
        <v>54</v>
      </c>
      <c>
        <f>(M39*21)/100</f>
      </c>
      <c t="s">
        <v>26</v>
      </c>
    </row>
    <row r="40" spans="1:5" ht="12.75">
      <c r="A40" s="35" t="s">
        <v>55</v>
      </c>
      <c r="E40" s="39" t="s">
        <v>356</v>
      </c>
    </row>
    <row r="41" spans="1:5" ht="409.5">
      <c r="A41" s="35" t="s">
        <v>56</v>
      </c>
      <c r="E41" s="40" t="s">
        <v>357</v>
      </c>
    </row>
    <row r="42" spans="1:5" ht="89.25">
      <c r="A42" t="s">
        <v>57</v>
      </c>
      <c r="E42" s="39" t="s">
        <v>358</v>
      </c>
    </row>
    <row r="43" spans="1:16" ht="12.75">
      <c r="A43" t="s">
        <v>48</v>
      </c>
      <c s="34" t="s">
        <v>26</v>
      </c>
      <c s="34" t="s">
        <v>359</v>
      </c>
      <c s="35" t="s">
        <v>5</v>
      </c>
      <c s="6" t="s">
        <v>360</v>
      </c>
      <c s="36" t="s">
        <v>145</v>
      </c>
      <c s="37">
        <v>430.498</v>
      </c>
      <c s="36">
        <v>0</v>
      </c>
      <c s="36">
        <f>ROUND(G43*H43,6)</f>
      </c>
      <c r="L43" s="38">
        <v>0</v>
      </c>
      <c s="32">
        <f>ROUND(ROUND(L43,2)*ROUND(G43,3),2)</f>
      </c>
      <c s="36" t="s">
        <v>54</v>
      </c>
      <c>
        <f>(M43*21)/100</f>
      </c>
      <c t="s">
        <v>26</v>
      </c>
    </row>
    <row r="44" spans="1:5" ht="12.75">
      <c r="A44" s="35" t="s">
        <v>55</v>
      </c>
      <c r="E44" s="39" t="s">
        <v>361</v>
      </c>
    </row>
    <row r="45" spans="1:5" ht="409.5">
      <c r="A45" s="35" t="s">
        <v>56</v>
      </c>
      <c r="E45" s="40" t="s">
        <v>362</v>
      </c>
    </row>
    <row r="46" spans="1:5" ht="89.25">
      <c r="A46" t="s">
        <v>57</v>
      </c>
      <c r="E46" s="39" t="s">
        <v>358</v>
      </c>
    </row>
    <row r="47" spans="1:16" ht="12.75">
      <c r="A47" t="s">
        <v>48</v>
      </c>
      <c s="34" t="s">
        <v>25</v>
      </c>
      <c s="34" t="s">
        <v>363</v>
      </c>
      <c s="35" t="s">
        <v>5</v>
      </c>
      <c s="6" t="s">
        <v>364</v>
      </c>
      <c s="36" t="s">
        <v>154</v>
      </c>
      <c s="37">
        <v>127.98</v>
      </c>
      <c s="36">
        <v>0</v>
      </c>
      <c s="36">
        <f>ROUND(G47*H47,6)</f>
      </c>
      <c r="L47" s="38">
        <v>0</v>
      </c>
      <c s="32">
        <f>ROUND(ROUND(L47,2)*ROUND(G47,3),2)</f>
      </c>
      <c s="36" t="s">
        <v>54</v>
      </c>
      <c>
        <f>(M47*21)/100</f>
      </c>
      <c t="s">
        <v>26</v>
      </c>
    </row>
    <row r="48" spans="1:5" ht="25.5">
      <c r="A48" s="35" t="s">
        <v>55</v>
      </c>
      <c r="E48" s="39" t="s">
        <v>365</v>
      </c>
    </row>
    <row r="49" spans="1:5" ht="204">
      <c r="A49" s="35" t="s">
        <v>56</v>
      </c>
      <c r="E49" s="40" t="s">
        <v>366</v>
      </c>
    </row>
    <row r="50" spans="1:5" ht="280.5">
      <c r="A50" t="s">
        <v>57</v>
      </c>
      <c r="E50" s="39" t="s">
        <v>367</v>
      </c>
    </row>
    <row r="51" spans="1:16" ht="12.75">
      <c r="A51" t="s">
        <v>48</v>
      </c>
      <c s="34" t="s">
        <v>65</v>
      </c>
      <c s="34" t="s">
        <v>368</v>
      </c>
      <c s="35" t="s">
        <v>5</v>
      </c>
      <c s="6" t="s">
        <v>369</v>
      </c>
      <c s="36" t="s">
        <v>132</v>
      </c>
      <c s="37">
        <v>1</v>
      </c>
      <c s="36">
        <v>0</v>
      </c>
      <c s="36">
        <f>ROUND(G51*H51,6)</f>
      </c>
      <c r="L51" s="38">
        <v>0</v>
      </c>
      <c s="32">
        <f>ROUND(ROUND(L51,2)*ROUND(G51,3),2)</f>
      </c>
      <c s="36" t="s">
        <v>54</v>
      </c>
      <c>
        <f>(M51*21)/100</f>
      </c>
      <c t="s">
        <v>26</v>
      </c>
    </row>
    <row r="52" spans="1:5" ht="12.75">
      <c r="A52" s="35" t="s">
        <v>55</v>
      </c>
      <c r="E52" s="39" t="s">
        <v>5</v>
      </c>
    </row>
    <row r="53" spans="1:5" ht="25.5">
      <c r="A53" s="35" t="s">
        <v>56</v>
      </c>
      <c r="E53" s="40" t="s">
        <v>370</v>
      </c>
    </row>
    <row r="54" spans="1:5" ht="409.5">
      <c r="A54" t="s">
        <v>57</v>
      </c>
      <c r="E54" s="39" t="s">
        <v>371</v>
      </c>
    </row>
    <row r="55" spans="1:16" ht="12.75">
      <c r="A55" t="s">
        <v>48</v>
      </c>
      <c s="34" t="s">
        <v>69</v>
      </c>
      <c s="34" t="s">
        <v>372</v>
      </c>
      <c s="35" t="s">
        <v>5</v>
      </c>
      <c s="6" t="s">
        <v>373</v>
      </c>
      <c s="36" t="s">
        <v>132</v>
      </c>
      <c s="37">
        <v>1.67</v>
      </c>
      <c s="36">
        <v>0</v>
      </c>
      <c s="36">
        <f>ROUND(G55*H55,6)</f>
      </c>
      <c r="L55" s="38">
        <v>0</v>
      </c>
      <c s="32">
        <f>ROUND(ROUND(L55,2)*ROUND(G55,3),2)</f>
      </c>
      <c s="36" t="s">
        <v>54</v>
      </c>
      <c>
        <f>(M55*21)/100</f>
      </c>
      <c t="s">
        <v>26</v>
      </c>
    </row>
    <row r="56" spans="1:5" ht="12.75">
      <c r="A56" s="35" t="s">
        <v>55</v>
      </c>
      <c r="E56" s="39" t="s">
        <v>5</v>
      </c>
    </row>
    <row r="57" spans="1:5" ht="25.5">
      <c r="A57" s="35" t="s">
        <v>56</v>
      </c>
      <c r="E57" s="40" t="s">
        <v>374</v>
      </c>
    </row>
    <row r="58" spans="1:5" ht="409.5">
      <c r="A58" t="s">
        <v>57</v>
      </c>
      <c r="E58" s="39" t="s">
        <v>371</v>
      </c>
    </row>
    <row r="59" spans="1:16" ht="25.5">
      <c r="A59" t="s">
        <v>48</v>
      </c>
      <c s="34" t="s">
        <v>74</v>
      </c>
      <c s="34" t="s">
        <v>375</v>
      </c>
      <c s="35" t="s">
        <v>5</v>
      </c>
      <c s="6" t="s">
        <v>376</v>
      </c>
      <c s="36" t="s">
        <v>154</v>
      </c>
      <c s="37">
        <v>1618.04</v>
      </c>
      <c s="36">
        <v>0</v>
      </c>
      <c s="36">
        <f>ROUND(G59*H59,6)</f>
      </c>
      <c r="L59" s="38">
        <v>0</v>
      </c>
      <c s="32">
        <f>ROUND(ROUND(L59,2)*ROUND(G59,3),2)</f>
      </c>
      <c s="36" t="s">
        <v>54</v>
      </c>
      <c>
        <f>(M59*21)/100</f>
      </c>
      <c t="s">
        <v>26</v>
      </c>
    </row>
    <row r="60" spans="1:5" ht="12.75">
      <c r="A60" s="35" t="s">
        <v>55</v>
      </c>
      <c r="E60" s="39" t="s">
        <v>5</v>
      </c>
    </row>
    <row r="61" spans="1:5" ht="409.5">
      <c r="A61" s="35" t="s">
        <v>56</v>
      </c>
      <c r="E61" s="40" t="s">
        <v>377</v>
      </c>
    </row>
    <row r="62" spans="1:5" ht="127.5">
      <c r="A62" t="s">
        <v>57</v>
      </c>
      <c r="E62" s="39" t="s">
        <v>378</v>
      </c>
    </row>
    <row r="63" spans="1:16" ht="25.5">
      <c r="A63" t="s">
        <v>48</v>
      </c>
      <c s="34" t="s">
        <v>78</v>
      </c>
      <c s="34" t="s">
        <v>379</v>
      </c>
      <c s="35" t="s">
        <v>5</v>
      </c>
      <c s="6" t="s">
        <v>380</v>
      </c>
      <c s="36" t="s">
        <v>154</v>
      </c>
      <c s="37">
        <v>620.476</v>
      </c>
      <c s="36">
        <v>0</v>
      </c>
      <c s="36">
        <f>ROUND(G63*H63,6)</f>
      </c>
      <c r="L63" s="38">
        <v>0</v>
      </c>
      <c s="32">
        <f>ROUND(ROUND(L63,2)*ROUND(G63,3),2)</f>
      </c>
      <c s="36" t="s">
        <v>54</v>
      </c>
      <c>
        <f>(M63*21)/100</f>
      </c>
      <c t="s">
        <v>26</v>
      </c>
    </row>
    <row r="64" spans="1:5" ht="12.75">
      <c r="A64" s="35" t="s">
        <v>55</v>
      </c>
      <c r="E64" s="39" t="s">
        <v>381</v>
      </c>
    </row>
    <row r="65" spans="1:5" ht="114.75">
      <c r="A65" s="35" t="s">
        <v>56</v>
      </c>
      <c r="E65" s="40" t="s">
        <v>382</v>
      </c>
    </row>
    <row r="66" spans="1:5" ht="127.5">
      <c r="A66" t="s">
        <v>57</v>
      </c>
      <c r="E66" s="39" t="s">
        <v>378</v>
      </c>
    </row>
    <row r="67" spans="1:16" ht="25.5">
      <c r="A67" t="s">
        <v>48</v>
      </c>
      <c s="34" t="s">
        <v>82</v>
      </c>
      <c s="34" t="s">
        <v>383</v>
      </c>
      <c s="35" t="s">
        <v>5</v>
      </c>
      <c s="6" t="s">
        <v>384</v>
      </c>
      <c s="36" t="s">
        <v>154</v>
      </c>
      <c s="37">
        <v>492.3</v>
      </c>
      <c s="36">
        <v>0</v>
      </c>
      <c s="36">
        <f>ROUND(G67*H67,6)</f>
      </c>
      <c r="L67" s="38">
        <v>0</v>
      </c>
      <c s="32">
        <f>ROUND(ROUND(L67,2)*ROUND(G67,3),2)</f>
      </c>
      <c s="36" t="s">
        <v>54</v>
      </c>
      <c>
        <f>(M67*21)/100</f>
      </c>
      <c t="s">
        <v>26</v>
      </c>
    </row>
    <row r="68" spans="1:5" ht="12.75">
      <c r="A68" s="35" t="s">
        <v>55</v>
      </c>
      <c r="E68" s="39" t="s">
        <v>5</v>
      </c>
    </row>
    <row r="69" spans="1:5" ht="229.5">
      <c r="A69" s="35" t="s">
        <v>56</v>
      </c>
      <c r="E69" s="40" t="s">
        <v>385</v>
      </c>
    </row>
    <row r="70" spans="1:5" ht="127.5">
      <c r="A70" t="s">
        <v>57</v>
      </c>
      <c r="E70" s="39" t="s">
        <v>378</v>
      </c>
    </row>
    <row r="71" spans="1:16" ht="25.5">
      <c r="A71" t="s">
        <v>48</v>
      </c>
      <c s="34" t="s">
        <v>86</v>
      </c>
      <c s="34" t="s">
        <v>386</v>
      </c>
      <c s="35" t="s">
        <v>5</v>
      </c>
      <c s="6" t="s">
        <v>387</v>
      </c>
      <c s="36" t="s">
        <v>154</v>
      </c>
      <c s="37">
        <v>25</v>
      </c>
      <c s="36">
        <v>0</v>
      </c>
      <c s="36">
        <f>ROUND(G71*H71,6)</f>
      </c>
      <c r="L71" s="38">
        <v>0</v>
      </c>
      <c s="32">
        <f>ROUND(ROUND(L71,2)*ROUND(G71,3),2)</f>
      </c>
      <c s="36" t="s">
        <v>54</v>
      </c>
      <c>
        <f>(M71*21)/100</f>
      </c>
      <c t="s">
        <v>26</v>
      </c>
    </row>
    <row r="72" spans="1:5" ht="25.5">
      <c r="A72" s="35" t="s">
        <v>55</v>
      </c>
      <c r="E72" s="39" t="s">
        <v>388</v>
      </c>
    </row>
    <row r="73" spans="1:5" ht="12.75">
      <c r="A73" s="35" t="s">
        <v>56</v>
      </c>
      <c r="E73" s="40" t="s">
        <v>389</v>
      </c>
    </row>
    <row r="74" spans="1:5" ht="114.75">
      <c r="A74" t="s">
        <v>57</v>
      </c>
      <c r="E74" s="39" t="s">
        <v>390</v>
      </c>
    </row>
    <row r="75" spans="1:16" ht="25.5">
      <c r="A75" t="s">
        <v>48</v>
      </c>
      <c s="34" t="s">
        <v>90</v>
      </c>
      <c s="34" t="s">
        <v>391</v>
      </c>
      <c s="35" t="s">
        <v>5</v>
      </c>
      <c s="6" t="s">
        <v>392</v>
      </c>
      <c s="36" t="s">
        <v>154</v>
      </c>
      <c s="37">
        <v>123.692</v>
      </c>
      <c s="36">
        <v>0</v>
      </c>
      <c s="36">
        <f>ROUND(G75*H75,6)</f>
      </c>
      <c r="L75" s="38">
        <v>0</v>
      </c>
      <c s="32">
        <f>ROUND(ROUND(L75,2)*ROUND(G75,3),2)</f>
      </c>
      <c s="36" t="s">
        <v>54</v>
      </c>
      <c>
        <f>(M75*21)/100</f>
      </c>
      <c t="s">
        <v>26</v>
      </c>
    </row>
    <row r="76" spans="1:5" ht="25.5">
      <c r="A76" s="35" t="s">
        <v>55</v>
      </c>
      <c r="E76" s="39" t="s">
        <v>388</v>
      </c>
    </row>
    <row r="77" spans="1:5" ht="63.75">
      <c r="A77" s="35" t="s">
        <v>56</v>
      </c>
      <c r="E77" s="40" t="s">
        <v>393</v>
      </c>
    </row>
    <row r="78" spans="1:5" ht="114.75">
      <c r="A78" t="s">
        <v>57</v>
      </c>
      <c r="E78" s="39" t="s">
        <v>390</v>
      </c>
    </row>
    <row r="79" spans="1:16" ht="12.75">
      <c r="A79" t="s">
        <v>48</v>
      </c>
      <c s="34" t="s">
        <v>94</v>
      </c>
      <c s="34" t="s">
        <v>394</v>
      </c>
      <c s="35" t="s">
        <v>5</v>
      </c>
      <c s="6" t="s">
        <v>395</v>
      </c>
      <c s="36" t="s">
        <v>132</v>
      </c>
      <c s="37">
        <v>80</v>
      </c>
      <c s="36">
        <v>0</v>
      </c>
      <c s="36">
        <f>ROUND(G79*H79,6)</f>
      </c>
      <c r="L79" s="38">
        <v>0</v>
      </c>
      <c s="32">
        <f>ROUND(ROUND(L79,2)*ROUND(G79,3),2)</f>
      </c>
      <c s="36" t="s">
        <v>54</v>
      </c>
      <c>
        <f>(M79*21)/100</f>
      </c>
      <c t="s">
        <v>26</v>
      </c>
    </row>
    <row r="80" spans="1:5" ht="12.75">
      <c r="A80" s="35" t="s">
        <v>55</v>
      </c>
      <c r="E80" s="39" t="s">
        <v>5</v>
      </c>
    </row>
    <row r="81" spans="1:5" ht="280.5">
      <c r="A81" s="35" t="s">
        <v>56</v>
      </c>
      <c r="E81" s="40" t="s">
        <v>396</v>
      </c>
    </row>
    <row r="82" spans="1:5" ht="267.75">
      <c r="A82" t="s">
        <v>57</v>
      </c>
      <c r="E82" s="39" t="s">
        <v>397</v>
      </c>
    </row>
    <row r="83" spans="1:16" ht="12.75">
      <c r="A83" t="s">
        <v>48</v>
      </c>
      <c s="34" t="s">
        <v>98</v>
      </c>
      <c s="34" t="s">
        <v>398</v>
      </c>
      <c s="35" t="s">
        <v>5</v>
      </c>
      <c s="6" t="s">
        <v>399</v>
      </c>
      <c s="36" t="s">
        <v>154</v>
      </c>
      <c s="37">
        <v>1365.408</v>
      </c>
      <c s="36">
        <v>0</v>
      </c>
      <c s="36">
        <f>ROUND(G83*H83,6)</f>
      </c>
      <c r="L83" s="38">
        <v>0</v>
      </c>
      <c s="32">
        <f>ROUND(ROUND(L83,2)*ROUND(G83,3),2)</f>
      </c>
      <c s="36" t="s">
        <v>54</v>
      </c>
      <c>
        <f>(M83*21)/100</f>
      </c>
      <c t="s">
        <v>26</v>
      </c>
    </row>
    <row r="84" spans="1:5" ht="12.75">
      <c r="A84" s="35" t="s">
        <v>55</v>
      </c>
      <c r="E84" s="39" t="s">
        <v>5</v>
      </c>
    </row>
    <row r="85" spans="1:5" ht="12.75">
      <c r="A85" s="35" t="s">
        <v>56</v>
      </c>
      <c r="E85" s="40" t="s">
        <v>400</v>
      </c>
    </row>
    <row r="86" spans="1:5" ht="178.5">
      <c r="A86" t="s">
        <v>57</v>
      </c>
      <c r="E86" s="39" t="s">
        <v>401</v>
      </c>
    </row>
    <row r="87" spans="1:16" ht="12.75">
      <c r="A87" t="s">
        <v>48</v>
      </c>
      <c s="34" t="s">
        <v>256</v>
      </c>
      <c s="34" t="s">
        <v>402</v>
      </c>
      <c s="35" t="s">
        <v>5</v>
      </c>
      <c s="6" t="s">
        <v>403</v>
      </c>
      <c s="36" t="s">
        <v>132</v>
      </c>
      <c s="37">
        <v>1</v>
      </c>
      <c s="36">
        <v>0</v>
      </c>
      <c s="36">
        <f>ROUND(G87*H87,6)</f>
      </c>
      <c r="L87" s="38">
        <v>0</v>
      </c>
      <c s="32">
        <f>ROUND(ROUND(L87,2)*ROUND(G87,3),2)</f>
      </c>
      <c s="36" t="s">
        <v>54</v>
      </c>
      <c>
        <f>(M87*21)/100</f>
      </c>
      <c t="s">
        <v>26</v>
      </c>
    </row>
    <row r="88" spans="1:5" ht="12.75">
      <c r="A88" s="35" t="s">
        <v>55</v>
      </c>
      <c r="E88" s="39" t="s">
        <v>5</v>
      </c>
    </row>
    <row r="89" spans="1:5" ht="25.5">
      <c r="A89" s="35" t="s">
        <v>56</v>
      </c>
      <c r="E89" s="40" t="s">
        <v>404</v>
      </c>
    </row>
    <row r="90" spans="1:5" ht="409.5">
      <c r="A90" t="s">
        <v>57</v>
      </c>
      <c r="E90" s="39" t="s">
        <v>371</v>
      </c>
    </row>
    <row r="91" spans="1:13" ht="12.75">
      <c r="A91" t="s">
        <v>45</v>
      </c>
      <c r="C91" s="31" t="s">
        <v>86</v>
      </c>
      <c r="E91" s="33" t="s">
        <v>405</v>
      </c>
      <c r="J91" s="32">
        <f>0</f>
      </c>
      <c s="32">
        <f>0</f>
      </c>
      <c s="32">
        <f>0+L92+L96+L100+L104+L108</f>
      </c>
      <c s="32">
        <f>0+M92+M96+M100+M104+M108</f>
      </c>
    </row>
    <row r="92" spans="1:16" ht="12.75">
      <c r="A92" t="s">
        <v>48</v>
      </c>
      <c s="34" t="s">
        <v>197</v>
      </c>
      <c s="34" t="s">
        <v>406</v>
      </c>
      <c s="35" t="s">
        <v>5</v>
      </c>
      <c s="6" t="s">
        <v>407</v>
      </c>
      <c s="36" t="s">
        <v>145</v>
      </c>
      <c s="37">
        <v>646.854</v>
      </c>
      <c s="36">
        <v>0</v>
      </c>
      <c s="36">
        <f>ROUND(G92*H92,6)</f>
      </c>
      <c r="L92" s="38">
        <v>0</v>
      </c>
      <c s="32">
        <f>ROUND(ROUND(L92,2)*ROUND(G92,3),2)</f>
      </c>
      <c s="36" t="s">
        <v>54</v>
      </c>
      <c>
        <f>(M92*21)/100</f>
      </c>
      <c t="s">
        <v>26</v>
      </c>
    </row>
    <row r="93" spans="1:5" ht="12.75">
      <c r="A93" s="35" t="s">
        <v>55</v>
      </c>
      <c r="E93" s="39" t="s">
        <v>5</v>
      </c>
    </row>
    <row r="94" spans="1:5" ht="409.5">
      <c r="A94" s="35" t="s">
        <v>56</v>
      </c>
      <c r="E94" s="40" t="s">
        <v>408</v>
      </c>
    </row>
    <row r="95" spans="1:5" ht="140.25">
      <c r="A95" t="s">
        <v>57</v>
      </c>
      <c r="E95" s="39" t="s">
        <v>409</v>
      </c>
    </row>
    <row r="96" spans="1:16" ht="25.5">
      <c r="A96" t="s">
        <v>48</v>
      </c>
      <c s="34" t="s">
        <v>202</v>
      </c>
      <c s="34" t="s">
        <v>410</v>
      </c>
      <c s="35" t="s">
        <v>5</v>
      </c>
      <c s="6" t="s">
        <v>411</v>
      </c>
      <c s="36" t="s">
        <v>154</v>
      </c>
      <c s="37">
        <v>80.95</v>
      </c>
      <c s="36">
        <v>0</v>
      </c>
      <c s="36">
        <f>ROUND(G96*H96,6)</f>
      </c>
      <c r="L96" s="38">
        <v>0</v>
      </c>
      <c s="32">
        <f>ROUND(ROUND(L96,2)*ROUND(G96,3),2)</f>
      </c>
      <c s="36" t="s">
        <v>54</v>
      </c>
      <c>
        <f>(M96*21)/100</f>
      </c>
      <c t="s">
        <v>26</v>
      </c>
    </row>
    <row r="97" spans="1:5" ht="12.75">
      <c r="A97" s="35" t="s">
        <v>55</v>
      </c>
      <c r="E97" s="39" t="s">
        <v>5</v>
      </c>
    </row>
    <row r="98" spans="1:5" ht="89.25">
      <c r="A98" s="35" t="s">
        <v>56</v>
      </c>
      <c r="E98" s="40" t="s">
        <v>412</v>
      </c>
    </row>
    <row r="99" spans="1:5" ht="178.5">
      <c r="A99" t="s">
        <v>57</v>
      </c>
      <c r="E99" s="39" t="s">
        <v>413</v>
      </c>
    </row>
    <row r="100" spans="1:16" ht="25.5">
      <c r="A100" t="s">
        <v>48</v>
      </c>
      <c s="34" t="s">
        <v>206</v>
      </c>
      <c s="34" t="s">
        <v>414</v>
      </c>
      <c s="35" t="s">
        <v>5</v>
      </c>
      <c s="6" t="s">
        <v>415</v>
      </c>
      <c s="36" t="s">
        <v>154</v>
      </c>
      <c s="37">
        <v>47.93</v>
      </c>
      <c s="36">
        <v>0</v>
      </c>
      <c s="36">
        <f>ROUND(G100*H100,6)</f>
      </c>
      <c r="L100" s="38">
        <v>0</v>
      </c>
      <c s="32">
        <f>ROUND(ROUND(L100,2)*ROUND(G100,3),2)</f>
      </c>
      <c s="36" t="s">
        <v>54</v>
      </c>
      <c>
        <f>(M100*21)/100</f>
      </c>
      <c t="s">
        <v>26</v>
      </c>
    </row>
    <row r="101" spans="1:5" ht="12.75">
      <c r="A101" s="35" t="s">
        <v>55</v>
      </c>
      <c r="E101" s="39" t="s">
        <v>5</v>
      </c>
    </row>
    <row r="102" spans="1:5" ht="165.75">
      <c r="A102" s="35" t="s">
        <v>56</v>
      </c>
      <c r="E102" s="40" t="s">
        <v>416</v>
      </c>
    </row>
    <row r="103" spans="1:5" ht="178.5">
      <c r="A103" t="s">
        <v>57</v>
      </c>
      <c r="E103" s="39" t="s">
        <v>413</v>
      </c>
    </row>
    <row r="104" spans="1:16" ht="25.5">
      <c r="A104" t="s">
        <v>48</v>
      </c>
      <c s="34" t="s">
        <v>211</v>
      </c>
      <c s="34" t="s">
        <v>417</v>
      </c>
      <c s="35" t="s">
        <v>5</v>
      </c>
      <c s="6" t="s">
        <v>418</v>
      </c>
      <c s="36" t="s">
        <v>154</v>
      </c>
      <c s="37">
        <v>3</v>
      </c>
      <c s="36">
        <v>0</v>
      </c>
      <c s="36">
        <f>ROUND(G104*H104,6)</f>
      </c>
      <c r="L104" s="38">
        <v>0</v>
      </c>
      <c s="32">
        <f>ROUND(ROUND(L104,2)*ROUND(G104,3),2)</f>
      </c>
      <c s="36" t="s">
        <v>54</v>
      </c>
      <c>
        <f>(M104*21)/100</f>
      </c>
      <c t="s">
        <v>26</v>
      </c>
    </row>
    <row r="105" spans="1:5" ht="12.75">
      <c r="A105" s="35" t="s">
        <v>55</v>
      </c>
      <c r="E105" s="39" t="s">
        <v>5</v>
      </c>
    </row>
    <row r="106" spans="1:5" ht="25.5">
      <c r="A106" s="35" t="s">
        <v>56</v>
      </c>
      <c r="E106" s="40" t="s">
        <v>419</v>
      </c>
    </row>
    <row r="107" spans="1:5" ht="204">
      <c r="A107" t="s">
        <v>57</v>
      </c>
      <c r="E107" s="39" t="s">
        <v>420</v>
      </c>
    </row>
    <row r="108" spans="1:16" ht="38.25">
      <c r="A108" t="s">
        <v>48</v>
      </c>
      <c s="34" t="s">
        <v>215</v>
      </c>
      <c s="34" t="s">
        <v>421</v>
      </c>
      <c s="35" t="s">
        <v>5</v>
      </c>
      <c s="6" t="s">
        <v>422</v>
      </c>
      <c s="36" t="s">
        <v>154</v>
      </c>
      <c s="37">
        <v>224.21</v>
      </c>
      <c s="36">
        <v>0</v>
      </c>
      <c s="36">
        <f>ROUND(G108*H108,6)</f>
      </c>
      <c r="L108" s="38">
        <v>0</v>
      </c>
      <c s="32">
        <f>ROUND(ROUND(L108,2)*ROUND(G108,3),2)</f>
      </c>
      <c s="36" t="s">
        <v>54</v>
      </c>
      <c>
        <f>(M108*21)/100</f>
      </c>
      <c t="s">
        <v>26</v>
      </c>
    </row>
    <row r="109" spans="1:5" ht="12.75">
      <c r="A109" s="35" t="s">
        <v>55</v>
      </c>
      <c r="E109" s="39" t="s">
        <v>5</v>
      </c>
    </row>
    <row r="110" spans="1:5" ht="204">
      <c r="A110" s="35" t="s">
        <v>56</v>
      </c>
      <c r="E110" s="40" t="s">
        <v>423</v>
      </c>
    </row>
    <row r="111" spans="1:5" ht="204">
      <c r="A111" t="s">
        <v>57</v>
      </c>
      <c r="E111" s="39" t="s">
        <v>424</v>
      </c>
    </row>
    <row r="112" spans="1:13" ht="12.75">
      <c r="A112" t="s">
        <v>45</v>
      </c>
      <c r="C112" s="31" t="s">
        <v>425</v>
      </c>
      <c r="E112" s="33" t="s">
        <v>426</v>
      </c>
      <c r="J112" s="32">
        <f>0</f>
      </c>
      <c s="32">
        <f>0</f>
      </c>
      <c s="32">
        <f>0+L113+L117+L121+L125+L129+L133</f>
      </c>
      <c s="32">
        <f>0+M113+M117+M121+M125+M129+M133</f>
      </c>
    </row>
    <row r="113" spans="1:16" ht="12.75">
      <c r="A113" t="s">
        <v>48</v>
      </c>
      <c s="34" t="s">
        <v>102</v>
      </c>
      <c s="34" t="s">
        <v>427</v>
      </c>
      <c s="35" t="s">
        <v>5</v>
      </c>
      <c s="6" t="s">
        <v>428</v>
      </c>
      <c s="36" t="s">
        <v>132</v>
      </c>
      <c s="37">
        <v>8</v>
      </c>
      <c s="36">
        <v>0</v>
      </c>
      <c s="36">
        <f>ROUND(G113*H113,6)</f>
      </c>
      <c r="L113" s="38">
        <v>0</v>
      </c>
      <c s="32">
        <f>ROUND(ROUND(L113,2)*ROUND(G113,3),2)</f>
      </c>
      <c s="36" t="s">
        <v>54</v>
      </c>
      <c>
        <f>(M113*21)/100</f>
      </c>
      <c t="s">
        <v>26</v>
      </c>
    </row>
    <row r="114" spans="1:5" ht="12.75">
      <c r="A114" s="35" t="s">
        <v>55</v>
      </c>
      <c r="E114" s="39" t="s">
        <v>5</v>
      </c>
    </row>
    <row r="115" spans="1:5" ht="25.5">
      <c r="A115" s="35" t="s">
        <v>56</v>
      </c>
      <c r="E115" s="40" t="s">
        <v>429</v>
      </c>
    </row>
    <row r="116" spans="1:5" ht="114.75">
      <c r="A116" t="s">
        <v>57</v>
      </c>
      <c r="E116" s="39" t="s">
        <v>430</v>
      </c>
    </row>
    <row r="117" spans="1:16" ht="12.75">
      <c r="A117" t="s">
        <v>48</v>
      </c>
      <c s="34" t="s">
        <v>220</v>
      </c>
      <c s="34" t="s">
        <v>431</v>
      </c>
      <c s="35" t="s">
        <v>5</v>
      </c>
      <c s="6" t="s">
        <v>432</v>
      </c>
      <c s="36" t="s">
        <v>132</v>
      </c>
      <c s="37">
        <v>7</v>
      </c>
      <c s="36">
        <v>0</v>
      </c>
      <c s="36">
        <f>ROUND(G117*H117,6)</f>
      </c>
      <c r="L117" s="38">
        <v>0</v>
      </c>
      <c s="32">
        <f>ROUND(ROUND(L117,2)*ROUND(G117,3),2)</f>
      </c>
      <c s="36" t="s">
        <v>54</v>
      </c>
      <c>
        <f>(M117*21)/100</f>
      </c>
      <c t="s">
        <v>26</v>
      </c>
    </row>
    <row r="118" spans="1:5" ht="12.75">
      <c r="A118" s="35" t="s">
        <v>55</v>
      </c>
      <c r="E118" s="39" t="s">
        <v>5</v>
      </c>
    </row>
    <row r="119" spans="1:5" ht="25.5">
      <c r="A119" s="35" t="s">
        <v>56</v>
      </c>
      <c r="E119" s="40" t="s">
        <v>433</v>
      </c>
    </row>
    <row r="120" spans="1:5" ht="127.5">
      <c r="A120" t="s">
        <v>57</v>
      </c>
      <c r="E120" s="39" t="s">
        <v>434</v>
      </c>
    </row>
    <row r="121" spans="1:16" ht="12.75">
      <c r="A121" t="s">
        <v>48</v>
      </c>
      <c s="34" t="s">
        <v>224</v>
      </c>
      <c s="34" t="s">
        <v>431</v>
      </c>
      <c s="35" t="s">
        <v>435</v>
      </c>
      <c s="6" t="s">
        <v>436</v>
      </c>
      <c s="36" t="s">
        <v>132</v>
      </c>
      <c s="37">
        <v>10</v>
      </c>
      <c s="36">
        <v>0</v>
      </c>
      <c s="36">
        <f>ROUND(G121*H121,6)</f>
      </c>
      <c r="L121" s="38">
        <v>0</v>
      </c>
      <c s="32">
        <f>ROUND(ROUND(L121,2)*ROUND(G121,3),2)</f>
      </c>
      <c s="36" t="s">
        <v>54</v>
      </c>
      <c>
        <f>(M121*21)/100</f>
      </c>
      <c t="s">
        <v>26</v>
      </c>
    </row>
    <row r="122" spans="1:5" ht="38.25">
      <c r="A122" s="35" t="s">
        <v>55</v>
      </c>
      <c r="E122" s="39" t="s">
        <v>437</v>
      </c>
    </row>
    <row r="123" spans="1:5" ht="102">
      <c r="A123" s="35" t="s">
        <v>56</v>
      </c>
      <c r="E123" s="40" t="s">
        <v>438</v>
      </c>
    </row>
    <row r="124" spans="1:5" ht="153">
      <c r="A124" t="s">
        <v>57</v>
      </c>
      <c r="E124" s="39" t="s">
        <v>439</v>
      </c>
    </row>
    <row r="125" spans="1:16" ht="12.75">
      <c r="A125" t="s">
        <v>48</v>
      </c>
      <c s="34" t="s">
        <v>262</v>
      </c>
      <c s="34" t="s">
        <v>440</v>
      </c>
      <c s="35" t="s">
        <v>49</v>
      </c>
      <c s="6" t="s">
        <v>441</v>
      </c>
      <c s="36" t="s">
        <v>132</v>
      </c>
      <c s="37">
        <v>4</v>
      </c>
      <c s="36">
        <v>0</v>
      </c>
      <c s="36">
        <f>ROUND(G125*H125,6)</f>
      </c>
      <c r="L125" s="38">
        <v>0</v>
      </c>
      <c s="32">
        <f>ROUND(ROUND(L125,2)*ROUND(G125,3),2)</f>
      </c>
      <c s="36" t="s">
        <v>54</v>
      </c>
      <c>
        <f>(M125*21)/100</f>
      </c>
      <c t="s">
        <v>26</v>
      </c>
    </row>
    <row r="126" spans="1:5" ht="25.5">
      <c r="A126" s="35" t="s">
        <v>55</v>
      </c>
      <c r="E126" s="39" t="s">
        <v>442</v>
      </c>
    </row>
    <row r="127" spans="1:5" ht="114.75">
      <c r="A127" s="35" t="s">
        <v>56</v>
      </c>
      <c r="E127" s="40" t="s">
        <v>443</v>
      </c>
    </row>
    <row r="128" spans="1:5" ht="127.5">
      <c r="A128" t="s">
        <v>57</v>
      </c>
      <c r="E128" s="39" t="s">
        <v>444</v>
      </c>
    </row>
    <row r="129" spans="1:16" ht="12.75">
      <c r="A129" t="s">
        <v>48</v>
      </c>
      <c s="34" t="s">
        <v>266</v>
      </c>
      <c s="34" t="s">
        <v>445</v>
      </c>
      <c s="35" t="s">
        <v>49</v>
      </c>
      <c s="6" t="s">
        <v>446</v>
      </c>
      <c s="36" t="s">
        <v>132</v>
      </c>
      <c s="37">
        <v>2</v>
      </c>
      <c s="36">
        <v>0</v>
      </c>
      <c s="36">
        <f>ROUND(G129*H129,6)</f>
      </c>
      <c r="L129" s="38">
        <v>0</v>
      </c>
      <c s="32">
        <f>ROUND(ROUND(L129,2)*ROUND(G129,3),2)</f>
      </c>
      <c s="36" t="s">
        <v>54</v>
      </c>
      <c>
        <f>(M129*21)/100</f>
      </c>
      <c t="s">
        <v>26</v>
      </c>
    </row>
    <row r="130" spans="1:5" ht="25.5">
      <c r="A130" s="35" t="s">
        <v>55</v>
      </c>
      <c r="E130" s="39" t="s">
        <v>447</v>
      </c>
    </row>
    <row r="131" spans="1:5" ht="63.75">
      <c r="A131" s="35" t="s">
        <v>56</v>
      </c>
      <c r="E131" s="40" t="s">
        <v>448</v>
      </c>
    </row>
    <row r="132" spans="1:5" ht="127.5">
      <c r="A132" t="s">
        <v>57</v>
      </c>
      <c r="E132" s="39" t="s">
        <v>444</v>
      </c>
    </row>
    <row r="133" spans="1:16" ht="12.75">
      <c r="A133" t="s">
        <v>48</v>
      </c>
      <c s="34" t="s">
        <v>139</v>
      </c>
      <c s="34" t="s">
        <v>445</v>
      </c>
      <c s="35" t="s">
        <v>26</v>
      </c>
      <c s="6" t="s">
        <v>449</v>
      </c>
      <c s="36" t="s">
        <v>132</v>
      </c>
      <c s="37">
        <v>2</v>
      </c>
      <c s="36">
        <v>0</v>
      </c>
      <c s="36">
        <f>ROUND(G133*H133,6)</f>
      </c>
      <c r="L133" s="38">
        <v>0</v>
      </c>
      <c s="32">
        <f>ROUND(ROUND(L133,2)*ROUND(G133,3),2)</f>
      </c>
      <c s="36" t="s">
        <v>54</v>
      </c>
      <c>
        <f>(M133*21)/100</f>
      </c>
      <c t="s">
        <v>26</v>
      </c>
    </row>
    <row r="134" spans="1:5" ht="25.5">
      <c r="A134" s="35" t="s">
        <v>55</v>
      </c>
      <c r="E134" s="39" t="s">
        <v>450</v>
      </c>
    </row>
    <row r="135" spans="1:5" ht="63.75">
      <c r="A135" s="35" t="s">
        <v>56</v>
      </c>
      <c r="E135" s="40" t="s">
        <v>451</v>
      </c>
    </row>
    <row r="136" spans="1:5" ht="127.5">
      <c r="A136" t="s">
        <v>57</v>
      </c>
      <c r="E136" s="39" t="s">
        <v>444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328</v>
      </c>
      <c s="41">
        <f>Rekapitulace!C19</f>
      </c>
      <c s="20" t="s">
        <v>0</v>
      </c>
      <c t="s">
        <v>22</v>
      </c>
      <c t="s">
        <v>26</v>
      </c>
    </row>
    <row r="4" spans="1:16" ht="32" customHeight="1">
      <c r="A4" s="24" t="s">
        <v>19</v>
      </c>
      <c s="25" t="s">
        <v>27</v>
      </c>
      <c s="27" t="s">
        <v>328</v>
      </c>
      <c r="E4" s="26" t="s">
        <v>329</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COUNTIFS(L8:L76,"=0",A8:A76,"P")+COUNTIFS(L8:L76,"",A8:A76,"P")+SUM(Q8:Q76)</f>
      </c>
    </row>
    <row r="8" spans="1:13" ht="12.75">
      <c r="A8" t="s">
        <v>43</v>
      </c>
      <c r="C8" s="28" t="s">
        <v>454</v>
      </c>
      <c r="E8" s="30" t="s">
        <v>453</v>
      </c>
      <c r="J8" s="29">
        <f>0+J9+J30+J67</f>
      </c>
      <c s="29">
        <f>0+K9+K30+K67</f>
      </c>
      <c s="29">
        <f>0+L9+L30+L67</f>
      </c>
      <c s="29">
        <f>0+M9+M30+M67</f>
      </c>
    </row>
    <row r="9" spans="1:13" ht="12.75">
      <c r="A9" t="s">
        <v>45</v>
      </c>
      <c r="C9" s="31" t="s">
        <v>46</v>
      </c>
      <c r="E9" s="33" t="s">
        <v>47</v>
      </c>
      <c r="J9" s="32">
        <f>0</f>
      </c>
      <c s="32">
        <f>0</f>
      </c>
      <c s="32">
        <f>0+L10+L14+L18+L22+L26</f>
      </c>
      <c s="32">
        <f>0+M10+M14+M18+M22+M26</f>
      </c>
    </row>
    <row r="10" spans="1:16" ht="25.5">
      <c r="A10" t="s">
        <v>48</v>
      </c>
      <c s="34" t="s">
        <v>102</v>
      </c>
      <c s="34" t="s">
        <v>66</v>
      </c>
      <c s="35" t="s">
        <v>67</v>
      </c>
      <c s="6" t="s">
        <v>332</v>
      </c>
      <c s="36" t="s">
        <v>53</v>
      </c>
      <c s="37">
        <v>312.016</v>
      </c>
      <c s="36">
        <v>0</v>
      </c>
      <c s="36">
        <f>ROUND(G10*H10,6)</f>
      </c>
      <c r="L10" s="38">
        <v>0</v>
      </c>
      <c s="32">
        <f>ROUND(ROUND(L10,2)*ROUND(G10,3),2)</f>
      </c>
      <c s="36" t="s">
        <v>54</v>
      </c>
      <c>
        <f>(M10*21)/100</f>
      </c>
      <c t="s">
        <v>26</v>
      </c>
    </row>
    <row r="11" spans="1:5" ht="25.5">
      <c r="A11" s="35" t="s">
        <v>55</v>
      </c>
      <c r="E11" s="39" t="s">
        <v>140</v>
      </c>
    </row>
    <row r="12" spans="1:5" ht="38.25">
      <c r="A12" s="35" t="s">
        <v>56</v>
      </c>
      <c r="E12" s="40" t="s">
        <v>455</v>
      </c>
    </row>
    <row r="13" spans="1:5" ht="165.75">
      <c r="A13" t="s">
        <v>57</v>
      </c>
      <c r="E13" s="39" t="s">
        <v>58</v>
      </c>
    </row>
    <row r="14" spans="1:16" ht="25.5">
      <c r="A14" t="s">
        <v>48</v>
      </c>
      <c s="34" t="s">
        <v>197</v>
      </c>
      <c s="34" t="s">
        <v>75</v>
      </c>
      <c s="35" t="s">
        <v>76</v>
      </c>
      <c s="6" t="s">
        <v>334</v>
      </c>
      <c s="36" t="s">
        <v>53</v>
      </c>
      <c s="37">
        <v>0.017</v>
      </c>
      <c s="36">
        <v>0</v>
      </c>
      <c s="36">
        <f>ROUND(G14*H14,6)</f>
      </c>
      <c r="L14" s="38">
        <v>0</v>
      </c>
      <c s="32">
        <f>ROUND(ROUND(L14,2)*ROUND(G14,3),2)</f>
      </c>
      <c s="36" t="s">
        <v>54</v>
      </c>
      <c>
        <f>(M14*21)/100</f>
      </c>
      <c t="s">
        <v>26</v>
      </c>
    </row>
    <row r="15" spans="1:5" ht="38.25">
      <c r="A15" s="35" t="s">
        <v>55</v>
      </c>
      <c r="E15" s="39" t="s">
        <v>335</v>
      </c>
    </row>
    <row r="16" spans="1:5" ht="25.5">
      <c r="A16" s="35" t="s">
        <v>56</v>
      </c>
      <c r="E16" s="40" t="s">
        <v>456</v>
      </c>
    </row>
    <row r="17" spans="1:5" ht="165.75">
      <c r="A17" t="s">
        <v>57</v>
      </c>
      <c r="E17" s="39" t="s">
        <v>58</v>
      </c>
    </row>
    <row r="18" spans="1:16" ht="25.5">
      <c r="A18" t="s">
        <v>48</v>
      </c>
      <c s="34" t="s">
        <v>202</v>
      </c>
      <c s="34" t="s">
        <v>79</v>
      </c>
      <c s="35" t="s">
        <v>80</v>
      </c>
      <c s="6" t="s">
        <v>337</v>
      </c>
      <c s="36" t="s">
        <v>53</v>
      </c>
      <c s="37">
        <v>0.017</v>
      </c>
      <c s="36">
        <v>0</v>
      </c>
      <c s="36">
        <f>ROUND(G18*H18,6)</f>
      </c>
      <c r="L18" s="38">
        <v>0</v>
      </c>
      <c s="32">
        <f>ROUND(ROUND(L18,2)*ROUND(G18,3),2)</f>
      </c>
      <c s="36" t="s">
        <v>54</v>
      </c>
      <c>
        <f>(M18*21)/100</f>
      </c>
      <c t="s">
        <v>26</v>
      </c>
    </row>
    <row r="19" spans="1:5" ht="38.25">
      <c r="A19" s="35" t="s">
        <v>55</v>
      </c>
      <c r="E19" s="39" t="s">
        <v>338</v>
      </c>
    </row>
    <row r="20" spans="1:5" ht="25.5">
      <c r="A20" s="35" t="s">
        <v>56</v>
      </c>
      <c r="E20" s="40" t="s">
        <v>456</v>
      </c>
    </row>
    <row r="21" spans="1:5" ht="165.75">
      <c r="A21" t="s">
        <v>57</v>
      </c>
      <c r="E21" s="39" t="s">
        <v>58</v>
      </c>
    </row>
    <row r="22" spans="1:16" ht="25.5">
      <c r="A22" t="s">
        <v>48</v>
      </c>
      <c s="34" t="s">
        <v>206</v>
      </c>
      <c s="34" t="s">
        <v>99</v>
      </c>
      <c s="35" t="s">
        <v>100</v>
      </c>
      <c s="6" t="s">
        <v>342</v>
      </c>
      <c s="36" t="s">
        <v>53</v>
      </c>
      <c s="37">
        <v>0.322</v>
      </c>
      <c s="36">
        <v>0</v>
      </c>
      <c s="36">
        <f>ROUND(G22*H22,6)</f>
      </c>
      <c r="L22" s="38">
        <v>0</v>
      </c>
      <c s="32">
        <f>ROUND(ROUND(L22,2)*ROUND(G22,3),2)</f>
      </c>
      <c s="36" t="s">
        <v>54</v>
      </c>
      <c>
        <f>(M22*21)/100</f>
      </c>
      <c t="s">
        <v>26</v>
      </c>
    </row>
    <row r="23" spans="1:5" ht="25.5">
      <c r="A23" s="35" t="s">
        <v>55</v>
      </c>
      <c r="E23" s="39" t="s">
        <v>140</v>
      </c>
    </row>
    <row r="24" spans="1:5" ht="76.5">
      <c r="A24" s="35" t="s">
        <v>56</v>
      </c>
      <c r="E24" s="40" t="s">
        <v>457</v>
      </c>
    </row>
    <row r="25" spans="1:5" ht="165.75">
      <c r="A25" t="s">
        <v>57</v>
      </c>
      <c r="E25" s="39" t="s">
        <v>58</v>
      </c>
    </row>
    <row r="26" spans="1:16" ht="12.75">
      <c r="A26" t="s">
        <v>48</v>
      </c>
      <c s="34" t="s">
        <v>211</v>
      </c>
      <c s="34" t="s">
        <v>345</v>
      </c>
      <c s="35" t="s">
        <v>5</v>
      </c>
      <c s="6" t="s">
        <v>346</v>
      </c>
      <c s="36" t="s">
        <v>132</v>
      </c>
      <c s="37">
        <v>3.013</v>
      </c>
      <c s="36">
        <v>0</v>
      </c>
      <c s="36">
        <f>ROUND(G26*H26,6)</f>
      </c>
      <c r="L26" s="38">
        <v>0</v>
      </c>
      <c s="32">
        <f>ROUND(ROUND(L26,2)*ROUND(G26,3),2)</f>
      </c>
      <c s="36" t="s">
        <v>54</v>
      </c>
      <c>
        <f>(M26*21)/100</f>
      </c>
      <c t="s">
        <v>26</v>
      </c>
    </row>
    <row r="27" spans="1:5" ht="12.75">
      <c r="A27" s="35" t="s">
        <v>55</v>
      </c>
      <c r="E27" s="39" t="s">
        <v>458</v>
      </c>
    </row>
    <row r="28" spans="1:5" ht="25.5">
      <c r="A28" s="35" t="s">
        <v>56</v>
      </c>
      <c r="E28" s="40" t="s">
        <v>459</v>
      </c>
    </row>
    <row r="29" spans="1:5" ht="38.25">
      <c r="A29" t="s">
        <v>57</v>
      </c>
      <c r="E29" s="39" t="s">
        <v>349</v>
      </c>
    </row>
    <row r="30" spans="1:13" ht="12.75">
      <c r="A30" t="s">
        <v>45</v>
      </c>
      <c r="C30" s="31" t="s">
        <v>69</v>
      </c>
      <c r="E30" s="33" t="s">
        <v>353</v>
      </c>
      <c r="J30" s="32">
        <f>0</f>
      </c>
      <c s="32">
        <f>0</f>
      </c>
      <c s="32">
        <f>0+L31+L35+L39+L43+L47+L51+L55+L59+L63</f>
      </c>
      <c s="32">
        <f>0+M31+M35+M39+M43+M47+M51+M55+M59+M63</f>
      </c>
    </row>
    <row r="31" spans="1:16" ht="12.75">
      <c r="A31" t="s">
        <v>48</v>
      </c>
      <c s="34" t="s">
        <v>49</v>
      </c>
      <c s="34" t="s">
        <v>354</v>
      </c>
      <c s="35" t="s">
        <v>5</v>
      </c>
      <c s="6" t="s">
        <v>355</v>
      </c>
      <c s="36" t="s">
        <v>145</v>
      </c>
      <c s="37">
        <v>175.708</v>
      </c>
      <c s="36">
        <v>0</v>
      </c>
      <c s="36">
        <f>ROUND(G31*H31,6)</f>
      </c>
      <c r="L31" s="38">
        <v>0</v>
      </c>
      <c s="32">
        <f>ROUND(ROUND(L31,2)*ROUND(G31,3),2)</f>
      </c>
      <c s="36" t="s">
        <v>54</v>
      </c>
      <c>
        <f>(M31*21)/100</f>
      </c>
      <c t="s">
        <v>26</v>
      </c>
    </row>
    <row r="32" spans="1:5" ht="12.75">
      <c r="A32" s="35" t="s">
        <v>55</v>
      </c>
      <c r="E32" s="39" t="s">
        <v>5</v>
      </c>
    </row>
    <row r="33" spans="1:5" ht="51">
      <c r="A33" s="35" t="s">
        <v>56</v>
      </c>
      <c r="E33" s="40" t="s">
        <v>460</v>
      </c>
    </row>
    <row r="34" spans="1:5" ht="89.25">
      <c r="A34" t="s">
        <v>57</v>
      </c>
      <c r="E34" s="39" t="s">
        <v>358</v>
      </c>
    </row>
    <row r="35" spans="1:16" ht="12.75">
      <c r="A35" t="s">
        <v>48</v>
      </c>
      <c s="34" t="s">
        <v>26</v>
      </c>
      <c s="34" t="s">
        <v>359</v>
      </c>
      <c s="35" t="s">
        <v>5</v>
      </c>
      <c s="6" t="s">
        <v>360</v>
      </c>
      <c s="36" t="s">
        <v>145</v>
      </c>
      <c s="37">
        <v>45.081</v>
      </c>
      <c s="36">
        <v>0</v>
      </c>
      <c s="36">
        <f>ROUND(G35*H35,6)</f>
      </c>
      <c r="L35" s="38">
        <v>0</v>
      </c>
      <c s="32">
        <f>ROUND(ROUND(L35,2)*ROUND(G35,3),2)</f>
      </c>
      <c s="36" t="s">
        <v>54</v>
      </c>
      <c>
        <f>(M35*21)/100</f>
      </c>
      <c t="s">
        <v>26</v>
      </c>
    </row>
    <row r="36" spans="1:5" ht="12.75">
      <c r="A36" s="35" t="s">
        <v>55</v>
      </c>
      <c r="E36" s="39" t="s">
        <v>361</v>
      </c>
    </row>
    <row r="37" spans="1:5" ht="63.75">
      <c r="A37" s="35" t="s">
        <v>56</v>
      </c>
      <c r="E37" s="40" t="s">
        <v>461</v>
      </c>
    </row>
    <row r="38" spans="1:5" ht="89.25">
      <c r="A38" t="s">
        <v>57</v>
      </c>
      <c r="E38" s="39" t="s">
        <v>358</v>
      </c>
    </row>
    <row r="39" spans="1:16" ht="12.75">
      <c r="A39" t="s">
        <v>48</v>
      </c>
      <c s="34" t="s">
        <v>25</v>
      </c>
      <c s="34" t="s">
        <v>363</v>
      </c>
      <c s="35" t="s">
        <v>5</v>
      </c>
      <c s="6" t="s">
        <v>364</v>
      </c>
      <c s="36" t="s">
        <v>154</v>
      </c>
      <c s="37">
        <v>67.58</v>
      </c>
      <c s="36">
        <v>0</v>
      </c>
      <c s="36">
        <f>ROUND(G39*H39,6)</f>
      </c>
      <c r="L39" s="38">
        <v>0</v>
      </c>
      <c s="32">
        <f>ROUND(ROUND(L39,2)*ROUND(G39,3),2)</f>
      </c>
      <c s="36" t="s">
        <v>54</v>
      </c>
      <c>
        <f>(M39*21)/100</f>
      </c>
      <c t="s">
        <v>26</v>
      </c>
    </row>
    <row r="40" spans="1:5" ht="25.5">
      <c r="A40" s="35" t="s">
        <v>55</v>
      </c>
      <c r="E40" s="39" t="s">
        <v>365</v>
      </c>
    </row>
    <row r="41" spans="1:5" ht="89.25">
      <c r="A41" s="35" t="s">
        <v>56</v>
      </c>
      <c r="E41" s="40" t="s">
        <v>462</v>
      </c>
    </row>
    <row r="42" spans="1:5" ht="280.5">
      <c r="A42" t="s">
        <v>57</v>
      </c>
      <c r="E42" s="39" t="s">
        <v>367</v>
      </c>
    </row>
    <row r="43" spans="1:16" ht="25.5">
      <c r="A43" t="s">
        <v>48</v>
      </c>
      <c s="34" t="s">
        <v>65</v>
      </c>
      <c s="34" t="s">
        <v>375</v>
      </c>
      <c s="35" t="s">
        <v>5</v>
      </c>
      <c s="6" t="s">
        <v>376</v>
      </c>
      <c s="36" t="s">
        <v>154</v>
      </c>
      <c s="37">
        <v>50</v>
      </c>
      <c s="36">
        <v>0</v>
      </c>
      <c s="36">
        <f>ROUND(G43*H43,6)</f>
      </c>
      <c r="L43" s="38">
        <v>0</v>
      </c>
      <c s="32">
        <f>ROUND(ROUND(L43,2)*ROUND(G43,3),2)</f>
      </c>
      <c s="36" t="s">
        <v>54</v>
      </c>
      <c>
        <f>(M43*21)/100</f>
      </c>
      <c t="s">
        <v>26</v>
      </c>
    </row>
    <row r="44" spans="1:5" ht="12.75">
      <c r="A44" s="35" t="s">
        <v>55</v>
      </c>
      <c r="E44" s="39" t="s">
        <v>5</v>
      </c>
    </row>
    <row r="45" spans="1:5" ht="38.25">
      <c r="A45" s="35" t="s">
        <v>56</v>
      </c>
      <c r="E45" s="40" t="s">
        <v>463</v>
      </c>
    </row>
    <row r="46" spans="1:5" ht="127.5">
      <c r="A46" t="s">
        <v>57</v>
      </c>
      <c r="E46" s="39" t="s">
        <v>378</v>
      </c>
    </row>
    <row r="47" spans="1:16" ht="25.5">
      <c r="A47" t="s">
        <v>48</v>
      </c>
      <c s="34" t="s">
        <v>69</v>
      </c>
      <c s="34" t="s">
        <v>379</v>
      </c>
      <c s="35" t="s">
        <v>5</v>
      </c>
      <c s="6" t="s">
        <v>380</v>
      </c>
      <c s="36" t="s">
        <v>154</v>
      </c>
      <c s="37">
        <v>247.384</v>
      </c>
      <c s="36">
        <v>0</v>
      </c>
      <c s="36">
        <f>ROUND(G47*H47,6)</f>
      </c>
      <c r="L47" s="38">
        <v>0</v>
      </c>
      <c s="32">
        <f>ROUND(ROUND(L47,2)*ROUND(G47,3),2)</f>
      </c>
      <c s="36" t="s">
        <v>54</v>
      </c>
      <c>
        <f>(M47*21)/100</f>
      </c>
      <c t="s">
        <v>26</v>
      </c>
    </row>
    <row r="48" spans="1:5" ht="12.75">
      <c r="A48" s="35" t="s">
        <v>55</v>
      </c>
      <c r="E48" s="39" t="s">
        <v>381</v>
      </c>
    </row>
    <row r="49" spans="1:5" ht="76.5">
      <c r="A49" s="35" t="s">
        <v>56</v>
      </c>
      <c r="E49" s="40" t="s">
        <v>464</v>
      </c>
    </row>
    <row r="50" spans="1:5" ht="127.5">
      <c r="A50" t="s">
        <v>57</v>
      </c>
      <c r="E50" s="39" t="s">
        <v>378</v>
      </c>
    </row>
    <row r="51" spans="1:16" ht="25.5">
      <c r="A51" t="s">
        <v>48</v>
      </c>
      <c s="34" t="s">
        <v>74</v>
      </c>
      <c s="34" t="s">
        <v>386</v>
      </c>
      <c s="35" t="s">
        <v>5</v>
      </c>
      <c s="6" t="s">
        <v>387</v>
      </c>
      <c s="36" t="s">
        <v>154</v>
      </c>
      <c s="37">
        <v>25</v>
      </c>
      <c s="36">
        <v>0</v>
      </c>
      <c s="36">
        <f>ROUND(G51*H51,6)</f>
      </c>
      <c r="L51" s="38">
        <v>0</v>
      </c>
      <c s="32">
        <f>ROUND(ROUND(L51,2)*ROUND(G51,3),2)</f>
      </c>
      <c s="36" t="s">
        <v>54</v>
      </c>
      <c>
        <f>(M51*21)/100</f>
      </c>
      <c t="s">
        <v>26</v>
      </c>
    </row>
    <row r="52" spans="1:5" ht="25.5">
      <c r="A52" s="35" t="s">
        <v>55</v>
      </c>
      <c r="E52" s="39" t="s">
        <v>388</v>
      </c>
    </row>
    <row r="53" spans="1:5" ht="12.75">
      <c r="A53" s="35" t="s">
        <v>56</v>
      </c>
      <c r="E53" s="40" t="s">
        <v>389</v>
      </c>
    </row>
    <row r="54" spans="1:5" ht="114.75">
      <c r="A54" t="s">
        <v>57</v>
      </c>
      <c r="E54" s="39" t="s">
        <v>390</v>
      </c>
    </row>
    <row r="55" spans="1:16" ht="25.5">
      <c r="A55" t="s">
        <v>48</v>
      </c>
      <c s="34" t="s">
        <v>78</v>
      </c>
      <c s="34" t="s">
        <v>391</v>
      </c>
      <c s="35" t="s">
        <v>5</v>
      </c>
      <c s="6" t="s">
        <v>392</v>
      </c>
      <c s="36" t="s">
        <v>154</v>
      </c>
      <c s="37">
        <v>123.692</v>
      </c>
      <c s="36">
        <v>0</v>
      </c>
      <c s="36">
        <f>ROUND(G55*H55,6)</f>
      </c>
      <c r="L55" s="38">
        <v>0</v>
      </c>
      <c s="32">
        <f>ROUND(ROUND(L55,2)*ROUND(G55,3),2)</f>
      </c>
      <c s="36" t="s">
        <v>54</v>
      </c>
      <c>
        <f>(M55*21)/100</f>
      </c>
      <c t="s">
        <v>26</v>
      </c>
    </row>
    <row r="56" spans="1:5" ht="25.5">
      <c r="A56" s="35" t="s">
        <v>55</v>
      </c>
      <c r="E56" s="39" t="s">
        <v>388</v>
      </c>
    </row>
    <row r="57" spans="1:5" ht="63.75">
      <c r="A57" s="35" t="s">
        <v>56</v>
      </c>
      <c r="E57" s="40" t="s">
        <v>393</v>
      </c>
    </row>
    <row r="58" spans="1:5" ht="114.75">
      <c r="A58" t="s">
        <v>57</v>
      </c>
      <c r="E58" s="39" t="s">
        <v>390</v>
      </c>
    </row>
    <row r="59" spans="1:16" ht="12.75">
      <c r="A59" t="s">
        <v>48</v>
      </c>
      <c s="34" t="s">
        <v>82</v>
      </c>
      <c s="34" t="s">
        <v>394</v>
      </c>
      <c s="35" t="s">
        <v>5</v>
      </c>
      <c s="6" t="s">
        <v>395</v>
      </c>
      <c s="36" t="s">
        <v>132</v>
      </c>
      <c s="37">
        <v>10</v>
      </c>
      <c s="36">
        <v>0</v>
      </c>
      <c s="36">
        <f>ROUND(G59*H59,6)</f>
      </c>
      <c r="L59" s="38">
        <v>0</v>
      </c>
      <c s="32">
        <f>ROUND(ROUND(L59,2)*ROUND(G59,3),2)</f>
      </c>
      <c s="36" t="s">
        <v>54</v>
      </c>
      <c>
        <f>(M59*21)/100</f>
      </c>
      <c t="s">
        <v>26</v>
      </c>
    </row>
    <row r="60" spans="1:5" ht="12.75">
      <c r="A60" s="35" t="s">
        <v>55</v>
      </c>
      <c r="E60" s="39" t="s">
        <v>5</v>
      </c>
    </row>
    <row r="61" spans="1:5" ht="25.5">
      <c r="A61" s="35" t="s">
        <v>56</v>
      </c>
      <c r="E61" s="40" t="s">
        <v>465</v>
      </c>
    </row>
    <row r="62" spans="1:5" ht="267.75">
      <c r="A62" t="s">
        <v>57</v>
      </c>
      <c r="E62" s="39" t="s">
        <v>397</v>
      </c>
    </row>
    <row r="63" spans="1:16" ht="12.75">
      <c r="A63" t="s">
        <v>48</v>
      </c>
      <c s="34" t="s">
        <v>86</v>
      </c>
      <c s="34" t="s">
        <v>398</v>
      </c>
      <c s="35" t="s">
        <v>5</v>
      </c>
      <c s="6" t="s">
        <v>399</v>
      </c>
      <c s="36" t="s">
        <v>154</v>
      </c>
      <c s="37">
        <v>67.58</v>
      </c>
      <c s="36">
        <v>0</v>
      </c>
      <c s="36">
        <f>ROUND(G63*H63,6)</f>
      </c>
      <c r="L63" s="38">
        <v>0</v>
      </c>
      <c s="32">
        <f>ROUND(ROUND(L63,2)*ROUND(G63,3),2)</f>
      </c>
      <c s="36" t="s">
        <v>54</v>
      </c>
      <c>
        <f>(M63*21)/100</f>
      </c>
      <c t="s">
        <v>26</v>
      </c>
    </row>
    <row r="64" spans="1:5" ht="12.75">
      <c r="A64" s="35" t="s">
        <v>55</v>
      </c>
      <c r="E64" s="39" t="s">
        <v>5</v>
      </c>
    </row>
    <row r="65" spans="1:5" ht="89.25">
      <c r="A65" s="35" t="s">
        <v>56</v>
      </c>
      <c r="E65" s="40" t="s">
        <v>462</v>
      </c>
    </row>
    <row r="66" spans="1:5" ht="178.5">
      <c r="A66" t="s">
        <v>57</v>
      </c>
      <c r="E66" s="39" t="s">
        <v>401</v>
      </c>
    </row>
    <row r="67" spans="1:13" ht="12.75">
      <c r="A67" t="s">
        <v>45</v>
      </c>
      <c r="C67" s="31" t="s">
        <v>86</v>
      </c>
      <c r="E67" s="33" t="s">
        <v>405</v>
      </c>
      <c r="J67" s="32">
        <f>0</f>
      </c>
      <c s="32">
        <f>0</f>
      </c>
      <c s="32">
        <f>0+L68+L72+L76</f>
      </c>
      <c s="32">
        <f>0+M68+M72+M76</f>
      </c>
    </row>
    <row r="68" spans="1:16" ht="12.75">
      <c r="A68" t="s">
        <v>48</v>
      </c>
      <c s="34" t="s">
        <v>90</v>
      </c>
      <c s="34" t="s">
        <v>406</v>
      </c>
      <c s="35" t="s">
        <v>5</v>
      </c>
      <c s="6" t="s">
        <v>407</v>
      </c>
      <c s="36" t="s">
        <v>145</v>
      </c>
      <c s="37">
        <v>164.219</v>
      </c>
      <c s="36">
        <v>0</v>
      </c>
      <c s="36">
        <f>ROUND(G68*H68,6)</f>
      </c>
      <c r="L68" s="38">
        <v>0</v>
      </c>
      <c s="32">
        <f>ROUND(ROUND(L68,2)*ROUND(G68,3),2)</f>
      </c>
      <c s="36" t="s">
        <v>54</v>
      </c>
      <c>
        <f>(M68*21)/100</f>
      </c>
      <c t="s">
        <v>26</v>
      </c>
    </row>
    <row r="69" spans="1:5" ht="12.75">
      <c r="A69" s="35" t="s">
        <v>55</v>
      </c>
      <c r="E69" s="39" t="s">
        <v>5</v>
      </c>
    </row>
    <row r="70" spans="1:5" ht="63.75">
      <c r="A70" s="35" t="s">
        <v>56</v>
      </c>
      <c r="E70" s="40" t="s">
        <v>466</v>
      </c>
    </row>
    <row r="71" spans="1:5" ht="140.25">
      <c r="A71" t="s">
        <v>57</v>
      </c>
      <c r="E71" s="39" t="s">
        <v>409</v>
      </c>
    </row>
    <row r="72" spans="1:16" ht="25.5">
      <c r="A72" t="s">
        <v>48</v>
      </c>
      <c s="34" t="s">
        <v>94</v>
      </c>
      <c s="34" t="s">
        <v>410</v>
      </c>
      <c s="35" t="s">
        <v>5</v>
      </c>
      <c s="6" t="s">
        <v>411</v>
      </c>
      <c s="36" t="s">
        <v>154</v>
      </c>
      <c s="37">
        <v>55.666</v>
      </c>
      <c s="36">
        <v>0</v>
      </c>
      <c s="36">
        <f>ROUND(G72*H72,6)</f>
      </c>
      <c r="L72" s="38">
        <v>0</v>
      </c>
      <c s="32">
        <f>ROUND(ROUND(L72,2)*ROUND(G72,3),2)</f>
      </c>
      <c s="36" t="s">
        <v>54</v>
      </c>
      <c>
        <f>(M72*21)/100</f>
      </c>
      <c t="s">
        <v>26</v>
      </c>
    </row>
    <row r="73" spans="1:5" ht="12.75">
      <c r="A73" s="35" t="s">
        <v>55</v>
      </c>
      <c r="E73" s="39" t="s">
        <v>5</v>
      </c>
    </row>
    <row r="74" spans="1:5" ht="25.5">
      <c r="A74" s="35" t="s">
        <v>56</v>
      </c>
      <c r="E74" s="40" t="s">
        <v>467</v>
      </c>
    </row>
    <row r="75" spans="1:5" ht="178.5">
      <c r="A75" t="s">
        <v>57</v>
      </c>
      <c r="E75" s="39" t="s">
        <v>413</v>
      </c>
    </row>
    <row r="76" spans="1:16" ht="25.5">
      <c r="A76" t="s">
        <v>48</v>
      </c>
      <c s="34" t="s">
        <v>98</v>
      </c>
      <c s="34" t="s">
        <v>414</v>
      </c>
      <c s="35" t="s">
        <v>5</v>
      </c>
      <c s="6" t="s">
        <v>415</v>
      </c>
      <c s="36" t="s">
        <v>154</v>
      </c>
      <c s="37">
        <v>11.914</v>
      </c>
      <c s="36">
        <v>0</v>
      </c>
      <c s="36">
        <f>ROUND(G76*H76,6)</f>
      </c>
      <c r="L76" s="38">
        <v>0</v>
      </c>
      <c s="32">
        <f>ROUND(ROUND(L76,2)*ROUND(G76,3),2)</f>
      </c>
      <c s="36" t="s">
        <v>54</v>
      </c>
      <c>
        <f>(M76*21)/100</f>
      </c>
      <c t="s">
        <v>26</v>
      </c>
    </row>
    <row r="77" spans="1:5" ht="12.75">
      <c r="A77" s="35" t="s">
        <v>55</v>
      </c>
      <c r="E77" s="39" t="s">
        <v>5</v>
      </c>
    </row>
    <row r="78" spans="1:5" ht="25.5">
      <c r="A78" s="35" t="s">
        <v>56</v>
      </c>
      <c r="E78" s="40" t="s">
        <v>468</v>
      </c>
    </row>
    <row r="79" spans="1:5" ht="178.5">
      <c r="A79" t="s">
        <v>57</v>
      </c>
      <c r="E79" s="39" t="s">
        <v>413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469</v>
      </c>
      <c s="41">
        <f>Rekapitulace!C22</f>
      </c>
      <c s="20" t="s">
        <v>0</v>
      </c>
      <c t="s">
        <v>22</v>
      </c>
      <c t="s">
        <v>26</v>
      </c>
    </row>
    <row r="4" spans="1:16" ht="32" customHeight="1">
      <c r="A4" s="24" t="s">
        <v>19</v>
      </c>
      <c s="25" t="s">
        <v>27</v>
      </c>
      <c s="27" t="s">
        <v>469</v>
      </c>
      <c r="E4" s="26" t="s">
        <v>470</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COUNTIFS(L8:L88,"=0",A8:A88,"P")+COUNTIFS(L8:L88,"",A8:A88,"P")+SUM(Q8:Q88)</f>
      </c>
    </row>
    <row r="8" spans="1:13" ht="12.75">
      <c r="A8" t="s">
        <v>43</v>
      </c>
      <c r="C8" s="28" t="s">
        <v>472</v>
      </c>
      <c r="E8" s="30" t="s">
        <v>470</v>
      </c>
      <c r="J8" s="29">
        <f>0+J9+J18+J35+J48+J57+J70+J83</f>
      </c>
      <c s="29">
        <f>0+K9+K18+K35+K48+K57+K70+K83</f>
      </c>
      <c s="29">
        <f>0+L9+L18+L35+L48+L57+L70+L83</f>
      </c>
      <c s="29">
        <f>0+M9+M18+M35+M48+M57+M70+M83</f>
      </c>
    </row>
    <row r="9" spans="1:13" ht="12.75">
      <c r="A9" t="s">
        <v>45</v>
      </c>
      <c r="C9" s="31" t="s">
        <v>46</v>
      </c>
      <c r="E9" s="33" t="s">
        <v>47</v>
      </c>
      <c r="J9" s="32">
        <f>0</f>
      </c>
      <c s="32">
        <f>0</f>
      </c>
      <c s="32">
        <f>0+L10+L14</f>
      </c>
      <c s="32">
        <f>0+M10+M14</f>
      </c>
    </row>
    <row r="10" spans="1:16" ht="25.5">
      <c r="A10" t="s">
        <v>48</v>
      </c>
      <c s="34" t="s">
        <v>215</v>
      </c>
      <c s="34" t="s">
        <v>50</v>
      </c>
      <c s="35" t="s">
        <v>51</v>
      </c>
      <c s="6" t="s">
        <v>52</v>
      </c>
      <c s="36" t="s">
        <v>53</v>
      </c>
      <c s="37">
        <v>642.264</v>
      </c>
      <c s="36">
        <v>0</v>
      </c>
      <c s="36">
        <f>ROUND(G10*H10,6)</f>
      </c>
      <c r="L10" s="38">
        <v>0</v>
      </c>
      <c s="32">
        <f>ROUND(ROUND(L10,2)*ROUND(G10,3),2)</f>
      </c>
      <c s="36" t="s">
        <v>54</v>
      </c>
      <c>
        <f>(M10*21)/100</f>
      </c>
      <c t="s">
        <v>26</v>
      </c>
    </row>
    <row r="11" spans="1:5" ht="25.5">
      <c r="A11" s="35" t="s">
        <v>55</v>
      </c>
      <c r="E11" s="39" t="s">
        <v>140</v>
      </c>
    </row>
    <row r="12" spans="1:5" ht="51">
      <c r="A12" s="35" t="s">
        <v>56</v>
      </c>
      <c r="E12" s="40" t="s">
        <v>473</v>
      </c>
    </row>
    <row r="13" spans="1:5" ht="165.75">
      <c r="A13" t="s">
        <v>57</v>
      </c>
      <c r="E13" s="39" t="s">
        <v>474</v>
      </c>
    </row>
    <row r="14" spans="1:16" ht="25.5">
      <c r="A14" t="s">
        <v>48</v>
      </c>
      <c s="34" t="s">
        <v>220</v>
      </c>
      <c s="34" t="s">
        <v>62</v>
      </c>
      <c s="35" t="s">
        <v>63</v>
      </c>
      <c s="6" t="s">
        <v>64</v>
      </c>
      <c s="36" t="s">
        <v>53</v>
      </c>
      <c s="37">
        <v>49.556</v>
      </c>
      <c s="36">
        <v>0</v>
      </c>
      <c s="36">
        <f>ROUND(G14*H14,6)</f>
      </c>
      <c r="L14" s="38">
        <v>0</v>
      </c>
      <c s="32">
        <f>ROUND(ROUND(L14,2)*ROUND(G14,3),2)</f>
      </c>
      <c s="36" t="s">
        <v>54</v>
      </c>
      <c>
        <f>(M14*21)/100</f>
      </c>
      <c t="s">
        <v>26</v>
      </c>
    </row>
    <row r="15" spans="1:5" ht="38.25">
      <c r="A15" s="35" t="s">
        <v>55</v>
      </c>
      <c r="E15" s="39" t="s">
        <v>475</v>
      </c>
    </row>
    <row r="16" spans="1:5" ht="102">
      <c r="A16" s="35" t="s">
        <v>56</v>
      </c>
      <c r="E16" s="40" t="s">
        <v>476</v>
      </c>
    </row>
    <row r="17" spans="1:5" ht="165.75">
      <c r="A17" t="s">
        <v>57</v>
      </c>
      <c r="E17" s="39" t="s">
        <v>474</v>
      </c>
    </row>
    <row r="18" spans="1:13" ht="12.75">
      <c r="A18" t="s">
        <v>45</v>
      </c>
      <c r="C18" s="31" t="s">
        <v>49</v>
      </c>
      <c r="E18" s="33" t="s">
        <v>142</v>
      </c>
      <c r="J18" s="32">
        <f>0</f>
      </c>
      <c s="32">
        <f>0</f>
      </c>
      <c s="32">
        <f>0+L19+L23+L27+L31</f>
      </c>
      <c s="32">
        <f>0+M19+M23+M27+M31</f>
      </c>
    </row>
    <row r="19" spans="1:16" ht="12.75">
      <c r="A19" t="s">
        <v>48</v>
      </c>
      <c s="34" t="s">
        <v>49</v>
      </c>
      <c s="34" t="s">
        <v>477</v>
      </c>
      <c s="35" t="s">
        <v>5</v>
      </c>
      <c s="6" t="s">
        <v>478</v>
      </c>
      <c s="36" t="s">
        <v>145</v>
      </c>
      <c s="37">
        <v>634.1</v>
      </c>
      <c s="36">
        <v>0</v>
      </c>
      <c s="36">
        <f>ROUND(G19*H19,6)</f>
      </c>
      <c r="L19" s="38">
        <v>0</v>
      </c>
      <c s="32">
        <f>ROUND(ROUND(L19,2)*ROUND(G19,3),2)</f>
      </c>
      <c s="36" t="s">
        <v>54</v>
      </c>
      <c>
        <f>(M19*21)/100</f>
      </c>
      <c t="s">
        <v>26</v>
      </c>
    </row>
    <row r="20" spans="1:5" ht="12.75">
      <c r="A20" s="35" t="s">
        <v>55</v>
      </c>
      <c r="E20" s="39" t="s">
        <v>5</v>
      </c>
    </row>
    <row r="21" spans="1:5" ht="127.5">
      <c r="A21" s="35" t="s">
        <v>56</v>
      </c>
      <c r="E21" s="40" t="s">
        <v>479</v>
      </c>
    </row>
    <row r="22" spans="1:5" ht="395.25">
      <c r="A22" t="s">
        <v>57</v>
      </c>
      <c r="E22" s="39" t="s">
        <v>480</v>
      </c>
    </row>
    <row r="23" spans="1:16" ht="12.75">
      <c r="A23" t="s">
        <v>48</v>
      </c>
      <c s="34" t="s">
        <v>26</v>
      </c>
      <c s="34" t="s">
        <v>481</v>
      </c>
      <c s="35" t="s">
        <v>5</v>
      </c>
      <c s="6" t="s">
        <v>482</v>
      </c>
      <c s="36" t="s">
        <v>145</v>
      </c>
      <c s="37">
        <v>8.164</v>
      </c>
      <c s="36">
        <v>0</v>
      </c>
      <c s="36">
        <f>ROUND(G23*H23,6)</f>
      </c>
      <c r="L23" s="38">
        <v>0</v>
      </c>
      <c s="32">
        <f>ROUND(ROUND(L23,2)*ROUND(G23,3),2)</f>
      </c>
      <c s="36" t="s">
        <v>54</v>
      </c>
      <c>
        <f>(M23*21)/100</f>
      </c>
      <c t="s">
        <v>26</v>
      </c>
    </row>
    <row r="24" spans="1:5" ht="12.75">
      <c r="A24" s="35" t="s">
        <v>55</v>
      </c>
      <c r="E24" s="39" t="s">
        <v>5</v>
      </c>
    </row>
    <row r="25" spans="1:5" ht="89.25">
      <c r="A25" s="35" t="s">
        <v>56</v>
      </c>
      <c r="E25" s="40" t="s">
        <v>483</v>
      </c>
    </row>
    <row r="26" spans="1:5" ht="357">
      <c r="A26" t="s">
        <v>57</v>
      </c>
      <c r="E26" s="39" t="s">
        <v>484</v>
      </c>
    </row>
    <row r="27" spans="1:16" ht="12.75">
      <c r="A27" t="s">
        <v>48</v>
      </c>
      <c s="34" t="s">
        <v>25</v>
      </c>
      <c s="34" t="s">
        <v>485</v>
      </c>
      <c s="35" t="s">
        <v>5</v>
      </c>
      <c s="6" t="s">
        <v>486</v>
      </c>
      <c s="36" t="s">
        <v>145</v>
      </c>
      <c s="37">
        <v>795.19</v>
      </c>
      <c s="36">
        <v>0</v>
      </c>
      <c s="36">
        <f>ROUND(G27*H27,6)</f>
      </c>
      <c r="L27" s="38">
        <v>0</v>
      </c>
      <c s="32">
        <f>ROUND(ROUND(L27,2)*ROUND(G27,3),2)</f>
      </c>
      <c s="36" t="s">
        <v>54</v>
      </c>
      <c>
        <f>(M27*21)/100</f>
      </c>
      <c t="s">
        <v>26</v>
      </c>
    </row>
    <row r="28" spans="1:5" ht="12.75">
      <c r="A28" s="35" t="s">
        <v>55</v>
      </c>
      <c r="E28" s="39" t="s">
        <v>487</v>
      </c>
    </row>
    <row r="29" spans="1:5" ht="89.25">
      <c r="A29" s="35" t="s">
        <v>56</v>
      </c>
      <c r="E29" s="40" t="s">
        <v>488</v>
      </c>
    </row>
    <row r="30" spans="1:5" ht="293.25">
      <c r="A30" t="s">
        <v>57</v>
      </c>
      <c r="E30" s="39" t="s">
        <v>489</v>
      </c>
    </row>
    <row r="31" spans="1:16" ht="12.75">
      <c r="A31" t="s">
        <v>48</v>
      </c>
      <c s="34" t="s">
        <v>65</v>
      </c>
      <c s="34" t="s">
        <v>490</v>
      </c>
      <c s="35" t="s">
        <v>5</v>
      </c>
      <c s="6" t="s">
        <v>491</v>
      </c>
      <c s="36" t="s">
        <v>492</v>
      </c>
      <c s="37">
        <v>999.4</v>
      </c>
      <c s="36">
        <v>0</v>
      </c>
      <c s="36">
        <f>ROUND(G31*H31,6)</f>
      </c>
      <c r="L31" s="38">
        <v>0</v>
      </c>
      <c s="32">
        <f>ROUND(ROUND(L31,2)*ROUND(G31,3),2)</f>
      </c>
      <c s="36" t="s">
        <v>54</v>
      </c>
      <c>
        <f>(M31*21)/100</f>
      </c>
      <c t="s">
        <v>26</v>
      </c>
    </row>
    <row r="32" spans="1:5" ht="12.75">
      <c r="A32" s="35" t="s">
        <v>55</v>
      </c>
      <c r="E32" s="39" t="s">
        <v>5</v>
      </c>
    </row>
    <row r="33" spans="1:5" ht="114.75">
      <c r="A33" s="35" t="s">
        <v>56</v>
      </c>
      <c r="E33" s="40" t="s">
        <v>493</v>
      </c>
    </row>
    <row r="34" spans="1:5" ht="38.25">
      <c r="A34" t="s">
        <v>57</v>
      </c>
      <c r="E34" s="39" t="s">
        <v>494</v>
      </c>
    </row>
    <row r="35" spans="1:13" ht="12.75">
      <c r="A35" t="s">
        <v>45</v>
      </c>
      <c r="C35" s="31" t="s">
        <v>26</v>
      </c>
      <c r="E35" s="33" t="s">
        <v>495</v>
      </c>
      <c r="J35" s="32">
        <f>0</f>
      </c>
      <c s="32">
        <f>0</f>
      </c>
      <c s="32">
        <f>0+L36+L40+L44</f>
      </c>
      <c s="32">
        <f>0+M36+M40+M44</f>
      </c>
    </row>
    <row r="36" spans="1:16" ht="12.75">
      <c r="A36" t="s">
        <v>48</v>
      </c>
      <c s="34" t="s">
        <v>69</v>
      </c>
      <c s="34" t="s">
        <v>496</v>
      </c>
      <c s="35" t="s">
        <v>5</v>
      </c>
      <c s="6" t="s">
        <v>497</v>
      </c>
      <c s="36" t="s">
        <v>154</v>
      </c>
      <c s="37">
        <v>61.2</v>
      </c>
      <c s="36">
        <v>0</v>
      </c>
      <c s="36">
        <f>ROUND(G36*H36,6)</f>
      </c>
      <c r="L36" s="38">
        <v>0</v>
      </c>
      <c s="32">
        <f>ROUND(ROUND(L36,2)*ROUND(G36,3),2)</f>
      </c>
      <c s="36" t="s">
        <v>54</v>
      </c>
      <c>
        <f>(M36*21)/100</f>
      </c>
      <c t="s">
        <v>26</v>
      </c>
    </row>
    <row r="37" spans="1:5" ht="12.75">
      <c r="A37" s="35" t="s">
        <v>55</v>
      </c>
      <c r="E37" s="39" t="s">
        <v>5</v>
      </c>
    </row>
    <row r="38" spans="1:5" ht="25.5">
      <c r="A38" s="35" t="s">
        <v>56</v>
      </c>
      <c r="E38" s="40" t="s">
        <v>498</v>
      </c>
    </row>
    <row r="39" spans="1:5" ht="165.75">
      <c r="A39" t="s">
        <v>57</v>
      </c>
      <c r="E39" s="39" t="s">
        <v>499</v>
      </c>
    </row>
    <row r="40" spans="1:16" ht="12.75">
      <c r="A40" t="s">
        <v>48</v>
      </c>
      <c s="34" t="s">
        <v>74</v>
      </c>
      <c s="34" t="s">
        <v>500</v>
      </c>
      <c s="35" t="s">
        <v>501</v>
      </c>
      <c s="6" t="s">
        <v>502</v>
      </c>
      <c s="36" t="s">
        <v>154</v>
      </c>
      <c s="37">
        <v>33.915</v>
      </c>
      <c s="36">
        <v>0</v>
      </c>
      <c s="36">
        <f>ROUND(G40*H40,6)</f>
      </c>
      <c r="L40" s="38">
        <v>0</v>
      </c>
      <c s="32">
        <f>ROUND(ROUND(L40,2)*ROUND(G40,3),2)</f>
      </c>
      <c s="36" t="s">
        <v>54</v>
      </c>
      <c>
        <f>(M40*21)/100</f>
      </c>
      <c t="s">
        <v>26</v>
      </c>
    </row>
    <row r="41" spans="1:5" ht="12.75">
      <c r="A41" s="35" t="s">
        <v>55</v>
      </c>
      <c r="E41" s="39" t="s">
        <v>503</v>
      </c>
    </row>
    <row r="42" spans="1:5" ht="38.25">
      <c r="A42" s="35" t="s">
        <v>56</v>
      </c>
      <c r="E42" s="40" t="s">
        <v>504</v>
      </c>
    </row>
    <row r="43" spans="1:5" ht="165.75">
      <c r="A43" t="s">
        <v>57</v>
      </c>
      <c r="E43" s="39" t="s">
        <v>499</v>
      </c>
    </row>
    <row r="44" spans="1:16" ht="12.75">
      <c r="A44" t="s">
        <v>48</v>
      </c>
      <c s="34" t="s">
        <v>78</v>
      </c>
      <c s="34" t="s">
        <v>505</v>
      </c>
      <c s="35" t="s">
        <v>501</v>
      </c>
      <c s="6" t="s">
        <v>506</v>
      </c>
      <c s="36" t="s">
        <v>154</v>
      </c>
      <c s="37">
        <v>43.943</v>
      </c>
      <c s="36">
        <v>0</v>
      </c>
      <c s="36">
        <f>ROUND(G44*H44,6)</f>
      </c>
      <c r="L44" s="38">
        <v>0</v>
      </c>
      <c s="32">
        <f>ROUND(ROUND(L44,2)*ROUND(G44,3),2)</f>
      </c>
      <c s="36" t="s">
        <v>54</v>
      </c>
      <c>
        <f>(M44*21)/100</f>
      </c>
      <c t="s">
        <v>26</v>
      </c>
    </row>
    <row r="45" spans="1:5" ht="12.75">
      <c r="A45" s="35" t="s">
        <v>55</v>
      </c>
      <c r="E45" s="39" t="s">
        <v>507</v>
      </c>
    </row>
    <row r="46" spans="1:5" ht="38.25">
      <c r="A46" s="35" t="s">
        <v>56</v>
      </c>
      <c r="E46" s="40" t="s">
        <v>508</v>
      </c>
    </row>
    <row r="47" spans="1:5" ht="165.75">
      <c r="A47" t="s">
        <v>57</v>
      </c>
      <c r="E47" s="39" t="s">
        <v>499</v>
      </c>
    </row>
    <row r="48" spans="1:13" ht="12.75">
      <c r="A48" t="s">
        <v>45</v>
      </c>
      <c r="C48" s="31" t="s">
        <v>65</v>
      </c>
      <c r="E48" s="33" t="s">
        <v>509</v>
      </c>
      <c r="J48" s="32">
        <f>0</f>
      </c>
      <c s="32">
        <f>0</f>
      </c>
      <c s="32">
        <f>0+L49+L53</f>
      </c>
      <c s="32">
        <f>0+M49+M53</f>
      </c>
    </row>
    <row r="49" spans="1:16" ht="12.75">
      <c r="A49" t="s">
        <v>48</v>
      </c>
      <c s="34" t="s">
        <v>82</v>
      </c>
      <c s="34" t="s">
        <v>510</v>
      </c>
      <c s="35" t="s">
        <v>5</v>
      </c>
      <c s="6" t="s">
        <v>511</v>
      </c>
      <c s="36" t="s">
        <v>145</v>
      </c>
      <c s="37">
        <v>3.193</v>
      </c>
      <c s="36">
        <v>0</v>
      </c>
      <c s="36">
        <f>ROUND(G49*H49,6)</f>
      </c>
      <c r="L49" s="38">
        <v>0</v>
      </c>
      <c s="32">
        <f>ROUND(ROUND(L49,2)*ROUND(G49,3),2)</f>
      </c>
      <c s="36" t="s">
        <v>54</v>
      </c>
      <c>
        <f>(M49*21)/100</f>
      </c>
      <c t="s">
        <v>26</v>
      </c>
    </row>
    <row r="50" spans="1:5" ht="12.75">
      <c r="A50" s="35" t="s">
        <v>55</v>
      </c>
      <c r="E50" s="39" t="s">
        <v>512</v>
      </c>
    </row>
    <row r="51" spans="1:5" ht="38.25">
      <c r="A51" s="35" t="s">
        <v>56</v>
      </c>
      <c r="E51" s="40" t="s">
        <v>513</v>
      </c>
    </row>
    <row r="52" spans="1:5" ht="369.75">
      <c r="A52" t="s">
        <v>57</v>
      </c>
      <c r="E52" s="39" t="s">
        <v>514</v>
      </c>
    </row>
    <row r="53" spans="1:16" ht="12.75">
      <c r="A53" t="s">
        <v>48</v>
      </c>
      <c s="34" t="s">
        <v>86</v>
      </c>
      <c s="34" t="s">
        <v>515</v>
      </c>
      <c s="35" t="s">
        <v>5</v>
      </c>
      <c s="6" t="s">
        <v>516</v>
      </c>
      <c s="36" t="s">
        <v>145</v>
      </c>
      <c s="37">
        <v>7.25</v>
      </c>
      <c s="36">
        <v>0</v>
      </c>
      <c s="36">
        <f>ROUND(G53*H53,6)</f>
      </c>
      <c r="L53" s="38">
        <v>0</v>
      </c>
      <c s="32">
        <f>ROUND(ROUND(L53,2)*ROUND(G53,3),2)</f>
      </c>
      <c s="36" t="s">
        <v>54</v>
      </c>
      <c>
        <f>(M53*21)/100</f>
      </c>
      <c t="s">
        <v>26</v>
      </c>
    </row>
    <row r="54" spans="1:5" ht="12.75">
      <c r="A54" s="35" t="s">
        <v>55</v>
      </c>
      <c r="E54" s="39" t="s">
        <v>517</v>
      </c>
    </row>
    <row r="55" spans="1:5" ht="51">
      <c r="A55" s="35" t="s">
        <v>56</v>
      </c>
      <c r="E55" s="40" t="s">
        <v>518</v>
      </c>
    </row>
    <row r="56" spans="1:5" ht="395.25">
      <c r="A56" t="s">
        <v>57</v>
      </c>
      <c r="E56" s="39" t="s">
        <v>519</v>
      </c>
    </row>
    <row r="57" spans="1:13" ht="12.75">
      <c r="A57" t="s">
        <v>45</v>
      </c>
      <c r="C57" s="31" t="s">
        <v>69</v>
      </c>
      <c r="E57" s="33" t="s">
        <v>353</v>
      </c>
      <c r="J57" s="32">
        <f>0</f>
      </c>
      <c s="32">
        <f>0</f>
      </c>
      <c s="32">
        <f>0+L58+L62+L66</f>
      </c>
      <c s="32">
        <f>0+M58+M62+M66</f>
      </c>
    </row>
    <row r="58" spans="1:16" ht="25.5">
      <c r="A58" t="s">
        <v>48</v>
      </c>
      <c s="34" t="s">
        <v>90</v>
      </c>
      <c s="34" t="s">
        <v>520</v>
      </c>
      <c s="35" t="s">
        <v>5</v>
      </c>
      <c s="6" t="s">
        <v>521</v>
      </c>
      <c s="36" t="s">
        <v>145</v>
      </c>
      <c s="37">
        <v>521.7</v>
      </c>
      <c s="36">
        <v>0</v>
      </c>
      <c s="36">
        <f>ROUND(G58*H58,6)</f>
      </c>
      <c r="L58" s="38">
        <v>0</v>
      </c>
      <c s="32">
        <f>ROUND(ROUND(L58,2)*ROUND(G58,3),2)</f>
      </c>
      <c s="36" t="s">
        <v>54</v>
      </c>
      <c>
        <f>(M58*21)/100</f>
      </c>
      <c t="s">
        <v>26</v>
      </c>
    </row>
    <row r="59" spans="1:5" ht="12.75">
      <c r="A59" s="35" t="s">
        <v>55</v>
      </c>
      <c r="E59" s="39" t="s">
        <v>522</v>
      </c>
    </row>
    <row r="60" spans="1:5" ht="127.5">
      <c r="A60" s="35" t="s">
        <v>56</v>
      </c>
      <c r="E60" s="40" t="s">
        <v>523</v>
      </c>
    </row>
    <row r="61" spans="1:5" ht="267.75">
      <c r="A61" t="s">
        <v>57</v>
      </c>
      <c r="E61" s="39" t="s">
        <v>524</v>
      </c>
    </row>
    <row r="62" spans="1:16" ht="25.5">
      <c r="A62" t="s">
        <v>48</v>
      </c>
      <c s="34" t="s">
        <v>94</v>
      </c>
      <c s="34" t="s">
        <v>525</v>
      </c>
      <c s="35" t="s">
        <v>5</v>
      </c>
      <c s="6" t="s">
        <v>526</v>
      </c>
      <c s="36" t="s">
        <v>145</v>
      </c>
      <c s="37">
        <v>60</v>
      </c>
      <c s="36">
        <v>0</v>
      </c>
      <c s="36">
        <f>ROUND(G62*H62,6)</f>
      </c>
      <c r="L62" s="38">
        <v>0</v>
      </c>
      <c s="32">
        <f>ROUND(ROUND(L62,2)*ROUND(G62,3),2)</f>
      </c>
      <c s="36" t="s">
        <v>54</v>
      </c>
      <c>
        <f>(M62*21)/100</f>
      </c>
      <c t="s">
        <v>26</v>
      </c>
    </row>
    <row r="63" spans="1:5" ht="12.75">
      <c r="A63" s="35" t="s">
        <v>55</v>
      </c>
      <c r="E63" s="39" t="s">
        <v>527</v>
      </c>
    </row>
    <row r="64" spans="1:5" ht="63.75">
      <c r="A64" s="35" t="s">
        <v>56</v>
      </c>
      <c r="E64" s="40" t="s">
        <v>528</v>
      </c>
    </row>
    <row r="65" spans="1:5" ht="267.75">
      <c r="A65" t="s">
        <v>57</v>
      </c>
      <c r="E65" s="39" t="s">
        <v>529</v>
      </c>
    </row>
    <row r="66" spans="1:16" ht="12.75">
      <c r="A66" t="s">
        <v>48</v>
      </c>
      <c s="34" t="s">
        <v>98</v>
      </c>
      <c s="34" t="s">
        <v>530</v>
      </c>
      <c s="35" t="s">
        <v>5</v>
      </c>
      <c s="6" t="s">
        <v>531</v>
      </c>
      <c s="36" t="s">
        <v>492</v>
      </c>
      <c s="37">
        <v>167.9</v>
      </c>
      <c s="36">
        <v>0</v>
      </c>
      <c s="36">
        <f>ROUND(G66*H66,6)</f>
      </c>
      <c r="L66" s="38">
        <v>0</v>
      </c>
      <c s="32">
        <f>ROUND(ROUND(L66,2)*ROUND(G66,3),2)</f>
      </c>
      <c s="36" t="s">
        <v>54</v>
      </c>
      <c>
        <f>(M66*21)/100</f>
      </c>
      <c t="s">
        <v>26</v>
      </c>
    </row>
    <row r="67" spans="1:5" ht="12.75">
      <c r="A67" s="35" t="s">
        <v>55</v>
      </c>
      <c r="E67" s="39" t="s">
        <v>532</v>
      </c>
    </row>
    <row r="68" spans="1:5" ht="38.25">
      <c r="A68" s="35" t="s">
        <v>56</v>
      </c>
      <c r="E68" s="40" t="s">
        <v>533</v>
      </c>
    </row>
    <row r="69" spans="1:5" ht="178.5">
      <c r="A69" t="s">
        <v>57</v>
      </c>
      <c r="E69" s="39" t="s">
        <v>534</v>
      </c>
    </row>
    <row r="70" spans="1:13" ht="12.75">
      <c r="A70" t="s">
        <v>45</v>
      </c>
      <c r="C70" s="31" t="s">
        <v>82</v>
      </c>
      <c r="E70" s="33" t="s">
        <v>321</v>
      </c>
      <c r="J70" s="32">
        <f>0</f>
      </c>
      <c s="32">
        <f>0</f>
      </c>
      <c s="32">
        <f>0+L71+L75+L79</f>
      </c>
      <c s="32">
        <f>0+M71+M75+M79</f>
      </c>
    </row>
    <row r="71" spans="1:16" ht="12.75">
      <c r="A71" t="s">
        <v>48</v>
      </c>
      <c s="34" t="s">
        <v>102</v>
      </c>
      <c s="34" t="s">
        <v>535</v>
      </c>
      <c s="35" t="s">
        <v>5</v>
      </c>
      <c s="6" t="s">
        <v>536</v>
      </c>
      <c s="36" t="s">
        <v>132</v>
      </c>
      <c s="37">
        <v>8</v>
      </c>
      <c s="36">
        <v>0</v>
      </c>
      <c s="36">
        <f>ROUND(G71*H71,6)</f>
      </c>
      <c r="L71" s="38">
        <v>0</v>
      </c>
      <c s="32">
        <f>ROUND(ROUND(L71,2)*ROUND(G71,3),2)</f>
      </c>
      <c s="36" t="s">
        <v>54</v>
      </c>
      <c>
        <f>(M71*21)/100</f>
      </c>
      <c t="s">
        <v>26</v>
      </c>
    </row>
    <row r="72" spans="1:5" ht="12.75">
      <c r="A72" s="35" t="s">
        <v>55</v>
      </c>
      <c r="E72" s="39" t="s">
        <v>537</v>
      </c>
    </row>
    <row r="73" spans="1:5" ht="25.5">
      <c r="A73" s="35" t="s">
        <v>56</v>
      </c>
      <c r="E73" s="40" t="s">
        <v>538</v>
      </c>
    </row>
    <row r="74" spans="1:5" ht="102">
      <c r="A74" t="s">
        <v>57</v>
      </c>
      <c r="E74" s="39" t="s">
        <v>539</v>
      </c>
    </row>
    <row r="75" spans="1:16" ht="12.75">
      <c r="A75" t="s">
        <v>48</v>
      </c>
      <c s="34" t="s">
        <v>197</v>
      </c>
      <c s="34" t="s">
        <v>540</v>
      </c>
      <c s="35" t="s">
        <v>5</v>
      </c>
      <c s="6" t="s">
        <v>541</v>
      </c>
      <c s="36" t="s">
        <v>132</v>
      </c>
      <c s="37">
        <v>4</v>
      </c>
      <c s="36">
        <v>0</v>
      </c>
      <c s="36">
        <f>ROUND(G75*H75,6)</f>
      </c>
      <c r="L75" s="38">
        <v>0</v>
      </c>
      <c s="32">
        <f>ROUND(ROUND(L75,2)*ROUND(G75,3),2)</f>
      </c>
      <c s="36" t="s">
        <v>54</v>
      </c>
      <c>
        <f>(M75*21)/100</f>
      </c>
      <c t="s">
        <v>26</v>
      </c>
    </row>
    <row r="76" spans="1:5" ht="12.75">
      <c r="A76" s="35" t="s">
        <v>55</v>
      </c>
      <c r="E76" s="39" t="s">
        <v>5</v>
      </c>
    </row>
    <row r="77" spans="1:5" ht="25.5">
      <c r="A77" s="35" t="s">
        <v>56</v>
      </c>
      <c r="E77" s="40" t="s">
        <v>542</v>
      </c>
    </row>
    <row r="78" spans="1:5" ht="102">
      <c r="A78" t="s">
        <v>57</v>
      </c>
      <c r="E78" s="39" t="s">
        <v>539</v>
      </c>
    </row>
    <row r="79" spans="1:16" ht="12.75">
      <c r="A79" t="s">
        <v>48</v>
      </c>
      <c s="34" t="s">
        <v>202</v>
      </c>
      <c s="34" t="s">
        <v>543</v>
      </c>
      <c s="35" t="s">
        <v>5</v>
      </c>
      <c s="6" t="s">
        <v>544</v>
      </c>
      <c s="36" t="s">
        <v>132</v>
      </c>
      <c s="37">
        <v>2</v>
      </c>
      <c s="36">
        <v>0</v>
      </c>
      <c s="36">
        <f>ROUND(G79*H79,6)</f>
      </c>
      <c r="L79" s="38">
        <v>0</v>
      </c>
      <c s="32">
        <f>ROUND(ROUND(L79,2)*ROUND(G79,3),2)</f>
      </c>
      <c s="36" t="s">
        <v>54</v>
      </c>
      <c>
        <f>(M79*21)/100</f>
      </c>
      <c t="s">
        <v>26</v>
      </c>
    </row>
    <row r="80" spans="1:5" ht="12.75">
      <c r="A80" s="35" t="s">
        <v>55</v>
      </c>
      <c r="E80" s="39" t="s">
        <v>5</v>
      </c>
    </row>
    <row r="81" spans="1:5" ht="25.5">
      <c r="A81" s="35" t="s">
        <v>56</v>
      </c>
      <c r="E81" s="40" t="s">
        <v>545</v>
      </c>
    </row>
    <row r="82" spans="1:5" ht="89.25">
      <c r="A82" t="s">
        <v>57</v>
      </c>
      <c r="E82" s="39" t="s">
        <v>546</v>
      </c>
    </row>
    <row r="83" spans="1:13" ht="12.75">
      <c r="A83" t="s">
        <v>45</v>
      </c>
      <c r="C83" s="31" t="s">
        <v>86</v>
      </c>
      <c r="E83" s="33" t="s">
        <v>405</v>
      </c>
      <c r="J83" s="32">
        <f>0</f>
      </c>
      <c s="32">
        <f>0</f>
      </c>
      <c s="32">
        <f>0+L84+L88</f>
      </c>
      <c s="32">
        <f>0+M84+M88</f>
      </c>
    </row>
    <row r="84" spans="1:16" ht="12.75">
      <c r="A84" t="s">
        <v>48</v>
      </c>
      <c s="34" t="s">
        <v>206</v>
      </c>
      <c s="34" t="s">
        <v>547</v>
      </c>
      <c s="35" t="s">
        <v>5</v>
      </c>
      <c s="6" t="s">
        <v>548</v>
      </c>
      <c s="36" t="s">
        <v>145</v>
      </c>
      <c s="37">
        <v>11.5</v>
      </c>
      <c s="36">
        <v>0</v>
      </c>
      <c s="36">
        <f>ROUND(G84*H84,6)</f>
      </c>
      <c r="L84" s="38">
        <v>0</v>
      </c>
      <c s="32">
        <f>ROUND(ROUND(L84,2)*ROUND(G84,3),2)</f>
      </c>
      <c s="36" t="s">
        <v>54</v>
      </c>
      <c>
        <f>(M84*21)/100</f>
      </c>
      <c t="s">
        <v>26</v>
      </c>
    </row>
    <row r="85" spans="1:5" ht="12.75">
      <c r="A85" s="35" t="s">
        <v>55</v>
      </c>
      <c r="E85" s="39" t="s">
        <v>5</v>
      </c>
    </row>
    <row r="86" spans="1:5" ht="127.5">
      <c r="A86" s="35" t="s">
        <v>56</v>
      </c>
      <c r="E86" s="40" t="s">
        <v>549</v>
      </c>
    </row>
    <row r="87" spans="1:5" ht="89.25">
      <c r="A87" t="s">
        <v>57</v>
      </c>
      <c r="E87" s="39" t="s">
        <v>550</v>
      </c>
    </row>
    <row r="88" spans="1:16" ht="12.75">
      <c r="A88" t="s">
        <v>48</v>
      </c>
      <c s="34" t="s">
        <v>211</v>
      </c>
      <c s="34" t="s">
        <v>551</v>
      </c>
      <c s="35" t="s">
        <v>5</v>
      </c>
      <c s="6" t="s">
        <v>552</v>
      </c>
      <c s="36" t="s">
        <v>154</v>
      </c>
      <c s="37">
        <v>49.9</v>
      </c>
      <c s="36">
        <v>0</v>
      </c>
      <c s="36">
        <f>ROUND(G88*H88,6)</f>
      </c>
      <c r="L88" s="38">
        <v>0</v>
      </c>
      <c s="32">
        <f>ROUND(ROUND(L88,2)*ROUND(G88,3),2)</f>
      </c>
      <c s="36" t="s">
        <v>54</v>
      </c>
      <c>
        <f>(M88*21)/100</f>
      </c>
      <c t="s">
        <v>26</v>
      </c>
    </row>
    <row r="89" spans="1:5" ht="12.75">
      <c r="A89" s="35" t="s">
        <v>55</v>
      </c>
      <c r="E89" s="39" t="s">
        <v>553</v>
      </c>
    </row>
    <row r="90" spans="1:5" ht="25.5">
      <c r="A90" s="35" t="s">
        <v>56</v>
      </c>
      <c r="E90" s="40" t="s">
        <v>554</v>
      </c>
    </row>
    <row r="91" spans="1:5" ht="102">
      <c r="A91" t="s">
        <v>57</v>
      </c>
      <c r="E91" s="39" t="s">
        <v>555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