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T:\CZ_Masarykovo_nadrazi\03_Dodatok_č_15_dotazy-uchadzacov_2023-08-17\"/>
    </mc:Choice>
  </mc:AlternateContent>
  <xr:revisionPtr revIDLastSave="0" documentId="13_ncr:1_{14771182-E043-4DC6-9551-6E3002FC110B}" xr6:coauthVersionLast="47" xr6:coauthVersionMax="47" xr10:uidLastSave="{00000000-0000-0000-0000-000000000000}"/>
  <bookViews>
    <workbookView xWindow="38790" yWindow="390" windowWidth="34560" windowHeight="19860" tabRatio="170" xr2:uid="{00000000-000D-0000-FFFF-FFFF00000000}"/>
  </bookViews>
  <sheets>
    <sheet name="R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7" i="3" l="1"/>
  <c r="F137" i="3"/>
  <c r="F132" i="3"/>
  <c r="F133" i="3"/>
  <c r="G129" i="3"/>
  <c r="F129" i="3"/>
  <c r="G126" i="3"/>
  <c r="F126" i="3"/>
  <c r="G123" i="3"/>
  <c r="F123" i="3"/>
  <c r="G122" i="3"/>
  <c r="F122" i="3"/>
  <c r="G119" i="3"/>
  <c r="F119" i="3"/>
  <c r="G116" i="3"/>
  <c r="G115" i="3"/>
  <c r="F116" i="3"/>
  <c r="F115" i="3"/>
  <c r="G112" i="3"/>
  <c r="G111" i="3"/>
  <c r="G108" i="3"/>
  <c r="G105" i="3"/>
  <c r="F112" i="3"/>
  <c r="F111" i="3"/>
  <c r="F108" i="3"/>
  <c r="F105" i="3"/>
  <c r="G102" i="3"/>
  <c r="F102" i="3"/>
  <c r="G101" i="3"/>
  <c r="F101" i="3"/>
  <c r="G96" i="3"/>
  <c r="C96" i="3"/>
  <c r="F97" i="3"/>
  <c r="F96" i="3"/>
  <c r="G98" i="3"/>
  <c r="F98" i="3"/>
  <c r="G70" i="3"/>
  <c r="G67" i="3"/>
  <c r="G74" i="3"/>
  <c r="G73" i="3"/>
  <c r="G78" i="3"/>
  <c r="G81" i="3"/>
  <c r="G85" i="3"/>
  <c r="G84" i="3"/>
  <c r="G92" i="3"/>
  <c r="G89" i="3"/>
  <c r="F89" i="3"/>
  <c r="F85" i="3"/>
  <c r="F84" i="3"/>
  <c r="F70" i="3"/>
  <c r="F81" i="3"/>
  <c r="F92" i="3"/>
  <c r="F78" i="3"/>
  <c r="F67" i="3"/>
  <c r="F75" i="3"/>
  <c r="F74" i="3"/>
  <c r="F73" i="3"/>
  <c r="H47" i="3"/>
  <c r="G58" i="3"/>
  <c r="F58" i="3"/>
  <c r="F64" i="3"/>
  <c r="G63" i="3"/>
  <c r="F63" i="3"/>
  <c r="F61" i="3"/>
  <c r="G62" i="3"/>
  <c r="F62" i="3"/>
  <c r="G55" i="3"/>
  <c r="F55" i="3"/>
  <c r="G52" i="3"/>
  <c r="F52" i="3"/>
  <c r="G49" i="3"/>
  <c r="G45" i="3"/>
  <c r="F49" i="3"/>
  <c r="H46" i="3"/>
  <c r="G40" i="3"/>
  <c r="F41" i="3"/>
  <c r="F42" i="3"/>
  <c r="F43" i="3"/>
  <c r="F45" i="3"/>
  <c r="F40" i="3"/>
  <c r="H142" i="3" l="1"/>
  <c r="F139" i="3"/>
  <c r="G139" i="3"/>
  <c r="G141" i="3" l="1"/>
  <c r="G144" i="3" s="1"/>
</calcChain>
</file>

<file path=xl/sharedStrings.xml><?xml version="1.0" encoding="utf-8"?>
<sst xmlns="http://schemas.openxmlformats.org/spreadsheetml/2006/main" count="88" uniqueCount="51">
  <si>
    <t>DN200</t>
  </si>
  <si>
    <t>DN300</t>
  </si>
  <si>
    <t>DN50</t>
  </si>
  <si>
    <t>DN400</t>
  </si>
  <si>
    <t>DN250</t>
  </si>
  <si>
    <t>D1</t>
  </si>
  <si>
    <t>D2</t>
  </si>
  <si>
    <t>D3</t>
  </si>
  <si>
    <t>D4</t>
  </si>
  <si>
    <t>D5</t>
  </si>
  <si>
    <t>AC</t>
  </si>
  <si>
    <t>DN150</t>
  </si>
  <si>
    <t>AN4</t>
  </si>
  <si>
    <t>DL M</t>
  </si>
  <si>
    <t>š RYHY</t>
  </si>
  <si>
    <t>D2-1</t>
  </si>
  <si>
    <t>DN1600</t>
  </si>
  <si>
    <t>AN 3</t>
  </si>
  <si>
    <t>AN1</t>
  </si>
  <si>
    <t xml:space="preserve"> - </t>
  </si>
  <si>
    <t>D4-1</t>
  </si>
  <si>
    <t>D4-3</t>
  </si>
  <si>
    <t>D4-3-1</t>
  </si>
  <si>
    <t>PREPAD</t>
  </si>
  <si>
    <t>D4-4</t>
  </si>
  <si>
    <t>D4-2</t>
  </si>
  <si>
    <t>D4-5</t>
  </si>
  <si>
    <t>D4-5-1</t>
  </si>
  <si>
    <t>BEZ VýKOPU</t>
  </si>
  <si>
    <t>PLOCHA Z Pozdl -1,2M</t>
  </si>
  <si>
    <t>výKOP RYHA m3</t>
  </si>
  <si>
    <t>JAMA
m3</t>
  </si>
  <si>
    <t>ROZSIRENIE PRE SACHTY 2x2m
(VýšKA.SACHIET-POCETSACHIET*1,2 M)</t>
  </si>
  <si>
    <t>AC-1</t>
  </si>
  <si>
    <t>AC-2</t>
  </si>
  <si>
    <t>AC-3</t>
  </si>
  <si>
    <t>AC-4</t>
  </si>
  <si>
    <t>AC-4-1</t>
  </si>
  <si>
    <t>AC-4-2</t>
  </si>
  <si>
    <t>AK-1</t>
  </si>
  <si>
    <t>DN800</t>
  </si>
  <si>
    <t>AK-1-1</t>
  </si>
  <si>
    <t>AK-2</t>
  </si>
  <si>
    <t>AK-3+AC-1-1 SPOLOCNA RYHA</t>
  </si>
  <si>
    <t>AK-3-1</t>
  </si>
  <si>
    <t>RYHY CELKOM</t>
  </si>
  <si>
    <t>JAMY CELKOM</t>
  </si>
  <si>
    <t>SPOLU</t>
  </si>
  <si>
    <t xml:space="preserve">Výkop je uvažovaný z úrovne -1,2 m pod terénom, teda po odstránení koľajového spodku a zvršku </t>
  </si>
  <si>
    <t>Výpočet výkopov bol urobený nanovo. Plocha z pozdĺžneho rezu x šírka ryhy+ rozšírenie pre šachty</t>
  </si>
  <si>
    <t>Jama pre AN1 a AN 3 je uvazovaná nezapazená so šikmými stenami podla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</si>
</sst>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FF0066"/>
      <name val="Calibri"/>
      <family val="2"/>
      <scheme val="minor"/>
    </font>
    <font>
      <sz val="11"/>
      <name val="Calibri"/>
      <family val="2"/>
      <scheme val="minor"/>
    </font>
    <font>
      <sz val="11"/>
      <color rgb="FFFFC000"/>
      <name val="Calibri"/>
      <family val="2"/>
      <charset val="238"/>
      <scheme val="minor"/>
    </font>
    <font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6" fillId="2" borderId="0" xfId="0" applyFont="1" applyFill="1"/>
    <xf numFmtId="0" fontId="7" fillId="0" borderId="0" xfId="0" applyFont="1"/>
    <xf numFmtId="49" fontId="0" fillId="0" borderId="0" xfId="0" applyNumberFormat="1" applyAlignment="1">
      <alignment horizontal="center" vertical="center" wrapText="1"/>
    </xf>
    <xf numFmtId="0" fontId="0" fillId="3" borderId="0" xfId="0" applyFill="1"/>
    <xf numFmtId="0" fontId="8" fillId="0" borderId="0" xfId="0" applyFont="1"/>
    <xf numFmtId="0" fontId="1" fillId="0" borderId="1" xfId="0" applyFont="1" applyBorder="1"/>
    <xf numFmtId="0" fontId="1" fillId="3" borderId="5" xfId="0" applyFont="1" applyFill="1" applyBorder="1"/>
    <xf numFmtId="4" fontId="0" fillId="0" borderId="0" xfId="0" applyNumberFormat="1"/>
    <xf numFmtId="0" fontId="1" fillId="2" borderId="8" xfId="0" applyFont="1" applyFill="1" applyBorder="1"/>
    <xf numFmtId="0" fontId="1" fillId="2" borderId="9" xfId="0" applyFont="1" applyFill="1" applyBorder="1"/>
    <xf numFmtId="0" fontId="1" fillId="2" borderId="10" xfId="0" applyFont="1" applyFill="1" applyBorder="1"/>
    <xf numFmtId="0" fontId="0" fillId="0" borderId="0" xfId="0" applyFill="1"/>
    <xf numFmtId="0" fontId="1" fillId="0" borderId="11" xfId="0" applyFont="1" applyFill="1" applyBorder="1"/>
    <xf numFmtId="0" fontId="1" fillId="0" borderId="0" xfId="0" applyFont="1" applyFill="1" applyBorder="1"/>
    <xf numFmtId="4" fontId="0" fillId="0" borderId="0" xfId="0" applyNumberFormat="1" applyFill="1"/>
    <xf numFmtId="0" fontId="1" fillId="0" borderId="2" xfId="0" applyFont="1" applyBorder="1"/>
    <xf numFmtId="0" fontId="1" fillId="0" borderId="3" xfId="0" applyFont="1" applyBorder="1"/>
    <xf numFmtId="0" fontId="1" fillId="0" borderId="12" xfId="0" applyFont="1" applyBorder="1"/>
    <xf numFmtId="0" fontId="1" fillId="0" borderId="13" xfId="0" applyFont="1" applyFill="1" applyBorder="1"/>
    <xf numFmtId="0" fontId="1" fillId="0" borderId="7" xfId="0" applyFont="1" applyFill="1" applyBorder="1"/>
    <xf numFmtId="0" fontId="1" fillId="0" borderId="9" xfId="0" applyFont="1" applyBorder="1"/>
    <xf numFmtId="0" fontId="1" fillId="0" borderId="10" xfId="0" applyFont="1" applyBorder="1"/>
    <xf numFmtId="0" fontId="1" fillId="0" borderId="8" xfId="0" applyFont="1" applyBorder="1"/>
    <xf numFmtId="0" fontId="1" fillId="0" borderId="4" xfId="0" applyFont="1" applyBorder="1"/>
    <xf numFmtId="0" fontId="1" fillId="0" borderId="6" xfId="0" applyFont="1" applyBorder="1"/>
    <xf numFmtId="0" fontId="1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1</xdr:rowOff>
    </xdr:from>
    <xdr:to>
      <xdr:col>6</xdr:col>
      <xdr:colOff>495704</xdr:colOff>
      <xdr:row>16</xdr:row>
      <xdr:rowOff>111673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6AC59A28-E8EB-43B0-847B-C4B518807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8135" y="571501"/>
          <a:ext cx="4462096" cy="220717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6</xdr:col>
      <xdr:colOff>400454</xdr:colOff>
      <xdr:row>35</xdr:row>
      <xdr:rowOff>55035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541CEDC-989A-4C36-85D5-6A54F743E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8135" y="3048000"/>
          <a:ext cx="4366846" cy="32935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92564-253D-4FBC-9B07-DC5DED88FA91}">
  <dimension ref="A2:L147"/>
  <sheetViews>
    <sheetView tabSelected="1" zoomScale="145" zoomScaleNormal="145" workbookViewId="0"/>
  </sheetViews>
  <sheetFormatPr defaultRowHeight="15" x14ac:dyDescent="0.25"/>
  <cols>
    <col min="1" max="1" width="5.140625" bestFit="1" customWidth="1"/>
    <col min="2" max="2" width="15.7109375" customWidth="1"/>
    <col min="3" max="3" width="7.42578125" bestFit="1" customWidth="1"/>
    <col min="4" max="4" width="11.85546875" bestFit="1" customWidth="1"/>
    <col min="5" max="5" width="14" bestFit="1" customWidth="1"/>
    <col min="6" max="6" width="10.7109375" bestFit="1" customWidth="1"/>
    <col min="7" max="7" width="20.140625" bestFit="1" customWidth="1"/>
    <col min="8" max="8" width="8.5703125" bestFit="1" customWidth="1"/>
    <col min="10" max="10" width="11.85546875" bestFit="1" customWidth="1"/>
  </cols>
  <sheetData>
    <row r="2" spans="2:2" x14ac:dyDescent="0.25">
      <c r="B2" t="s">
        <v>48</v>
      </c>
    </row>
    <row r="3" spans="2:2" x14ac:dyDescent="0.25">
      <c r="B3" t="s">
        <v>49</v>
      </c>
    </row>
    <row r="18" spans="2:2" x14ac:dyDescent="0.25">
      <c r="B18" t="s">
        <v>50</v>
      </c>
    </row>
    <row r="38" spans="1:12" x14ac:dyDescent="0.25">
      <c r="B38" s="3" t="s">
        <v>9</v>
      </c>
    </row>
    <row r="39" spans="1:12" ht="75" x14ac:dyDescent="0.25">
      <c r="A39" s="1"/>
      <c r="B39" s="1"/>
      <c r="C39" s="10" t="s">
        <v>13</v>
      </c>
      <c r="D39" s="10" t="s">
        <v>14</v>
      </c>
      <c r="E39" s="10" t="s">
        <v>29</v>
      </c>
      <c r="F39" s="10" t="s">
        <v>30</v>
      </c>
      <c r="G39" s="10" t="s">
        <v>32</v>
      </c>
      <c r="H39" s="10" t="s">
        <v>31</v>
      </c>
      <c r="I39" s="10"/>
      <c r="J39" s="2"/>
      <c r="K39" s="2"/>
      <c r="L39" s="2"/>
    </row>
    <row r="40" spans="1:12" x14ac:dyDescent="0.25">
      <c r="B40" s="4" t="s">
        <v>4</v>
      </c>
      <c r="C40">
        <v>83.29</v>
      </c>
      <c r="D40">
        <v>0.98</v>
      </c>
      <c r="E40">
        <v>353.09</v>
      </c>
      <c r="F40" s="3">
        <f>D40*E40</f>
        <v>346.02819999999997</v>
      </c>
      <c r="G40" s="3">
        <f>(52-(13*1.2))*2*(2-D40)</f>
        <v>74.256</v>
      </c>
    </row>
    <row r="41" spans="1:12" x14ac:dyDescent="0.25">
      <c r="C41">
        <v>14.93</v>
      </c>
      <c r="D41">
        <v>0.98</v>
      </c>
      <c r="E41">
        <v>15.47</v>
      </c>
      <c r="F41" s="3">
        <f t="shared" ref="F41:F45" si="0">D41*E41</f>
        <v>15.160600000000001</v>
      </c>
      <c r="G41" s="3"/>
    </row>
    <row r="42" spans="1:12" x14ac:dyDescent="0.25">
      <c r="C42">
        <v>21.1</v>
      </c>
      <c r="D42">
        <v>0.98</v>
      </c>
      <c r="E42">
        <v>32.36</v>
      </c>
      <c r="F42" s="3">
        <f t="shared" si="0"/>
        <v>31.712799999999998</v>
      </c>
      <c r="G42" s="3"/>
    </row>
    <row r="43" spans="1:12" x14ac:dyDescent="0.25">
      <c r="C43">
        <v>21.73</v>
      </c>
      <c r="D43">
        <v>0.98</v>
      </c>
      <c r="E43">
        <v>37.799999999999997</v>
      </c>
      <c r="F43" s="3">
        <f t="shared" si="0"/>
        <v>37.043999999999997</v>
      </c>
      <c r="G43" s="3"/>
    </row>
    <row r="44" spans="1:12" x14ac:dyDescent="0.25">
      <c r="F44" s="3"/>
      <c r="G44" s="3"/>
    </row>
    <row r="45" spans="1:12" x14ac:dyDescent="0.25">
      <c r="B45" t="s">
        <v>1</v>
      </c>
      <c r="C45">
        <v>311.33</v>
      </c>
      <c r="D45">
        <v>1.05</v>
      </c>
      <c r="E45">
        <v>493.8</v>
      </c>
      <c r="F45" s="3">
        <f t="shared" si="0"/>
        <v>518.49</v>
      </c>
      <c r="G45" s="3">
        <f>(36.8-(12*1.2))*2*(2-D45)</f>
        <v>42.559999999999995</v>
      </c>
    </row>
    <row r="46" spans="1:12" x14ac:dyDescent="0.25">
      <c r="A46" t="s">
        <v>17</v>
      </c>
      <c r="F46" s="3"/>
      <c r="G46" s="3"/>
      <c r="H46" s="3">
        <f>20.8*24.17</f>
        <v>502.73600000000005</v>
      </c>
    </row>
    <row r="47" spans="1:12" x14ac:dyDescent="0.25">
      <c r="A47" t="s">
        <v>18</v>
      </c>
      <c r="F47" s="3"/>
      <c r="G47" s="3"/>
      <c r="H47" s="3">
        <f>14.8*45.83</f>
        <v>678.28399999999999</v>
      </c>
    </row>
    <row r="48" spans="1:12" x14ac:dyDescent="0.25">
      <c r="B48" s="3" t="s">
        <v>5</v>
      </c>
      <c r="F48" s="3"/>
      <c r="G48" s="3"/>
    </row>
    <row r="49" spans="1:7" x14ac:dyDescent="0.25">
      <c r="B49" t="s">
        <v>1</v>
      </c>
      <c r="C49">
        <v>140.94</v>
      </c>
      <c r="D49">
        <v>1.05</v>
      </c>
      <c r="E49">
        <v>187.08</v>
      </c>
      <c r="F49" s="3">
        <f t="shared" ref="F49" si="1">D49*E49</f>
        <v>196.43400000000003</v>
      </c>
      <c r="G49" s="3">
        <f>(26.2-(10*1.2))*2*(2-D49)</f>
        <v>26.979999999999997</v>
      </c>
    </row>
    <row r="50" spans="1:7" x14ac:dyDescent="0.25">
      <c r="F50" s="3"/>
      <c r="G50" s="3"/>
    </row>
    <row r="51" spans="1:7" x14ac:dyDescent="0.25">
      <c r="B51" s="3" t="s">
        <v>6</v>
      </c>
      <c r="F51" s="3"/>
      <c r="G51" s="3"/>
    </row>
    <row r="52" spans="1:7" x14ac:dyDescent="0.25">
      <c r="B52" t="s">
        <v>1</v>
      </c>
      <c r="C52">
        <v>32</v>
      </c>
      <c r="D52">
        <v>1.05</v>
      </c>
      <c r="E52">
        <v>36.22</v>
      </c>
      <c r="F52" s="3">
        <f t="shared" ref="F52" si="2">D52*E52</f>
        <v>38.030999999999999</v>
      </c>
      <c r="G52" s="3">
        <f>(7.55-(3*1.2))*2*(2-D52)</f>
        <v>7.5049999999999999</v>
      </c>
    </row>
    <row r="53" spans="1:7" x14ac:dyDescent="0.25">
      <c r="F53" s="3"/>
      <c r="G53" s="3"/>
    </row>
    <row r="54" spans="1:7" x14ac:dyDescent="0.25">
      <c r="B54" s="3" t="s">
        <v>15</v>
      </c>
      <c r="F54" s="3"/>
      <c r="G54" s="3"/>
    </row>
    <row r="55" spans="1:7" x14ac:dyDescent="0.25">
      <c r="B55" t="s">
        <v>1</v>
      </c>
      <c r="C55">
        <v>85.14</v>
      </c>
      <c r="D55">
        <v>1.05</v>
      </c>
      <c r="E55">
        <v>207.36</v>
      </c>
      <c r="F55" s="3">
        <f t="shared" ref="F55" si="3">D55*E55</f>
        <v>217.72800000000004</v>
      </c>
      <c r="G55" s="3">
        <f>(14.23-(4*1.2))*2*(2-D55)</f>
        <v>17.916999999999998</v>
      </c>
    </row>
    <row r="56" spans="1:7" x14ac:dyDescent="0.25">
      <c r="F56" s="3"/>
      <c r="G56" s="3"/>
    </row>
    <row r="57" spans="1:7" x14ac:dyDescent="0.25">
      <c r="B57" s="3" t="s">
        <v>7</v>
      </c>
      <c r="F57" s="3"/>
      <c r="G57" s="3"/>
    </row>
    <row r="58" spans="1:7" x14ac:dyDescent="0.25">
      <c r="B58" s="5" t="s">
        <v>0</v>
      </c>
      <c r="C58">
        <v>25.52</v>
      </c>
      <c r="D58">
        <v>0.93</v>
      </c>
      <c r="E58">
        <v>151.30000000000001</v>
      </c>
      <c r="F58" s="3">
        <f t="shared" ref="F58" si="4">D58*E58</f>
        <v>140.70900000000003</v>
      </c>
      <c r="G58" s="3">
        <f>(28.8-(4*1.2))*2*(2-D58)</f>
        <v>51.359999999999992</v>
      </c>
    </row>
    <row r="59" spans="1:7" x14ac:dyDescent="0.25">
      <c r="F59" s="3"/>
      <c r="G59" s="3"/>
    </row>
    <row r="60" spans="1:7" x14ac:dyDescent="0.25">
      <c r="B60" s="3" t="s">
        <v>8</v>
      </c>
      <c r="F60" s="3"/>
      <c r="G60" s="3"/>
    </row>
    <row r="61" spans="1:7" x14ac:dyDescent="0.25">
      <c r="B61" s="6" t="s">
        <v>2</v>
      </c>
      <c r="C61">
        <v>16.43</v>
      </c>
      <c r="D61">
        <v>0.93</v>
      </c>
      <c r="E61">
        <v>47.5</v>
      </c>
      <c r="F61" s="3">
        <f>D61*E61</f>
        <v>44.175000000000004</v>
      </c>
      <c r="G61" s="3" t="s">
        <v>19</v>
      </c>
    </row>
    <row r="62" spans="1:7" x14ac:dyDescent="0.25">
      <c r="B62" s="5" t="s">
        <v>0</v>
      </c>
      <c r="C62">
        <v>9.67</v>
      </c>
      <c r="D62">
        <v>0.93</v>
      </c>
      <c r="E62">
        <v>82.5</v>
      </c>
      <c r="F62" s="3">
        <f t="shared" ref="F62:F63" si="5">D62*E62</f>
        <v>76.725000000000009</v>
      </c>
      <c r="G62" s="3">
        <f>(9.8-(2*1.2))*2*(2-D62)</f>
        <v>15.835999999999999</v>
      </c>
    </row>
    <row r="63" spans="1:7" x14ac:dyDescent="0.25">
      <c r="B63" s="7" t="s">
        <v>3</v>
      </c>
      <c r="C63">
        <v>2.16</v>
      </c>
      <c r="D63">
        <v>1.25</v>
      </c>
      <c r="E63">
        <v>19.72</v>
      </c>
      <c r="F63" s="3">
        <f t="shared" si="5"/>
        <v>24.65</v>
      </c>
      <c r="G63" s="3">
        <f>(6.13-(1*1.2))*2*(2-D63)</f>
        <v>7.3949999999999996</v>
      </c>
    </row>
    <row r="64" spans="1:7" x14ac:dyDescent="0.25">
      <c r="A64" t="s">
        <v>12</v>
      </c>
      <c r="B64" s="8" t="s">
        <v>16</v>
      </c>
      <c r="C64">
        <v>124.05</v>
      </c>
      <c r="D64">
        <v>3.8</v>
      </c>
      <c r="E64">
        <v>458.8</v>
      </c>
      <c r="F64" s="3">
        <f t="shared" ref="F64" si="6">D64*E64</f>
        <v>1743.44</v>
      </c>
      <c r="G64" s="3" t="s">
        <v>19</v>
      </c>
    </row>
    <row r="65" spans="2:7" x14ac:dyDescent="0.25">
      <c r="B65" s="8"/>
      <c r="F65" s="3"/>
      <c r="G65" s="3"/>
    </row>
    <row r="66" spans="2:7" x14ac:dyDescent="0.25">
      <c r="B66" s="3" t="s">
        <v>20</v>
      </c>
    </row>
    <row r="67" spans="2:7" x14ac:dyDescent="0.25">
      <c r="B67" t="s">
        <v>1</v>
      </c>
      <c r="C67">
        <v>9.0299999999999994</v>
      </c>
      <c r="D67">
        <v>1.05</v>
      </c>
      <c r="E67">
        <v>17.600000000000001</v>
      </c>
      <c r="F67" s="3">
        <f t="shared" ref="F67" si="7">D67*E67</f>
        <v>18.480000000000004</v>
      </c>
      <c r="G67" s="3">
        <f>(8.28-(2*1.2))*2*(2-D67)</f>
        <v>11.171999999999997</v>
      </c>
    </row>
    <row r="68" spans="2:7" x14ac:dyDescent="0.25">
      <c r="F68" s="3"/>
      <c r="G68" s="3"/>
    </row>
    <row r="69" spans="2:7" x14ac:dyDescent="0.25">
      <c r="B69" s="3" t="s">
        <v>25</v>
      </c>
      <c r="F69" s="3"/>
      <c r="G69" s="3"/>
    </row>
    <row r="70" spans="2:7" x14ac:dyDescent="0.25">
      <c r="B70" s="7" t="s">
        <v>3</v>
      </c>
      <c r="C70">
        <v>44.84</v>
      </c>
      <c r="D70">
        <v>1.25</v>
      </c>
      <c r="E70">
        <v>137.28</v>
      </c>
      <c r="F70" s="3">
        <f t="shared" ref="F70" si="8">D70*E70</f>
        <v>171.6</v>
      </c>
      <c r="G70" s="3">
        <f>(9.14-(2*1.2))*2*(2-D70)</f>
        <v>10.11</v>
      </c>
    </row>
    <row r="72" spans="2:7" x14ac:dyDescent="0.25">
      <c r="B72" s="3" t="s">
        <v>21</v>
      </c>
    </row>
    <row r="73" spans="2:7" x14ac:dyDescent="0.25">
      <c r="B73" s="5" t="s">
        <v>0</v>
      </c>
      <c r="C73">
        <v>17.5</v>
      </c>
      <c r="D73">
        <v>0.93</v>
      </c>
      <c r="E73">
        <v>14.12</v>
      </c>
      <c r="F73" s="3">
        <f t="shared" ref="F73:F75" si="9">D73*E73</f>
        <v>13.131600000000001</v>
      </c>
      <c r="G73" s="3">
        <f>(4.17-(2*1.2))*2*(2-D73)</f>
        <v>3.7877999999999994</v>
      </c>
    </row>
    <row r="74" spans="2:7" x14ac:dyDescent="0.25">
      <c r="B74" t="s">
        <v>1</v>
      </c>
      <c r="C74">
        <v>97.7</v>
      </c>
      <c r="D74">
        <v>1.05</v>
      </c>
      <c r="E74">
        <v>107.48</v>
      </c>
      <c r="F74" s="3">
        <f t="shared" si="9"/>
        <v>112.85400000000001</v>
      </c>
      <c r="G74" s="3">
        <f>(7.7-(3*1.2))*2*(2-D74)</f>
        <v>7.7900000000000009</v>
      </c>
    </row>
    <row r="75" spans="2:7" x14ac:dyDescent="0.25">
      <c r="B75" s="7" t="s">
        <v>3</v>
      </c>
      <c r="C75">
        <v>48.24</v>
      </c>
      <c r="D75">
        <v>1.25</v>
      </c>
      <c r="E75">
        <v>89.97</v>
      </c>
      <c r="F75" s="3">
        <f t="shared" si="9"/>
        <v>112.46250000000001</v>
      </c>
      <c r="G75" s="3" t="s">
        <v>19</v>
      </c>
    </row>
    <row r="77" spans="2:7" x14ac:dyDescent="0.25">
      <c r="B77" s="3" t="s">
        <v>22</v>
      </c>
    </row>
    <row r="78" spans="2:7" x14ac:dyDescent="0.25">
      <c r="B78" s="5" t="s">
        <v>0</v>
      </c>
      <c r="C78">
        <v>5.25</v>
      </c>
      <c r="D78">
        <v>0.93</v>
      </c>
      <c r="E78">
        <v>5.23</v>
      </c>
      <c r="F78" s="3">
        <f t="shared" ref="F78" si="10">D78*E78</f>
        <v>4.863900000000001</v>
      </c>
      <c r="G78" s="3">
        <f>(4.24-(2*1.2))*2*(2-D78)</f>
        <v>3.9376000000000002</v>
      </c>
    </row>
    <row r="79" spans="2:7" x14ac:dyDescent="0.25">
      <c r="B79" s="5"/>
      <c r="F79" s="3"/>
      <c r="G79" s="3"/>
    </row>
    <row r="80" spans="2:7" x14ac:dyDescent="0.25">
      <c r="B80" s="3" t="s">
        <v>24</v>
      </c>
    </row>
    <row r="81" spans="2:7" x14ac:dyDescent="0.25">
      <c r="B81" s="5" t="s">
        <v>0</v>
      </c>
      <c r="C81">
        <v>21.89</v>
      </c>
      <c r="D81">
        <v>0.93</v>
      </c>
      <c r="E81">
        <v>30.06</v>
      </c>
      <c r="F81" s="3">
        <f t="shared" ref="F81" si="11">D81*E81</f>
        <v>27.9558</v>
      </c>
      <c r="G81" s="3">
        <f>(5.57-(2*1.2))*2*(2-D81)</f>
        <v>6.7837999999999994</v>
      </c>
    </row>
    <row r="82" spans="2:7" x14ac:dyDescent="0.25">
      <c r="B82" s="5"/>
      <c r="F82" s="3"/>
      <c r="G82" s="3"/>
    </row>
    <row r="83" spans="2:7" x14ac:dyDescent="0.25">
      <c r="B83" s="3" t="s">
        <v>26</v>
      </c>
    </row>
    <row r="84" spans="2:7" x14ac:dyDescent="0.25">
      <c r="B84" s="5" t="s">
        <v>0</v>
      </c>
      <c r="C84">
        <v>97.9</v>
      </c>
      <c r="D84">
        <v>0.93</v>
      </c>
      <c r="E84">
        <v>18.100000000000001</v>
      </c>
      <c r="F84" s="3">
        <f t="shared" ref="F84:F85" si="12">D84*E84</f>
        <v>16.833000000000002</v>
      </c>
      <c r="G84" s="3">
        <f>(6.08-(2*1.2))*2*(2-D84)</f>
        <v>7.8751999999999995</v>
      </c>
    </row>
    <row r="85" spans="2:7" x14ac:dyDescent="0.25">
      <c r="B85" t="s">
        <v>1</v>
      </c>
      <c r="C85">
        <v>12.32</v>
      </c>
      <c r="D85">
        <v>1.05</v>
      </c>
      <c r="E85">
        <v>87.1</v>
      </c>
      <c r="F85" s="3">
        <f t="shared" si="12"/>
        <v>91.454999999999998</v>
      </c>
      <c r="G85" s="3">
        <f>(5.9-(3*1.2))*2*(2-D85)</f>
        <v>4.370000000000001</v>
      </c>
    </row>
    <row r="86" spans="2:7" x14ac:dyDescent="0.25">
      <c r="B86" s="5"/>
      <c r="F86" s="3"/>
      <c r="G86" s="3"/>
    </row>
    <row r="87" spans="2:7" x14ac:dyDescent="0.25">
      <c r="B87" s="3" t="s">
        <v>27</v>
      </c>
    </row>
    <row r="88" spans="2:7" x14ac:dyDescent="0.25">
      <c r="B88" s="9" t="s">
        <v>11</v>
      </c>
      <c r="C88">
        <v>6.04</v>
      </c>
      <c r="D88" t="s">
        <v>28</v>
      </c>
    </row>
    <row r="89" spans="2:7" x14ac:dyDescent="0.25">
      <c r="B89" s="5" t="s">
        <v>0</v>
      </c>
      <c r="C89">
        <v>24.33</v>
      </c>
      <c r="D89">
        <v>0.93</v>
      </c>
      <c r="E89">
        <v>18.3</v>
      </c>
      <c r="F89" s="3">
        <f t="shared" ref="F89" si="13">D89*E89</f>
        <v>17.019000000000002</v>
      </c>
      <c r="G89" s="3">
        <f>(4.74-(2*1.2))*2*(2-D89)</f>
        <v>5.0076000000000001</v>
      </c>
    </row>
    <row r="91" spans="2:7" x14ac:dyDescent="0.25">
      <c r="B91" s="3" t="s">
        <v>23</v>
      </c>
    </row>
    <row r="92" spans="2:7" x14ac:dyDescent="0.25">
      <c r="B92" t="s">
        <v>1</v>
      </c>
      <c r="C92">
        <v>3.67</v>
      </c>
      <c r="D92">
        <v>1.05</v>
      </c>
      <c r="E92">
        <v>7.3</v>
      </c>
      <c r="F92" s="3">
        <f t="shared" ref="F92" si="14">D92*E92</f>
        <v>7.665</v>
      </c>
      <c r="G92" s="3">
        <f>(5.9-(2*1.2))*2*(2-D92)</f>
        <v>6.65</v>
      </c>
    </row>
    <row r="93" spans="2:7" s="11" customFormat="1" x14ac:dyDescent="0.25"/>
    <row r="95" spans="2:7" x14ac:dyDescent="0.25">
      <c r="B95" s="3" t="s">
        <v>10</v>
      </c>
    </row>
    <row r="96" spans="2:7" x14ac:dyDescent="0.25">
      <c r="B96" t="s">
        <v>1</v>
      </c>
      <c r="C96">
        <f>192.85-C97</f>
        <v>143.35</v>
      </c>
      <c r="D96">
        <v>1.05</v>
      </c>
      <c r="E96">
        <v>173.1</v>
      </c>
      <c r="F96" s="3">
        <f t="shared" ref="F96" si="15">D96*E96</f>
        <v>181.755</v>
      </c>
      <c r="G96" s="3">
        <f>(15-(6*1.2))*2*(2-D96)</f>
        <v>14.82</v>
      </c>
    </row>
    <row r="97" spans="2:7" x14ac:dyDescent="0.25">
      <c r="B97" t="s">
        <v>1</v>
      </c>
      <c r="C97">
        <v>49.5</v>
      </c>
      <c r="D97">
        <v>0.55000000000000004</v>
      </c>
      <c r="E97">
        <v>60.4</v>
      </c>
      <c r="F97" s="3">
        <f t="shared" ref="F97" si="16">D97*E97</f>
        <v>33.22</v>
      </c>
      <c r="G97" s="3" t="s">
        <v>19</v>
      </c>
    </row>
    <row r="98" spans="2:7" x14ac:dyDescent="0.25">
      <c r="B98" s="7" t="s">
        <v>3</v>
      </c>
      <c r="C98">
        <v>96.96</v>
      </c>
      <c r="D98">
        <v>1.25</v>
      </c>
      <c r="E98">
        <v>309.60000000000002</v>
      </c>
      <c r="F98" s="3">
        <f t="shared" ref="F98" si="17">D98*E98</f>
        <v>387</v>
      </c>
      <c r="G98" s="3">
        <f>(18.12-(4*1.2))*2*(2-D98)</f>
        <v>19.98</v>
      </c>
    </row>
    <row r="100" spans="2:7" x14ac:dyDescent="0.25">
      <c r="B100" s="3" t="s">
        <v>33</v>
      </c>
    </row>
    <row r="101" spans="2:7" x14ac:dyDescent="0.25">
      <c r="B101" t="s">
        <v>1</v>
      </c>
      <c r="C101">
        <v>42.93</v>
      </c>
      <c r="D101">
        <v>1.05</v>
      </c>
      <c r="E101">
        <v>116.5</v>
      </c>
      <c r="F101" s="3">
        <f t="shared" ref="F101:F102" si="18">D101*E101</f>
        <v>122.325</v>
      </c>
      <c r="G101" s="3">
        <f>(16.4-(4*1.2))*2*(2-D101)</f>
        <v>22.039999999999996</v>
      </c>
    </row>
    <row r="102" spans="2:7" x14ac:dyDescent="0.25">
      <c r="B102" s="5" t="s">
        <v>0</v>
      </c>
      <c r="C102">
        <v>127.37</v>
      </c>
      <c r="D102">
        <v>0.93</v>
      </c>
      <c r="E102">
        <v>139.26</v>
      </c>
      <c r="F102" s="3">
        <f t="shared" si="18"/>
        <v>129.51179999999999</v>
      </c>
      <c r="G102" s="3">
        <f>(10.2-(4*1.2))*2*(2-D102)</f>
        <v>11.555999999999997</v>
      </c>
    </row>
    <row r="104" spans="2:7" x14ac:dyDescent="0.25">
      <c r="B104" s="3" t="s">
        <v>34</v>
      </c>
    </row>
    <row r="105" spans="2:7" x14ac:dyDescent="0.25">
      <c r="B105" s="5" t="s">
        <v>0</v>
      </c>
      <c r="C105">
        <v>137.30000000000001</v>
      </c>
      <c r="D105">
        <v>0.6</v>
      </c>
      <c r="E105">
        <v>160.80000000000001</v>
      </c>
      <c r="F105" s="3">
        <f t="shared" ref="F105" si="19">D105*E105</f>
        <v>96.48</v>
      </c>
      <c r="G105" s="3">
        <f>(14.16-(5*1.2))*2*(2-D105)</f>
        <v>22.847999999999999</v>
      </c>
    </row>
    <row r="107" spans="2:7" x14ac:dyDescent="0.25">
      <c r="B107" s="3" t="s">
        <v>35</v>
      </c>
    </row>
    <row r="108" spans="2:7" x14ac:dyDescent="0.25">
      <c r="B108" s="5" t="s">
        <v>0</v>
      </c>
      <c r="C108">
        <v>135.66</v>
      </c>
      <c r="D108">
        <v>0.93</v>
      </c>
      <c r="E108">
        <v>144.80000000000001</v>
      </c>
      <c r="F108" s="3">
        <f t="shared" ref="F108" si="20">D108*E108</f>
        <v>134.66400000000002</v>
      </c>
      <c r="G108" s="3">
        <f>(9.43-(4*1.2))*2*(2-D108)</f>
        <v>9.908199999999999</v>
      </c>
    </row>
    <row r="110" spans="2:7" x14ac:dyDescent="0.25">
      <c r="B110" s="3" t="s">
        <v>36</v>
      </c>
    </row>
    <row r="111" spans="2:7" x14ac:dyDescent="0.25">
      <c r="B111" t="s">
        <v>1</v>
      </c>
      <c r="C111">
        <v>3.04</v>
      </c>
      <c r="D111">
        <v>1.05</v>
      </c>
      <c r="E111">
        <v>6.77</v>
      </c>
      <c r="F111" s="3">
        <f t="shared" ref="F111:F112" si="21">D111*E111</f>
        <v>7.1085000000000003</v>
      </c>
      <c r="G111" s="3">
        <f>(6.99-(2*1.2))*2*(2-D111)</f>
        <v>8.7210000000000001</v>
      </c>
    </row>
    <row r="112" spans="2:7" x14ac:dyDescent="0.25">
      <c r="B112" s="5" t="s">
        <v>0</v>
      </c>
      <c r="C112">
        <v>25.32</v>
      </c>
      <c r="D112">
        <v>0.93</v>
      </c>
      <c r="E112">
        <v>28.34</v>
      </c>
      <c r="F112" s="3">
        <f t="shared" si="21"/>
        <v>26.356200000000001</v>
      </c>
      <c r="G112" s="3">
        <f>(4.6-(2*1.2))*2*(2-D112)</f>
        <v>4.7079999999999984</v>
      </c>
    </row>
    <row r="114" spans="2:7" x14ac:dyDescent="0.25">
      <c r="B114" s="3" t="s">
        <v>37</v>
      </c>
    </row>
    <row r="115" spans="2:7" x14ac:dyDescent="0.25">
      <c r="B115" t="s">
        <v>1</v>
      </c>
      <c r="C115">
        <v>14.61</v>
      </c>
      <c r="D115">
        <v>1.05</v>
      </c>
      <c r="E115">
        <v>16.88</v>
      </c>
      <c r="F115" s="3">
        <f t="shared" ref="F115:F116" si="22">D115*E115</f>
        <v>17.724</v>
      </c>
      <c r="G115" s="3">
        <f>(4.81-(2*1.2))*2*(2-D115)</f>
        <v>4.5789999999999988</v>
      </c>
    </row>
    <row r="116" spans="2:7" x14ac:dyDescent="0.25">
      <c r="B116" s="5" t="s">
        <v>0</v>
      </c>
      <c r="C116">
        <v>21.38</v>
      </c>
      <c r="D116">
        <v>0.93</v>
      </c>
      <c r="E116">
        <v>16.38</v>
      </c>
      <c r="F116" s="3">
        <f t="shared" si="22"/>
        <v>15.2334</v>
      </c>
      <c r="G116" s="3">
        <f>(4-(2*1.2))*2*(2-D116)</f>
        <v>3.4239999999999995</v>
      </c>
    </row>
    <row r="118" spans="2:7" x14ac:dyDescent="0.25">
      <c r="B118" s="3" t="s">
        <v>38</v>
      </c>
    </row>
    <row r="119" spans="2:7" x14ac:dyDescent="0.25">
      <c r="B119" s="5" t="s">
        <v>0</v>
      </c>
      <c r="C119">
        <v>22.7</v>
      </c>
      <c r="D119">
        <v>0.93</v>
      </c>
      <c r="E119">
        <v>23.28</v>
      </c>
      <c r="F119" s="3">
        <f t="shared" ref="F119" si="23">D119*E119</f>
        <v>21.650400000000001</v>
      </c>
      <c r="G119" s="3">
        <f>(4.57-(2*1.2))*2*(2-D119)</f>
        <v>4.6437999999999997</v>
      </c>
    </row>
    <row r="121" spans="2:7" x14ac:dyDescent="0.25">
      <c r="B121" s="3" t="s">
        <v>39</v>
      </c>
    </row>
    <row r="122" spans="2:7" x14ac:dyDescent="0.25">
      <c r="B122" s="7" t="s">
        <v>3</v>
      </c>
      <c r="C122">
        <v>1</v>
      </c>
      <c r="D122">
        <v>1.25</v>
      </c>
      <c r="E122">
        <v>4.08</v>
      </c>
      <c r="F122" s="3">
        <f t="shared" ref="F122" si="24">D122*E122</f>
        <v>5.0999999999999996</v>
      </c>
      <c r="G122" s="3">
        <f>(4.23-(1*1.2))*2*(2-D122)</f>
        <v>4.5449999999999999</v>
      </c>
    </row>
    <row r="123" spans="2:7" x14ac:dyDescent="0.25">
      <c r="B123" s="12" t="s">
        <v>40</v>
      </c>
      <c r="C123">
        <v>109.1</v>
      </c>
      <c r="D123">
        <v>1.5</v>
      </c>
      <c r="E123">
        <v>218.39</v>
      </c>
      <c r="F123" s="3">
        <f t="shared" ref="F123" si="25">D123*E123</f>
        <v>327.58499999999998</v>
      </c>
      <c r="G123" s="3">
        <f>(6.9-(3*1.2))*2*(2-D123)</f>
        <v>3.3000000000000007</v>
      </c>
    </row>
    <row r="125" spans="2:7" x14ac:dyDescent="0.25">
      <c r="B125" s="3" t="s">
        <v>41</v>
      </c>
    </row>
    <row r="126" spans="2:7" x14ac:dyDescent="0.25">
      <c r="B126" s="5" t="s">
        <v>0</v>
      </c>
      <c r="C126">
        <v>9.3699999999999992</v>
      </c>
      <c r="D126">
        <v>0.93</v>
      </c>
      <c r="E126">
        <v>6.95</v>
      </c>
      <c r="F126" s="3">
        <f t="shared" ref="F126" si="26">D126*E126</f>
        <v>6.4635000000000007</v>
      </c>
      <c r="G126" s="3">
        <f>(2-(1*1.2))*2*(2-D126)</f>
        <v>1.7119999999999997</v>
      </c>
    </row>
    <row r="128" spans="2:7" x14ac:dyDescent="0.25">
      <c r="B128" s="3" t="s">
        <v>42</v>
      </c>
    </row>
    <row r="129" spans="2:10" x14ac:dyDescent="0.25">
      <c r="B129" s="12" t="s">
        <v>40</v>
      </c>
      <c r="C129">
        <v>110.2</v>
      </c>
      <c r="D129">
        <v>1.5</v>
      </c>
      <c r="E129">
        <v>222.16</v>
      </c>
      <c r="F129" s="3">
        <f t="shared" ref="F129" si="27">D129*E129</f>
        <v>333.24</v>
      </c>
      <c r="G129" s="3">
        <f>(6.95-(3*1.2))*2*(2-D129)</f>
        <v>3.3500000000000005</v>
      </c>
    </row>
    <row r="131" spans="2:10" ht="35.25" customHeight="1" x14ac:dyDescent="0.25">
      <c r="B131" s="33" t="s">
        <v>43</v>
      </c>
    </row>
    <row r="132" spans="2:10" x14ac:dyDescent="0.25">
      <c r="B132" s="7" t="s">
        <v>3</v>
      </c>
      <c r="C132">
        <v>1</v>
      </c>
      <c r="D132">
        <v>2.21</v>
      </c>
      <c r="E132">
        <v>4.6399999999999997</v>
      </c>
      <c r="F132" s="3">
        <f t="shared" ref="F132" si="28">D132*E132</f>
        <v>10.254399999999999</v>
      </c>
      <c r="G132" s="3"/>
    </row>
    <row r="133" spans="2:10" x14ac:dyDescent="0.25">
      <c r="B133" s="12" t="s">
        <v>40</v>
      </c>
      <c r="C133">
        <v>131.06</v>
      </c>
      <c r="D133">
        <v>2.21</v>
      </c>
      <c r="E133">
        <v>362.75</v>
      </c>
      <c r="F133" s="3">
        <f t="shared" ref="F133" si="29">D133*E133</f>
        <v>801.67750000000001</v>
      </c>
      <c r="G133" s="3"/>
    </row>
    <row r="134" spans="2:10" x14ac:dyDescent="0.25">
      <c r="B134" s="5" t="s">
        <v>0</v>
      </c>
      <c r="C134">
        <v>129.41999999999999</v>
      </c>
      <c r="F134" s="3"/>
      <c r="G134" s="3"/>
    </row>
    <row r="136" spans="2:10" x14ac:dyDescent="0.25">
      <c r="B136" s="3" t="s">
        <v>44</v>
      </c>
    </row>
    <row r="137" spans="2:10" x14ac:dyDescent="0.25">
      <c r="B137" s="5" t="s">
        <v>0</v>
      </c>
      <c r="C137">
        <v>3.03</v>
      </c>
      <c r="D137">
        <v>0.93</v>
      </c>
      <c r="E137">
        <v>1.84</v>
      </c>
      <c r="F137" s="3">
        <f t="shared" ref="F137" si="30">D137*E137</f>
        <v>1.7112000000000001</v>
      </c>
      <c r="G137" s="3">
        <f>(1.92-(1*1.2))*2*(2-D137)</f>
        <v>1.5407999999999997</v>
      </c>
    </row>
    <row r="138" spans="2:10" ht="15.75" thickBot="1" x14ac:dyDescent="0.3"/>
    <row r="139" spans="2:10" ht="15.75" thickBot="1" x14ac:dyDescent="0.3">
      <c r="E139" s="28"/>
      <c r="F139" s="29">
        <f>SUM(F40:F138)</f>
        <v>6683.7073</v>
      </c>
      <c r="G139" s="29">
        <f>SUM(G40:G138)</f>
        <v>452.9688000000001</v>
      </c>
      <c r="H139" s="30"/>
    </row>
    <row r="140" spans="2:10" ht="15.75" thickBot="1" x14ac:dyDescent="0.3"/>
    <row r="141" spans="2:10" ht="15.75" thickBot="1" x14ac:dyDescent="0.3">
      <c r="E141" s="13" t="s">
        <v>45</v>
      </c>
      <c r="F141" s="31"/>
      <c r="G141" s="14">
        <f>F139+G139</f>
        <v>7136.6761000000006</v>
      </c>
      <c r="H141" s="32"/>
      <c r="J141" s="15"/>
    </row>
    <row r="142" spans="2:10" ht="15.75" thickBot="1" x14ac:dyDescent="0.3">
      <c r="E142" s="23" t="s">
        <v>46</v>
      </c>
      <c r="F142" s="24"/>
      <c r="G142" s="25"/>
      <c r="H142" s="14">
        <f>SUM(H42:H141)</f>
        <v>1181.02</v>
      </c>
      <c r="J142" s="15"/>
    </row>
    <row r="143" spans="2:10" s="19" customFormat="1" ht="15.75" thickBot="1" x14ac:dyDescent="0.3">
      <c r="E143" s="27"/>
      <c r="F143" s="26"/>
      <c r="G143" s="20"/>
      <c r="H143" s="21"/>
      <c r="J143" s="22"/>
    </row>
    <row r="144" spans="2:10" ht="15.75" thickBot="1" x14ac:dyDescent="0.3">
      <c r="E144" s="17" t="s">
        <v>47</v>
      </c>
      <c r="F144" s="18"/>
      <c r="G144" s="16">
        <f>G141+H142</f>
        <v>8317.696100000001</v>
      </c>
      <c r="J144" s="15"/>
    </row>
    <row r="147" customFormat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Zajac Ján Ing.</cp:lastModifiedBy>
  <cp:lastPrinted>2022-02-10T13:33:40Z</cp:lastPrinted>
  <dcterms:created xsi:type="dcterms:W3CDTF">2015-06-05T18:19:34Z</dcterms:created>
  <dcterms:modified xsi:type="dcterms:W3CDTF">2023-08-18T12:25:22Z</dcterms:modified>
</cp:coreProperties>
</file>