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240" yWindow="120" windowWidth="14940" windowHeight="9225" activeTab="0"/>
  </bookViews>
  <sheets>
    <sheet name="Rekapitulace" sheetId="1" r:id="rId1"/>
    <sheet name="SO 01-10-01" sheetId="2" r:id="rId2"/>
    <sheet name="SO 01-11-01" sheetId="3" r:id="rId3"/>
    <sheet name="SO 98-98" sheetId="4" r:id="rId4"/>
  </sheets>
  <definedNames/>
  <calcPr fullCalcOnLoad="1"/>
</workbook>
</file>

<file path=xl/sharedStrings.xml><?xml version="1.0" encoding="utf-8"?>
<sst xmlns="http://schemas.openxmlformats.org/spreadsheetml/2006/main" count="893" uniqueCount="292">
  <si>
    <t>Aspe</t>
  </si>
  <si>
    <t>Rekapitulace ceny</t>
  </si>
  <si>
    <t>S632100085-zm03</t>
  </si>
  <si>
    <t>Rekonstrukce náspu v km 71,250 – 71,280 v úseku Blíževedly – Česká Lípa</t>
  </si>
  <si>
    <t>ZŘ</t>
  </si>
  <si>
    <t>20230608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</si>
  <si>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</si>
  <si>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</si>
  <si>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</si>
  <si>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</si>
  <si>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</si>
  <si>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</si>
  <si>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</si>
  <si>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Počet neoceněných položek</t>
  </si>
  <si>
    <t>D.2.1.1.0</t>
  </si>
  <si>
    <t>Železniční svršek</t>
  </si>
  <si>
    <t xml:space="preserve">  SO 01-10-01</t>
  </si>
  <si>
    <t>SŽDC05</t>
  </si>
  <si>
    <t>S</t>
  </si>
  <si>
    <t>O</t>
  </si>
  <si>
    <t>Soupis prací objektu</t>
  </si>
  <si>
    <t xml:space="preserve">Stavba: </t>
  </si>
  <si>
    <t>0,00</t>
  </si>
  <si>
    <t>15,00</t>
  </si>
  <si>
    <t>21,00</t>
  </si>
  <si>
    <t>3</t>
  </si>
  <si>
    <t>2</t>
  </si>
  <si>
    <t>Objekt:</t>
  </si>
  <si>
    <t>Typ</t>
  </si>
  <si>
    <t>Poř. číslo</t>
  </si>
  <si>
    <t>Kód položky</t>
  </si>
  <si>
    <t>Varianta</t>
  </si>
  <si>
    <t>Název položky</t>
  </si>
  <si>
    <t>MJ</t>
  </si>
  <si>
    <t>Množství</t>
  </si>
  <si>
    <t>Jednotková hmotnost</t>
  </si>
  <si>
    <t>Celková hmotnost</t>
  </si>
  <si>
    <t>Jednotková cena</t>
  </si>
  <si>
    <t>Dodávka</t>
  </si>
  <si>
    <t>Jednotková</t>
  </si>
  <si>
    <t>Celkem</t>
  </si>
  <si>
    <t>Cenové soustavy</t>
  </si>
  <si>
    <t>Počet položek s nulovou cenou</t>
  </si>
  <si>
    <t>O1</t>
  </si>
  <si>
    <t>SO 01-10-01</t>
  </si>
  <si>
    <t>SD</t>
  </si>
  <si>
    <t>0</t>
  </si>
  <si>
    <t>Všeobecné konstrukce a práce</t>
  </si>
  <si>
    <t>P</t>
  </si>
  <si>
    <t>1</t>
  </si>
  <si>
    <t>015150</t>
  </si>
  <si>
    <t/>
  </si>
  <si>
    <t>POPLATKY ZA LIKVIDACŮ ODPADŮ NEKONTAMINOVANÝCH - 17 05 08 ŠTĚRK Z KOLEJIŠTĚ (ODPAD PO RECYKLACI)</t>
  </si>
  <si>
    <t>T</t>
  </si>
  <si>
    <t>2022_OTSKP</t>
  </si>
  <si>
    <t>PP</t>
  </si>
  <si>
    <t>výpočet kubatury</t>
  </si>
  <si>
    <t>VV</t>
  </si>
  <si>
    <t>odměřeno dle situace     
(180) * 2.1 t/m3 
180*2,1=378.000 [A]</t>
  </si>
  <si>
    <t>TS</t>
  </si>
  <si>
    <t>Technická specifikace položky odpovídá příslušné cenové soustavě.</t>
  </si>
  <si>
    <t>015260</t>
  </si>
  <si>
    <t>POPLATKY ZA LIKVIDACŮ ODPADŮ NEKONTAMINOVANÝCH - 07 02 99 PRYŽOVÉ PODLOŽKY (ŽEL. SVRŠEK)</t>
  </si>
  <si>
    <t>dle demontáže kolejí   
 0.024 + 0.036t</t>
  </si>
  <si>
    <t>16</t>
  </si>
  <si>
    <t>015210</t>
  </si>
  <si>
    <t>POPLATKY ZA LIKVIDACI ODPADŮ NEKONTAMINOVANÝCH - 17 01 01  ŽELEZNIČNÍ PRAŽCE BETONOVÉ</t>
  </si>
  <si>
    <t>1. Položka obsahuje: 
 – veškeré poplatky provozovateli skládky, recyklační linky nebo jiného zařízení na zpracování nebo likvidaci odpadů související s převzetím, uložením, zpracováním nebo likvidací odpadu 
2. Položka neobsahuje: 
 – náklady spojené s dopravou odpadu z místa stavby na místo převzetí provozovatelem skládky, recyklační linky nebo jiného zařízení na zpracování nebo likvidaci odpadů 
3. Způsob měření: 
Tunou se rozumí hmotnost odpadu vytříděného v souladu se zákonem č. 541/2020 Sb., o nakládání s odpady, v platném znění.</t>
  </si>
  <si>
    <t>5</t>
  </si>
  <si>
    <t>Komunikace</t>
  </si>
  <si>
    <t>4</t>
  </si>
  <si>
    <t>512550</t>
  </si>
  <si>
    <t>KOLEJOVÉ LOŽE - ZŘÍZENÍ Z KAMENIVA HRUBÉHO DRCENÉHO (ŠTĚRK)</t>
  </si>
  <si>
    <t>M3</t>
  </si>
  <si>
    <t>svršek + lože za výhybku č.1</t>
  </si>
  <si>
    <t>odměřeno ze situace</t>
  </si>
  <si>
    <t>1. Položka obsahuje:     
 – dodávku, dopravu a uložení kameniva předepsané specifikace a frakce v požadované míře zhutnění     
2. Položka neobsahuje:     
 X     
3. Způsob měření:     
Měří se objem kolejového lože v projektovaném profilu.</t>
  </si>
  <si>
    <t>542121</t>
  </si>
  <si>
    <t>SMĚROVÉ A VÝŠKOVÉ VYROVNÁNÍ KOLEJE NA PRAŽCÍCH BETONOVÝCH DO 0,05 M</t>
  </si>
  <si>
    <t>M</t>
  </si>
  <si>
    <t>Od km 71,190 00 – km 71,571 824 bude směrové a výškové vyrovnání provedeno 2x</t>
  </si>
  <si>
    <t>71,571824-71,19000=0.382 [A] 
A*2*1000=764.000 [B]</t>
  </si>
  <si>
    <t>1. Položka obsahuje:     
 – podbíjení pražců, vyrovnání nivelety stávající koleje nebo výhybkové konstrukce do 50 mm při zapojování na novostavbu (přechodový úsek)     
 – příplatky za ztížené podmínky při práci v koleji, např. překážky po stranách koleje, práci v tunelu apod.     
2. Položka neobsahuje:     
 – případné doplnění štěrkového lože     
3. Způsob měření:     
Měří se délka koleje ve smyslu ČSN 73 6360, tj. v ose koleje.</t>
  </si>
  <si>
    <t>6</t>
  </si>
  <si>
    <t>528231</t>
  </si>
  <si>
    <t>KOLEJ 49 E1, ROZD. "D", BEZSTYKOVÁ, PR. BET. PODKLADNICOVÝ, UP. TUHÉ</t>
  </si>
  <si>
    <t>nová kolej</t>
  </si>
  <si>
    <t>1. Položka obsahuje:     
 – defektoskopické zkoušky kolejnic, jsou-li vyžadovány     
 – dodávku uvedeného typu kolejnic, pražců (popř. mostnic), upevňovadel a drobného kolejiva v uvedeném rozdělení koleje pro normální rozchod kolejí (1435 mm)     
 – montáž kolejových polí ze součástí železničního svršku uvedených typů na montážní základně, popř. přímo na staveništi nebo strojní linkou     
 – dopravu smontovaných kolejových polí nebo součástí z montážní základny na místo určení, pokud si to zvolená technologie pokládky vyžaduje     
 – zřízení koleje pomocí kolejových polí za použití vhodného kladecího prostředku     
 – sespojkování kolejových polí bez jejich svaření     
  – směrovou a výškovou úpravu koleje do předepsané polohy včetně stabilizace kolejového lože     
 – očištění a naolejování spojkových a svěrkových šroubů před zahájením provozu     
 – pomocné a dokončovací práce     
 – případné ztížení práce při překážách na jedné nebo obou stranách, v tunelu i při rekonstrukcích     
2. Položka neobsahuje:     
 – zřízení kolejového lože     
 – svařování kolejnic do bezstykové koleje     
 – broušení koleje     
 – případnou dodávku a montáž pražcových kotev     
 – následnou úpravu směrového a výškového uspořádání koleje     
3. Způsob měření:     
Měří se délka koleje ve smyslu ČSN 73 6360, tj. v ose koleje.</t>
  </si>
  <si>
    <t>7</t>
  </si>
  <si>
    <t>545122</t>
  </si>
  <si>
    <t>SVAR KOLEJNIC (STEJNÉHO TVARU) 49 E1, T SPOJITĚ</t>
  </si>
  <si>
    <t>KUS</t>
  </si>
  <si>
    <t>svár na jeden pás</t>
  </si>
  <si>
    <t>6ks</t>
  </si>
  <si>
    <t>Jednotlivým svarem se rozumí svar, který splňuje některé z následujících kriterií:     
–  počet svarů v jednom objektu je menší než 20 ks     
–  při vevařování lepených izolovaných styků a dilatačních zařízení do kolejí     
–  závěrný svar při zřizování bezstykové koleje ve smyslu předpisu S3/2     
Svar, který nesplňuje ani jedno z výše uvedených kriterií, je svar průběžný     
1. Položka obsahuje:     
 – úpravu koleje nebo výhybky, tj. povolení upevňovadel do vzdálenosti předepsané předpisem S3/2, jejich případná ojedinělá výměna, úprava dilatačních spar, vyrovnání kolejnic výškové a směrové, podbití stykových pražců, demontáž spojek a jejich odvoz na určené místo nebo do šrotu, případné obroušení nutných ploch apod., tak, aby mohl být vyhotoven svar, utažení upevňovadel     
–  úpravu kolejového lože pro nasazení formy, zpětnou úprava do profilu     
 – svaření kolejnic nebo části výhybek, opracování a obroušení svaru     
 – úprava koleje nebo výhybkové konstrukce do stavu před svařováním     
 – příplatky za ztížené podmínky při práci v koleji, např. překážky po stranách koleje, práci v tunelu ap.     
2. Položka neobsahuje:     
 – případné řezání koleje     
3. Způsob měření:     
Udává se počet kusů kompletní konstrukce nebo práce.</t>
  </si>
  <si>
    <t>15</t>
  </si>
  <si>
    <t>549210</t>
  </si>
  <si>
    <t>PRAŽCOVÁ KOTVA V NOVĚ ZŘIZOVANÉ KOLEJI</t>
  </si>
  <si>
    <t>R=215m (každý pražec) a R=243m (každý druhý pražec)</t>
  </si>
  <si>
    <t>71.25km-71.301354km a 71.301354km-71.340km = 84ks+(63ks/2)</t>
  </si>
  <si>
    <t>1. Položka obsahuje: 
 – dodávku a montáž pražcové kotvy 
 – případné odhrabání štěrku v místě zabudování pražcové kotvy bez ohledu na ulehlost 
 – po dokončení montáže navrácení štěrku na původní místo a uvedení koleje do normového stavu 
 – příplatky za ztížené podmínky při práci v koleji, např. překážky po stranách koleje, práci v tunelu ap. 
2. Položka neobsahuje: 
 X 
3. Způsob měření: 
Udává se počet kusů kompletní konstrukce nebo práce.</t>
  </si>
  <si>
    <t>17</t>
  </si>
  <si>
    <t>542312</t>
  </si>
  <si>
    <t>NÁSLEDNÁ ÚPRAVA SMĚROVÉHO A VÝŠKOVÉHO USPOŘÁDÁNÍ KOLEJE - PRAŽCE BETONOVÉ</t>
  </si>
  <si>
    <t>Následující 3. podbití bude od km 71,100 000 – km 71,571 824 
71,571824-71,100000=0.472 [A] 
A*1000=472.000 [B]</t>
  </si>
  <si>
    <t>1.Položka obsahuje: 
- geodetické měření koleje pro následnou směrovou a výškovou úpravu koleje do předepsané polohy 
- následnou směrovou a výškovou úpravu koleje do předepsané polohy 
- kontrolní geodetické měření koleje a posouzení odchylek od předepsané polohy vzhledem k příslušným technickým normám 
- pomocné a dokončovací práce, kterými mohou být dle místních podmínek např. rozebrání a montáž přejezdových konstrukcí, ukolejnění – montáž a demontáž, stabilizace kolejového lože, snížení kolejového lože pod patou kolejnice – v koleji i ve výhybce, výluky – vypnutí trakce 
- případné ztížení práce při překážkách na jedné nebo obou stranách (např. u nástupišť), v tunelu i při rekonstrukcích 
2. Položka neobsahuje: případně nutné doplnění kolejového lože, které se řeší vždy jako reklamace nedodaného materiálu původních položek  řady 51 
3. Měrná jednotka: metr 
4. Způsob měření:v koleji se měří délka koleje ve smyslu ČSN 73 6360, tj. v ose koleje, u kolejových konstrukcí tzv. rozvinutá délka ve smyslu předpisu SR103/7</t>
  </si>
  <si>
    <t>18</t>
  </si>
  <si>
    <t>513550</t>
  </si>
  <si>
    <t>KOLEJOVÉ LOŽE - DOPLNĚNÍ Z KAMENIVA HRUBÉHO DRCENÉHO (ŠTĚRK)</t>
  </si>
  <si>
    <t>1: následná úprava směrového a výškového uspořádání koleje - 3. podbití s dosypáním ŠL (0.1 m3 na m) 
472*0,1=47.200 [A]</t>
  </si>
  <si>
    <t>1. Položka obsahuje: 
 – dodávku, dopravu a uložení kameniva předepsané specifikace a frakce v požadované míře zhutnění 
2. Položka neobsahuje: 
 X 
3. Způsob měření: 
Měří se objem kolejového lože v projektovaném profilu.</t>
  </si>
  <si>
    <t>9</t>
  </si>
  <si>
    <t>Ostatní konstrukce a práce</t>
  </si>
  <si>
    <t>8</t>
  </si>
  <si>
    <t>965010</t>
  </si>
  <si>
    <t>ODSTRANĚNÍ KOLEJOVÉHO LOŽE A DRÁŽNÍCH STEZEK</t>
  </si>
  <si>
    <t>odměřeno ze situace a řezů</t>
  </si>
  <si>
    <t>demontované koleje (90* 2.0 m2)</t>
  </si>
  <si>
    <t>1. Položka obsahuje:     
 – odstranění kolejového lože ručně nebo mechanizací, a to po nebo bez sejmutí kolejového roštu     
 – příplatky za ztížené podmínky při práci v kolejišti, např. za překážky na straně koleje apod.     
 – naložení vybouraného materiálu na dopravní prostředek     
2. Položka neobsahuje:     
 – odvoz vybouraného materiálu do skladu nebo na likvidaci     
 – poplatky za likvidaci odpadů, nacení se položkami ze ssd 0     
3. Způsob měření:     
Měří se metry krychlové odtěženého kolejového lože v ulehlém (původním) stavu.</t>
  </si>
  <si>
    <t>965021</t>
  </si>
  <si>
    <t>ODSTRANĚNÍ KOLEJOVÉHO LOŽE A DRÁŽNÍCH STEZEK - ODVOZ NA SKLÁDKU</t>
  </si>
  <si>
    <t>M3KM</t>
  </si>
  <si>
    <t>90) m3 * 20 km</t>
  </si>
  <si>
    <t>1. Položka obsahuje:     
 – odvoz jakýmkoliv dopravním prostředkem a složení     
 – případné překládky na trase     
2. Položka neobsahuje:     
 – naložení vybouraného materiálu na dopravní prostředek (je zahrnuto ve zdrojové položce)     
 – poplatky za likvidaci odpadů, nacení se položkami ze ssd 0     
3. Způsob měření:     
Výměra je součtem součinů metrů krychlových vytěženého v rostlém (původním) stavu nebo vybouraného materiálu a jednotlivých vzdáleností v kilometrech.</t>
  </si>
  <si>
    <t>10</t>
  </si>
  <si>
    <t>965113</t>
  </si>
  <si>
    <t>DEMONTÁŽ KOLEJE NA BETONOVÝCH PRAŽCÍCH DO KOLEJOVÝCH POLÍ S ODVOZEM NA MONTÁŽNÍ ZÁKLADNU S NÁSLEDNÝM ROZEBRÁNÍM</t>
  </si>
  <si>
    <t>1. Položka obsahuje:     
 – uvolnění kolejového roštu z kolejového lože     
 – odstranění kolejnicových propojek, uzemnění a jiného vybavení     
 – případné rozřezání kolejového roštu     
 – úplné rozebrání koleje v místě demontáže do kolejových polí a jejich hrubé očištění     
 – naložení vybouraného materiálu na dopravní prostředek     
 – odvoz kolejových polí z místa demontáže na montážní základnu     
 – rozebrání kolejových polí na montážní základně do součástí     
 – příplatky za ztížené podmínky při práci v kolejišti, např. za překážky na straně koleje apod.      
 2. Položka neobsahuje:     
 – odvoz nevyhovujícího materiálu na likvidaci     
 – poplatky za likvidaci odpadů, nacení se položkami ze ssd 0     
3. Způsob měření:     
Měří se délka koleje ve smyslu ČSN 73 6360, tj. v ose koleje.</t>
  </si>
  <si>
    <t>11</t>
  </si>
  <si>
    <t>921940</t>
  </si>
  <si>
    <t>MONTÁŽ PŘEJEZDU NEBO PŘECHODU Z JAKÝCHKOLIV VYZÍSKANÝCH NEBO REGENEROVANÝCH DÍLCŮ</t>
  </si>
  <si>
    <t>M2</t>
  </si>
  <si>
    <t>1. Položka obsahuje:     
 – dodání a pokládka panelů včetně lože     
 – příplatky za ztížené podmínky vyskytující se při zřízení kolejových vah, např. za překážky na straně koleje apod.     
2. Položka neobsahuje:     
 – zřízení, pronájem a odstranění dopravního značení objízdné trasy     
 – úpravy koleje (např. posun pražců, doplnění kolejového lože, směrová a výšková úprava)     
 – silniční panely v přechodu těles a prefabrikované základy pod závěrnými zídkami     
 – prahovou vpusť     
3. Způsob měření:     
Měří se půdorysná plocha (pojízdná nebo pochozí) vlastní přejezdové konstrukce tvořené daným systémem. kolejnice a žlábky se z plochy neodečítají. Do plochy se nezapočítávají ochranné klíny, prahové vpusti apod.</t>
  </si>
  <si>
    <t>12</t>
  </si>
  <si>
    <t>965311</t>
  </si>
  <si>
    <t>ROZEBRÁNÍ PŘEJEZDU, PŘECHODU Z DÍLCŮ</t>
  </si>
  <si>
    <t>1. Položka obsahuje:     
 – rozebrání železničního přejezdu nebo přechodu do součástí včetně hrubého očištění     
 – naložení vybouraného materiálu na dopravní prostředek     
 – příplatky za ztížené podmínky při práci v kolejišti, např. za překážky na straně koleje apod.     
2. Položka neobsahuje:     
 – náklady na zřízení a odstranění dopravního značení objízdné trasy     
 – odvoz vybouraného materiálu do skladu nebo na likvidaci     
 – poplatky za likvidaci odpadů, nacení se položkami ze ssd 0     
3. Způsob měření:     
Měří se půdorysná plocha (pojízdná nebo pochozí) vlastní přejezdové konstrukce tvořené daným systémem. kolejnice a žlábky se z plochy neodečítají. Do plochy se nezapočítávají ochranné klíny, prahové vpusti apod.</t>
  </si>
  <si>
    <t>13</t>
  </si>
  <si>
    <t>R924221</t>
  </si>
  <si>
    <t>Rektifikace nástupiští hrany</t>
  </si>
  <si>
    <t>[bez vazby na CS]</t>
  </si>
  <si>
    <t>Položka obsahuje úpravu nástupištní hrany dle nové polohy koleje, včetně všech potřebných materiálů, prací, mechanizace, dopravy strojů, dopravy materiálů.</t>
  </si>
  <si>
    <t>14</t>
  </si>
  <si>
    <t>965116</t>
  </si>
  <si>
    <t>DEMONTÁŽ KOLEJE NA BETONOVÝCH PRAŽCÍCH - ODVOZ ROZEBRANÝCH SOUČÁSTÍ (Z MÍSTA DEMONTÁŽE NEBO Z MONTÁŽNÍ ZÁKLADNY) K LIKVIDACI</t>
  </si>
  <si>
    <t>tkm</t>
  </si>
  <si>
    <t>součet hmotností všech materiálů kolejí na beton. Pr. (koleje, pražce, kolejivo, pryž)</t>
  </si>
  <si>
    <t>(4.449+3.992+39.750+0.024+0.036+0.360t) * 20 km</t>
  </si>
  <si>
    <t>1. Položka obsahuje:     
 – naložení na dopravní prostředek, odvoz a složení     
 – případné překládky na trase     
2. Položka neobsahuje:     
 – poplatky za likvidaci odpadů, nacení se položkami ze ssd 0     
3. Způsob měření:     
Výměra je sumou součinů tun vybouraného materiálu v původním stavu a k nim příslušných jednotlivých odvozových vzdáleností v kilometrech.</t>
  </si>
  <si>
    <t>D.2.1.1.1</t>
  </si>
  <si>
    <t>Železniční spodek</t>
  </si>
  <si>
    <t xml:space="preserve">  SO 01-11-01</t>
  </si>
  <si>
    <t>SO 01-11-01</t>
  </si>
  <si>
    <t>015111</t>
  </si>
  <si>
    <t>POPLATKY ZA LIKVIDACŮ ODPADŮ NEKONTAMINOVANÝCH - 17 05 04 VYTĚŽENÉ ZEMINY A HORNINY - I. TŘÍDA TĚŽITELNOSTI</t>
  </si>
  <si>
    <t>výkop</t>
  </si>
  <si>
    <t>(900)m3*2.05t/m3</t>
  </si>
  <si>
    <t>015140</t>
  </si>
  <si>
    <t>POPLATKY ZA LIKVIDACŮ ODPADŮ NEKONTAMINOVANÝCH - 17 01 01 BETON Z DEMOLIC OBJEKTŮ, ZÁKLADŮ TV</t>
  </si>
  <si>
    <t>námezníky</t>
  </si>
  <si>
    <t>Zemní práce</t>
  </si>
  <si>
    <t>123738</t>
  </si>
  <si>
    <t>ODKOP PRO SPOD STAVBU SILNIC A ŽELEZNIC TŘ. I, ODVOZ DO 20KM</t>
  </si>
  <si>
    <t>položka zahrnuje:     
- vodorovná a svislá doprava, přemístění, přeložení, manipulace s výkopkem     
- kompletní provedení vykopávky nezapažené i zapažené     
- ošetření výkopiště po celou dobu práce v něm vč. klimatických opatření     
- ztížení vykopávek v blízkosti podzemního vedení, konstrukcí a objektů vč. jejich dočasného zajištění     
- ztížení pod vodou, v okolí výbušnin, ve stísněných prostorech a pod.     
- příplatek za lepivost     
- těžení po vrstvách, pásech a po jiných nutných částech (figurách)     
- čerpání vody vč. čerpacích jímek, potrubí a pohotovostní čerpací soupravy (viz ustanovení k pol. 1151,2)     
- potřebné snížení hladiny podzemní vody     
- těžení a rozpojování jednotlivých balvanů     
- vytahování a nošení výkopku     
- svahování a přesvah. svahů do konečného tvaru, výměna hornin v podloží a v pláni znehodnocené klimatickými vlivy     
- ruční vykopávky, odstranění kořenů a napadávek     
- pažení, vzepření a rozepření vč. přepažování (vyjma štětových stěn)     
- úpravu, ochranu a očištění dna, základové spáry, stěn a svahů     
- zhutnění podloží, případně i svahů vč. svahování     
- zřízení stupňů v podloží a lavic na svazích, není-li pro tyto práce zřízena samostatná položka     
- udržování výkopiště a jeho ochrana proti vodě     
- odvedení nebo obvedení vody v okolí výkopiště a ve výkopišti     
- třídění výkopku     
- veškeré pomocné konstrukce umožňující provedení vykopávky (příjezdy, sjezdy, nájezdy, lešení, podpěr. konstr., přemostění, zpevněné plochy, zakrytí a pod.)     
- nezahrnuje uložení zeminy (na skládku, do násypu) ani poplatky za skládku, vykazují se v položce č.0141**</t>
  </si>
  <si>
    <t>13273</t>
  </si>
  <si>
    <t>HLOUBENÍ RÝH ŠÍŘ DO 2M PAŽ I NEPAŽ TŘ. I</t>
  </si>
  <si>
    <t>Výkop pro svodné potrubí</t>
  </si>
  <si>
    <t>110m*1*1.5=165m3</t>
  </si>
  <si>
    <t>položka zahrnuje:     
- vodorovná a svislá doprava, přemístění, přeložení, manipulace s výkopkem     
- kompletní provedení vykopávky nezapažené i zapažené     
- ošetření výkopiště po celou dobu práce v něm vč. klimatických opatření     
- ztížení vykopávek v blízkosti podzemního vedení, konstrukcí a objektů vč. jejich dočasného zajištění     
- ztížení pod vodou, v okolí výbušnin, ve stísněných prostorech a pod.     
- příplatek za lepivost     
- těžení po vrstvách, pásech a po jiných nutných částech (figurách)     
- čerpání vody vč. čerpacích jímek, potrubí a pohotovostní čerpací soupravy (viz ustanovení k pol. 1151,2)     
- potřebné snížení hladiny podzemní vody     
- těžení a rozpojování jednotlivých balvanů     
- vytahování a nošení výkopku     
- svahování a přesvah. svahů do konečného tvaru, výměna hornin v podloží a v pláni znehodnocené klimatickými vlivy     
- ruční vykopávky, odstranění kořenů a napadávek     
- pažení, vzepření a rozepření vč. přepažování (vyjma štětových stěn)     
- úpravu, ochranu a očištění dna, základové spáry, stěn a svahů     
- odvedení nebo obvedení vody v okolí výkopiště a ve výkopišti     
- třídění výkopku     
- veškeré pomocné konstrukce umožňující provedení vykopávky (příjezdy, sjezdy, nájezdy, lešení, podpěr. konstr., přemostění, zpevněné plochy, zakrytí a pod.)     
- nezahrnuje uložení zeminy (na skládku, do násypu) ani poplatky za skládku, vykazují se v položce č.0141**</t>
  </si>
  <si>
    <t>132738</t>
  </si>
  <si>
    <t>HLOUBENÍ RÝH ŠÍŘ DO 2M PAŽ I NEPAŽ TŘ. I, ODVOZ DO 20KM</t>
  </si>
  <si>
    <t>svodné potrubí</t>
  </si>
  <si>
    <t>17171</t>
  </si>
  <si>
    <t>ULOŽENÍ SYPANINY DO NÁSYPŮ VRSTEVNATÝCH SE ZHUT SE ZLEPŠENÍM ZEMINY</t>
  </si>
  <si>
    <t>řezy</t>
  </si>
  <si>
    <t>položka zahrnuje:     
- kompletní provedení zemní konstrukce vč. výběru vhodného materiálu     
- úprava  ukládaného  materiálu  vlhčením,  tříděním,  promícháním  nebo  vysoušením,  příp. jiné úpravy za účelem zlepšení jeho  mech. vlastností     
- hutnění i různé míry hutnění      
- ošetření úložiště po celou dobu práce v něm vč. klimatických opatření     
- ztížení v okolí vedení, konstrukcí a objektů a jejich dočasné zajištění     
- ztížení provádění vč. hutnění ve ztížených podmínkách a stísněných prostorech     
- ztížené ukládání sypaniny pod vodu     
- ukládání po vrstvách a po jiných nutných částech (figurách) vč. dosypávek     
- spouštění a nošení materiálu     
- výměna částí zemní konstrukce znehodnocené klimatickými vlivy     
- ruční hutnění a výplň jam a prohlubní v podloží     
- úprava, očištění, ochrana a zhutnění podloží     
- svahování, hutnění a uzavírání povrchů svahů     
- zřízení lavic na svazích     
- udržování úložiště a jeho ochrana proti vodě     
- odvedení nebo obvedení vody v okolí úložiště a v úložišti     
- veškeré  pomocné konstrukce umožňující provedení  zemní konstrukce  (příjezdy,  sjezdy,  nájezdy, lešení, podpěrné konstrukce, přemostění, zpevněné plochy, zakrytí a pod.)</t>
  </si>
  <si>
    <t>17180</t>
  </si>
  <si>
    <t>ULOŽENÍ SYPANINY DO NÁSYPŮ Z NAKUPOVANÝCH MATERIÁLŮ</t>
  </si>
  <si>
    <t>položka zahrnuje:     
- kompletní provedení zemní konstrukce (násypového tělesa včetně aktivní zóny) včetně nákupu a dopravy materiálu dle zadávací dokumentace     
- úprava  ukládaného  materiálu  vlhčením,  tříděním,  promícháním  nebo  vysoušením,  příp. jiné úpravy za účelem zlepšení jeho  mech. vlastností     
- hutnění i různé míry hutnění      
- ošetření úložiště po celou dobu práce v něm vč. klimatických opatření     
- ztížení v okolí vedení, konstrukcí a objektů a jejich dočasné zajištění     
- ztížení provádění vč. hutnění ve ztížených podmínkách a stísněných prostorech     
- ztížené ukládání sypaniny pod vodu     
- ukládání po vrstvách a po jiných nutných částech (figurách) vč. dosypávek     
- spouštění a nošení materiálu     
- výměna částí zemní konstrukce znehodnocené klimatickými vlivy     
- ruční hutnění a výplň jam a prohlubní v podloží     
- úprava, očištění, ochrana a zhutnění podloží     
- svahování, hutnění a uzavírání povrchů svahů     
- zřízení lavic na svazích     
- udržování úložiště a jeho ochrana proti vodě     
- odvedení nebo obvedení vody v okolí úložiště a v úložišti     
- veškeré  pomocné konstrukce umožňující provedení  zemní konstrukce  (příjezdy,  sjezdy,  nájezdy, lešení, podpěrné konstrukce, přemostění, zpevněné plochy, zakrytí a pod.)</t>
  </si>
  <si>
    <t>18222</t>
  </si>
  <si>
    <t>ROZPROSTŘENÍ ORNICE VE SVAHU V TL DO 0,15M</t>
  </si>
  <si>
    <t>položka zahrnuje:     
nutné přemístění ornice z dočasných skládek vzdálených do 50m     
rozprostření ornice v předepsané tloušťce ve svahu přes 1:5</t>
  </si>
  <si>
    <t>121108</t>
  </si>
  <si>
    <t>SEJMUTÍ ORNICE NEBO LESNÍ PŮDY S ODVOZEM DO 20KM</t>
  </si>
  <si>
    <t>položka zahrnuje sejmutí ornice bez ohledu na tloušťku vrstvy a její vodorovnou dopravu     
nezahrnuje uložení na trvalou skládku</t>
  </si>
  <si>
    <t>18242</t>
  </si>
  <si>
    <t>ZALOŽENÍ TRÁVNÍKU HYDROOSEVEM NA ORNICI</t>
  </si>
  <si>
    <t>Zahrnuje dodání předepsané travní směsi, hydroosev na ornici, zalévání, první pokosení, to vše bez ohledu na sklon terénu</t>
  </si>
  <si>
    <t>18110</t>
  </si>
  <si>
    <t>ÚPRAVA PLÁNĚ SE ZHUTNĚNÍM V HORNINĚ TŘ. I</t>
  </si>
  <si>
    <t>položka zahrnuje úpravu pláně včetně vyrovnání výškových rozdílů. Míru zhutnění určuje projekt.</t>
  </si>
  <si>
    <t>22</t>
  </si>
  <si>
    <t>112018</t>
  </si>
  <si>
    <t>KÁCENÍ STROMŮ D KMENE DO 0,5M S ODSTRANĚNÍM PAŘEZŮ, ODVOZ DO 20KM</t>
  </si>
  <si>
    <t>Obvod nad 0.8m+1m+1.25=+8+9+7ks</t>
  </si>
  <si>
    <t>8+9+7=24.000 [A]</t>
  </si>
  <si>
    <t>Kácení stromů se měří v [ks] poražených stromů (průměr stromů se měří ve výšce 1,3m nad terénem) a zahrnuje zejména: 
- poražení stromu a osekání větví 
- spálení větví na hromadách nebo štěpkování 
- dopravu a uložení kmenů, případné další práce s nimi dle pokynů zadávací dokumentace 
Odstranění pařezů se měří v [ks] vytrhaných nebo vykopaných pařezů a zahrnuje zejména: 
- vytrhání nebo vykopání pařezů 
- veškeré zemní práce spojené s odstraněním pařezů 
- dopravu a uložení pařezů, případně další práce s nimi dle pokynů zadávací dokumentace 
- zásyp jam po pařezech</t>
  </si>
  <si>
    <t>23</t>
  </si>
  <si>
    <t>11120</t>
  </si>
  <si>
    <t>ODSTRANĚNÍ KŘOVIN</t>
  </si>
  <si>
    <t>porost</t>
  </si>
  <si>
    <t>odstranění křovin a stromů do průměru 100 mm 
doprava dřevin bez ohledu na vzdálenost 
spálení na hromadách nebo štěpkování</t>
  </si>
  <si>
    <t>24</t>
  </si>
  <si>
    <t>184B12</t>
  </si>
  <si>
    <t>VYSAZOVÁNÍ STROMŮ LISTNATÝCH S BALEM OBVOD KMENE DO 10CM, VÝŠ DO 1,7M</t>
  </si>
  <si>
    <t>Položka vysazování stromů zahrnuje dodávku projektem předepsaných stromů,  hloubení jamek (min. rozměry pro stromy min. 1,5 násobek balu výpěstku) s event. výměnou půdy, s hnojením anorganickým hnojivem a přídavkem organického hnojiva min. 5kg pro stromy, zálivku, kůly, chráničky ke stromům nebo ochrana stromů nátěrem a pod. 
Obvod kmene se měří ve výšce 1,00m nad zemí. 
položka zahrnuje veškerý materiál, výrobky a polotovary, včetně mimostaveništní a vnitrostaveništní dopravy (rovněž přesuny), včetně naložení a složení, případně s uložením</t>
  </si>
  <si>
    <t>Základy</t>
  </si>
  <si>
    <t>21265</t>
  </si>
  <si>
    <t>TRATIVODY KOMPLET Z TRUB Z PLAST HMOT DN DO 300MM</t>
  </si>
  <si>
    <t>Položka platí pro kompletní konstrukce trativodů a zahrnuje zejména:     
- výkop rýhy předepsaného tvaru v dané třídě těžitelnosti, výplň, zásyp trativodu včetně dopravy, uložení přebytečného materiálu, dodávky předepsaného materiálu pro výplň a zásyp     
- zřízení spojovací vrstvy     
- zřízení podkladu a lože trativodu z předepsaného materiálu     
- dodávka a uložení trativodu předepsaného materiálu a profilu     
- obsyp trativodu předepsaným materiálem     
- ukončení trativodu zaústěním do potrubí nebo vodoteče, případně vybudování ukončujícího objektu (kapličky) dle VL     
- veškerý materiál, výrobky a polotovary, včetně mimostaveništní a vnitrostaveništní dopravy     
- nezahrnuje opláštění z geotextilie, fólie</t>
  </si>
  <si>
    <t>R21265</t>
  </si>
  <si>
    <t>TRATIVODY KOMPLET Z TRUB Z PLAST HMOT DN DO 400MM</t>
  </si>
  <si>
    <t>R22452</t>
  </si>
  <si>
    <t>VÁPENNÉ PILOTY</t>
  </si>
  <si>
    <t>KS</t>
  </si>
  <si>
    <t>Položka zahrnuje veškeré práce, dopravu, náklady na mechanizaci a jejich obsluhu, materiál v požadované kvalitě pro provedení vápenných pilot, dle technologických postupů včetně zkoušek</t>
  </si>
  <si>
    <t>21363</t>
  </si>
  <si>
    <t>DRENÁŽNÍ VRSTVY Z GEOMATRACE</t>
  </si>
  <si>
    <t>Položka zahrnuje:     
- dodávku předepsané geomatrace pro drenážní vrstvu, včetně mimostaveništní a vnitrostaveništní dopravy     
- provedení drenážní vrstvy předepsaných rozměrů a předepsaného tvaru</t>
  </si>
  <si>
    <t>21461</t>
  </si>
  <si>
    <t>SEPARAČNÍ GEOTEXTILIE</t>
  </si>
  <si>
    <t>Položka zahrnuje:     
- dodávku předepsané geotextilie     
- úpravu, očištění a ochranu podkladu     
- přichycení k podkladu, případně zatížení     
- úpravy spojů a zajištění okrajů     
- úpravy pro odvodnění     
- nutné přesahy     
- mimostaveništní a vnitrostaveništní dopravu</t>
  </si>
  <si>
    <t>501101</t>
  </si>
  <si>
    <t>ZŘÍZENÍ KONSTRU NÍ VRSTVY TĚLESA ŽELEZNIČNÍHO SPODKU ZE ŠTĚRKODRTI NOVÉ</t>
  </si>
  <si>
    <t>konstrukční a sanační vrstva</t>
  </si>
  <si>
    <t>1. Položka obsahuje:     
 – nákup a dodání štěrkodrtě v požadované kvalitě podle zadávací dokumentace     
 – očištění podkladu, případně zřízení spojovací vrstvy     
 – uložení štěrkodrtě dle předepsaného technologického předpisu     
 – zřízení podkladní nebo konstrukční vrstvy ze štěrkodrtě bez rozlišení šířky, pokládání vrstvy po etapách, případně dílčích vrstvách, včetně pracovních spar a spojů     
 – hutnění na předepsanou míru hutnění     
 – průkazní zkoušky, kontrolní zkoušky a kontrolní měření     
 – úpravu napojení, ukončení a těsnění podél odvodňovacích zařízení, vpustí, šachet apod.     
 – těsnění, tmelení a výplň spar a otvorů     
 – ošetření úložiště po celou dobu práce v něm vč. klimatických opatření     
 – ztížení v okolí inženýrských vedení, konstrukcí a objektů a jejich dočasné zajištění     
 – ztížení provádění včetně hutnění ve ztížených podmínkách a stísněných prostorech     
 – úpravu povrchu vrstvy     
2. Položka neobsahuje:     
 X     
3. Způsob měření:     
Měří se metr krychlový.</t>
  </si>
  <si>
    <t>502941</t>
  </si>
  <si>
    <t>ZŘÍZENÍ KONSTRU NÍ VRSTVY TĚLESA ŽELEZNIČNÍHO SPODKU Z GEOTEXTILIE</t>
  </si>
  <si>
    <t>1. Položka obsahuje:     
 – nákup a dodání geosyntetika v požadované kvalitě     
 – očištění a urovnání podkladu     
 – uložení geosyntetika dle předepsaného technologického předpisu     
 – zřízení konstrukční vrstvy z geosyntetika bez rozlišení šířky, pokládání vrstvy po etapách, včetně pracovních spar a spojů     
 – průkazní zkoušky, kontrolní zkoušky a kontrolní měření     
 – úpravu napojení, ukončení a těsnění podél trativodů, vpustí, šachet a pod.     
 – úpravu povrchu vrstvy     
2. Položka neobsahuje:     
 X     
3. Způsob měření:     
Měří se metr čtverečný projektované nebo skutečné plochy, přičemž do výměry je již zahrnuto ztratné, přesahy, prořezy.</t>
  </si>
  <si>
    <t>Potrubí</t>
  </si>
  <si>
    <t>87446</t>
  </si>
  <si>
    <t>POTRUBÍ Z TRUB PLASTOVÝCH ODPADNÍCH DN DO 400MM</t>
  </si>
  <si>
    <t>odměřeno ze situace a řezů s rezervou</t>
  </si>
  <si>
    <t>položky pro zhotovení potrubí platí bez ohledu na sklon 
zahrnuje: 
- výrobní dokumentaci (včetně technologického předpisu) 
- dodání veškerého trubního a pomocného materiálu  (trouby,  trubky,  tvarovky,  spojovací a těsnící  materiál a pod.), podpěrných, závěsných a upevňovacích prvků, včetně potřebných úprav 
- úprava a příprava podkladu a podpěr, očištění a ošetření podkladu a podpěr 
- zřízení plně funkčního potrubí, kompletní soustavy, podle příslušného technologického předpisu 
- zřízení potrubí i jednotlivých částí po etapách, včetně pracovních spar a spojů, pracovního zaslepení konců a pod. 
- úprava prostupů, průchodů  šachtami a komorami, okolí podpěr a vyústění, zaústění, napojení, vyvedení a upevnění odpad. výustí 
- ochrana potrubí nátěrem (vč. úpravy povrchu), případně izolací, nejsou-li tyto práce předmětem jiné položky 
- úprava, očištění a ošetření prostoru kolem potrubí 
- položky platí pro práce prováděné v prostoru zapaženém i nezapaženém a i v kolektorech, chráničkách 
- položky zahrnují i práce spojené s nutnými obtoky, převáděním a čerpáním vody 
nezahrnuje zkoušky vodotěsnosti a televizní prohlídku</t>
  </si>
  <si>
    <t>19</t>
  </si>
  <si>
    <t>894858</t>
  </si>
  <si>
    <t>ŠACHTY KANALIZAČNÍ PLASTOVÉ D 600MM</t>
  </si>
  <si>
    <t>11 ks</t>
  </si>
  <si>
    <t>položka zahrnuje: 
- poklopy s rámem z předepsaného materiálu a tvaru 
- předepsané plastové skruže, dno a není-li uvedeno jinak i podkladní vrstvu (z kameniva nebo betonu). 
- výplň, těsnění a tmelení spár a spojů, 
- očištění a ošetření úložných ploch, 
- předepsané podkladní konstrukce</t>
  </si>
  <si>
    <t>20</t>
  </si>
  <si>
    <t>935232</t>
  </si>
  <si>
    <t>PŘÍKOPOVÉ ŽLABY Z BETON TVÁRNIC ŠÍŘ DO 1200MM DO BETONU TL 100MM</t>
  </si>
  <si>
    <t>položka zahrnuje:     
- dodávku a uložení příkopových tvárnic předepsaného rozměru a kvality     
- dodání a rozprostření lože z předepsaného materiálu v předepsané kvalitěa v předepsané tloušťce     
- veškerou manipulaci s materiálem, vnitrostaveništní i mimostaveništní dopravu     
- ukončení, patky, spárování     
- měří se v metrech běžných délky osy žlabu</t>
  </si>
  <si>
    <t>21</t>
  </si>
  <si>
    <t>935832</t>
  </si>
  <si>
    <t>ŽLABY A RIGOLY DLÁŽDĚNÉ Z LOMOVÉHO KAMENE TL DO 250MMM DO BETONU TL 100MM</t>
  </si>
  <si>
    <t>položka zahrnuje: 
- dodání a uložení předepsaného dlažebního materiálu v požadované kvalitě do předepsaného tvaru a v předepsané šířce 
- dodání a rozprostření lože z předepsaného materiálu v předepsané tloušťce a šířce 
- úravu napojení a ukončení 
- vnitrostaveništní i mimostaveništní dopravu 
- měří se vydlážděná plocha.</t>
  </si>
  <si>
    <t>D.9.8</t>
  </si>
  <si>
    <t>SO 98-98 – Všeobecný objekt</t>
  </si>
  <si>
    <t xml:space="preserve">  SO 98-98</t>
  </si>
  <si>
    <t>Všeobecný objekt</t>
  </si>
  <si>
    <t>SO 98-98</t>
  </si>
  <si>
    <t>Dokumentace stavby</t>
  </si>
  <si>
    <t>VSEOB001</t>
  </si>
  <si>
    <t>Geodetická dokumentace skutečného provedení stavby</t>
  </si>
  <si>
    <t>KPL</t>
  </si>
  <si>
    <t>R-položka</t>
  </si>
  <si>
    <t>Vypracování geodetické části dokumentace skutečného provedení</t>
  </si>
  <si>
    <t>v předepsaném rozsahu a počtu dle VTP a ZTP</t>
  </si>
  <si>
    <t>Položka zahrnuje veškeré činnosti nezbytné k vypracování dokumentace skutečného provedení dle SOD na zhotovení stavby a v rozsahu vyhlášky č. 499/2006 Sb., v platném znění,  a dle požadavků VTP a ZTP. Jedná se o souhrn činností zahrnujících vyhotovení dokumentace skutečného provedení stavby, která mimo jiné zahrnuje geodetické měření, zapracování všech změn během výstavby, geometrické plány pro zápis vlastnických a jiných věcných práv do katastru nemovitostí, výsledné měřící protokoly, aktuální údaje apod.</t>
  </si>
  <si>
    <t>VSEOB002</t>
  </si>
  <si>
    <t>Dokumentace skutečného provedení v listinné formě</t>
  </si>
  <si>
    <t>Vypracování technické části dokumentace skutečného provedení</t>
  </si>
  <si>
    <t>Položka zahrnuje veškeré činnosti nezbytné k vypracování dokumentace skutečného provedení dle SOD na zhotovení stavby a v rozsahu vyhlášky č. 499/2006 Sb. v platném znění a dle požadavků VTP a ZTP.  Jedná se o souhrn činností zahrnujících vyhotovení dokumentace skutečného provedení stavby v předepsaném počtu, která mimo jiné zahrnuje , zapracování všech změn během výstavby, výsledné měřící protokoly, aktuální údaje a dokumenty k zařízení (vlastní SW, knihy kabelových plánů s měřícími protokoly a protokoly o jejich uložení, předpisy pro obsluhu, doklady ověřovacího provozu apod.), závěrečnou zprávu o nakládání s odpady apod</t>
  </si>
  <si>
    <t>VSEOB003</t>
  </si>
  <si>
    <t>Dokumentace skutečného provedení v elektronické formě</t>
  </si>
  <si>
    <t>Vypracování kompletní dokumentace skutečného provedení v elektronické formě.</t>
  </si>
  <si>
    <t>Položka zahrnuje veškeré činnosti nezbytné k vypracování kompletní elketroniké dokumentace skutečného provedení dle SOD na zhotovení stavby a v rozsahu vyhlášky č. 499/2006 Sb. v platném znění a dle požadavků VTP a ZTP.</t>
  </si>
  <si>
    <t>Ostatní</t>
  </si>
  <si>
    <t>VSEOB004</t>
  </si>
  <si>
    <t>Osvědčení o shodě notifikovanou osobou</t>
  </si>
  <si>
    <t>Zajištění vydání osvědčení o shodě notifikovanou osobou</t>
  </si>
  <si>
    <t>Položka zahrnuje veškeré činnosti nezbytné k zajištění vydání platného prohlášení o ověření subsystému notifikovanou osobou ve stádiu realizace podle Směrnice Evropského parlamentu a Rady 2008/57/ES ze dne 17. června 2008 o interoperabilitě železničního systému, ve znění pozdějších předpisů  v souhrnu pro stavební objekty a provozní soubory.   
Položka zahrnuje  všechny nezbytné práce, náklady a zařízení  včetně  všech doprav a pomocného materiálu nutných  pro uskutečnění dané činnosti.</t>
  </si>
  <si>
    <t>VSEOB005</t>
  </si>
  <si>
    <t>Osvědčení o bezpečnosti před uvedením do provozu</t>
  </si>
  <si>
    <t>Zajištění vydání osvědčení o bezpečnosti před uvedením do provozu.</t>
  </si>
  <si>
    <t>Položka zahrnuje veškeré činnosti nezbytné k zajištění vydání zprávy o posouzení bezpečnosti dle prováděcího nařízení Komise (EU) č. 402/2013 ze dne 30. dubna 2013 o společné bezpečnostní metodě pro hodnocení a posuzování rizik a požadavky Drážního úřadu.  
Položka zahrnuje  všechny nezbytné práce, náklady a zařízení  včetně  všech doprav a pomocného materiálu nutných  pro uskutečnění dané činnosti.</t>
  </si>
  <si>
    <t>VSEOB006</t>
  </si>
  <si>
    <t>Exkurze</t>
  </si>
  <si>
    <t>Exkurze dle zákona o zadávání veřejných zakázek</t>
  </si>
  <si>
    <t>Předpoklad 1 exkurze v době realizace stavby</t>
  </si>
  <si>
    <t>Položka zahrnuje veškeré činnosti nezbytné pro zajištění exkurze. Veškerá požadavky na rozsah exkurzí je dán smlouvou o dílo.</t>
  </si>
  <si>
    <t>VSEOB007</t>
  </si>
  <si>
    <t>Zajištění veřejných zájmů</t>
  </si>
  <si>
    <t>popis položky</t>
  </si>
  <si>
    <t>Technická specifikace položky</t>
  </si>
  <si>
    <t>VSEOB008</t>
  </si>
  <si>
    <t>Nájmy hrazené zhotovitelem</t>
  </si>
  <si>
    <t>Pronájmy pozemků pro účely stavby v období dle harmonogramu stavby - včetně všech příslušných poplatků vyplývajících z užívání pozemků.</t>
  </si>
  <si>
    <t>VSEOB009</t>
  </si>
  <si>
    <t>Náhrady za omezení hospodaření</t>
  </si>
  <si>
    <t>Náplň položky je uvedena v ZTP.</t>
  </si>
</sst>
</file>

<file path=xl/styles.xml><?xml version="1.0" encoding="utf-8"?>
<styleSheet xmlns="http://schemas.openxmlformats.org/spreadsheetml/2006/main">
  <numFmts count="2">
    <numFmt numFmtId="177" formatCode="#,##0.00"/>
    <numFmt numFmtId="178" formatCode="#,##0.000"/>
  </numFmts>
  <fonts count="6">
    <font>
      <sz val="10"/>
      <name val="Arial"/>
      <family val="0"/>
    </font>
    <font>
      <b/>
      <sz val="10"/>
      <name val="Arial"/>
      <family val="0"/>
    </font>
    <font>
      <b/>
      <sz val="16"/>
      <color rgb="FFFFFFFF"/>
      <name val="Arial"/>
      <family val="0"/>
    </font>
    <font>
      <b/>
      <sz val="16"/>
      <name val="Arial"/>
      <family val="0"/>
    </font>
    <font>
      <b/>
      <sz val="11"/>
      <name val="Arial"/>
      <family val="0"/>
    </font>
    <font>
      <i/>
      <sz val="10"/>
      <name val="Arial"/>
      <family val="0"/>
    </font>
  </fonts>
  <fills count="6">
    <fill>
      <patternFill/>
    </fill>
    <fill>
      <patternFill patternType="gray125"/>
    </fill>
    <fill>
      <patternFill patternType="solid">
        <fgColor rgb="FFFF520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ADD8E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/>
      <top style="thin"/>
      <bottom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2">
    <xf numFmtId="0" fontId="0" fillId="0" borderId="0" xfId="0"/>
    <xf numFmtId="0" fontId="1" fillId="0" borderId="0" xfId="0" applyFont="1" applyAlignment="1">
      <alignment horizontal="center" vertical="center"/>
    </xf>
    <xf numFmtId="0" fontId="0" fillId="2" borderId="0" xfId="0" applyFill="1"/>
    <xf numFmtId="0" fontId="2" fillId="2" borderId="0" xfId="0" applyFont="1" applyFill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right"/>
    </xf>
    <xf numFmtId="0" fontId="0" fillId="3" borderId="1" xfId="0" applyFill="1" applyBorder="1" applyAlignment="1">
      <alignment horizontal="center"/>
    </xf>
    <xf numFmtId="177" fontId="0" fillId="0" borderId="0" xfId="0" applyNumberFormat="1"/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right" vertical="top"/>
    </xf>
    <xf numFmtId="177" fontId="0" fillId="0" borderId="1" xfId="0" applyNumberFormat="1" applyBorder="1" applyAlignment="1">
      <alignment horizontal="right" vertical="top"/>
    </xf>
    <xf numFmtId="0" fontId="0" fillId="0" borderId="0" xfId="0" applyAlignment="1">
      <alignment vertical="center"/>
    </xf>
    <xf numFmtId="0" fontId="0" fillId="4" borderId="0" xfId="0" applyFill="1"/>
    <xf numFmtId="0" fontId="0" fillId="0" borderId="1" xfId="0" applyBorder="1" applyAlignment="1">
      <alignment horizontal="center" vertical="center"/>
    </xf>
    <xf numFmtId="0" fontId="0" fillId="2" borderId="2" xfId="0" applyFill="1" applyBorder="1"/>
    <xf numFmtId="0" fontId="0" fillId="0" borderId="3" xfId="0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0" fontId="0" fillId="4" borderId="2" xfId="0" applyFill="1" applyBorder="1"/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4" fillId="0" borderId="0" xfId="0" applyFont="1" applyAlignment="1">
      <alignment horizontal="right" vertical="center"/>
    </xf>
    <xf numFmtId="0" fontId="1" fillId="0" borderId="4" xfId="0" applyFont="1" applyBorder="1" applyAlignment="1">
      <alignment horizontal="right" vertical="top"/>
    </xf>
    <xf numFmtId="177" fontId="0" fillId="0" borderId="4" xfId="0" applyNumberFormat="1" applyBorder="1" applyAlignment="1">
      <alignment horizontal="center" vertical="top"/>
    </xf>
    <xf numFmtId="0" fontId="1" fillId="0" borderId="4" xfId="0" applyFont="1" applyBorder="1" applyAlignment="1">
      <alignment wrapText="1"/>
    </xf>
    <xf numFmtId="0" fontId="1" fillId="0" borderId="0" xfId="0" applyFont="1" applyAlignment="1">
      <alignment horizontal="right" vertical="top"/>
    </xf>
    <xf numFmtId="177" fontId="0" fillId="0" borderId="0" xfId="0" applyNumberFormat="1" applyAlignment="1">
      <alignment horizontal="center" vertical="top"/>
    </xf>
    <xf numFmtId="0" fontId="1" fillId="0" borderId="0" xfId="0" applyFont="1" applyAlignment="1">
      <alignment wrapText="1"/>
    </xf>
    <xf numFmtId="0" fontId="0" fillId="0" borderId="0" xfId="0" applyAlignment="1">
      <alignment horizontal="right" vertical="top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178" fontId="0" fillId="0" borderId="0" xfId="0" applyNumberFormat="1" applyAlignment="1">
      <alignment horizontal="center" vertical="top"/>
    </xf>
    <xf numFmtId="177" fontId="0" fillId="5" borderId="0" xfId="0" applyNumberFormat="1" applyFill="1" applyAlignment="1" applyProtection="1">
      <alignment horizontal="center" vertical="top"/>
      <protection locked="0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177" fontId="0" fillId="0" borderId="1" xfId="0" applyNumberForma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704850</xdr:colOff>
      <xdr:row>3</xdr:row>
      <xdr:rowOff>180975</xdr:rowOff>
    </xdr:from>
    <xdr:to>
      <xdr:col>5</xdr:col>
      <xdr:colOff>866775</xdr:colOff>
      <xdr:row>3</xdr:row>
      <xdr:rowOff>323850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10900" y="1314450"/>
          <a:ext cx="1619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1657350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6573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2</xdr:row>
      <xdr:rowOff>123825</xdr:rowOff>
    </xdr:from>
    <xdr:to>
      <xdr:col>13</xdr:col>
      <xdr:colOff>381000</xdr:colOff>
      <xdr:row>2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06475" y="8096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2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0"/>
          <a:ext cx="981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2</xdr:row>
      <xdr:rowOff>123825</xdr:rowOff>
    </xdr:from>
    <xdr:to>
      <xdr:col>13</xdr:col>
      <xdr:colOff>381000</xdr:colOff>
      <xdr:row>2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06475" y="8096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2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0"/>
          <a:ext cx="981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2</xdr:row>
      <xdr:rowOff>123825</xdr:rowOff>
    </xdr:from>
    <xdr:to>
      <xdr:col>13</xdr:col>
      <xdr:colOff>381000</xdr:colOff>
      <xdr:row>2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06475" y="8096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2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0"/>
          <a:ext cx="981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workbookViewId="0" topLeftCell="A1"/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  <col min="6" max="6" width="30.7109375" style="0" customWidth="1"/>
  </cols>
  <sheetData>
    <row r="1" spans="2:6" ht="57" customHeight="1">
      <c r="B1" s="3" t="s">
        <v>1</v>
      </c>
      <c r="C1" s="2"/>
      <c r="D1" s="2"/>
      <c r="E1" s="2"/>
      <c r="F1" s="2"/>
    </row>
    <row r="2" spans="2:6" ht="20" customHeight="1">
      <c r="B2" s="2"/>
      <c r="C2" s="2"/>
      <c r="D2" s="2"/>
      <c r="E2" s="2"/>
      <c r="F2" s="2"/>
    </row>
    <row r="3" spans="2:6" ht="12.75" customHeight="1">
      <c r="B3" s="2"/>
      <c r="C3" s="2"/>
      <c r="D3" s="2"/>
      <c r="E3" s="2"/>
      <c r="F3" s="2"/>
    </row>
    <row r="4" spans="1:6" ht="40" customHeight="1">
      <c r="A4" s="4" t="s">
        <v>2</v>
      </c>
      <c r="B4" s="5" t="s">
        <v>3</v>
      </c>
      <c r="F4" s="1" t="s">
        <v>0</v>
      </c>
    </row>
    <row r="5" spans="1:2" ht="30" customHeight="1">
      <c r="A5" s="7" t="s">
        <v>4</v>
      </c>
      <c r="B5" s="6" t="s">
        <v>5</v>
      </c>
    </row>
    <row r="6" spans="2:3" ht="12.75" customHeight="1">
      <c r="B6" s="8" t="s">
        <v>6</v>
      </c>
      <c r="C6" s="10">
        <f>0+C10+C12+C14</f>
      </c>
    </row>
    <row r="7" spans="2:3" ht="12.75" customHeight="1">
      <c r="B7" s="8" t="s">
        <v>7</v>
      </c>
      <c r="C7" s="10">
        <f>0+E10+E12+E14</f>
      </c>
    </row>
    <row r="9" spans="1:6" ht="12.75" customHeight="1">
      <c r="A9" s="9" t="s">
        <v>8</v>
      </c>
      <c r="B9" s="9" t="s">
        <v>9</v>
      </c>
      <c r="C9" s="9" t="s">
        <v>10</v>
      </c>
      <c r="D9" s="9" t="s">
        <v>11</v>
      </c>
      <c r="E9" s="9" t="s">
        <v>12</v>
      </c>
      <c r="F9" s="9" t="s">
        <v>13</v>
      </c>
    </row>
    <row r="10" spans="1:6" ht="12.75">
      <c r="A10" s="11" t="s">
        <v>14</v>
      </c>
      <c r="B10" s="12" t="s">
        <v>15</v>
      </c>
      <c r="C10" s="14">
        <f>0+C11</f>
      </c>
      <c r="D10" s="14">
        <f>C10*0.21</f>
      </c>
      <c r="E10" s="14">
        <f>0+E11</f>
      </c>
      <c r="F10" s="13">
        <f>0+F11</f>
      </c>
    </row>
    <row r="11" spans="1:6" ht="12.75">
      <c r="A11" s="11" t="s">
        <v>16</v>
      </c>
      <c r="B11" s="12" t="s">
        <v>15</v>
      </c>
      <c r="C11" s="14">
        <f>'SO 01-10-01'!K8+'SO 01-10-01'!M8</f>
      </c>
      <c r="D11" s="14">
        <f>C11*0.21</f>
      </c>
      <c r="E11" s="14">
        <f>C11+D11</f>
      </c>
      <c r="F11" s="13">
        <f>'SO 01-10-01'!T7</f>
      </c>
    </row>
    <row r="12" spans="1:6" ht="12.75">
      <c r="A12" s="11" t="s">
        <v>149</v>
      </c>
      <c r="B12" s="12" t="s">
        <v>150</v>
      </c>
      <c r="C12" s="14">
        <f>0+C13</f>
      </c>
      <c r="D12" s="14">
        <f>C12*0.21</f>
      </c>
      <c r="E12" s="14">
        <f>0+E13</f>
      </c>
      <c r="F12" s="13">
        <f>0+F13</f>
      </c>
    </row>
    <row r="13" spans="1:6" ht="12.75">
      <c r="A13" s="11" t="s">
        <v>151</v>
      </c>
      <c r="B13" s="12" t="s">
        <v>150</v>
      </c>
      <c r="C13" s="14">
        <f>'SO 01-11-01'!K8+'SO 01-11-01'!M8</f>
      </c>
      <c r="D13" s="14">
        <f>C13*0.21</f>
      </c>
      <c r="E13" s="14">
        <f>C13+D13</f>
      </c>
      <c r="F13" s="13">
        <f>'SO 01-11-01'!T7</f>
      </c>
    </row>
    <row r="14" spans="1:6" ht="12.75">
      <c r="A14" s="11" t="s">
        <v>247</v>
      </c>
      <c r="B14" s="12" t="s">
        <v>248</v>
      </c>
      <c r="C14" s="14">
        <f>0+C15</f>
      </c>
      <c r="D14" s="14">
        <f>C14*0.21</f>
      </c>
      <c r="E14" s="14">
        <f>0+E15</f>
      </c>
      <c r="F14" s="13">
        <f>0+F15</f>
      </c>
    </row>
    <row r="15" spans="1:6" ht="12.75">
      <c r="A15" s="11" t="s">
        <v>249</v>
      </c>
      <c r="B15" s="12" t="s">
        <v>250</v>
      </c>
      <c r="C15" s="14">
        <f>'SO 98-98'!K8+'SO 98-98'!M8</f>
      </c>
      <c r="D15" s="14">
        <f>C15*0.21</f>
      </c>
      <c r="E15" s="14">
        <f>C15+D15</f>
      </c>
      <c r="F15" s="13">
        <f>'SO 98-98'!T7</f>
      </c>
    </row>
  </sheetData>
  <sheetProtection password="923D" sheet="1" objects="1" scenarios="1"/>
  <mergeCells count="4">
    <mergeCell ref="A1:A3"/>
    <mergeCell ref="B1:B3"/>
    <mergeCell ref="B4:E4"/>
    <mergeCell ref="B5:E5"/>
  </mergeCells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79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1" width="9.140625" style="0" hidden="1" customWidth="1"/>
    <col min="12" max="14" width="16.7109375" style="0" customWidth="1"/>
    <col min="15" max="17" width="9.140625" style="0" hidden="1" customWidth="1"/>
    <col min="19" max="19" width="30.7109375" style="0" customWidth="1"/>
  </cols>
  <sheetData>
    <row r="1" spans="1:16" ht="35" customHeight="1">
      <c r="A1" s="16" t="s">
        <v>17</v>
      </c>
      <c r="B1" s="2"/>
      <c r="D1" s="2"/>
      <c r="E1" s="3" t="s">
        <v>20</v>
      </c>
      <c r="F1" s="2"/>
      <c r="G1" s="2"/>
      <c r="H1" s="2"/>
      <c r="I1" s="2"/>
      <c r="J1" s="2"/>
      <c r="K1" s="2"/>
      <c r="L1" s="2"/>
      <c r="M1" s="2"/>
      <c r="N1" s="2"/>
      <c r="P1" t="s">
        <v>25</v>
      </c>
    </row>
    <row r="2" spans="1:16" ht="20" customHeight="1">
      <c r="A2" s="16"/>
      <c r="B2" s="2"/>
      <c r="D2" s="2"/>
      <c r="E2" s="2"/>
      <c r="F2" s="2"/>
      <c r="G2" s="2"/>
      <c r="H2" s="2"/>
      <c r="I2" s="2"/>
      <c r="J2" s="2"/>
      <c r="K2" s="2"/>
      <c r="L2" s="18"/>
      <c r="M2" s="18"/>
      <c r="N2" s="2"/>
      <c r="P2" t="s">
        <v>25</v>
      </c>
    </row>
    <row r="3" spans="1:16" ht="32" customHeight="1">
      <c r="A3" s="16" t="s">
        <v>18</v>
      </c>
      <c r="B3" s="21" t="s">
        <v>21</v>
      </c>
      <c r="C3" s="27" t="s">
        <v>2</v>
      </c>
      <c r="E3" s="22" t="s">
        <v>3</v>
      </c>
      <c r="L3" s="17" t="s">
        <v>14</v>
      </c>
      <c r="M3" s="41">
        <f>Rekapitulace!C10</f>
      </c>
      <c r="N3" s="20" t="s">
        <v>0</v>
      </c>
      <c r="O3" t="s">
        <v>22</v>
      </c>
      <c r="P3" t="s">
        <v>26</v>
      </c>
    </row>
    <row r="4" spans="1:16" ht="32" customHeight="1">
      <c r="A4" s="24" t="s">
        <v>19</v>
      </c>
      <c r="B4" s="25" t="s">
        <v>27</v>
      </c>
      <c r="C4" s="27" t="s">
        <v>14</v>
      </c>
      <c r="E4" s="26" t="s">
        <v>15</v>
      </c>
      <c r="O4" t="s">
        <v>23</v>
      </c>
      <c r="P4" t="s">
        <v>26</v>
      </c>
    </row>
    <row r="5" spans="1:16" ht="12.75" customHeight="1">
      <c r="A5" s="23" t="s">
        <v>28</v>
      </c>
      <c r="B5" s="23" t="s">
        <v>29</v>
      </c>
      <c r="C5" s="23" t="s">
        <v>30</v>
      </c>
      <c r="D5" s="23" t="s">
        <v>31</v>
      </c>
      <c r="E5" s="23" t="s">
        <v>32</v>
      </c>
      <c r="F5" s="23" t="s">
        <v>33</v>
      </c>
      <c r="G5" s="23" t="s">
        <v>34</v>
      </c>
      <c r="H5" s="23" t="s">
        <v>35</v>
      </c>
      <c r="I5" s="23" t="s">
        <v>36</v>
      </c>
      <c r="J5" s="23"/>
      <c r="K5" s="23"/>
      <c r="L5" s="23" t="s">
        <v>37</v>
      </c>
      <c r="M5" s="23"/>
      <c r="N5" s="23" t="s">
        <v>41</v>
      </c>
      <c r="O5" t="s">
        <v>24</v>
      </c>
      <c r="P5" t="s">
        <v>26</v>
      </c>
    </row>
    <row r="6" spans="1:14" ht="12.75" customHeight="1">
      <c r="A6" s="23"/>
      <c r="B6" s="23"/>
      <c r="C6" s="23"/>
      <c r="D6" s="23"/>
      <c r="E6" s="23"/>
      <c r="F6" s="23"/>
      <c r="G6" s="23"/>
      <c r="H6" s="23"/>
      <c r="I6" s="23"/>
      <c r="J6" s="23" t="s">
        <v>38</v>
      </c>
      <c r="K6" s="23"/>
      <c r="L6" s="23"/>
      <c r="M6" s="23"/>
      <c r="N6" s="23"/>
    </row>
    <row r="7" spans="1:20" ht="12.75" customHeight="1">
      <c r="A7" s="23"/>
      <c r="B7" s="23"/>
      <c r="C7" s="23"/>
      <c r="D7" s="23"/>
      <c r="E7" s="23"/>
      <c r="F7" s="23"/>
      <c r="G7" s="23"/>
      <c r="H7" s="23"/>
      <c r="I7" s="23"/>
      <c r="J7" s="23" t="s">
        <v>39</v>
      </c>
      <c r="K7" s="23" t="s">
        <v>40</v>
      </c>
      <c r="L7" s="23" t="s">
        <v>39</v>
      </c>
      <c r="M7" s="23" t="s">
        <v>40</v>
      </c>
      <c r="N7" s="23"/>
      <c r="S7" t="s">
        <v>42</v>
      </c>
      <c r="T7">
        <f>COUNTIFS(L8:L76,"=0",A8:A76,"P")+COUNTIFS(L8:L76,"",A8:A76,"P")+SUM(Q8:Q76)</f>
      </c>
    </row>
    <row r="8" spans="1:13" ht="12.75">
      <c r="A8" t="s">
        <v>43</v>
      </c>
      <c r="C8" s="28" t="s">
        <v>44</v>
      </c>
      <c r="E8" s="30" t="s">
        <v>15</v>
      </c>
      <c r="J8" s="29">
        <f>0+J9+J22+J51</f>
      </c>
      <c r="K8" s="29">
        <f>0+K9+K22+K51</f>
      </c>
      <c r="L8" s="29">
        <f>0+L9+L22+L51</f>
      </c>
      <c r="M8" s="29">
        <f>0+M9+M22+M51</f>
      </c>
    </row>
    <row r="9" spans="1:13" ht="12.75">
      <c r="A9" t="s">
        <v>45</v>
      </c>
      <c r="C9" s="31" t="s">
        <v>46</v>
      </c>
      <c r="E9" s="33" t="s">
        <v>47</v>
      </c>
      <c r="J9" s="32">
        <f>0</f>
      </c>
      <c r="K9" s="32">
        <f>0</f>
      </c>
      <c r="L9" s="32">
        <f>0+L10+L14+L18</f>
      </c>
      <c r="M9" s="32">
        <f>0+M10+M14+M18</f>
      </c>
    </row>
    <row r="10" spans="1:16" ht="25.5">
      <c r="A10" t="s">
        <v>48</v>
      </c>
      <c r="B10" s="34" t="s">
        <v>49</v>
      </c>
      <c r="C10" s="34" t="s">
        <v>50</v>
      </c>
      <c r="D10" s="35" t="s">
        <v>51</v>
      </c>
      <c r="E10" s="6" t="s">
        <v>52</v>
      </c>
      <c r="F10" s="36" t="s">
        <v>53</v>
      </c>
      <c r="G10" s="37">
        <v>378</v>
      </c>
      <c r="H10" s="36">
        <v>0</v>
      </c>
      <c r="I10" s="36">
        <f>ROUND(G10*H10,6)</f>
      </c>
      <c r="L10" s="38">
        <v>0</v>
      </c>
      <c r="M10" s="32">
        <f>ROUND(ROUND(L10,2)*ROUND(G10,3),2)</f>
      </c>
      <c r="N10" s="36" t="s">
        <v>54</v>
      </c>
      <c r="O10">
        <f>(M10*21)/100</f>
      </c>
      <c r="P10" t="s">
        <v>26</v>
      </c>
    </row>
    <row r="11" spans="1:5" ht="12.75">
      <c r="A11" s="35" t="s">
        <v>55</v>
      </c>
      <c r="E11" s="39" t="s">
        <v>56</v>
      </c>
    </row>
    <row r="12" spans="1:5" ht="38.25">
      <c r="A12" s="35" t="s">
        <v>57</v>
      </c>
      <c r="E12" s="40" t="s">
        <v>58</v>
      </c>
    </row>
    <row r="13" spans="1:5" ht="12.75">
      <c r="A13" t="s">
        <v>59</v>
      </c>
      <c r="E13" s="39" t="s">
        <v>60</v>
      </c>
    </row>
    <row r="14" spans="1:16" ht="25.5">
      <c r="A14" t="s">
        <v>48</v>
      </c>
      <c r="B14" s="34" t="s">
        <v>25</v>
      </c>
      <c r="C14" s="34" t="s">
        <v>61</v>
      </c>
      <c r="D14" s="35" t="s">
        <v>51</v>
      </c>
      <c r="E14" s="6" t="s">
        <v>62</v>
      </c>
      <c r="F14" s="36" t="s">
        <v>53</v>
      </c>
      <c r="G14" s="37">
        <v>0.06</v>
      </c>
      <c r="H14" s="36">
        <v>0</v>
      </c>
      <c r="I14" s="36">
        <f>ROUND(G14*H14,6)</f>
      </c>
      <c r="L14" s="38">
        <v>0</v>
      </c>
      <c r="M14" s="32">
        <f>ROUND(ROUND(L14,2)*ROUND(G14,3),2)</f>
      </c>
      <c r="N14" s="36" t="s">
        <v>54</v>
      </c>
      <c r="O14">
        <f>(M14*21)/100</f>
      </c>
      <c r="P14" t="s">
        <v>26</v>
      </c>
    </row>
    <row r="15" spans="1:5" ht="12.75">
      <c r="A15" s="35" t="s">
        <v>55</v>
      </c>
      <c r="E15" s="39" t="s">
        <v>56</v>
      </c>
    </row>
    <row r="16" spans="1:5" ht="25.5">
      <c r="A16" s="35" t="s">
        <v>57</v>
      </c>
      <c r="E16" s="40" t="s">
        <v>63</v>
      </c>
    </row>
    <row r="17" spans="1:5" ht="12.75">
      <c r="A17" t="s">
        <v>59</v>
      </c>
      <c r="E17" s="39" t="s">
        <v>60</v>
      </c>
    </row>
    <row r="18" spans="1:16" ht="25.5">
      <c r="A18" t="s">
        <v>48</v>
      </c>
      <c r="B18" s="34" t="s">
        <v>64</v>
      </c>
      <c r="C18" s="34" t="s">
        <v>65</v>
      </c>
      <c r="D18" s="35" t="s">
        <v>51</v>
      </c>
      <c r="E18" s="6" t="s">
        <v>66</v>
      </c>
      <c r="F18" s="36" t="s">
        <v>53</v>
      </c>
      <c r="G18" s="37">
        <v>39.75</v>
      </c>
      <c r="H18" s="36">
        <v>0</v>
      </c>
      <c r="I18" s="36">
        <f>ROUND(G18*H18,6)</f>
      </c>
      <c r="L18" s="38">
        <v>0</v>
      </c>
      <c r="M18" s="32">
        <f>ROUND(ROUND(L18,2)*ROUND(G18,3),2)</f>
      </c>
      <c r="N18" s="36" t="s">
        <v>54</v>
      </c>
      <c r="O18">
        <f>(M18*0)/100</f>
      </c>
      <c r="P18" t="s">
        <v>46</v>
      </c>
    </row>
    <row r="19" spans="1:5" ht="12.75">
      <c r="A19" s="35" t="s">
        <v>55</v>
      </c>
      <c r="E19" s="39" t="s">
        <v>51</v>
      </c>
    </row>
    <row r="20" spans="1:5" ht="12.75">
      <c r="A20" s="35" t="s">
        <v>57</v>
      </c>
      <c r="E20" s="40" t="s">
        <v>51</v>
      </c>
    </row>
    <row r="21" spans="1:5" ht="140.25">
      <c r="A21" t="s">
        <v>59</v>
      </c>
      <c r="E21" s="39" t="s">
        <v>67</v>
      </c>
    </row>
    <row r="22" spans="1:13" ht="12.75">
      <c r="A22" t="s">
        <v>45</v>
      </c>
      <c r="C22" s="31" t="s">
        <v>68</v>
      </c>
      <c r="E22" s="33" t="s">
        <v>69</v>
      </c>
      <c r="J22" s="32">
        <f>0</f>
      </c>
      <c r="K22" s="32">
        <f>0</f>
      </c>
      <c r="L22" s="32">
        <f>0+L23+L27+L31+L35+L39+L43+L47</f>
      </c>
      <c r="M22" s="32">
        <f>0+M23+M27+M31+M35+M39+M43+M47</f>
      </c>
    </row>
    <row r="23" spans="1:16" ht="12.75">
      <c r="A23" t="s">
        <v>48</v>
      </c>
      <c r="B23" s="34" t="s">
        <v>70</v>
      </c>
      <c r="C23" s="34" t="s">
        <v>71</v>
      </c>
      <c r="D23" s="35" t="s">
        <v>51</v>
      </c>
      <c r="E23" s="6" t="s">
        <v>72</v>
      </c>
      <c r="F23" s="36" t="s">
        <v>73</v>
      </c>
      <c r="G23" s="37">
        <v>270</v>
      </c>
      <c r="H23" s="36">
        <v>0</v>
      </c>
      <c r="I23" s="36">
        <f>ROUND(G23*H23,6)</f>
      </c>
      <c r="L23" s="38">
        <v>0</v>
      </c>
      <c r="M23" s="32">
        <f>ROUND(ROUND(L23,2)*ROUND(G23,3),2)</f>
      </c>
      <c r="N23" s="36" t="s">
        <v>54</v>
      </c>
      <c r="O23">
        <f>(M23*21)/100</f>
      </c>
      <c r="P23" t="s">
        <v>26</v>
      </c>
    </row>
    <row r="24" spans="1:5" ht="12.75">
      <c r="A24" s="35" t="s">
        <v>55</v>
      </c>
      <c r="E24" s="39" t="s">
        <v>74</v>
      </c>
    </row>
    <row r="25" spans="1:5" ht="12.75">
      <c r="A25" s="35" t="s">
        <v>57</v>
      </c>
      <c r="E25" s="40" t="s">
        <v>75</v>
      </c>
    </row>
    <row r="26" spans="1:5" ht="89.25">
      <c r="A26" t="s">
        <v>59</v>
      </c>
      <c r="E26" s="39" t="s">
        <v>76</v>
      </c>
    </row>
    <row r="27" spans="1:16" ht="25.5">
      <c r="A27" t="s">
        <v>48</v>
      </c>
      <c r="B27" s="34" t="s">
        <v>68</v>
      </c>
      <c r="C27" s="34" t="s">
        <v>77</v>
      </c>
      <c r="D27" s="35" t="s">
        <v>51</v>
      </c>
      <c r="E27" s="6" t="s">
        <v>78</v>
      </c>
      <c r="F27" s="36" t="s">
        <v>79</v>
      </c>
      <c r="G27" s="37">
        <v>764</v>
      </c>
      <c r="H27" s="36">
        <v>0</v>
      </c>
      <c r="I27" s="36">
        <f>ROUND(G27*H27,6)</f>
      </c>
      <c r="L27" s="38">
        <v>0</v>
      </c>
      <c r="M27" s="32">
        <f>ROUND(ROUND(L27,2)*ROUND(G27,3),2)</f>
      </c>
      <c r="N27" s="36" t="s">
        <v>54</v>
      </c>
      <c r="O27">
        <f>(M27*21)/100</f>
      </c>
      <c r="P27" t="s">
        <v>26</v>
      </c>
    </row>
    <row r="28" spans="1:5" ht="12.75">
      <c r="A28" s="35" t="s">
        <v>55</v>
      </c>
      <c r="E28" s="39" t="s">
        <v>80</v>
      </c>
    </row>
    <row r="29" spans="1:5" ht="25.5">
      <c r="A29" s="35" t="s">
        <v>57</v>
      </c>
      <c r="E29" s="40" t="s">
        <v>81</v>
      </c>
    </row>
    <row r="30" spans="1:5" ht="114.75">
      <c r="A30" t="s">
        <v>59</v>
      </c>
      <c r="E30" s="39" t="s">
        <v>82</v>
      </c>
    </row>
    <row r="31" spans="1:16" ht="12.75">
      <c r="A31" t="s">
        <v>48</v>
      </c>
      <c r="B31" s="34" t="s">
        <v>83</v>
      </c>
      <c r="C31" s="34" t="s">
        <v>84</v>
      </c>
      <c r="D31" s="35" t="s">
        <v>51</v>
      </c>
      <c r="E31" s="6" t="s">
        <v>85</v>
      </c>
      <c r="F31" s="36" t="s">
        <v>79</v>
      </c>
      <c r="G31" s="37">
        <v>90</v>
      </c>
      <c r="H31" s="36">
        <v>0</v>
      </c>
      <c r="I31" s="36">
        <f>ROUND(G31*H31,6)</f>
      </c>
      <c r="L31" s="38">
        <v>0</v>
      </c>
      <c r="M31" s="32">
        <f>ROUND(ROUND(L31,2)*ROUND(G31,3),2)</f>
      </c>
      <c r="N31" s="36" t="s">
        <v>54</v>
      </c>
      <c r="O31">
        <f>(M31*21)/100</f>
      </c>
      <c r="P31" t="s">
        <v>26</v>
      </c>
    </row>
    <row r="32" spans="1:5" ht="12.75">
      <c r="A32" s="35" t="s">
        <v>55</v>
      </c>
      <c r="E32" s="39" t="s">
        <v>86</v>
      </c>
    </row>
    <row r="33" spans="1:5" ht="12.75">
      <c r="A33" s="35" t="s">
        <v>57</v>
      </c>
      <c r="E33" s="40" t="s">
        <v>75</v>
      </c>
    </row>
    <row r="34" spans="1:5" ht="306">
      <c r="A34" t="s">
        <v>59</v>
      </c>
      <c r="E34" s="39" t="s">
        <v>87</v>
      </c>
    </row>
    <row r="35" spans="1:16" ht="12.75">
      <c r="A35" t="s">
        <v>48</v>
      </c>
      <c r="B35" s="34" t="s">
        <v>88</v>
      </c>
      <c r="C35" s="34" t="s">
        <v>89</v>
      </c>
      <c r="D35" s="35" t="s">
        <v>51</v>
      </c>
      <c r="E35" s="6" t="s">
        <v>90</v>
      </c>
      <c r="F35" s="36" t="s">
        <v>91</v>
      </c>
      <c r="G35" s="37">
        <v>6</v>
      </c>
      <c r="H35" s="36">
        <v>0</v>
      </c>
      <c r="I35" s="36">
        <f>ROUND(G35*H35,6)</f>
      </c>
      <c r="L35" s="38">
        <v>0</v>
      </c>
      <c r="M35" s="32">
        <f>ROUND(ROUND(L35,2)*ROUND(G35,3),2)</f>
      </c>
      <c r="N35" s="36" t="s">
        <v>54</v>
      </c>
      <c r="O35">
        <f>(M35*21)/100</f>
      </c>
      <c r="P35" t="s">
        <v>26</v>
      </c>
    </row>
    <row r="36" spans="1:5" ht="12.75">
      <c r="A36" s="35" t="s">
        <v>55</v>
      </c>
      <c r="E36" s="39" t="s">
        <v>92</v>
      </c>
    </row>
    <row r="37" spans="1:5" ht="12.75">
      <c r="A37" s="35" t="s">
        <v>57</v>
      </c>
      <c r="E37" s="40" t="s">
        <v>93</v>
      </c>
    </row>
    <row r="38" spans="1:5" ht="255">
      <c r="A38" t="s">
        <v>59</v>
      </c>
      <c r="E38" s="39" t="s">
        <v>94</v>
      </c>
    </row>
    <row r="39" spans="1:16" ht="12.75">
      <c r="A39" t="s">
        <v>48</v>
      </c>
      <c r="B39" s="34" t="s">
        <v>95</v>
      </c>
      <c r="C39" s="34" t="s">
        <v>96</v>
      </c>
      <c r="D39" s="35" t="s">
        <v>51</v>
      </c>
      <c r="E39" s="6" t="s">
        <v>97</v>
      </c>
      <c r="F39" s="36" t="s">
        <v>91</v>
      </c>
      <c r="G39" s="37">
        <v>116</v>
      </c>
      <c r="H39" s="36">
        <v>0</v>
      </c>
      <c r="I39" s="36">
        <f>ROUND(G39*H39,6)</f>
      </c>
      <c r="L39" s="38">
        <v>0</v>
      </c>
      <c r="M39" s="32">
        <f>ROUND(ROUND(L39,2)*ROUND(G39,3),2)</f>
      </c>
      <c r="N39" s="36" t="s">
        <v>54</v>
      </c>
      <c r="O39">
        <f>(M39*0)/100</f>
      </c>
      <c r="P39" t="s">
        <v>46</v>
      </c>
    </row>
    <row r="40" spans="1:5" ht="12.75">
      <c r="A40" s="35" t="s">
        <v>55</v>
      </c>
      <c r="E40" s="39" t="s">
        <v>98</v>
      </c>
    </row>
    <row r="41" spans="1:5" ht="12.75">
      <c r="A41" s="35" t="s">
        <v>57</v>
      </c>
      <c r="E41" s="40" t="s">
        <v>99</v>
      </c>
    </row>
    <row r="42" spans="1:5" ht="153">
      <c r="A42" t="s">
        <v>59</v>
      </c>
      <c r="E42" s="39" t="s">
        <v>100</v>
      </c>
    </row>
    <row r="43" spans="1:16" ht="25.5">
      <c r="A43" t="s">
        <v>48</v>
      </c>
      <c r="B43" s="34" t="s">
        <v>101</v>
      </c>
      <c r="C43" s="34" t="s">
        <v>102</v>
      </c>
      <c r="D43" s="35" t="s">
        <v>51</v>
      </c>
      <c r="E43" s="6" t="s">
        <v>103</v>
      </c>
      <c r="F43" s="36" t="s">
        <v>79</v>
      </c>
      <c r="G43" s="37">
        <v>472</v>
      </c>
      <c r="H43" s="36">
        <v>0</v>
      </c>
      <c r="I43" s="36">
        <f>ROUND(G43*H43,6)</f>
      </c>
      <c r="L43" s="38">
        <v>0</v>
      </c>
      <c r="M43" s="32">
        <f>ROUND(ROUND(L43,2)*ROUND(G43,3),2)</f>
      </c>
      <c r="N43" s="36" t="s">
        <v>54</v>
      </c>
      <c r="O43">
        <f>(M43*0)/100</f>
      </c>
      <c r="P43" t="s">
        <v>46</v>
      </c>
    </row>
    <row r="44" spans="1:5" ht="12.75">
      <c r="A44" s="35" t="s">
        <v>55</v>
      </c>
      <c r="E44" s="39" t="s">
        <v>51</v>
      </c>
    </row>
    <row r="45" spans="1:5" ht="38.25">
      <c r="A45" s="35" t="s">
        <v>57</v>
      </c>
      <c r="E45" s="40" t="s">
        <v>104</v>
      </c>
    </row>
    <row r="46" spans="1:5" ht="255">
      <c r="A46" t="s">
        <v>59</v>
      </c>
      <c r="E46" s="39" t="s">
        <v>105</v>
      </c>
    </row>
    <row r="47" spans="1:16" ht="12.75">
      <c r="A47" t="s">
        <v>48</v>
      </c>
      <c r="B47" s="34" t="s">
        <v>106</v>
      </c>
      <c r="C47" s="34" t="s">
        <v>107</v>
      </c>
      <c r="D47" s="35" t="s">
        <v>51</v>
      </c>
      <c r="E47" s="6" t="s">
        <v>108</v>
      </c>
      <c r="F47" s="36" t="s">
        <v>73</v>
      </c>
      <c r="G47" s="37">
        <v>47.2</v>
      </c>
      <c r="H47" s="36">
        <v>0</v>
      </c>
      <c r="I47" s="36">
        <f>ROUND(G47*H47,6)</f>
      </c>
      <c r="L47" s="38">
        <v>0</v>
      </c>
      <c r="M47" s="32">
        <f>ROUND(ROUND(L47,2)*ROUND(G47,3),2)</f>
      </c>
      <c r="N47" s="36" t="s">
        <v>54</v>
      </c>
      <c r="O47">
        <f>(M47*0)/100</f>
      </c>
      <c r="P47" t="s">
        <v>46</v>
      </c>
    </row>
    <row r="48" spans="1:5" ht="12.75">
      <c r="A48" s="35" t="s">
        <v>55</v>
      </c>
      <c r="E48" s="39" t="s">
        <v>51</v>
      </c>
    </row>
    <row r="49" spans="1:5" ht="51">
      <c r="A49" s="35" t="s">
        <v>57</v>
      </c>
      <c r="E49" s="40" t="s">
        <v>109</v>
      </c>
    </row>
    <row r="50" spans="1:5" ht="89.25">
      <c r="A50" t="s">
        <v>59</v>
      </c>
      <c r="E50" s="39" t="s">
        <v>110</v>
      </c>
    </row>
    <row r="51" spans="1:13" ht="12.75">
      <c r="A51" t="s">
        <v>45</v>
      </c>
      <c r="C51" s="31" t="s">
        <v>111</v>
      </c>
      <c r="E51" s="33" t="s">
        <v>112</v>
      </c>
      <c r="J51" s="32">
        <f>0</f>
      </c>
      <c r="K51" s="32">
        <f>0</f>
      </c>
      <c r="L51" s="32">
        <f>0+L52+L56+L60+L64+L68+L72+L76</f>
      </c>
      <c r="M51" s="32">
        <f>0+M52+M56+M60+M64+M68+M72+M76</f>
      </c>
    </row>
    <row r="52" spans="1:16" ht="12.75">
      <c r="A52" t="s">
        <v>48</v>
      </c>
      <c r="B52" s="34" t="s">
        <v>113</v>
      </c>
      <c r="C52" s="34" t="s">
        <v>114</v>
      </c>
      <c r="D52" s="35" t="s">
        <v>51</v>
      </c>
      <c r="E52" s="6" t="s">
        <v>115</v>
      </c>
      <c r="F52" s="36" t="s">
        <v>73</v>
      </c>
      <c r="G52" s="37">
        <v>180</v>
      </c>
      <c r="H52" s="36">
        <v>0</v>
      </c>
      <c r="I52" s="36">
        <f>ROUND(G52*H52,6)</f>
      </c>
      <c r="L52" s="38">
        <v>0</v>
      </c>
      <c r="M52" s="32">
        <f>ROUND(ROUND(L52,2)*ROUND(G52,3),2)</f>
      </c>
      <c r="N52" s="36" t="s">
        <v>54</v>
      </c>
      <c r="O52">
        <f>(M52*21)/100</f>
      </c>
      <c r="P52" t="s">
        <v>26</v>
      </c>
    </row>
    <row r="53" spans="1:5" ht="12.75">
      <c r="A53" s="35" t="s">
        <v>55</v>
      </c>
      <c r="E53" s="39" t="s">
        <v>116</v>
      </c>
    </row>
    <row r="54" spans="1:5" ht="12.75">
      <c r="A54" s="35" t="s">
        <v>57</v>
      </c>
      <c r="E54" s="40" t="s">
        <v>117</v>
      </c>
    </row>
    <row r="55" spans="1:5" ht="140.25">
      <c r="A55" t="s">
        <v>59</v>
      </c>
      <c r="E55" s="39" t="s">
        <v>118</v>
      </c>
    </row>
    <row r="56" spans="1:16" ht="25.5">
      <c r="A56" t="s">
        <v>48</v>
      </c>
      <c r="B56" s="34" t="s">
        <v>111</v>
      </c>
      <c r="C56" s="34" t="s">
        <v>119</v>
      </c>
      <c r="D56" s="35" t="s">
        <v>51</v>
      </c>
      <c r="E56" s="6" t="s">
        <v>120</v>
      </c>
      <c r="F56" s="36" t="s">
        <v>121</v>
      </c>
      <c r="G56" s="37">
        <v>1800</v>
      </c>
      <c r="H56" s="36">
        <v>0</v>
      </c>
      <c r="I56" s="36">
        <f>ROUND(G56*H56,6)</f>
      </c>
      <c r="L56" s="38">
        <v>0</v>
      </c>
      <c r="M56" s="32">
        <f>ROUND(ROUND(L56,2)*ROUND(G56,3),2)</f>
      </c>
      <c r="N56" s="36" t="s">
        <v>54</v>
      </c>
      <c r="O56">
        <f>(M56*21)/100</f>
      </c>
      <c r="P56" t="s">
        <v>26</v>
      </c>
    </row>
    <row r="57" spans="1:5" ht="12.75">
      <c r="A57" s="35" t="s">
        <v>55</v>
      </c>
      <c r="E57" s="39" t="s">
        <v>116</v>
      </c>
    </row>
    <row r="58" spans="1:5" ht="12.75">
      <c r="A58" s="35" t="s">
        <v>57</v>
      </c>
      <c r="E58" s="40" t="s">
        <v>122</v>
      </c>
    </row>
    <row r="59" spans="1:5" ht="127.5">
      <c r="A59" t="s">
        <v>59</v>
      </c>
      <c r="E59" s="39" t="s">
        <v>123</v>
      </c>
    </row>
    <row r="60" spans="1:16" ht="25.5">
      <c r="A60" t="s">
        <v>48</v>
      </c>
      <c r="B60" s="34" t="s">
        <v>124</v>
      </c>
      <c r="C60" s="34" t="s">
        <v>125</v>
      </c>
      <c r="D60" s="35" t="s">
        <v>51</v>
      </c>
      <c r="E60" s="6" t="s">
        <v>126</v>
      </c>
      <c r="F60" s="36" t="s">
        <v>79</v>
      </c>
      <c r="G60" s="37">
        <v>90</v>
      </c>
      <c r="H60" s="36">
        <v>0</v>
      </c>
      <c r="I60" s="36">
        <f>ROUND(G60*H60,6)</f>
      </c>
      <c r="L60" s="38">
        <v>0</v>
      </c>
      <c r="M60" s="32">
        <f>ROUND(ROUND(L60,2)*ROUND(G60,3),2)</f>
      </c>
      <c r="N60" s="36" t="s">
        <v>54</v>
      </c>
      <c r="O60">
        <f>(M60*21)/100</f>
      </c>
      <c r="P60" t="s">
        <v>26</v>
      </c>
    </row>
    <row r="61" spans="1:5" ht="12.75">
      <c r="A61" s="35" t="s">
        <v>55</v>
      </c>
      <c r="E61" s="39" t="s">
        <v>116</v>
      </c>
    </row>
    <row r="62" spans="1:5" ht="12.75">
      <c r="A62" s="35" t="s">
        <v>57</v>
      </c>
      <c r="E62" s="40" t="s">
        <v>51</v>
      </c>
    </row>
    <row r="63" spans="1:5" ht="204">
      <c r="A63" t="s">
        <v>59</v>
      </c>
      <c r="E63" s="39" t="s">
        <v>127</v>
      </c>
    </row>
    <row r="64" spans="1:16" ht="25.5">
      <c r="A64" t="s">
        <v>48</v>
      </c>
      <c r="B64" s="34" t="s">
        <v>128</v>
      </c>
      <c r="C64" s="34" t="s">
        <v>129</v>
      </c>
      <c r="D64" s="35" t="s">
        <v>51</v>
      </c>
      <c r="E64" s="6" t="s">
        <v>130</v>
      </c>
      <c r="F64" s="36" t="s">
        <v>131</v>
      </c>
      <c r="G64" s="37">
        <v>12</v>
      </c>
      <c r="H64" s="36">
        <v>0</v>
      </c>
      <c r="I64" s="36">
        <f>ROUND(G64*H64,6)</f>
      </c>
      <c r="L64" s="38">
        <v>0</v>
      </c>
      <c r="M64" s="32">
        <f>ROUND(ROUND(L64,2)*ROUND(G64,3),2)</f>
      </c>
      <c r="N64" s="36" t="s">
        <v>54</v>
      </c>
      <c r="O64">
        <f>(M64*21)/100</f>
      </c>
      <c r="P64" t="s">
        <v>26</v>
      </c>
    </row>
    <row r="65" spans="1:5" ht="12.75">
      <c r="A65" s="35" t="s">
        <v>55</v>
      </c>
      <c r="E65" s="39" t="s">
        <v>75</v>
      </c>
    </row>
    <row r="66" spans="1:5" ht="12.75">
      <c r="A66" s="35" t="s">
        <v>57</v>
      </c>
      <c r="E66" s="40" t="s">
        <v>51</v>
      </c>
    </row>
    <row r="67" spans="1:5" ht="191.25">
      <c r="A67" t="s">
        <v>59</v>
      </c>
      <c r="E67" s="39" t="s">
        <v>132</v>
      </c>
    </row>
    <row r="68" spans="1:16" ht="12.75">
      <c r="A68" t="s">
        <v>48</v>
      </c>
      <c r="B68" s="34" t="s">
        <v>133</v>
      </c>
      <c r="C68" s="34" t="s">
        <v>134</v>
      </c>
      <c r="D68" s="35" t="s">
        <v>51</v>
      </c>
      <c r="E68" s="6" t="s">
        <v>135</v>
      </c>
      <c r="F68" s="36" t="s">
        <v>131</v>
      </c>
      <c r="G68" s="37">
        <v>12</v>
      </c>
      <c r="H68" s="36">
        <v>0</v>
      </c>
      <c r="I68" s="36">
        <f>ROUND(G68*H68,6)</f>
      </c>
      <c r="L68" s="38">
        <v>0</v>
      </c>
      <c r="M68" s="32">
        <f>ROUND(ROUND(L68,2)*ROUND(G68,3),2)</f>
      </c>
      <c r="N68" s="36" t="s">
        <v>54</v>
      </c>
      <c r="O68">
        <f>(M68*21)/100</f>
      </c>
      <c r="P68" t="s">
        <v>26</v>
      </c>
    </row>
    <row r="69" spans="1:5" ht="12.75">
      <c r="A69" s="35" t="s">
        <v>55</v>
      </c>
      <c r="E69" s="39" t="s">
        <v>75</v>
      </c>
    </row>
    <row r="70" spans="1:5" ht="12.75">
      <c r="A70" s="35" t="s">
        <v>57</v>
      </c>
      <c r="E70" s="40" t="s">
        <v>51</v>
      </c>
    </row>
    <row r="71" spans="1:5" ht="178.5">
      <c r="A71" t="s">
        <v>59</v>
      </c>
      <c r="E71" s="39" t="s">
        <v>136</v>
      </c>
    </row>
    <row r="72" spans="1:16" ht="12.75">
      <c r="A72" t="s">
        <v>48</v>
      </c>
      <c r="B72" s="34" t="s">
        <v>137</v>
      </c>
      <c r="C72" s="34" t="s">
        <v>138</v>
      </c>
      <c r="D72" s="35" t="s">
        <v>51</v>
      </c>
      <c r="E72" s="6" t="s">
        <v>139</v>
      </c>
      <c r="F72" s="36" t="s">
        <v>79</v>
      </c>
      <c r="G72" s="37">
        <v>130</v>
      </c>
      <c r="H72" s="36">
        <v>0</v>
      </c>
      <c r="I72" s="36">
        <f>ROUND(G72*H72,6)</f>
      </c>
      <c r="L72" s="38">
        <v>0</v>
      </c>
      <c r="M72" s="32">
        <f>ROUND(ROUND(L72,2)*ROUND(G72,3),2)</f>
      </c>
      <c r="N72" s="36" t="s">
        <v>140</v>
      </c>
      <c r="O72">
        <f>(M72*21)/100</f>
      </c>
      <c r="P72" t="s">
        <v>26</v>
      </c>
    </row>
    <row r="73" spans="1:5" ht="12.75">
      <c r="A73" s="35" t="s">
        <v>55</v>
      </c>
      <c r="E73" s="39" t="s">
        <v>75</v>
      </c>
    </row>
    <row r="74" spans="1:5" ht="12.75">
      <c r="A74" s="35" t="s">
        <v>57</v>
      </c>
      <c r="E74" s="40" t="s">
        <v>51</v>
      </c>
    </row>
    <row r="75" spans="1:5" ht="25.5">
      <c r="A75" t="s">
        <v>59</v>
      </c>
      <c r="E75" s="39" t="s">
        <v>141</v>
      </c>
    </row>
    <row r="76" spans="1:16" ht="25.5">
      <c r="A76" t="s">
        <v>48</v>
      </c>
      <c r="B76" s="34" t="s">
        <v>142</v>
      </c>
      <c r="C76" s="34" t="s">
        <v>143</v>
      </c>
      <c r="D76" s="35" t="s">
        <v>51</v>
      </c>
      <c r="E76" s="6" t="s">
        <v>144</v>
      </c>
      <c r="F76" s="36" t="s">
        <v>145</v>
      </c>
      <c r="G76" s="37">
        <v>972.22</v>
      </c>
      <c r="H76" s="36">
        <v>0</v>
      </c>
      <c r="I76" s="36">
        <f>ROUND(G76*H76,6)</f>
      </c>
      <c r="L76" s="38">
        <v>0</v>
      </c>
      <c r="M76" s="32">
        <f>ROUND(ROUND(L76,2)*ROUND(G76,3),2)</f>
      </c>
      <c r="N76" s="36" t="s">
        <v>54</v>
      </c>
      <c r="O76">
        <f>(M76*21)/100</f>
      </c>
      <c r="P76" t="s">
        <v>26</v>
      </c>
    </row>
    <row r="77" spans="1:5" ht="12.75">
      <c r="A77" s="35" t="s">
        <v>55</v>
      </c>
      <c r="E77" s="39" t="s">
        <v>146</v>
      </c>
    </row>
    <row r="78" spans="1:5" ht="12.75">
      <c r="A78" s="35" t="s">
        <v>57</v>
      </c>
      <c r="E78" s="40" t="s">
        <v>147</v>
      </c>
    </row>
    <row r="79" spans="1:5" ht="102">
      <c r="A79" t="s">
        <v>59</v>
      </c>
      <c r="E79" s="39" t="s">
        <v>148</v>
      </c>
    </row>
  </sheetData>
  <sheetProtection password="923D" sheet="1" objects="1" scenarios="1"/>
  <mergeCells count="18">
    <mergeCell ref="C1:C2"/>
    <mergeCell ref="E1:E2"/>
    <mergeCell ref="E3:H3"/>
    <mergeCell ref="E4:H4"/>
    <mergeCell ref="C3:D3"/>
    <mergeCell ref="C4:D4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L5:M6"/>
    <mergeCell ref="J6:K6"/>
    <mergeCell ref="N5:N7"/>
  </mergeCells>
  <printOptions/>
  <pageMargins left="0.75" right="0.75" top="1" bottom="1" header="0.5" footer="0.5"/>
  <pageSetup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14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1" width="9.140625" style="0" hidden="1" customWidth="1"/>
    <col min="12" max="14" width="16.7109375" style="0" customWidth="1"/>
    <col min="15" max="17" width="9.140625" style="0" hidden="1" customWidth="1"/>
    <col min="19" max="19" width="30.7109375" style="0" customWidth="1"/>
  </cols>
  <sheetData>
    <row r="1" spans="1:16" ht="35" customHeight="1">
      <c r="A1" s="16" t="s">
        <v>17</v>
      </c>
      <c r="B1" s="2"/>
      <c r="D1" s="2"/>
      <c r="E1" s="3" t="s">
        <v>20</v>
      </c>
      <c r="F1" s="2"/>
      <c r="G1" s="2"/>
      <c r="H1" s="2"/>
      <c r="I1" s="2"/>
      <c r="J1" s="2"/>
      <c r="K1" s="2"/>
      <c r="L1" s="2"/>
      <c r="M1" s="2"/>
      <c r="N1" s="2"/>
      <c r="P1" t="s">
        <v>25</v>
      </c>
    </row>
    <row r="2" spans="1:16" ht="20" customHeight="1">
      <c r="A2" s="16"/>
      <c r="B2" s="2"/>
      <c r="D2" s="2"/>
      <c r="E2" s="2"/>
      <c r="F2" s="2"/>
      <c r="G2" s="2"/>
      <c r="H2" s="2"/>
      <c r="I2" s="2"/>
      <c r="J2" s="2"/>
      <c r="K2" s="2"/>
      <c r="L2" s="18"/>
      <c r="M2" s="18"/>
      <c r="N2" s="2"/>
      <c r="P2" t="s">
        <v>25</v>
      </c>
    </row>
    <row r="3" spans="1:16" ht="32" customHeight="1">
      <c r="A3" s="16" t="s">
        <v>18</v>
      </c>
      <c r="B3" s="21" t="s">
        <v>21</v>
      </c>
      <c r="C3" s="27" t="s">
        <v>2</v>
      </c>
      <c r="E3" s="22" t="s">
        <v>3</v>
      </c>
      <c r="L3" s="17" t="s">
        <v>149</v>
      </c>
      <c r="M3" s="41">
        <f>Rekapitulace!C12</f>
      </c>
      <c r="N3" s="20" t="s">
        <v>0</v>
      </c>
      <c r="O3" t="s">
        <v>22</v>
      </c>
      <c r="P3" t="s">
        <v>26</v>
      </c>
    </row>
    <row r="4" spans="1:16" ht="32" customHeight="1">
      <c r="A4" s="24" t="s">
        <v>19</v>
      </c>
      <c r="B4" s="25" t="s">
        <v>27</v>
      </c>
      <c r="C4" s="27" t="s">
        <v>149</v>
      </c>
      <c r="E4" s="26" t="s">
        <v>150</v>
      </c>
      <c r="O4" t="s">
        <v>23</v>
      </c>
      <c r="P4" t="s">
        <v>26</v>
      </c>
    </row>
    <row r="5" spans="1:16" ht="12.75" customHeight="1">
      <c r="A5" s="23" t="s">
        <v>28</v>
      </c>
      <c r="B5" s="23" t="s">
        <v>29</v>
      </c>
      <c r="C5" s="23" t="s">
        <v>30</v>
      </c>
      <c r="D5" s="23" t="s">
        <v>31</v>
      </c>
      <c r="E5" s="23" t="s">
        <v>32</v>
      </c>
      <c r="F5" s="23" t="s">
        <v>33</v>
      </c>
      <c r="G5" s="23" t="s">
        <v>34</v>
      </c>
      <c r="H5" s="23" t="s">
        <v>35</v>
      </c>
      <c r="I5" s="23" t="s">
        <v>36</v>
      </c>
      <c r="J5" s="23"/>
      <c r="K5" s="23"/>
      <c r="L5" s="23" t="s">
        <v>37</v>
      </c>
      <c r="M5" s="23"/>
      <c r="N5" s="23" t="s">
        <v>41</v>
      </c>
      <c r="O5" t="s">
        <v>24</v>
      </c>
      <c r="P5" t="s">
        <v>26</v>
      </c>
    </row>
    <row r="6" spans="1:14" ht="12.75" customHeight="1">
      <c r="A6" s="23"/>
      <c r="B6" s="23"/>
      <c r="C6" s="23"/>
      <c r="D6" s="23"/>
      <c r="E6" s="23"/>
      <c r="F6" s="23"/>
      <c r="G6" s="23"/>
      <c r="H6" s="23"/>
      <c r="I6" s="23"/>
      <c r="J6" s="23" t="s">
        <v>38</v>
      </c>
      <c r="K6" s="23"/>
      <c r="L6" s="23"/>
      <c r="M6" s="23"/>
      <c r="N6" s="23"/>
    </row>
    <row r="7" spans="1:20" ht="12.75" customHeight="1">
      <c r="A7" s="23"/>
      <c r="B7" s="23"/>
      <c r="C7" s="23"/>
      <c r="D7" s="23"/>
      <c r="E7" s="23"/>
      <c r="F7" s="23"/>
      <c r="G7" s="23"/>
      <c r="H7" s="23"/>
      <c r="I7" s="23"/>
      <c r="J7" s="23" t="s">
        <v>39</v>
      </c>
      <c r="K7" s="23" t="s">
        <v>40</v>
      </c>
      <c r="L7" s="23" t="s">
        <v>39</v>
      </c>
      <c r="M7" s="23" t="s">
        <v>40</v>
      </c>
      <c r="N7" s="23"/>
      <c r="S7" t="s">
        <v>42</v>
      </c>
      <c r="T7">
        <f>COUNTIFS(L8:L111,"=0",A8:A111,"P")+COUNTIFS(L8:L111,"",A8:A111,"P")+SUM(Q8:Q111)</f>
      </c>
    </row>
    <row r="8" spans="1:13" ht="12.75">
      <c r="A8" t="s">
        <v>43</v>
      </c>
      <c r="C8" s="28" t="s">
        <v>152</v>
      </c>
      <c r="E8" s="30" t="s">
        <v>150</v>
      </c>
      <c r="J8" s="29">
        <f>0+J9+J18+J67+J88+J97+J106</f>
      </c>
      <c r="K8" s="29">
        <f>0+K9+K18+K67+K88+K97+K106</f>
      </c>
      <c r="L8" s="29">
        <f>0+L9+L18+L67+L88+L97+L106</f>
      </c>
      <c r="M8" s="29">
        <f>0+M9+M18+M67+M88+M97+M106</f>
      </c>
    </row>
    <row r="9" spans="1:13" ht="12.75">
      <c r="A9" t="s">
        <v>45</v>
      </c>
      <c r="C9" s="31" t="s">
        <v>46</v>
      </c>
      <c r="E9" s="33" t="s">
        <v>47</v>
      </c>
      <c r="J9" s="32">
        <f>0</f>
      </c>
      <c r="K9" s="32">
        <f>0</f>
      </c>
      <c r="L9" s="32">
        <f>0+L10+L14</f>
      </c>
      <c r="M9" s="32">
        <f>0+M10+M14</f>
      </c>
    </row>
    <row r="10" spans="1:16" ht="25.5">
      <c r="A10" t="s">
        <v>48</v>
      </c>
      <c r="B10" s="34" t="s">
        <v>49</v>
      </c>
      <c r="C10" s="34" t="s">
        <v>153</v>
      </c>
      <c r="D10" s="35" t="s">
        <v>51</v>
      </c>
      <c r="E10" s="6" t="s">
        <v>154</v>
      </c>
      <c r="F10" s="36" t="s">
        <v>53</v>
      </c>
      <c r="G10" s="37">
        <v>1845</v>
      </c>
      <c r="H10" s="36">
        <v>0</v>
      </c>
      <c r="I10" s="36">
        <f>ROUND(G10*H10,6)</f>
      </c>
      <c r="L10" s="38">
        <v>0</v>
      </c>
      <c r="M10" s="32">
        <f>ROUND(ROUND(L10,2)*ROUND(G10,3),2)</f>
      </c>
      <c r="N10" s="36" t="s">
        <v>54</v>
      </c>
      <c r="O10">
        <f>(M10*21)/100</f>
      </c>
      <c r="P10" t="s">
        <v>26</v>
      </c>
    </row>
    <row r="11" spans="1:5" ht="12.75">
      <c r="A11" s="35" t="s">
        <v>55</v>
      </c>
      <c r="E11" s="39" t="s">
        <v>155</v>
      </c>
    </row>
    <row r="12" spans="1:5" ht="12.75">
      <c r="A12" s="35" t="s">
        <v>57</v>
      </c>
      <c r="E12" s="40" t="s">
        <v>156</v>
      </c>
    </row>
    <row r="13" spans="1:5" ht="12.75">
      <c r="A13" t="s">
        <v>59</v>
      </c>
      <c r="E13" s="39" t="s">
        <v>60</v>
      </c>
    </row>
    <row r="14" spans="1:16" ht="25.5">
      <c r="A14" t="s">
        <v>48</v>
      </c>
      <c r="B14" s="34" t="s">
        <v>26</v>
      </c>
      <c r="C14" s="34" t="s">
        <v>157</v>
      </c>
      <c r="D14" s="35" t="s">
        <v>51</v>
      </c>
      <c r="E14" s="6" t="s">
        <v>158</v>
      </c>
      <c r="F14" s="36" t="s">
        <v>53</v>
      </c>
      <c r="G14" s="37">
        <v>1</v>
      </c>
      <c r="H14" s="36">
        <v>0</v>
      </c>
      <c r="I14" s="36">
        <f>ROUND(G14*H14,6)</f>
      </c>
      <c r="L14" s="38">
        <v>0</v>
      </c>
      <c r="M14" s="32">
        <f>ROUND(ROUND(L14,2)*ROUND(G14,3),2)</f>
      </c>
      <c r="N14" s="36" t="s">
        <v>54</v>
      </c>
      <c r="O14">
        <f>(M14*21)/100</f>
      </c>
      <c r="P14" t="s">
        <v>26</v>
      </c>
    </row>
    <row r="15" spans="1:5" ht="12.75">
      <c r="A15" s="35" t="s">
        <v>55</v>
      </c>
      <c r="E15" s="39" t="s">
        <v>159</v>
      </c>
    </row>
    <row r="16" spans="1:5" ht="12.75">
      <c r="A16" s="35" t="s">
        <v>57</v>
      </c>
      <c r="E16" s="40" t="s">
        <v>75</v>
      </c>
    </row>
    <row r="17" spans="1:5" ht="12.75">
      <c r="A17" t="s">
        <v>59</v>
      </c>
      <c r="E17" s="39" t="s">
        <v>60</v>
      </c>
    </row>
    <row r="18" spans="1:13" ht="12.75">
      <c r="A18" t="s">
        <v>45</v>
      </c>
      <c r="C18" s="31" t="s">
        <v>49</v>
      </c>
      <c r="E18" s="33" t="s">
        <v>160</v>
      </c>
      <c r="J18" s="32">
        <f>0</f>
      </c>
      <c r="K18" s="32">
        <f>0</f>
      </c>
      <c r="L18" s="32">
        <f>0+L19+L23+L27+L31+L35+L39+L43+L47+L51+L55+L59+L63</f>
      </c>
      <c r="M18" s="32">
        <f>0+M19+M23+M27+M31+M35+M39+M43+M47+M51+M55+M59+M63</f>
      </c>
    </row>
    <row r="19" spans="1:16" ht="12.75">
      <c r="A19" t="s">
        <v>48</v>
      </c>
      <c r="B19" s="34" t="s">
        <v>26</v>
      </c>
      <c r="C19" s="34" t="s">
        <v>161</v>
      </c>
      <c r="D19" s="35" t="s">
        <v>51</v>
      </c>
      <c r="E19" s="6" t="s">
        <v>162</v>
      </c>
      <c r="F19" s="36" t="s">
        <v>73</v>
      </c>
      <c r="G19" s="37">
        <v>900</v>
      </c>
      <c r="H19" s="36">
        <v>0</v>
      </c>
      <c r="I19" s="36">
        <f>ROUND(G19*H19,6)</f>
      </c>
      <c r="L19" s="38">
        <v>0</v>
      </c>
      <c r="M19" s="32">
        <f>ROUND(ROUND(L19,2)*ROUND(G19,3),2)</f>
      </c>
      <c r="N19" s="36" t="s">
        <v>54</v>
      </c>
      <c r="O19">
        <f>(M19*21)/100</f>
      </c>
      <c r="P19" t="s">
        <v>26</v>
      </c>
    </row>
    <row r="20" spans="1:5" ht="12.75">
      <c r="A20" s="35" t="s">
        <v>55</v>
      </c>
      <c r="E20" s="39" t="s">
        <v>75</v>
      </c>
    </row>
    <row r="21" spans="1:5" ht="12.75">
      <c r="A21" s="35" t="s">
        <v>57</v>
      </c>
      <c r="E21" s="40" t="s">
        <v>51</v>
      </c>
    </row>
    <row r="22" spans="1:5" ht="369.75">
      <c r="A22" t="s">
        <v>59</v>
      </c>
      <c r="E22" s="39" t="s">
        <v>163</v>
      </c>
    </row>
    <row r="23" spans="1:16" ht="12.75">
      <c r="A23" t="s">
        <v>48</v>
      </c>
      <c r="B23" s="34" t="s">
        <v>25</v>
      </c>
      <c r="C23" s="34" t="s">
        <v>164</v>
      </c>
      <c r="D23" s="35" t="s">
        <v>51</v>
      </c>
      <c r="E23" s="6" t="s">
        <v>165</v>
      </c>
      <c r="F23" s="36" t="s">
        <v>73</v>
      </c>
      <c r="G23" s="37">
        <v>165</v>
      </c>
      <c r="H23" s="36">
        <v>0</v>
      </c>
      <c r="I23" s="36">
        <f>ROUND(G23*H23,6)</f>
      </c>
      <c r="L23" s="38">
        <v>0</v>
      </c>
      <c r="M23" s="32">
        <f>ROUND(ROUND(L23,2)*ROUND(G23,3),2)</f>
      </c>
      <c r="N23" s="36" t="s">
        <v>54</v>
      </c>
      <c r="O23">
        <f>(M23*21)/100</f>
      </c>
      <c r="P23" t="s">
        <v>26</v>
      </c>
    </row>
    <row r="24" spans="1:5" ht="12.75">
      <c r="A24" s="35" t="s">
        <v>55</v>
      </c>
      <c r="E24" s="39" t="s">
        <v>166</v>
      </c>
    </row>
    <row r="25" spans="1:5" ht="12.75">
      <c r="A25" s="35" t="s">
        <v>57</v>
      </c>
      <c r="E25" s="40" t="s">
        <v>167</v>
      </c>
    </row>
    <row r="26" spans="1:5" ht="318.75">
      <c r="A26" t="s">
        <v>59</v>
      </c>
      <c r="E26" s="39" t="s">
        <v>168</v>
      </c>
    </row>
    <row r="27" spans="1:16" ht="12.75">
      <c r="A27" t="s">
        <v>48</v>
      </c>
      <c r="B27" s="34" t="s">
        <v>70</v>
      </c>
      <c r="C27" s="34" t="s">
        <v>169</v>
      </c>
      <c r="D27" s="35" t="s">
        <v>51</v>
      </c>
      <c r="E27" s="6" t="s">
        <v>170</v>
      </c>
      <c r="F27" s="36" t="s">
        <v>73</v>
      </c>
      <c r="G27" s="37">
        <v>165</v>
      </c>
      <c r="H27" s="36">
        <v>0</v>
      </c>
      <c r="I27" s="36">
        <f>ROUND(G27*H27,6)</f>
      </c>
      <c r="L27" s="38">
        <v>0</v>
      </c>
      <c r="M27" s="32">
        <f>ROUND(ROUND(L27,2)*ROUND(G27,3),2)</f>
      </c>
      <c r="N27" s="36" t="s">
        <v>54</v>
      </c>
      <c r="O27">
        <f>(M27*21)/100</f>
      </c>
      <c r="P27" t="s">
        <v>26</v>
      </c>
    </row>
    <row r="28" spans="1:5" ht="12.75">
      <c r="A28" s="35" t="s">
        <v>55</v>
      </c>
      <c r="E28" s="39" t="s">
        <v>171</v>
      </c>
    </row>
    <row r="29" spans="1:5" ht="12.75">
      <c r="A29" s="35" t="s">
        <v>57</v>
      </c>
      <c r="E29" s="40" t="s">
        <v>75</v>
      </c>
    </row>
    <row r="30" spans="1:5" ht="318.75">
      <c r="A30" t="s">
        <v>59</v>
      </c>
      <c r="E30" s="39" t="s">
        <v>168</v>
      </c>
    </row>
    <row r="31" spans="1:16" ht="25.5">
      <c r="A31" t="s">
        <v>48</v>
      </c>
      <c r="B31" s="34" t="s">
        <v>68</v>
      </c>
      <c r="C31" s="34" t="s">
        <v>172</v>
      </c>
      <c r="D31" s="35" t="s">
        <v>51</v>
      </c>
      <c r="E31" s="6" t="s">
        <v>173</v>
      </c>
      <c r="F31" s="36" t="s">
        <v>73</v>
      </c>
      <c r="G31" s="37">
        <v>420</v>
      </c>
      <c r="H31" s="36">
        <v>0</v>
      </c>
      <c r="I31" s="36">
        <f>ROUND(G31*H31,6)</f>
      </c>
      <c r="L31" s="38">
        <v>0</v>
      </c>
      <c r="M31" s="32">
        <f>ROUND(ROUND(L31,2)*ROUND(G31,3),2)</f>
      </c>
      <c r="N31" s="36" t="s">
        <v>54</v>
      </c>
      <c r="O31">
        <f>(M31*21)/100</f>
      </c>
      <c r="P31" t="s">
        <v>26</v>
      </c>
    </row>
    <row r="32" spans="1:5" ht="12.75">
      <c r="A32" s="35" t="s">
        <v>55</v>
      </c>
      <c r="E32" s="39" t="s">
        <v>174</v>
      </c>
    </row>
    <row r="33" spans="1:5" ht="12.75">
      <c r="A33" s="35" t="s">
        <v>57</v>
      </c>
      <c r="E33" s="40" t="s">
        <v>75</v>
      </c>
    </row>
    <row r="34" spans="1:5" ht="267.75">
      <c r="A34" t="s">
        <v>59</v>
      </c>
      <c r="E34" s="39" t="s">
        <v>175</v>
      </c>
    </row>
    <row r="35" spans="1:16" ht="12.75">
      <c r="A35" t="s">
        <v>48</v>
      </c>
      <c r="B35" s="34" t="s">
        <v>83</v>
      </c>
      <c r="C35" s="34" t="s">
        <v>176</v>
      </c>
      <c r="D35" s="35" t="s">
        <v>51</v>
      </c>
      <c r="E35" s="6" t="s">
        <v>177</v>
      </c>
      <c r="F35" s="36" t="s">
        <v>73</v>
      </c>
      <c r="G35" s="37">
        <v>142.5</v>
      </c>
      <c r="H35" s="36">
        <v>0</v>
      </c>
      <c r="I35" s="36">
        <f>ROUND(G35*H35,6)</f>
      </c>
      <c r="L35" s="38">
        <v>0</v>
      </c>
      <c r="M35" s="32">
        <f>ROUND(ROUND(L35,2)*ROUND(G35,3),2)</f>
      </c>
      <c r="N35" s="36" t="s">
        <v>54</v>
      </c>
      <c r="O35">
        <f>(M35*21)/100</f>
      </c>
      <c r="P35" t="s">
        <v>26</v>
      </c>
    </row>
    <row r="36" spans="1:5" ht="12.75">
      <c r="A36" s="35" t="s">
        <v>55</v>
      </c>
      <c r="E36" s="39" t="s">
        <v>75</v>
      </c>
    </row>
    <row r="37" spans="1:5" ht="12.75">
      <c r="A37" s="35" t="s">
        <v>57</v>
      </c>
      <c r="E37" s="40" t="s">
        <v>51</v>
      </c>
    </row>
    <row r="38" spans="1:5" ht="280.5">
      <c r="A38" t="s">
        <v>59</v>
      </c>
      <c r="E38" s="39" t="s">
        <v>178</v>
      </c>
    </row>
    <row r="39" spans="1:16" ht="12.75">
      <c r="A39" t="s">
        <v>48</v>
      </c>
      <c r="B39" s="34" t="s">
        <v>88</v>
      </c>
      <c r="C39" s="34" t="s">
        <v>179</v>
      </c>
      <c r="D39" s="35" t="s">
        <v>51</v>
      </c>
      <c r="E39" s="6" t="s">
        <v>180</v>
      </c>
      <c r="F39" s="36" t="s">
        <v>131</v>
      </c>
      <c r="G39" s="37">
        <v>210</v>
      </c>
      <c r="H39" s="36">
        <v>0</v>
      </c>
      <c r="I39" s="36">
        <f>ROUND(G39*H39,6)</f>
      </c>
      <c r="L39" s="38">
        <v>0</v>
      </c>
      <c r="M39" s="32">
        <f>ROUND(ROUND(L39,2)*ROUND(G39,3),2)</f>
      </c>
      <c r="N39" s="36" t="s">
        <v>54</v>
      </c>
      <c r="O39">
        <f>(M39*21)/100</f>
      </c>
      <c r="P39" t="s">
        <v>26</v>
      </c>
    </row>
    <row r="40" spans="1:5" ht="12.75">
      <c r="A40" s="35" t="s">
        <v>55</v>
      </c>
      <c r="E40" s="39" t="s">
        <v>51</v>
      </c>
    </row>
    <row r="41" spans="1:5" ht="12.75">
      <c r="A41" s="35" t="s">
        <v>57</v>
      </c>
      <c r="E41" s="40" t="s">
        <v>116</v>
      </c>
    </row>
    <row r="42" spans="1:5" ht="38.25">
      <c r="A42" t="s">
        <v>59</v>
      </c>
      <c r="E42" s="39" t="s">
        <v>181</v>
      </c>
    </row>
    <row r="43" spans="1:16" ht="12.75">
      <c r="A43" t="s">
        <v>48</v>
      </c>
      <c r="B43" s="34" t="s">
        <v>113</v>
      </c>
      <c r="C43" s="34" t="s">
        <v>182</v>
      </c>
      <c r="D43" s="35" t="s">
        <v>51</v>
      </c>
      <c r="E43" s="6" t="s">
        <v>183</v>
      </c>
      <c r="F43" s="36" t="s">
        <v>73</v>
      </c>
      <c r="G43" s="37">
        <v>90</v>
      </c>
      <c r="H43" s="36">
        <v>0</v>
      </c>
      <c r="I43" s="36">
        <f>ROUND(G43*H43,6)</f>
      </c>
      <c r="L43" s="38">
        <v>0</v>
      </c>
      <c r="M43" s="32">
        <f>ROUND(ROUND(L43,2)*ROUND(G43,3),2)</f>
      </c>
      <c r="N43" s="36" t="s">
        <v>54</v>
      </c>
      <c r="O43">
        <f>(M43*21)/100</f>
      </c>
      <c r="P43" t="s">
        <v>26</v>
      </c>
    </row>
    <row r="44" spans="1:5" ht="12.75">
      <c r="A44" s="35" t="s">
        <v>55</v>
      </c>
      <c r="E44" s="39" t="s">
        <v>116</v>
      </c>
    </row>
    <row r="45" spans="1:5" ht="12.75">
      <c r="A45" s="35" t="s">
        <v>57</v>
      </c>
      <c r="E45" s="40" t="s">
        <v>51</v>
      </c>
    </row>
    <row r="46" spans="1:5" ht="38.25">
      <c r="A46" t="s">
        <v>59</v>
      </c>
      <c r="E46" s="39" t="s">
        <v>184</v>
      </c>
    </row>
    <row r="47" spans="1:16" ht="12.75">
      <c r="A47" t="s">
        <v>48</v>
      </c>
      <c r="B47" s="34" t="s">
        <v>111</v>
      </c>
      <c r="C47" s="34" t="s">
        <v>185</v>
      </c>
      <c r="D47" s="35" t="s">
        <v>51</v>
      </c>
      <c r="E47" s="6" t="s">
        <v>186</v>
      </c>
      <c r="F47" s="36" t="s">
        <v>131</v>
      </c>
      <c r="G47" s="37">
        <v>210</v>
      </c>
      <c r="H47" s="36">
        <v>0</v>
      </c>
      <c r="I47" s="36">
        <f>ROUND(G47*H47,6)</f>
      </c>
      <c r="L47" s="38">
        <v>0</v>
      </c>
      <c r="M47" s="32">
        <f>ROUND(ROUND(L47,2)*ROUND(G47,3),2)</f>
      </c>
      <c r="N47" s="36" t="s">
        <v>54</v>
      </c>
      <c r="O47">
        <f>(M47*21)/100</f>
      </c>
      <c r="P47" t="s">
        <v>26</v>
      </c>
    </row>
    <row r="48" spans="1:5" ht="12.75">
      <c r="A48" s="35" t="s">
        <v>55</v>
      </c>
      <c r="E48" s="39" t="s">
        <v>116</v>
      </c>
    </row>
    <row r="49" spans="1:5" ht="12.75">
      <c r="A49" s="35" t="s">
        <v>57</v>
      </c>
      <c r="E49" s="40" t="s">
        <v>51</v>
      </c>
    </row>
    <row r="50" spans="1:5" ht="25.5">
      <c r="A50" t="s">
        <v>59</v>
      </c>
      <c r="E50" s="39" t="s">
        <v>187</v>
      </c>
    </row>
    <row r="51" spans="1:16" ht="12.75">
      <c r="A51" t="s">
        <v>48</v>
      </c>
      <c r="B51" s="34" t="s">
        <v>124</v>
      </c>
      <c r="C51" s="34" t="s">
        <v>188</v>
      </c>
      <c r="D51" s="35" t="s">
        <v>51</v>
      </c>
      <c r="E51" s="6" t="s">
        <v>189</v>
      </c>
      <c r="F51" s="36" t="s">
        <v>131</v>
      </c>
      <c r="G51" s="37">
        <v>225</v>
      </c>
      <c r="H51" s="36">
        <v>0</v>
      </c>
      <c r="I51" s="36">
        <f>ROUND(G51*H51,6)</f>
      </c>
      <c r="L51" s="38">
        <v>0</v>
      </c>
      <c r="M51" s="32">
        <f>ROUND(ROUND(L51,2)*ROUND(G51,3),2)</f>
      </c>
      <c r="N51" s="36" t="s">
        <v>54</v>
      </c>
      <c r="O51">
        <f>(M51*21)/100</f>
      </c>
      <c r="P51" t="s">
        <v>26</v>
      </c>
    </row>
    <row r="52" spans="1:5" ht="12.75">
      <c r="A52" s="35" t="s">
        <v>55</v>
      </c>
      <c r="E52" s="39" t="s">
        <v>116</v>
      </c>
    </row>
    <row r="53" spans="1:5" ht="12.75">
      <c r="A53" s="35" t="s">
        <v>57</v>
      </c>
      <c r="E53" s="40" t="s">
        <v>51</v>
      </c>
    </row>
    <row r="54" spans="1:5" ht="25.5">
      <c r="A54" t="s">
        <v>59</v>
      </c>
      <c r="E54" s="39" t="s">
        <v>190</v>
      </c>
    </row>
    <row r="55" spans="1:16" ht="25.5">
      <c r="A55" t="s">
        <v>48</v>
      </c>
      <c r="B55" s="34" t="s">
        <v>191</v>
      </c>
      <c r="C55" s="34" t="s">
        <v>192</v>
      </c>
      <c r="D55" s="35" t="s">
        <v>51</v>
      </c>
      <c r="E55" s="6" t="s">
        <v>193</v>
      </c>
      <c r="F55" s="36" t="s">
        <v>91</v>
      </c>
      <c r="G55" s="37">
        <v>24</v>
      </c>
      <c r="H55" s="36">
        <v>0</v>
      </c>
      <c r="I55" s="36">
        <f>ROUND(G55*H55,6)</f>
      </c>
      <c r="L55" s="38">
        <v>0</v>
      </c>
      <c r="M55" s="32">
        <f>ROUND(ROUND(L55,2)*ROUND(G55,3),2)</f>
      </c>
      <c r="N55" s="36" t="s">
        <v>54</v>
      </c>
      <c r="O55">
        <f>(M55*0)/100</f>
      </c>
      <c r="P55" t="s">
        <v>46</v>
      </c>
    </row>
    <row r="56" spans="1:5" ht="12.75">
      <c r="A56" s="35" t="s">
        <v>55</v>
      </c>
      <c r="E56" s="39" t="s">
        <v>194</v>
      </c>
    </row>
    <row r="57" spans="1:5" ht="12.75">
      <c r="A57" s="35" t="s">
        <v>57</v>
      </c>
      <c r="E57" s="40" t="s">
        <v>195</v>
      </c>
    </row>
    <row r="58" spans="1:5" ht="165.75">
      <c r="A58" t="s">
        <v>59</v>
      </c>
      <c r="E58" s="39" t="s">
        <v>196</v>
      </c>
    </row>
    <row r="59" spans="1:16" ht="12.75">
      <c r="A59" t="s">
        <v>48</v>
      </c>
      <c r="B59" s="34" t="s">
        <v>197</v>
      </c>
      <c r="C59" s="34" t="s">
        <v>198</v>
      </c>
      <c r="D59" s="35" t="s">
        <v>51</v>
      </c>
      <c r="E59" s="6" t="s">
        <v>199</v>
      </c>
      <c r="F59" s="36" t="s">
        <v>131</v>
      </c>
      <c r="G59" s="37">
        <v>2700</v>
      </c>
      <c r="H59" s="36">
        <v>0</v>
      </c>
      <c r="I59" s="36">
        <f>ROUND(G59*H59,6)</f>
      </c>
      <c r="L59" s="38">
        <v>0</v>
      </c>
      <c r="M59" s="32">
        <f>ROUND(ROUND(L59,2)*ROUND(G59,3),2)</f>
      </c>
      <c r="N59" s="36" t="s">
        <v>54</v>
      </c>
      <c r="O59">
        <f>(M59*0)/100</f>
      </c>
      <c r="P59" t="s">
        <v>46</v>
      </c>
    </row>
    <row r="60" spans="1:5" ht="12.75">
      <c r="A60" s="35" t="s">
        <v>55</v>
      </c>
      <c r="E60" s="39" t="s">
        <v>200</v>
      </c>
    </row>
    <row r="61" spans="1:5" ht="12.75">
      <c r="A61" s="35" t="s">
        <v>57</v>
      </c>
      <c r="E61" s="40" t="s">
        <v>51</v>
      </c>
    </row>
    <row r="62" spans="1:5" ht="38.25">
      <c r="A62" t="s">
        <v>59</v>
      </c>
      <c r="E62" s="39" t="s">
        <v>201</v>
      </c>
    </row>
    <row r="63" spans="1:16" ht="25.5">
      <c r="A63" t="s">
        <v>48</v>
      </c>
      <c r="B63" s="34" t="s">
        <v>202</v>
      </c>
      <c r="C63" s="34" t="s">
        <v>203</v>
      </c>
      <c r="D63" s="35" t="s">
        <v>51</v>
      </c>
      <c r="E63" s="6" t="s">
        <v>204</v>
      </c>
      <c r="F63" s="36" t="s">
        <v>91</v>
      </c>
      <c r="G63" s="37">
        <v>5</v>
      </c>
      <c r="H63" s="36">
        <v>0</v>
      </c>
      <c r="I63" s="36">
        <f>ROUND(G63*H63,6)</f>
      </c>
      <c r="L63" s="38">
        <v>0</v>
      </c>
      <c r="M63" s="32">
        <f>ROUND(ROUND(L63,2)*ROUND(G63,3),2)</f>
      </c>
      <c r="N63" s="36" t="s">
        <v>54</v>
      </c>
      <c r="O63">
        <f>(M63*0)/100</f>
      </c>
      <c r="P63" t="s">
        <v>46</v>
      </c>
    </row>
    <row r="64" spans="1:5" ht="12.75">
      <c r="A64" s="35" t="s">
        <v>55</v>
      </c>
      <c r="E64" s="39" t="s">
        <v>51</v>
      </c>
    </row>
    <row r="65" spans="1:5" ht="12.75">
      <c r="A65" s="35" t="s">
        <v>57</v>
      </c>
      <c r="E65" s="40" t="s">
        <v>51</v>
      </c>
    </row>
    <row r="66" spans="1:5" ht="114.75">
      <c r="A66" t="s">
        <v>59</v>
      </c>
      <c r="E66" s="39" t="s">
        <v>205</v>
      </c>
    </row>
    <row r="67" spans="1:13" ht="12.75">
      <c r="A67" t="s">
        <v>45</v>
      </c>
      <c r="C67" s="31" t="s">
        <v>26</v>
      </c>
      <c r="E67" s="33" t="s">
        <v>206</v>
      </c>
      <c r="J67" s="32">
        <f>0</f>
      </c>
      <c r="K67" s="32">
        <f>0</f>
      </c>
      <c r="L67" s="32">
        <f>0+L68+L72+L76+L80+L84</f>
      </c>
      <c r="M67" s="32">
        <f>0+M68+M72+M76+M80+M84</f>
      </c>
    </row>
    <row r="68" spans="1:16" ht="12.75">
      <c r="A68" t="s">
        <v>48</v>
      </c>
      <c r="B68" s="34" t="s">
        <v>128</v>
      </c>
      <c r="C68" s="34" t="s">
        <v>207</v>
      </c>
      <c r="D68" s="35" t="s">
        <v>51</v>
      </c>
      <c r="E68" s="6" t="s">
        <v>208</v>
      </c>
      <c r="F68" s="36" t="s">
        <v>79</v>
      </c>
      <c r="G68" s="37">
        <v>66</v>
      </c>
      <c r="H68" s="36">
        <v>0</v>
      </c>
      <c r="I68" s="36">
        <f>ROUND(G68*H68,6)</f>
      </c>
      <c r="L68" s="38">
        <v>0</v>
      </c>
      <c r="M68" s="32">
        <f>ROUND(ROUND(L68,2)*ROUND(G68,3),2)</f>
      </c>
      <c r="N68" s="36" t="s">
        <v>54</v>
      </c>
      <c r="O68">
        <f>(M68*21)/100</f>
      </c>
      <c r="P68" t="s">
        <v>26</v>
      </c>
    </row>
    <row r="69" spans="1:5" ht="12.75">
      <c r="A69" s="35" t="s">
        <v>55</v>
      </c>
      <c r="E69" s="39" t="s">
        <v>116</v>
      </c>
    </row>
    <row r="70" spans="1:5" ht="12.75">
      <c r="A70" s="35" t="s">
        <v>57</v>
      </c>
      <c r="E70" s="40" t="s">
        <v>51</v>
      </c>
    </row>
    <row r="71" spans="1:5" ht="165.75">
      <c r="A71" t="s">
        <v>59</v>
      </c>
      <c r="E71" s="39" t="s">
        <v>209</v>
      </c>
    </row>
    <row r="72" spans="1:16" ht="12.75">
      <c r="A72" t="s">
        <v>48</v>
      </c>
      <c r="B72" s="34" t="s">
        <v>133</v>
      </c>
      <c r="C72" s="34" t="s">
        <v>210</v>
      </c>
      <c r="D72" s="35" t="s">
        <v>51</v>
      </c>
      <c r="E72" s="6" t="s">
        <v>211</v>
      </c>
      <c r="F72" s="36" t="s">
        <v>79</v>
      </c>
      <c r="G72" s="37">
        <v>105</v>
      </c>
      <c r="H72" s="36">
        <v>0</v>
      </c>
      <c r="I72" s="36">
        <f>ROUND(G72*H72,6)</f>
      </c>
      <c r="L72" s="38">
        <v>0</v>
      </c>
      <c r="M72" s="32">
        <f>ROUND(ROUND(L72,2)*ROUND(G72,3),2)</f>
      </c>
      <c r="N72" s="36" t="s">
        <v>54</v>
      </c>
      <c r="O72">
        <f>(M72*21)/100</f>
      </c>
      <c r="P72" t="s">
        <v>26</v>
      </c>
    </row>
    <row r="73" spans="1:5" ht="12.75">
      <c r="A73" s="35" t="s">
        <v>55</v>
      </c>
      <c r="E73" s="39" t="s">
        <v>116</v>
      </c>
    </row>
    <row r="74" spans="1:5" ht="12.75">
      <c r="A74" s="35" t="s">
        <v>57</v>
      </c>
      <c r="E74" s="40" t="s">
        <v>51</v>
      </c>
    </row>
    <row r="75" spans="1:5" ht="165.75">
      <c r="A75" t="s">
        <v>59</v>
      </c>
      <c r="E75" s="39" t="s">
        <v>209</v>
      </c>
    </row>
    <row r="76" spans="1:16" ht="12.75">
      <c r="A76" t="s">
        <v>48</v>
      </c>
      <c r="B76" s="34" t="s">
        <v>137</v>
      </c>
      <c r="C76" s="34" t="s">
        <v>212</v>
      </c>
      <c r="D76" s="35" t="s">
        <v>51</v>
      </c>
      <c r="E76" s="6" t="s">
        <v>213</v>
      </c>
      <c r="F76" s="36" t="s">
        <v>214</v>
      </c>
      <c r="G76" s="37">
        <v>94</v>
      </c>
      <c r="H76" s="36">
        <v>0</v>
      </c>
      <c r="I76" s="36">
        <f>ROUND(G76*H76,6)</f>
      </c>
      <c r="L76" s="38">
        <v>0</v>
      </c>
      <c r="M76" s="32">
        <f>ROUND(ROUND(L76,2)*ROUND(G76,3),2)</f>
      </c>
      <c r="N76" s="36" t="s">
        <v>54</v>
      </c>
      <c r="O76">
        <f>(M76*21)/100</f>
      </c>
      <c r="P76" t="s">
        <v>26</v>
      </c>
    </row>
    <row r="77" spans="1:5" ht="12.75">
      <c r="A77" s="35" t="s">
        <v>55</v>
      </c>
      <c r="E77" s="39" t="s">
        <v>116</v>
      </c>
    </row>
    <row r="78" spans="1:5" ht="12.75">
      <c r="A78" s="35" t="s">
        <v>57</v>
      </c>
      <c r="E78" s="40" t="s">
        <v>51</v>
      </c>
    </row>
    <row r="79" spans="1:5" ht="38.25">
      <c r="A79" t="s">
        <v>59</v>
      </c>
      <c r="E79" s="39" t="s">
        <v>215</v>
      </c>
    </row>
    <row r="80" spans="1:16" ht="12.75">
      <c r="A80" t="s">
        <v>48</v>
      </c>
      <c r="B80" s="34" t="s">
        <v>142</v>
      </c>
      <c r="C80" s="34" t="s">
        <v>216</v>
      </c>
      <c r="D80" s="35" t="s">
        <v>51</v>
      </c>
      <c r="E80" s="6" t="s">
        <v>217</v>
      </c>
      <c r="F80" s="36" t="s">
        <v>131</v>
      </c>
      <c r="G80" s="37">
        <v>360</v>
      </c>
      <c r="H80" s="36">
        <v>0</v>
      </c>
      <c r="I80" s="36">
        <f>ROUND(G80*H80,6)</f>
      </c>
      <c r="L80" s="38">
        <v>0</v>
      </c>
      <c r="M80" s="32">
        <f>ROUND(ROUND(L80,2)*ROUND(G80,3),2)</f>
      </c>
      <c r="N80" s="36" t="s">
        <v>54</v>
      </c>
      <c r="O80">
        <f>(M80*21)/100</f>
      </c>
      <c r="P80" t="s">
        <v>26</v>
      </c>
    </row>
    <row r="81" spans="1:5" ht="12.75">
      <c r="A81" s="35" t="s">
        <v>55</v>
      </c>
      <c r="E81" s="39" t="s">
        <v>116</v>
      </c>
    </row>
    <row r="82" spans="1:5" ht="12.75">
      <c r="A82" s="35" t="s">
        <v>57</v>
      </c>
      <c r="E82" s="40" t="s">
        <v>51</v>
      </c>
    </row>
    <row r="83" spans="1:5" ht="51">
      <c r="A83" t="s">
        <v>59</v>
      </c>
      <c r="E83" s="39" t="s">
        <v>218</v>
      </c>
    </row>
    <row r="84" spans="1:16" ht="12.75">
      <c r="A84" t="s">
        <v>48</v>
      </c>
      <c r="B84" s="34" t="s">
        <v>95</v>
      </c>
      <c r="C84" s="34" t="s">
        <v>219</v>
      </c>
      <c r="D84" s="35" t="s">
        <v>51</v>
      </c>
      <c r="E84" s="6" t="s">
        <v>220</v>
      </c>
      <c r="F84" s="36" t="s">
        <v>131</v>
      </c>
      <c r="G84" s="37">
        <v>720</v>
      </c>
      <c r="H84" s="36">
        <v>0</v>
      </c>
      <c r="I84" s="36">
        <f>ROUND(G84*H84,6)</f>
      </c>
      <c r="L84" s="38">
        <v>0</v>
      </c>
      <c r="M84" s="32">
        <f>ROUND(ROUND(L84,2)*ROUND(G84,3),2)</f>
      </c>
      <c r="N84" s="36" t="s">
        <v>54</v>
      </c>
      <c r="O84">
        <f>(M84*21)/100</f>
      </c>
      <c r="P84" t="s">
        <v>26</v>
      </c>
    </row>
    <row r="85" spans="1:5" ht="12.75">
      <c r="A85" s="35" t="s">
        <v>55</v>
      </c>
      <c r="E85" s="39" t="s">
        <v>116</v>
      </c>
    </row>
    <row r="86" spans="1:5" ht="12.75">
      <c r="A86" s="35" t="s">
        <v>57</v>
      </c>
      <c r="E86" s="40" t="s">
        <v>51</v>
      </c>
    </row>
    <row r="87" spans="1:5" ht="102">
      <c r="A87" t="s">
        <v>59</v>
      </c>
      <c r="E87" s="39" t="s">
        <v>221</v>
      </c>
    </row>
    <row r="88" spans="1:13" ht="12.75">
      <c r="A88" t="s">
        <v>45</v>
      </c>
      <c r="C88" s="31" t="s">
        <v>68</v>
      </c>
      <c r="E88" s="33" t="s">
        <v>69</v>
      </c>
      <c r="J88" s="32">
        <f>0</f>
      </c>
      <c r="K88" s="32">
        <f>0</f>
      </c>
      <c r="L88" s="32">
        <f>0+L89+L93</f>
      </c>
      <c r="M88" s="32">
        <f>0+M89+M93</f>
      </c>
    </row>
    <row r="89" spans="1:16" ht="25.5">
      <c r="A89" t="s">
        <v>48</v>
      </c>
      <c r="B89" s="34" t="s">
        <v>64</v>
      </c>
      <c r="C89" s="34" t="s">
        <v>222</v>
      </c>
      <c r="D89" s="35" t="s">
        <v>51</v>
      </c>
      <c r="E89" s="6" t="s">
        <v>223</v>
      </c>
      <c r="F89" s="36" t="s">
        <v>73</v>
      </c>
      <c r="G89" s="37">
        <v>157.5</v>
      </c>
      <c r="H89" s="36">
        <v>0</v>
      </c>
      <c r="I89" s="36">
        <f>ROUND(G89*H89,6)</f>
      </c>
      <c r="L89" s="38">
        <v>0</v>
      </c>
      <c r="M89" s="32">
        <f>ROUND(ROUND(L89,2)*ROUND(G89,3),2)</f>
      </c>
      <c r="N89" s="36" t="s">
        <v>54</v>
      </c>
      <c r="O89">
        <f>(M89*21)/100</f>
      </c>
      <c r="P89" t="s">
        <v>26</v>
      </c>
    </row>
    <row r="90" spans="1:5" ht="12.75">
      <c r="A90" s="35" t="s">
        <v>55</v>
      </c>
      <c r="E90" s="39" t="s">
        <v>224</v>
      </c>
    </row>
    <row r="91" spans="1:5" ht="12.75">
      <c r="A91" s="35" t="s">
        <v>57</v>
      </c>
      <c r="E91" s="40" t="s">
        <v>116</v>
      </c>
    </row>
    <row r="92" spans="1:5" ht="280.5">
      <c r="A92" t="s">
        <v>59</v>
      </c>
      <c r="E92" s="39" t="s">
        <v>225</v>
      </c>
    </row>
    <row r="93" spans="1:16" ht="12.75">
      <c r="A93" t="s">
        <v>48</v>
      </c>
      <c r="B93" s="34" t="s">
        <v>101</v>
      </c>
      <c r="C93" s="34" t="s">
        <v>226</v>
      </c>
      <c r="D93" s="35" t="s">
        <v>51</v>
      </c>
      <c r="E93" s="6" t="s">
        <v>227</v>
      </c>
      <c r="F93" s="36" t="s">
        <v>131</v>
      </c>
      <c r="G93" s="37">
        <v>675</v>
      </c>
      <c r="H93" s="36">
        <v>0</v>
      </c>
      <c r="I93" s="36">
        <f>ROUND(G93*H93,6)</f>
      </c>
      <c r="L93" s="38">
        <v>0</v>
      </c>
      <c r="M93" s="32">
        <f>ROUND(ROUND(L93,2)*ROUND(G93,3),2)</f>
      </c>
      <c r="N93" s="36" t="s">
        <v>54</v>
      </c>
      <c r="O93">
        <f>(M93*21)/100</f>
      </c>
      <c r="P93" t="s">
        <v>26</v>
      </c>
    </row>
    <row r="94" spans="1:5" ht="12.75">
      <c r="A94" s="35" t="s">
        <v>55</v>
      </c>
      <c r="E94" s="39" t="s">
        <v>116</v>
      </c>
    </row>
    <row r="95" spans="1:5" ht="12.75">
      <c r="A95" s="35" t="s">
        <v>57</v>
      </c>
      <c r="E95" s="40" t="s">
        <v>51</v>
      </c>
    </row>
    <row r="96" spans="1:5" ht="178.5">
      <c r="A96" t="s">
        <v>59</v>
      </c>
      <c r="E96" s="39" t="s">
        <v>228</v>
      </c>
    </row>
    <row r="97" spans="1:13" ht="12.75">
      <c r="A97" t="s">
        <v>45</v>
      </c>
      <c r="C97" s="31" t="s">
        <v>113</v>
      </c>
      <c r="E97" s="33" t="s">
        <v>229</v>
      </c>
      <c r="J97" s="32">
        <f>0</f>
      </c>
      <c r="K97" s="32">
        <f>0</f>
      </c>
      <c r="L97" s="32">
        <f>0+L98+L102</f>
      </c>
      <c r="M97" s="32">
        <f>0+M98+M102</f>
      </c>
    </row>
    <row r="98" spans="1:16" ht="12.75">
      <c r="A98" t="s">
        <v>48</v>
      </c>
      <c r="B98" s="34" t="s">
        <v>106</v>
      </c>
      <c r="C98" s="34" t="s">
        <v>230</v>
      </c>
      <c r="D98" s="35" t="s">
        <v>51</v>
      </c>
      <c r="E98" s="6" t="s">
        <v>231</v>
      </c>
      <c r="F98" s="36" t="s">
        <v>79</v>
      </c>
      <c r="G98" s="37">
        <v>100</v>
      </c>
      <c r="H98" s="36">
        <v>0</v>
      </c>
      <c r="I98" s="36">
        <f>ROUND(G98*H98,6)</f>
      </c>
      <c r="L98" s="38">
        <v>0</v>
      </c>
      <c r="M98" s="32">
        <f>ROUND(ROUND(L98,2)*ROUND(G98,3),2)</f>
      </c>
      <c r="N98" s="36" t="s">
        <v>54</v>
      </c>
      <c r="O98">
        <f>(M98*21)/100</f>
      </c>
      <c r="P98" t="s">
        <v>26</v>
      </c>
    </row>
    <row r="99" spans="1:5" ht="12.75">
      <c r="A99" s="35" t="s">
        <v>55</v>
      </c>
      <c r="E99" s="39" t="s">
        <v>232</v>
      </c>
    </row>
    <row r="100" spans="1:5" ht="12.75">
      <c r="A100" s="35" t="s">
        <v>57</v>
      </c>
      <c r="E100" s="40" t="s">
        <v>51</v>
      </c>
    </row>
    <row r="101" spans="1:5" ht="255">
      <c r="A101" t="s">
        <v>59</v>
      </c>
      <c r="E101" s="39" t="s">
        <v>233</v>
      </c>
    </row>
    <row r="102" spans="1:16" ht="12.75">
      <c r="A102" t="s">
        <v>48</v>
      </c>
      <c r="B102" s="34" t="s">
        <v>234</v>
      </c>
      <c r="C102" s="34" t="s">
        <v>235</v>
      </c>
      <c r="D102" s="35" t="s">
        <v>51</v>
      </c>
      <c r="E102" s="6" t="s">
        <v>236</v>
      </c>
      <c r="F102" s="36" t="s">
        <v>91</v>
      </c>
      <c r="G102" s="37">
        <v>11</v>
      </c>
      <c r="H102" s="36">
        <v>0</v>
      </c>
      <c r="I102" s="36">
        <f>ROUND(G102*H102,6)</f>
      </c>
      <c r="L102" s="38">
        <v>0</v>
      </c>
      <c r="M102" s="32">
        <f>ROUND(ROUND(L102,2)*ROUND(G102,3),2)</f>
      </c>
      <c r="N102" s="36" t="s">
        <v>54</v>
      </c>
      <c r="O102">
        <f>(M102*21)/100</f>
      </c>
      <c r="P102" t="s">
        <v>26</v>
      </c>
    </row>
    <row r="103" spans="1:5" ht="12.75">
      <c r="A103" s="35" t="s">
        <v>55</v>
      </c>
      <c r="E103" s="39" t="s">
        <v>116</v>
      </c>
    </row>
    <row r="104" spans="1:5" ht="12.75">
      <c r="A104" s="35" t="s">
        <v>57</v>
      </c>
      <c r="E104" s="40" t="s">
        <v>237</v>
      </c>
    </row>
    <row r="105" spans="1:5" ht="89.25">
      <c r="A105" t="s">
        <v>59</v>
      </c>
      <c r="E105" s="39" t="s">
        <v>238</v>
      </c>
    </row>
    <row r="106" spans="1:13" ht="12.75">
      <c r="A106" t="s">
        <v>45</v>
      </c>
      <c r="C106" s="31" t="s">
        <v>111</v>
      </c>
      <c r="E106" s="33" t="s">
        <v>112</v>
      </c>
      <c r="J106" s="32">
        <f>0</f>
      </c>
      <c r="K106" s="32">
        <f>0</f>
      </c>
      <c r="L106" s="32">
        <f>0+L107+L111</f>
      </c>
      <c r="M106" s="32">
        <f>0+M107+M111</f>
      </c>
    </row>
    <row r="107" spans="1:16" ht="12.75">
      <c r="A107" t="s">
        <v>48</v>
      </c>
      <c r="B107" s="34" t="s">
        <v>239</v>
      </c>
      <c r="C107" s="34" t="s">
        <v>240</v>
      </c>
      <c r="D107" s="35" t="s">
        <v>51</v>
      </c>
      <c r="E107" s="6" t="s">
        <v>241</v>
      </c>
      <c r="F107" s="36" t="s">
        <v>79</v>
      </c>
      <c r="G107" s="37">
        <v>44</v>
      </c>
      <c r="H107" s="36">
        <v>0</v>
      </c>
      <c r="I107" s="36">
        <f>ROUND(G107*H107,6)</f>
      </c>
      <c r="L107" s="38">
        <v>0</v>
      </c>
      <c r="M107" s="32">
        <f>ROUND(ROUND(L107,2)*ROUND(G107,3),2)</f>
      </c>
      <c r="N107" s="36" t="s">
        <v>54</v>
      </c>
      <c r="O107">
        <f>(M107*21)/100</f>
      </c>
      <c r="P107" t="s">
        <v>26</v>
      </c>
    </row>
    <row r="108" spans="1:5" ht="12.75">
      <c r="A108" s="35" t="s">
        <v>55</v>
      </c>
      <c r="E108" s="39" t="s">
        <v>51</v>
      </c>
    </row>
    <row r="109" spans="1:5" ht="12.75">
      <c r="A109" s="35" t="s">
        <v>57</v>
      </c>
      <c r="E109" s="40" t="s">
        <v>75</v>
      </c>
    </row>
    <row r="110" spans="1:5" ht="89.25">
      <c r="A110" t="s">
        <v>59</v>
      </c>
      <c r="E110" s="39" t="s">
        <v>242</v>
      </c>
    </row>
    <row r="111" spans="1:16" ht="25.5">
      <c r="A111" t="s">
        <v>48</v>
      </c>
      <c r="B111" s="34" t="s">
        <v>243</v>
      </c>
      <c r="C111" s="34" t="s">
        <v>244</v>
      </c>
      <c r="D111" s="35" t="s">
        <v>51</v>
      </c>
      <c r="E111" s="6" t="s">
        <v>245</v>
      </c>
      <c r="F111" s="36" t="s">
        <v>131</v>
      </c>
      <c r="G111" s="37">
        <v>10</v>
      </c>
      <c r="H111" s="36">
        <v>0</v>
      </c>
      <c r="I111" s="36">
        <f>ROUND(G111*H111,6)</f>
      </c>
      <c r="L111" s="38">
        <v>0</v>
      </c>
      <c r="M111" s="32">
        <f>ROUND(ROUND(L111,2)*ROUND(G111,3),2)</f>
      </c>
      <c r="N111" s="36" t="s">
        <v>54</v>
      </c>
      <c r="O111">
        <f>(M111*0)/100</f>
      </c>
      <c r="P111" t="s">
        <v>46</v>
      </c>
    </row>
    <row r="112" spans="1:5" ht="12.75">
      <c r="A112" s="35" t="s">
        <v>55</v>
      </c>
      <c r="E112" s="39" t="s">
        <v>51</v>
      </c>
    </row>
    <row r="113" spans="1:5" ht="12.75">
      <c r="A113" s="35" t="s">
        <v>57</v>
      </c>
      <c r="E113" s="40" t="s">
        <v>75</v>
      </c>
    </row>
    <row r="114" spans="1:5" ht="89.25">
      <c r="A114" t="s">
        <v>59</v>
      </c>
      <c r="E114" s="39" t="s">
        <v>246</v>
      </c>
    </row>
  </sheetData>
  <sheetProtection password="923D" sheet="1" objects="1" scenarios="1"/>
  <mergeCells count="18">
    <mergeCell ref="C1:C2"/>
    <mergeCell ref="E1:E2"/>
    <mergeCell ref="E3:H3"/>
    <mergeCell ref="E4:H4"/>
    <mergeCell ref="C3:D3"/>
    <mergeCell ref="C4:D4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L5:M6"/>
    <mergeCell ref="J6:K6"/>
    <mergeCell ref="N5:N7"/>
  </mergeCells>
  <printOptions/>
  <pageMargins left="0.75" right="0.75" top="1" bottom="1" header="0.5" footer="0.5"/>
  <pageSetup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6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1" width="9.140625" style="0" hidden="1" customWidth="1"/>
    <col min="12" max="14" width="16.7109375" style="0" customWidth="1"/>
    <col min="15" max="17" width="9.140625" style="0" hidden="1" customWidth="1"/>
    <col min="19" max="19" width="30.7109375" style="0" customWidth="1"/>
  </cols>
  <sheetData>
    <row r="1" spans="1:16" ht="35" customHeight="1">
      <c r="A1" s="16" t="s">
        <v>17</v>
      </c>
      <c r="B1" s="2"/>
      <c r="D1" s="2"/>
      <c r="E1" s="3" t="s">
        <v>20</v>
      </c>
      <c r="F1" s="2"/>
      <c r="G1" s="2"/>
      <c r="H1" s="2"/>
      <c r="I1" s="2"/>
      <c r="J1" s="2"/>
      <c r="K1" s="2"/>
      <c r="L1" s="2"/>
      <c r="M1" s="2"/>
      <c r="N1" s="2"/>
      <c r="P1" t="s">
        <v>25</v>
      </c>
    </row>
    <row r="2" spans="1:16" ht="20" customHeight="1">
      <c r="A2" s="16"/>
      <c r="B2" s="2"/>
      <c r="D2" s="2"/>
      <c r="E2" s="2"/>
      <c r="F2" s="2"/>
      <c r="G2" s="2"/>
      <c r="H2" s="2"/>
      <c r="I2" s="2"/>
      <c r="J2" s="2"/>
      <c r="K2" s="2"/>
      <c r="L2" s="18"/>
      <c r="M2" s="18"/>
      <c r="N2" s="2"/>
      <c r="P2" t="s">
        <v>25</v>
      </c>
    </row>
    <row r="3" spans="1:16" ht="32" customHeight="1">
      <c r="A3" s="16" t="s">
        <v>18</v>
      </c>
      <c r="B3" s="21" t="s">
        <v>21</v>
      </c>
      <c r="C3" s="27" t="s">
        <v>2</v>
      </c>
      <c r="E3" s="22" t="s">
        <v>3</v>
      </c>
      <c r="L3" s="17" t="s">
        <v>247</v>
      </c>
      <c r="M3" s="41">
        <f>Rekapitulace!C14</f>
      </c>
      <c r="N3" s="20" t="s">
        <v>0</v>
      </c>
      <c r="O3" t="s">
        <v>22</v>
      </c>
      <c r="P3" t="s">
        <v>26</v>
      </c>
    </row>
    <row r="4" spans="1:16" ht="32" customHeight="1">
      <c r="A4" s="24" t="s">
        <v>19</v>
      </c>
      <c r="B4" s="25" t="s">
        <v>27</v>
      </c>
      <c r="C4" s="27" t="s">
        <v>247</v>
      </c>
      <c r="E4" s="26" t="s">
        <v>248</v>
      </c>
      <c r="O4" t="s">
        <v>23</v>
      </c>
      <c r="P4" t="s">
        <v>26</v>
      </c>
    </row>
    <row r="5" spans="1:16" ht="12.75" customHeight="1">
      <c r="A5" s="23" t="s">
        <v>28</v>
      </c>
      <c r="B5" s="23" t="s">
        <v>29</v>
      </c>
      <c r="C5" s="23" t="s">
        <v>30</v>
      </c>
      <c r="D5" s="23" t="s">
        <v>31</v>
      </c>
      <c r="E5" s="23" t="s">
        <v>32</v>
      </c>
      <c r="F5" s="23" t="s">
        <v>33</v>
      </c>
      <c r="G5" s="23" t="s">
        <v>34</v>
      </c>
      <c r="H5" s="23" t="s">
        <v>35</v>
      </c>
      <c r="I5" s="23" t="s">
        <v>36</v>
      </c>
      <c r="J5" s="23"/>
      <c r="K5" s="23"/>
      <c r="L5" s="23" t="s">
        <v>37</v>
      </c>
      <c r="M5" s="23"/>
      <c r="N5" s="23" t="s">
        <v>41</v>
      </c>
      <c r="O5" t="s">
        <v>24</v>
      </c>
      <c r="P5" t="s">
        <v>26</v>
      </c>
    </row>
    <row r="6" spans="1:14" ht="12.75" customHeight="1">
      <c r="A6" s="23"/>
      <c r="B6" s="23"/>
      <c r="C6" s="23"/>
      <c r="D6" s="23"/>
      <c r="E6" s="23"/>
      <c r="F6" s="23"/>
      <c r="G6" s="23"/>
      <c r="H6" s="23"/>
      <c r="I6" s="23"/>
      <c r="J6" s="23" t="s">
        <v>38</v>
      </c>
      <c r="K6" s="23"/>
      <c r="L6" s="23"/>
      <c r="M6" s="23"/>
      <c r="N6" s="23"/>
    </row>
    <row r="7" spans="1:20" ht="12.75" customHeight="1">
      <c r="A7" s="23"/>
      <c r="B7" s="23"/>
      <c r="C7" s="23"/>
      <c r="D7" s="23"/>
      <c r="E7" s="23"/>
      <c r="F7" s="23"/>
      <c r="G7" s="23"/>
      <c r="H7" s="23"/>
      <c r="I7" s="23"/>
      <c r="J7" s="23" t="s">
        <v>39</v>
      </c>
      <c r="K7" s="23" t="s">
        <v>40</v>
      </c>
      <c r="L7" s="23" t="s">
        <v>39</v>
      </c>
      <c r="M7" s="23" t="s">
        <v>40</v>
      </c>
      <c r="N7" s="23"/>
      <c r="S7" t="s">
        <v>42</v>
      </c>
      <c r="T7">
        <f>COUNTIFS(L8:L43,"=0",A8:A43,"P")+COUNTIFS(L8:L43,"",A8:A43,"P")+SUM(Q8:Q43)</f>
      </c>
    </row>
    <row r="8" spans="1:13" ht="12.75">
      <c r="A8" t="s">
        <v>43</v>
      </c>
      <c r="C8" s="28" t="s">
        <v>251</v>
      </c>
      <c r="E8" s="30" t="s">
        <v>250</v>
      </c>
      <c r="J8" s="29">
        <f>0+J9+J22</f>
      </c>
      <c r="K8" s="29">
        <f>0+K9+K22</f>
      </c>
      <c r="L8" s="29">
        <f>0+L9+L22</f>
      </c>
      <c r="M8" s="29">
        <f>0+M9+M22</f>
      </c>
    </row>
    <row r="9" spans="1:13" ht="12.75">
      <c r="A9" t="s">
        <v>45</v>
      </c>
      <c r="C9" s="31" t="s">
        <v>49</v>
      </c>
      <c r="E9" s="33" t="s">
        <v>252</v>
      </c>
      <c r="J9" s="32">
        <f>0</f>
      </c>
      <c r="K9" s="32">
        <f>0</f>
      </c>
      <c r="L9" s="32">
        <f>0+L10+L14+L18</f>
      </c>
      <c r="M9" s="32">
        <f>0+M10+M14+M18</f>
      </c>
    </row>
    <row r="10" spans="1:16" ht="12.75">
      <c r="A10" t="s">
        <v>48</v>
      </c>
      <c r="B10" s="34" t="s">
        <v>49</v>
      </c>
      <c r="C10" s="34" t="s">
        <v>253</v>
      </c>
      <c r="D10" s="35" t="s">
        <v>51</v>
      </c>
      <c r="E10" s="6" t="s">
        <v>254</v>
      </c>
      <c r="F10" s="36" t="s">
        <v>255</v>
      </c>
      <c r="G10" s="37">
        <v>1</v>
      </c>
      <c r="H10" s="36">
        <v>0</v>
      </c>
      <c r="I10" s="36">
        <f>ROUND(G10*H10,6)</f>
      </c>
      <c r="L10" s="38">
        <v>0</v>
      </c>
      <c r="M10" s="32">
        <f>ROUND(ROUND(L10,2)*ROUND(G10,3),2)</f>
      </c>
      <c r="N10" s="36" t="s">
        <v>256</v>
      </c>
      <c r="O10">
        <f>(M10*21)/100</f>
      </c>
      <c r="P10" t="s">
        <v>26</v>
      </c>
    </row>
    <row r="11" spans="1:5" ht="12.75">
      <c r="A11" s="35" t="s">
        <v>55</v>
      </c>
      <c r="E11" s="39" t="s">
        <v>257</v>
      </c>
    </row>
    <row r="12" spans="1:5" ht="12.75">
      <c r="A12" s="35" t="s">
        <v>57</v>
      </c>
      <c r="E12" s="40" t="s">
        <v>258</v>
      </c>
    </row>
    <row r="13" spans="1:5" ht="89.25">
      <c r="A13" t="s">
        <v>59</v>
      </c>
      <c r="E13" s="39" t="s">
        <v>259</v>
      </c>
    </row>
    <row r="14" spans="1:16" ht="12.75">
      <c r="A14" t="s">
        <v>48</v>
      </c>
      <c r="B14" s="34" t="s">
        <v>26</v>
      </c>
      <c r="C14" s="34" t="s">
        <v>260</v>
      </c>
      <c r="D14" s="35" t="s">
        <v>51</v>
      </c>
      <c r="E14" s="6" t="s">
        <v>261</v>
      </c>
      <c r="F14" s="36" t="s">
        <v>255</v>
      </c>
      <c r="G14" s="37">
        <v>1</v>
      </c>
      <c r="H14" s="36">
        <v>0</v>
      </c>
      <c r="I14" s="36">
        <f>ROUND(G14*H14,6)</f>
      </c>
      <c r="L14" s="38">
        <v>0</v>
      </c>
      <c r="M14" s="32">
        <f>ROUND(ROUND(L14,2)*ROUND(G14,3),2)</f>
      </c>
      <c r="N14" s="36" t="s">
        <v>256</v>
      </c>
      <c r="O14">
        <f>(M14*21)/100</f>
      </c>
      <c r="P14" t="s">
        <v>26</v>
      </c>
    </row>
    <row r="15" spans="1:5" ht="12.75">
      <c r="A15" s="35" t="s">
        <v>55</v>
      </c>
      <c r="E15" s="39" t="s">
        <v>262</v>
      </c>
    </row>
    <row r="16" spans="1:5" ht="12.75">
      <c r="A16" s="35" t="s">
        <v>57</v>
      </c>
      <c r="E16" s="40" t="s">
        <v>258</v>
      </c>
    </row>
    <row r="17" spans="1:5" ht="102">
      <c r="A17" t="s">
        <v>59</v>
      </c>
      <c r="E17" s="39" t="s">
        <v>263</v>
      </c>
    </row>
    <row r="18" spans="1:16" ht="12.75">
      <c r="A18" t="s">
        <v>48</v>
      </c>
      <c r="B18" s="34" t="s">
        <v>25</v>
      </c>
      <c r="C18" s="34" t="s">
        <v>264</v>
      </c>
      <c r="D18" s="35" t="s">
        <v>51</v>
      </c>
      <c r="E18" s="6" t="s">
        <v>265</v>
      </c>
      <c r="F18" s="36" t="s">
        <v>255</v>
      </c>
      <c r="G18" s="37">
        <v>1</v>
      </c>
      <c r="H18" s="36">
        <v>0</v>
      </c>
      <c r="I18" s="36">
        <f>ROUND(G18*H18,6)</f>
      </c>
      <c r="L18" s="38">
        <v>0</v>
      </c>
      <c r="M18" s="32">
        <f>ROUND(ROUND(L18,2)*ROUND(G18,3),2)</f>
      </c>
      <c r="N18" s="36" t="s">
        <v>256</v>
      </c>
      <c r="O18">
        <f>(M18*21)/100</f>
      </c>
      <c r="P18" t="s">
        <v>26</v>
      </c>
    </row>
    <row r="19" spans="1:5" ht="12.75">
      <c r="A19" s="35" t="s">
        <v>55</v>
      </c>
      <c r="E19" s="39" t="s">
        <v>266</v>
      </c>
    </row>
    <row r="20" spans="1:5" ht="12.75">
      <c r="A20" s="35" t="s">
        <v>57</v>
      </c>
      <c r="E20" s="40" t="s">
        <v>258</v>
      </c>
    </row>
    <row r="21" spans="1:5" ht="38.25">
      <c r="A21" t="s">
        <v>59</v>
      </c>
      <c r="E21" s="39" t="s">
        <v>267</v>
      </c>
    </row>
    <row r="22" spans="1:13" ht="12.75">
      <c r="A22" t="s">
        <v>45</v>
      </c>
      <c r="C22" s="31" t="s">
        <v>26</v>
      </c>
      <c r="E22" s="33" t="s">
        <v>268</v>
      </c>
      <c r="J22" s="32">
        <f>0</f>
      </c>
      <c r="K22" s="32">
        <f>0</f>
      </c>
      <c r="L22" s="32">
        <f>0+L23+L27+L31+L35+L39+L43</f>
      </c>
      <c r="M22" s="32">
        <f>0+M23+M27+M31+M35+M39+M43</f>
      </c>
    </row>
    <row r="23" spans="1:16" ht="12.75">
      <c r="A23" t="s">
        <v>48</v>
      </c>
      <c r="B23" s="34" t="s">
        <v>70</v>
      </c>
      <c r="C23" s="34" t="s">
        <v>269</v>
      </c>
      <c r="D23" s="35" t="s">
        <v>51</v>
      </c>
      <c r="E23" s="6" t="s">
        <v>270</v>
      </c>
      <c r="F23" s="36" t="s">
        <v>255</v>
      </c>
      <c r="G23" s="37">
        <v>1</v>
      </c>
      <c r="H23" s="36">
        <v>0</v>
      </c>
      <c r="I23" s="36">
        <f>ROUND(G23*H23,6)</f>
      </c>
      <c r="L23" s="38">
        <v>0</v>
      </c>
      <c r="M23" s="32">
        <f>ROUND(ROUND(L23,2)*ROUND(G23,3),2)</f>
      </c>
      <c r="N23" s="36" t="s">
        <v>256</v>
      </c>
      <c r="O23">
        <f>(M23*21)/100</f>
      </c>
      <c r="P23" t="s">
        <v>26</v>
      </c>
    </row>
    <row r="24" spans="1:5" ht="12.75">
      <c r="A24" s="35" t="s">
        <v>55</v>
      </c>
      <c r="E24" s="39" t="s">
        <v>271</v>
      </c>
    </row>
    <row r="25" spans="1:5" ht="12.75">
      <c r="A25" s="35" t="s">
        <v>57</v>
      </c>
      <c r="E25" s="40" t="s">
        <v>258</v>
      </c>
    </row>
    <row r="26" spans="1:5" ht="89.25">
      <c r="A26" t="s">
        <v>59</v>
      </c>
      <c r="E26" s="39" t="s">
        <v>272</v>
      </c>
    </row>
    <row r="27" spans="1:16" ht="12.75">
      <c r="A27" t="s">
        <v>48</v>
      </c>
      <c r="B27" s="34" t="s">
        <v>68</v>
      </c>
      <c r="C27" s="34" t="s">
        <v>273</v>
      </c>
      <c r="D27" s="35" t="s">
        <v>51</v>
      </c>
      <c r="E27" s="6" t="s">
        <v>274</v>
      </c>
      <c r="F27" s="36" t="s">
        <v>255</v>
      </c>
      <c r="G27" s="37">
        <v>1</v>
      </c>
      <c r="H27" s="36">
        <v>0</v>
      </c>
      <c r="I27" s="36">
        <f>ROUND(G27*H27,6)</f>
      </c>
      <c r="L27" s="38">
        <v>0</v>
      </c>
      <c r="M27" s="32">
        <f>ROUND(ROUND(L27,2)*ROUND(G27,3),2)</f>
      </c>
      <c r="N27" s="36" t="s">
        <v>256</v>
      </c>
      <c r="O27">
        <f>(M27*21)/100</f>
      </c>
      <c r="P27" t="s">
        <v>26</v>
      </c>
    </row>
    <row r="28" spans="1:5" ht="12.75">
      <c r="A28" s="35" t="s">
        <v>55</v>
      </c>
      <c r="E28" s="39" t="s">
        <v>275</v>
      </c>
    </row>
    <row r="29" spans="1:5" ht="12.75">
      <c r="A29" s="35" t="s">
        <v>57</v>
      </c>
      <c r="E29" s="40" t="s">
        <v>258</v>
      </c>
    </row>
    <row r="30" spans="1:5" ht="76.5">
      <c r="A30" t="s">
        <v>59</v>
      </c>
      <c r="E30" s="39" t="s">
        <v>276</v>
      </c>
    </row>
    <row r="31" spans="1:16" ht="12.75">
      <c r="A31" t="s">
        <v>48</v>
      </c>
      <c r="B31" s="34" t="s">
        <v>83</v>
      </c>
      <c r="C31" s="34" t="s">
        <v>277</v>
      </c>
      <c r="D31" s="35" t="s">
        <v>51</v>
      </c>
      <c r="E31" s="6" t="s">
        <v>278</v>
      </c>
      <c r="F31" s="36" t="s">
        <v>255</v>
      </c>
      <c r="G31" s="37">
        <v>1</v>
      </c>
      <c r="H31" s="36">
        <v>0</v>
      </c>
      <c r="I31" s="36">
        <f>ROUND(G31*H31,6)</f>
      </c>
      <c r="L31" s="38">
        <v>0</v>
      </c>
      <c r="M31" s="32">
        <f>ROUND(ROUND(L31,2)*ROUND(G31,3),2)</f>
      </c>
      <c r="N31" s="36" t="s">
        <v>256</v>
      </c>
      <c r="O31">
        <f>(M31*21)/100</f>
      </c>
      <c r="P31" t="s">
        <v>26</v>
      </c>
    </row>
    <row r="32" spans="1:5" ht="12.75">
      <c r="A32" s="35" t="s">
        <v>55</v>
      </c>
      <c r="E32" s="39" t="s">
        <v>279</v>
      </c>
    </row>
    <row r="33" spans="1:5" ht="12.75">
      <c r="A33" s="35" t="s">
        <v>57</v>
      </c>
      <c r="E33" s="40" t="s">
        <v>280</v>
      </c>
    </row>
    <row r="34" spans="1:5" ht="25.5">
      <c r="A34" t="s">
        <v>59</v>
      </c>
      <c r="E34" s="39" t="s">
        <v>281</v>
      </c>
    </row>
    <row r="35" spans="1:16" ht="12.75">
      <c r="A35" t="s">
        <v>48</v>
      </c>
      <c r="B35" s="34" t="s">
        <v>88</v>
      </c>
      <c r="C35" s="34" t="s">
        <v>282</v>
      </c>
      <c r="D35" s="35" t="s">
        <v>51</v>
      </c>
      <c r="E35" s="6" t="s">
        <v>283</v>
      </c>
      <c r="F35" s="36" t="s">
        <v>255</v>
      </c>
      <c r="G35" s="37">
        <v>1</v>
      </c>
      <c r="H35" s="36">
        <v>0</v>
      </c>
      <c r="I35" s="36">
        <f>ROUND(G35*H35,6)</f>
      </c>
      <c r="L35" s="38">
        <v>0</v>
      </c>
      <c r="M35" s="32">
        <f>ROUND(ROUND(L35,2)*ROUND(G35,3),2)</f>
      </c>
      <c r="N35" s="36" t="s">
        <v>256</v>
      </c>
      <c r="O35">
        <f>(M35*21)/100</f>
      </c>
      <c r="P35" t="s">
        <v>26</v>
      </c>
    </row>
    <row r="36" spans="1:5" ht="12.75">
      <c r="A36" s="35" t="s">
        <v>55</v>
      </c>
      <c r="E36" s="39" t="s">
        <v>284</v>
      </c>
    </row>
    <row r="37" spans="1:5" ht="12.75">
      <c r="A37" s="35" t="s">
        <v>57</v>
      </c>
      <c r="E37" s="40" t="s">
        <v>258</v>
      </c>
    </row>
    <row r="38" spans="1:5" ht="12.75">
      <c r="A38" t="s">
        <v>59</v>
      </c>
      <c r="E38" s="39" t="s">
        <v>285</v>
      </c>
    </row>
    <row r="39" spans="1:16" ht="12.75">
      <c r="A39" t="s">
        <v>48</v>
      </c>
      <c r="B39" s="34" t="s">
        <v>113</v>
      </c>
      <c r="C39" s="34" t="s">
        <v>286</v>
      </c>
      <c r="D39" s="35" t="s">
        <v>51</v>
      </c>
      <c r="E39" s="6" t="s">
        <v>287</v>
      </c>
      <c r="F39" s="36" t="s">
        <v>255</v>
      </c>
      <c r="G39" s="37">
        <v>1</v>
      </c>
      <c r="H39" s="36">
        <v>0</v>
      </c>
      <c r="I39" s="36">
        <f>ROUND(G39*H39,6)</f>
      </c>
      <c r="L39" s="38">
        <v>0</v>
      </c>
      <c r="M39" s="32">
        <f>ROUND(ROUND(L39,2)*ROUND(G39,3),2)</f>
      </c>
      <c r="N39" s="36" t="s">
        <v>256</v>
      </c>
      <c r="O39">
        <f>(M39*21)/100</f>
      </c>
      <c r="P39" t="s">
        <v>26</v>
      </c>
    </row>
    <row r="40" spans="1:5" ht="12.75">
      <c r="A40" s="35" t="s">
        <v>55</v>
      </c>
      <c r="E40" s="39" t="s">
        <v>284</v>
      </c>
    </row>
    <row r="41" spans="1:5" ht="12.75">
      <c r="A41" s="35" t="s">
        <v>57</v>
      </c>
      <c r="E41" s="40" t="s">
        <v>258</v>
      </c>
    </row>
    <row r="42" spans="1:5" ht="25.5">
      <c r="A42" t="s">
        <v>59</v>
      </c>
      <c r="E42" s="39" t="s">
        <v>288</v>
      </c>
    </row>
    <row r="43" spans="1:16" ht="12.75">
      <c r="A43" t="s">
        <v>48</v>
      </c>
      <c r="B43" s="34" t="s">
        <v>111</v>
      </c>
      <c r="C43" s="34" t="s">
        <v>289</v>
      </c>
      <c r="D43" s="35" t="s">
        <v>51</v>
      </c>
      <c r="E43" s="6" t="s">
        <v>290</v>
      </c>
      <c r="F43" s="36" t="s">
        <v>255</v>
      </c>
      <c r="G43" s="37">
        <v>1</v>
      </c>
      <c r="H43" s="36">
        <v>0</v>
      </c>
      <c r="I43" s="36">
        <f>ROUND(G43*H43,6)</f>
      </c>
      <c r="L43" s="38">
        <v>0</v>
      </c>
      <c r="M43" s="32">
        <f>ROUND(ROUND(L43,2)*ROUND(G43,3),2)</f>
      </c>
      <c r="N43" s="36" t="s">
        <v>256</v>
      </c>
      <c r="O43">
        <f>(M43*21)/100</f>
      </c>
      <c r="P43" t="s">
        <v>26</v>
      </c>
    </row>
    <row r="44" spans="1:5" ht="12.75">
      <c r="A44" s="35" t="s">
        <v>55</v>
      </c>
      <c r="E44" s="39" t="s">
        <v>284</v>
      </c>
    </row>
    <row r="45" spans="1:5" ht="12.75">
      <c r="A45" s="35" t="s">
        <v>57</v>
      </c>
      <c r="E45" s="40" t="s">
        <v>258</v>
      </c>
    </row>
    <row r="46" spans="1:5" ht="12.75">
      <c r="A46" t="s">
        <v>59</v>
      </c>
      <c r="E46" s="39" t="s">
        <v>291</v>
      </c>
    </row>
  </sheetData>
  <sheetProtection password="923D" sheet="1" objects="1" scenarios="1"/>
  <mergeCells count="18">
    <mergeCell ref="C1:C2"/>
    <mergeCell ref="E1:E2"/>
    <mergeCell ref="E3:H3"/>
    <mergeCell ref="E4:H4"/>
    <mergeCell ref="C3:D3"/>
    <mergeCell ref="C4:D4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L5:M6"/>
    <mergeCell ref="J6:K6"/>
    <mergeCell ref="N5:N7"/>
  </mergeCells>
  <printOptions/>
  <pageMargins left="0.75" right="0.75" top="1" bottom="1" header="0.5" footer="0.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