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1-10-01" sheetId="2" r:id="rId2"/>
    <sheet name="SO 01-11-01" sheetId="3" r:id="rId3"/>
    <sheet name="SO 01-21-01" sheetId="4" r:id="rId4"/>
    <sheet name="SO 98-98" sheetId="5" r:id="rId5"/>
  </sheets>
  <definedNames/>
  <calcPr fullCalcOnLoad="1"/>
</workbook>
</file>

<file path=xl/sharedStrings.xml><?xml version="1.0" encoding="utf-8"?>
<sst xmlns="http://schemas.openxmlformats.org/spreadsheetml/2006/main" count="1210" uniqueCount="326">
  <si>
    <t>Aspe</t>
  </si>
  <si>
    <t>Rekapitulace ceny</t>
  </si>
  <si>
    <t>S632100086-zm03</t>
  </si>
  <si>
    <t>Rekonstrukce náspu v km 72,300 – 72,350 v úseku Blíževedly – Česká Lípa</t>
  </si>
  <si>
    <t>ZŘ</t>
  </si>
  <si>
    <t>20230606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</si>
  <si>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</si>
  <si>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</si>
  <si>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</si>
  <si>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</si>
  <si>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</si>
  <si>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</si>
  <si>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</si>
  <si>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</si>
  <si>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D.2.1.1.0</t>
  </si>
  <si>
    <t>Železniční svršek</t>
  </si>
  <si>
    <t xml:space="preserve">  SO 01-10-01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</si>
  <si>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</si>
  <si>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</si>
  <si>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</si>
  <si>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</si>
  <si>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</si>
  <si>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</si>
  <si>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</si>
  <si>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</si>
  <si>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</si>
  <si>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</si>
  <si>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</si>
  <si>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</si>
  <si>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</si>
  <si>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</si>
  <si>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</si>
  <si>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</si>
  <si>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</si>
  <si>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</si>
  <si>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</si>
  <si>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</si>
  <si>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</si>
  <si>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</si>
  <si>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</si>
  <si>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</si>
  <si>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</si>
  <si>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</si>
  <si>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</si>
  <si>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SO 01-10-01</t>
  </si>
  <si>
    <t>SD</t>
  </si>
  <si>
    <t>0</t>
  </si>
  <si>
    <t>Všeobecné konstrukce a práce</t>
  </si>
  <si>
    <t>P</t>
  </si>
  <si>
    <t>1</t>
  </si>
  <si>
    <t>015150</t>
  </si>
  <si>
    <t/>
  </si>
  <si>
    <t>POPLATKY ZA LIKVIDACI ODPADŮ NEKONTAMINOVANÝCH - 17 05 08 ŠTĚRK Z KOLEJIŠTĚ (ODPAD PO RECYKLACI)</t>
  </si>
  <si>
    <t>T</t>
  </si>
  <si>
    <t>2022_OTSKP</t>
  </si>
  <si>
    <t>PP</t>
  </si>
  <si>
    <t>odměřeno z výkresů</t>
  </si>
  <si>
    <t>VV</t>
  </si>
  <si>
    <t>(207,812) * 2.1 t/m3</t>
  </si>
  <si>
    <t>TS</t>
  </si>
  <si>
    <t>Technická specifikace položky odpovídá příslušné cenové soustavě.</t>
  </si>
  <si>
    <t>02971</t>
  </si>
  <si>
    <t>OSTAT POŽADAVKY - GEOTECHNICKÝ MONITORING NA POVRCHU</t>
  </si>
  <si>
    <t>KPL</t>
  </si>
  <si>
    <t>015260</t>
  </si>
  <si>
    <t>POPLATKY ZA LIKVIDACI ODPADŮ NEKONTAMINOVANÝCH - 07 02 99 PRYŽOVÉ PODLOŽKY (ŽEL. SVRŠEK)</t>
  </si>
  <si>
    <t>0.028 + 0.042t</t>
  </si>
  <si>
    <t>15</t>
  </si>
  <si>
    <t>015210</t>
  </si>
  <si>
    <t>POPLATKY ZA LIKVIDACI ODPADŮ NEKONTAMINOVANÝCH - 17 01 01  ŽELEZNIČNÍ PRAŽCE BETONOVÉ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</si>
  <si>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</si>
  <si>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5</t>
  </si>
  <si>
    <t>Komunikace</t>
  </si>
  <si>
    <t>4</t>
  </si>
  <si>
    <t>512550</t>
  </si>
  <si>
    <t>KOLEJOVÉ LOŽE - ZŘÍZENÍ Z KAMENIVA HRUBÉHO DRCENÉHO (ŠTĚRK)</t>
  </si>
  <si>
    <t>M3</t>
  </si>
  <si>
    <t>svršek + lože za výhybku č.1</t>
  </si>
  <si>
    <t>odměřeno z výlresů</t>
  </si>
  <si>
    <t>542121</t>
  </si>
  <si>
    <t>SMĚROVÉ A VÝŠKOVÉ VYROVNÁNÍ KOLEJE NA PRAŽCÍCH BETONOVÝCH DO 0,05 M</t>
  </si>
  <si>
    <t>M</t>
  </si>
  <si>
    <t>Od km 72.201 046 - km 72.501 690 bude směrové a výškové vyrovnání provedeno 2x</t>
  </si>
  <si>
    <t>72,501690-72,201045=0.301 [A] 
a*2*1000=602.000 [B]</t>
  </si>
  <si>
    <t>6</t>
  </si>
  <si>
    <t>528231</t>
  </si>
  <si>
    <t>KOLEJ 49 E1, ROZD. "D", BEZSTYKOVÁ, PR. BET. PODKLADNICOVÝ, UP. TUHÉ</t>
  </si>
  <si>
    <t>nová kolej u nástupiště</t>
  </si>
  <si>
    <t>7</t>
  </si>
  <si>
    <t>545122</t>
  </si>
  <si>
    <t>SVAR KOLEJNIC (STEJNÉHO TVARU) 49 E1, T SPOJITĚ</t>
  </si>
  <si>
    <t>KUS</t>
  </si>
  <si>
    <t>svár na jeden pás</t>
  </si>
  <si>
    <t>14</t>
  </si>
  <si>
    <t>549220</t>
  </si>
  <si>
    <t>PRAŽCOVÁ KOTVA VE STÁVAJÍCÍ KOLEJI</t>
  </si>
  <si>
    <t>R=243m každý druhý pražec</t>
  </si>
  <si>
    <t>72.210000km-72.216096km a 72.320000km-72.501690km= 308ks</t>
  </si>
  <si>
    <t>1. Položka obsahuje: 
 – dodávku a montáž pražcové kotvy 
 – odhrabání štěrku v místě zabudování pražcové kotvy bez ohledu na ulehlost 
 – po dokončení montáže navrácení štěrku na původní místo a uvedení koleje do normového stavu 
 – příplatky za ztížené podmínky při práci v koleji, např. překážky po stranách koleje, práci v tunelu ap. 
2. Položka neobsahuje: 
 X 
3. Způsob měření: 
Udává se počet kusů kompletní konstrukce nebo práce.</t>
  </si>
  <si>
    <t>16</t>
  </si>
  <si>
    <t>542312</t>
  </si>
  <si>
    <t>NÁSLEDNÁ ÚPRAVA SMĚROVÉHO A VÝŠKOVÉHO USPOŘÁDÁNÍ KOLEJE - PRAŽCE BETONOVÉ</t>
  </si>
  <si>
    <t>Následující 3. podbití bude od km 72.201 046 - km 72.501 690</t>
  </si>
  <si>
    <t>72,501690-72,201046=0.301 [A] 
A*1000=301.000 [B]</t>
  </si>
  <si>
    <t>1.Položka obsahuje: 
- geodetické měření koleje pro následnou směrovou a výškovou úpravu koleje do předepsané polohy 
- následnou směrovou a výškovou úpravu koleje do předepsané polohy 
- kontrolní geodetické měření koleje a posouzení odchylek od předepsané polohy vzhledem k příslušným technickým normám 
- pomocné a dokončovací práce, kterými mohou být dle místních podmínek např. rozebrání a montáž přejezdových konstrukcí, ukolejnění – montáž a demontáž, stabilizace kolejového lože, snížení kolejového lože pod patou kolejnice – v koleji i ve výhybce, výluky – vypnutí trakce 
- případné ztížení práce při překážkách na jedné nebo obou stranách (např. u nástupišť), v tunelu i při rekonstrukcích 
2. Položka neobsahuje: případně nutné doplnění kolejového lože, které se řeší vždy jako reklamace nedodaného materiálu původních položek  řady 51 
3. Měrná jednotka: metr 
4. Způsob měření:v koleji se měří délka koleje ve smyslu ČSN 73 6360, tj. v ose koleje, u kolejových konstrukcí tzv. rozvinutá délka ve smyslu předpisu SR103/7</t>
  </si>
  <si>
    <t>17</t>
  </si>
  <si>
    <t>513550</t>
  </si>
  <si>
    <t>KOLEJOVÉ LOŽE - DOPLNĚNÍ Z KAMENIVA HRUBÉHO DRCENÉHO (ŠTĚRK)</t>
  </si>
  <si>
    <t>1: následná úprava směrového a výškového uspořádání koleje - 3. podbití s dosypáním ŠL (0.1 m3 na m)  
301*0,1=30.100 [A]</t>
  </si>
  <si>
    <t>1. Položka obsahuje: 
 – dodávku, dopravu a uložení kameniva předepsané specifikace a frakce v požadované míře zhutnění 
2. Položka neobsahuje: 
 X 
3. Způsob měření: 
Měří se objem kolejového lože v projektovaném profilu.</t>
  </si>
  <si>
    <t>9</t>
  </si>
  <si>
    <t>Ostatní konstrukce a práce</t>
  </si>
  <si>
    <t>8</t>
  </si>
  <si>
    <t>965010</t>
  </si>
  <si>
    <t>ODSTRANĚNÍ KOLEJOVÉHO LOŽE A DRÁŽNÍCH STEZEK</t>
  </si>
  <si>
    <t>odměřeno dle situace     
demontované koleje (103.906* 2.0 m2)</t>
  </si>
  <si>
    <t>965021</t>
  </si>
  <si>
    <t>ODSTRANĚNÍ KOLEJOVÉHO LOŽE A DRÁŽNÍCH STEZEK - ODVOZ NA SKLÁDKU</t>
  </si>
  <si>
    <t>M3KM</t>
  </si>
  <si>
    <t>odvoz 20 km *  (kol. lože  - dosyp nástupišť)    
103.906) m3 * 20 km</t>
  </si>
  <si>
    <t>10</t>
  </si>
  <si>
    <t>965113</t>
  </si>
  <si>
    <t>DEMONTÁŽ KOLEJE NA BETONOVÝCH PRAŽCÍCH DO KOLEJOVÝCH POLÍ S ODVOZEM NA MONTÁŽNÍ ZÁKLADNU S NÁSLEDNÝM ROZEBRÁNÍM</t>
  </si>
  <si>
    <t>odměřeno dle situace</t>
  </si>
  <si>
    <t>11</t>
  </si>
  <si>
    <t>965311</t>
  </si>
  <si>
    <t>ROZEBRÁNÍ PŘEJEZDU, PŘECHODU Z DÍLCŮ</t>
  </si>
  <si>
    <t>M2</t>
  </si>
  <si>
    <t>12</t>
  </si>
  <si>
    <t>921940</t>
  </si>
  <si>
    <t>MONTÁŽ PŘEJEZDU NEBO PŘECHODU Z JAKÝCHKOLIV VYZÍSKANÝCH NEBO REGENEROVANÝCH DÍLCŮ</t>
  </si>
  <si>
    <t>13</t>
  </si>
  <si>
    <t>965116</t>
  </si>
  <si>
    <t>DEMONTÁŽ KOLEJE NA BETONOVÝCH PRAŽCÍCH - ODVOZ ROZEBRANÝCH SOUČÁSTÍ (Z MÍSTA DEMONTÁŽE NEBO Z MONTÁŽNÍ ZÁKLADNY) K LIKVIDACI</t>
  </si>
  <si>
    <t>tkm</t>
  </si>
  <si>
    <t>součet hmotností všech materiálů kolejí na beton. Pr. (koleje, pražce, kolejivo, pryž)</t>
  </si>
  <si>
    <t>(8.601+7.717+46.110+0.028+0.042+0.418t) * 20 km</t>
  </si>
  <si>
    <t>D.2.1.1.1</t>
  </si>
  <si>
    <t>Železniční spodek</t>
  </si>
  <si>
    <t xml:space="preserve">  SO 01-11-01</t>
  </si>
  <si>
    <t>SO 01-11-01</t>
  </si>
  <si>
    <t>015140</t>
  </si>
  <si>
    <t>POPLATKY ZA LIKVIDACI ODPADŮ NEKONTAMINOVANÝCH - 17 01 01 BETON Z DEMOLIC OBJEKTŮ, ZÁKLADŮ TV</t>
  </si>
  <si>
    <t>námezníky</t>
  </si>
  <si>
    <t>odměřeno z výkreů</t>
  </si>
  <si>
    <t>015111</t>
  </si>
  <si>
    <t>POPLATKY ZA LIKVIDACI ODPADŮ NEKONTAMINOVANÝCH - 17 05 04 VYTĚŽENÉ ZEMINY A HORNINY - I. TŘÍDA TĚŽITELNOSTI</t>
  </si>
  <si>
    <t>výkop</t>
  </si>
  <si>
    <t>(6800)m3*2.05t/m3</t>
  </si>
  <si>
    <t>Zemní práce</t>
  </si>
  <si>
    <t>123738</t>
  </si>
  <si>
    <t>ODKOP PRO SPOD STAVBU SILNIC A ŽELEZNIC TŘ. I, ODVOZ DO 20KM</t>
  </si>
  <si>
    <t>13273</t>
  </si>
  <si>
    <t>HLOUBENÍ RÝH ŠÍŘ DO 2M PAŽ I NEPAŽ TŘ. I</t>
  </si>
  <si>
    <t>Výkop pro svodné potrubí</t>
  </si>
  <si>
    <t>50m*1*1.5=75m3</t>
  </si>
  <si>
    <t>132738</t>
  </si>
  <si>
    <t>HLOUBENÍ RÝH ŠÍŘ DO 2M PAŽ I NEPAŽ TŘ. I, ODVOZ DO 20KM</t>
  </si>
  <si>
    <t>svodné potrubí</t>
  </si>
  <si>
    <t>17411</t>
  </si>
  <si>
    <t>ZÁSYP JAM A RÝH ZEMINOU SE ZHUTNĚNÍM</t>
  </si>
  <si>
    <t>zásyp zeminou z výkopu při hloubení</t>
  </si>
  <si>
    <t>17171</t>
  </si>
  <si>
    <t>ULOŽENÍ SYPANINY DO NÁSYPŮ VRSTEVNATÝCH SE ZHUT SE ZLEPŠENÍM ZEMINY</t>
  </si>
  <si>
    <t>17180</t>
  </si>
  <si>
    <t>ULOŽENÍ SYPANINY DO NÁSYPŮ Z NAKUPOVANÝCH MATERIÁLŮ</t>
  </si>
  <si>
    <t>18222</t>
  </si>
  <si>
    <t>ROZPROSTŘENÍ ORNICE VE SVAHU V TL DO 0,15M</t>
  </si>
  <si>
    <t>121108</t>
  </si>
  <si>
    <t>SEJMUTÍ ORNICE NEBO LESNÍ PŮDY S ODVOZEM DO 20KM</t>
  </si>
  <si>
    <t>18242</t>
  </si>
  <si>
    <t>ZALOŽENÍ TRÁVNÍKU HYDROOSEVEM NA ORNICI</t>
  </si>
  <si>
    <t>18110</t>
  </si>
  <si>
    <t>ÚPRAVA PLÁNĚ SE ZHUTNĚNÍM V HORNINĚ TŘ. I</t>
  </si>
  <si>
    <t>odměřeno dle řezů</t>
  </si>
  <si>
    <t>Základy</t>
  </si>
  <si>
    <t>21265</t>
  </si>
  <si>
    <t>TRATIVODY KOMPLET Z TRUB Z PLAST HMOT DN DO 300MM</t>
  </si>
  <si>
    <t>R212658</t>
  </si>
  <si>
    <t>TRATIVODY KOMPLET Z TRUB Z PLAST HMOT DN DO 400MM</t>
  </si>
  <si>
    <t>R-položka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</si>
  <si>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</si>
  <si>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R22451</t>
  </si>
  <si>
    <t>VÁPENNÉ PILOTY</t>
  </si>
  <si>
    <t>Položka zahrnuje veškeré práce, dopravu, náklady na mechanizaci a jejich obsluhu, materiál v požadované kvalitě pro provedení vápenných pilot, dle technologických postupů včetně zkoušek</t>
  </si>
  <si>
    <t>21363</t>
  </si>
  <si>
    <t>DRENÁŽNÍ VRSTVY Z GEOMATRACE</t>
  </si>
  <si>
    <t>21461</t>
  </si>
  <si>
    <t>SEPARAČNÍ GEOTEXTILIE</t>
  </si>
  <si>
    <t>18</t>
  </si>
  <si>
    <t>501101</t>
  </si>
  <si>
    <t>ZŘÍZENÍ KONSTRUKČNÍ VRSTVY TĚLESA ŽELEZNIČNÍHO SPODKU ZE ŠTĚRKODRTI NOVÉ</t>
  </si>
  <si>
    <t>konstrukční a sanační vrstva</t>
  </si>
  <si>
    <t>19</t>
  </si>
  <si>
    <t>502941</t>
  </si>
  <si>
    <t>ZŘÍZENÍ KONSTRUKČNÍ VRSTVY TĚLESA ŽELEZNIČNÍHO SPODKU Z GEOTEXTILIE</t>
  </si>
  <si>
    <t>Potrubí</t>
  </si>
  <si>
    <t>20</t>
  </si>
  <si>
    <t>87458</t>
  </si>
  <si>
    <t>POTRUBÍ Z TRUB PLAST ODPAD DN DO 600MM</t>
  </si>
  <si>
    <t>Svodné potrubí</t>
  </si>
  <si>
    <t>21</t>
  </si>
  <si>
    <t>894858</t>
  </si>
  <si>
    <t>ŠACHTY KANALIZAČNÍ PLASTOVÉ D 600MM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</si>
  <si>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</si>
  <si>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22</t>
  </si>
  <si>
    <t>935232</t>
  </si>
  <si>
    <t>PŘÍKOPOVÉ ŽLABY Z BETON TVÁRNIC ŠÍŘ DO 1200MM DO BETONU TL 100MM</t>
  </si>
  <si>
    <t>D.2.1.4</t>
  </si>
  <si>
    <t>Mosty, propustky, zdi</t>
  </si>
  <si>
    <t xml:space="preserve">  SO 01-21-01</t>
  </si>
  <si>
    <t>Železniční propustek v km 72,300</t>
  </si>
  <si>
    <t>SO 01-21-01</t>
  </si>
  <si>
    <t>dle pol.č. 13173A: 543,9*1,8=979,020 [A]</t>
  </si>
  <si>
    <t>R015120</t>
  </si>
  <si>
    <t>POPLATKY ZA LIKVIDACI ODPADŮ NEKONTAMINOVANÝCH - 17 01 02  STAVEBNÍ A DEMOLIČNÍ SUŤ (CIHLY) - včetně dopravy</t>
  </si>
  <si>
    <t>[bez vazby na CS]</t>
  </si>
  <si>
    <t>dle pol.č. 96612: 3,901*2,0=7.802 [A] 
dle pol.č. 96613: 118,985*2,0=237.970 [B] 
Celkem: A+B=245.772 [C]</t>
  </si>
  <si>
    <t>1. Položka obsahuje: 
 – veškeré poplatky provozovateli skládky, recyklační linky nebo jiného zařízení na zpracování nebo likvidaci odpadů související s převzetím, uložením, zpracováním nebo likvidací odpadu 
 – náklady spojené s dopravou odpadu z místa stavby na místo převzetí provozovatelem skládky, recyklační linky nebo jiného zařízení na zpracování nebo likvidaci odpadů 
2. Položka neobsahuje: 
3. Způsob měření: 
Tunou se rozumí hmotnost odpadu vytříděného v souladu se zákonem č. 541/2020 Sb., o nakládání s odpady, v platném znění.</t>
  </si>
  <si>
    <t>131738</t>
  </si>
  <si>
    <t>HLOUBENÍ JAM ZAPAŽ I NEPAŽ TŘ. I, ODVOZ DO 20KM</t>
  </si>
  <si>
    <t>dle výkresu č. 2.003: 51,8m2*10,5m=543,900 [A]</t>
  </si>
  <si>
    <t>17120</t>
  </si>
  <si>
    <t>ULOŽENÍ SYPANINY DO NÁSYPŮ A NA SKLÁDKY BEZ ZHUTNĚNÍ</t>
  </si>
  <si>
    <t>dle pol.č. 13173A: 543,9=543,900 [A]</t>
  </si>
  <si>
    <t>17581</t>
  </si>
  <si>
    <t>OBSYP POTRUBÍ A OBJEKTŮ Z NAKUPOVANÝCH MATERIÁLŮ</t>
  </si>
  <si>
    <t>dle výkresu č. 2.003: 46,1m2*18,0m=829,800 [A]</t>
  </si>
  <si>
    <t>21461C</t>
  </si>
  <si>
    <t>SEPARAČNÍ GEOTEXTILIE DO 300G/M2</t>
  </si>
  <si>
    <t>dle výkresu č. 2.003: 6,9*20,9=144,210 [A]</t>
  </si>
  <si>
    <t>272325</t>
  </si>
  <si>
    <t>ZÁKLADY ZE ŽELEZOBETONU DO C30/37</t>
  </si>
  <si>
    <t>beton lože</t>
  </si>
  <si>
    <t>dle výkresu č. 2.003: 2,9*22,225*0,2+2*2,9*0,5*0,8=15,211 [A]</t>
  </si>
  <si>
    <t>272366</t>
  </si>
  <si>
    <t>VÝZTUŽ ZÁKLADŮ Z KARI SÍTÍ</t>
  </si>
  <si>
    <t>dle výkresu č. 2.003:  12,33kg/m2*22,225*2,9*1,1/1000=0,874 [A]</t>
  </si>
  <si>
    <t>Svislé konstrukce</t>
  </si>
  <si>
    <t>317325</t>
  </si>
  <si>
    <t>ŘÍMSY ZE ŽELEZOBETONU DO C30/37</t>
  </si>
  <si>
    <t>dle výkresu č. 2.003: 2*0,2m2*2,4m+4*0,15m2*1,7m=1,980 [A]</t>
  </si>
  <si>
    <t>317365</t>
  </si>
  <si>
    <t>VÝZTUŽ ŘÍMS Z OCELI 10505, B500B</t>
  </si>
  <si>
    <t>389126</t>
  </si>
  <si>
    <t>MOSTNÍ RÁMOVÉ KONSTR Z DÍLCŮ ŽELEZOBET DO C40/50</t>
  </si>
  <si>
    <t>dle výkresu č. 2.005: 1,68m2*20,9m+4*1,7m2*0,2m=36,472 [A]</t>
  </si>
  <si>
    <t>Vodorovné konstrukce</t>
  </si>
  <si>
    <t>451312</t>
  </si>
  <si>
    <t>PODKLADNÍ A VÝPLŇOVÉ VRSTVY Z PROSTÉHO BETONU C12/15</t>
  </si>
  <si>
    <t>dle výkresu č. 2.003: 3,1*21,215*0,1=6,577 [A]</t>
  </si>
  <si>
    <t>451366</t>
  </si>
  <si>
    <t>VÝZTUŽ PODKL VRSTEV Z KARI-SÍTÍ</t>
  </si>
  <si>
    <t>dle výkresu č. 2.003: 2*7,84kg/m2*(20,3m2+2,0*22,2)*1,1/1000 
2*7,84*(20,3+2,0*22,2)*1,1/1000=1.116 [A] 
pod dlažbu: 7,84kg/m2*(2,0*22,3+18,2m2+17,9m2)/1000 
7,84*(2,0*22,3+18,2+17,9)/1000=0.633 [B] 
Celkem: A+B=1.749 [C]</t>
  </si>
  <si>
    <t>46731</t>
  </si>
  <si>
    <t>STUPNĚ A PRAHY VODNÍCH KORYT Z PROSTÉHO BETONU</t>
  </si>
  <si>
    <t>dle výkresu č. 2.003: 2*4,4*0,8*0,3=2,112 [A]</t>
  </si>
  <si>
    <t>45131A</t>
  </si>
  <si>
    <t>PODKLADNÍ A VÝPLŇOVÉ VRSTVY Z PROSTÉHO BETONU C20/25</t>
  </si>
  <si>
    <t>dle výkresu č. 2.003: pod dlažbu: 2,0*22,3*0,1+(18,2m2+17,9m2)*0,1 
2,0*22,3*0,1+(18,2+17,9)*0,1=8.070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</si>
  <si>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</si>
  <si>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</si>
  <si>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</si>
  <si>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dle výkresu č. 2.003: 2,0*22,3*0,15+(18,2m2+17,9m2)*0,15 
2,0*22,3*0,15+(18,2+17,9)*0,15=12.105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</si>
  <si>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</si>
  <si>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Přidružená stavební výroba</t>
  </si>
  <si>
    <t>711311</t>
  </si>
  <si>
    <t>IZOLACE PODZEMNÍCH OBJEKTŮ PROTI ZEMNÍ VLHKOSTI ASFALTOVÝMI NÁTĚRY</t>
  </si>
  <si>
    <t>1x asfaltovým penetračním nátěrem + 2x asfaltový nátěr</t>
  </si>
  <si>
    <t>dle výkresu č. 2.003: 3*6,9*20,9=144,210 [A]</t>
  </si>
  <si>
    <t>R93600</t>
  </si>
  <si>
    <t>TABULKA S LETOPOČTEM VÝSTAVBY</t>
  </si>
  <si>
    <t>96613</t>
  </si>
  <si>
    <t>BOURÁNÍ KONSTRUKCÍ Z KAMENE NA MC</t>
  </si>
  <si>
    <t>dle výkresu č. 2.002: klenba: 12,8m2*7,3m+2*1,1m2*2,7m 
12,8*7,3+2*1,1*2,7=99.380 [A] 
křídla: 2*(8,0+6,0)m2*0,7m 
2*(8,0+6,0)*0,7=19.600 [B] 
Celkem: A+B=118.980 [C]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</si>
  <si>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</si>
  <si>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96612</t>
  </si>
  <si>
    <t>BOURÁNÍ KONSTRUKCÍ Z KAMENE NA SUCHO</t>
  </si>
  <si>
    <t>gabionová zídka: 4,7*(0,84*0,5+0,82*0,5)=3.901 [A]</t>
  </si>
  <si>
    <t>917223</t>
  </si>
  <si>
    <t>SILNIČNÍ A CHODNÍKOVÉ OBRUBY Z BETONOVÝCH OBRUBNÍKŮ ŠÍŘ 100MM</t>
  </si>
  <si>
    <t>4*4,4+2*5,7+2*5,9=40.800 [A]</t>
  </si>
  <si>
    <t>Položka zahrnuje: 
dodání a pokládku betonových obrubníků o rozměrech předepsaných zadávací dokumentací 
betonové lože i boční betonovou opěrku.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</si>
  <si>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</si>
  <si>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</si>
  <si>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</si>
  <si>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</si>
  <si>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</si>
  <si>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</si>
  <si>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</si>
  <si>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</si>
  <si>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</si>
  <si>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</si>
  <si>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</si>
  <si>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</si>
  <si>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</si>
  <si>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</si>
  <si>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</si>
  <si>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</si>
  <si>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</si>
  <si>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</si>
  <si>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</si>
  <si>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</si>
  <si>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</si>
  <si>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</si>
  <si>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</si>
  <si>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</si>
  <si>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</si>
  <si>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</si>
  <si>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</si>
  <si>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  
Položka zahrnuje  všechny nezbytné práce, náklady a zařízení  včetně  všech doprav a pomocného materiálu nutných  pro uskutečnění dané činnosti.</t>
  </si>
  <si>
    <t>VSEOB006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</si>
  <si>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</si>
  <si>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</si>
  <si>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</si>
  <si>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</si>
  <si>
    <t>VSEOB007</t>
  </si>
  <si>
    <t>Zajištění veřejných zájmů</t>
  </si>
  <si>
    <t>popis položky</t>
  </si>
  <si>
    <t>Technická specifikace položky</t>
  </si>
  <si>
    <t>VSEOB008</t>
  </si>
  <si>
    <t>Nájmy hrazené zhotovitelem</t>
  </si>
  <si>
    <t>Pronájmy pozemků pro účely stavby v období dle harmonogramu stavby - včetně všech příslušných poplatků vyplývajících z užívání pozemků.</t>
  </si>
  <si>
    <t>VSEOB009</t>
  </si>
  <si>
    <t>Náhrady za omezení hospodaření</t>
  </si>
  <si>
    <t>Náplň položky je uvedena v ZTP.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</si>
</sst>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</f>
      </c>
    </row>
    <row r="7" spans="2:3" ht="12.75" customHeight="1">
      <c r="B7" s="8" t="s">
        <v>7</v>
      </c>
      <c r="C7" s="10">
        <f>0+E10+E12+E14+E16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15</v>
      </c>
      <c r="C11" s="14">
        <f>'SO 01-10-01'!K8+'SO 01-10-01'!M8</f>
      </c>
      <c r="D11" s="14">
        <f>C11*0.21</f>
      </c>
      <c r="E11" s="14">
        <f>C11+D11</f>
      </c>
      <c r="F11" s="13">
        <f>'SO 01-10-01'!T7</f>
      </c>
    </row>
    <row r="12" spans="1:6" ht="12.75">
      <c r="A12" s="11" t="s">
        <v>137</v>
      </c>
      <c r="B12" s="12" t="s">
        <v>138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139</v>
      </c>
      <c r="B13" s="12" t="s">
        <v>138</v>
      </c>
      <c r="C13" s="14">
        <f>'SO 01-11-01'!K8+'SO 01-11-01'!M8</f>
      </c>
      <c r="D13" s="14">
        <f>C13*0.21</f>
      </c>
      <c r="E13" s="14">
        <f>C13+D13</f>
      </c>
      <c r="F13" s="13">
        <f>'SO 01-11-01'!T7</f>
      </c>
    </row>
    <row r="14" spans="1:6" ht="12.75">
      <c r="A14" s="11" t="s">
        <v>208</v>
      </c>
      <c r="B14" s="12" t="s">
        <v>209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210</v>
      </c>
      <c r="B15" s="12" t="s">
        <v>211</v>
      </c>
      <c r="C15" s="14">
        <f>'SO 01-21-01'!K8+'SO 01-21-01'!M8</f>
      </c>
      <c r="D15" s="14">
        <f>C15*0.21</f>
      </c>
      <c r="E15" s="14">
        <f>C15+D15</f>
      </c>
      <c r="F15" s="13">
        <f>'SO 01-21-01'!T7</f>
      </c>
    </row>
    <row r="16" spans="1:6" ht="12.75">
      <c r="A16" s="11" t="s">
        <v>283</v>
      </c>
      <c r="B16" s="12" t="s">
        <v>284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285</v>
      </c>
      <c r="B17" s="12" t="s">
        <v>286</v>
      </c>
      <c r="C17" s="14">
        <f>'SO 98-98'!K8+'SO 98-98'!M8</f>
      </c>
      <c r="D17" s="14">
        <f>C17*0.21</f>
      </c>
      <c r="E17" s="14">
        <f>C17+D17</f>
      </c>
      <c r="F17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14</v>
      </c>
      <c r="E4" s="26" t="s">
        <v>15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COUNTIFS(L8:L76,"=0",A8:A76,"P")+COUNTIFS(L8:L76,"",A8:A76,"P")+SUM(Q8:Q76)</f>
      </c>
    </row>
    <row r="8" spans="1:13" ht="12.75">
      <c r="A8" t="s">
        <v>43</v>
      </c>
      <c r="C8" s="28" t="s">
        <v>44</v>
      </c>
      <c r="E8" s="30" t="s">
        <v>15</v>
      </c>
      <c r="J8" s="29">
        <f>0+J9+J26+J55</f>
      </c>
      <c r="K8" s="29">
        <f>0+K9+K26+K55</f>
      </c>
      <c r="L8" s="29">
        <f>0+L9+L26+L55</f>
      </c>
      <c r="M8" s="29">
        <f>0+M9+M26+M55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25.5">
      <c r="A10" t="s">
        <v>48</v>
      </c>
      <c r="B10" s="34" t="s">
        <v>49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436.405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48</v>
      </c>
      <c r="B14" s="34" t="s">
        <v>26</v>
      </c>
      <c r="C14" s="34" t="s">
        <v>61</v>
      </c>
      <c r="D14" s="35" t="s">
        <v>51</v>
      </c>
      <c r="E14" s="6" t="s">
        <v>62</v>
      </c>
      <c r="F14" s="36" t="s">
        <v>63</v>
      </c>
      <c r="G14" s="37">
        <v>11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26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51</v>
      </c>
    </row>
    <row r="17" spans="1:5" ht="12.75">
      <c r="A17" t="s">
        <v>59</v>
      </c>
      <c r="E17" s="39" t="s">
        <v>60</v>
      </c>
    </row>
    <row r="18" spans="1:16" ht="25.5">
      <c r="A18" t="s">
        <v>48</v>
      </c>
      <c r="B18" s="34" t="s">
        <v>25</v>
      </c>
      <c r="C18" s="34" t="s">
        <v>64</v>
      </c>
      <c r="D18" s="35" t="s">
        <v>51</v>
      </c>
      <c r="E18" s="6" t="s">
        <v>65</v>
      </c>
      <c r="F18" s="36" t="s">
        <v>53</v>
      </c>
      <c r="G18" s="37">
        <v>0.07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26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66</v>
      </c>
    </row>
    <row r="21" spans="1:5" ht="12.75">
      <c r="A21" t="s">
        <v>59</v>
      </c>
      <c r="E21" s="39" t="s">
        <v>60</v>
      </c>
    </row>
    <row r="22" spans="1:16" ht="25.5">
      <c r="A22" t="s">
        <v>48</v>
      </c>
      <c r="B22" s="34" t="s">
        <v>67</v>
      </c>
      <c r="C22" s="34" t="s">
        <v>68</v>
      </c>
      <c r="D22" s="35" t="s">
        <v>51</v>
      </c>
      <c r="E22" s="6" t="s">
        <v>69</v>
      </c>
      <c r="F22" s="36" t="s">
        <v>53</v>
      </c>
      <c r="G22" s="37">
        <v>46.11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26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57</v>
      </c>
      <c r="E24" s="40" t="s">
        <v>51</v>
      </c>
    </row>
    <row r="25" spans="1:5" ht="140.25">
      <c r="A25" t="s">
        <v>59</v>
      </c>
      <c r="E25" s="39" t="s">
        <v>70</v>
      </c>
    </row>
    <row r="26" spans="1:13" ht="12.75">
      <c r="A26" t="s">
        <v>45</v>
      </c>
      <c r="C26" s="31" t="s">
        <v>71</v>
      </c>
      <c r="E26" s="33" t="s">
        <v>72</v>
      </c>
      <c r="J26" s="32">
        <f>0</f>
      </c>
      <c r="K26" s="32">
        <f>0</f>
      </c>
      <c r="L26" s="32">
        <f>0+L27+L31+L35+L39+L43+L47+L51</f>
      </c>
      <c r="M26" s="32">
        <f>0+M27+M31+M35+M39+M43+M47+M51</f>
      </c>
    </row>
    <row r="27" spans="1:16" ht="12.75">
      <c r="A27" t="s">
        <v>48</v>
      </c>
      <c r="B27" s="34" t="s">
        <v>73</v>
      </c>
      <c r="C27" s="34" t="s">
        <v>74</v>
      </c>
      <c r="D27" s="35" t="s">
        <v>51</v>
      </c>
      <c r="E27" s="6" t="s">
        <v>75</v>
      </c>
      <c r="F27" s="36" t="s">
        <v>76</v>
      </c>
      <c r="G27" s="37">
        <v>311.718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77</v>
      </c>
    </row>
    <row r="29" spans="1:5" ht="12.75">
      <c r="A29" s="35" t="s">
        <v>57</v>
      </c>
      <c r="E29" s="40" t="s">
        <v>78</v>
      </c>
    </row>
    <row r="30" spans="1:5" ht="12.75">
      <c r="A30" t="s">
        <v>59</v>
      </c>
      <c r="E30" s="39" t="s">
        <v>60</v>
      </c>
    </row>
    <row r="31" spans="1:16" ht="25.5">
      <c r="A31" t="s">
        <v>48</v>
      </c>
      <c r="B31" s="34" t="s">
        <v>71</v>
      </c>
      <c r="C31" s="34" t="s">
        <v>79</v>
      </c>
      <c r="D31" s="35" t="s">
        <v>51</v>
      </c>
      <c r="E31" s="6" t="s">
        <v>80</v>
      </c>
      <c r="F31" s="36" t="s">
        <v>81</v>
      </c>
      <c r="G31" s="37">
        <v>602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26</v>
      </c>
    </row>
    <row r="32" spans="1:5" ht="12.75">
      <c r="A32" s="35" t="s">
        <v>55</v>
      </c>
      <c r="E32" s="39" t="s">
        <v>82</v>
      </c>
    </row>
    <row r="33" spans="1:5" ht="25.5">
      <c r="A33" s="35" t="s">
        <v>57</v>
      </c>
      <c r="E33" s="40" t="s">
        <v>83</v>
      </c>
    </row>
    <row r="34" spans="1:5" ht="12.75">
      <c r="A34" t="s">
        <v>59</v>
      </c>
      <c r="E34" s="39" t="s">
        <v>60</v>
      </c>
    </row>
    <row r="35" spans="1:16" ht="12.75">
      <c r="A35" t="s">
        <v>48</v>
      </c>
      <c r="B35" s="34" t="s">
        <v>84</v>
      </c>
      <c r="C35" s="34" t="s">
        <v>85</v>
      </c>
      <c r="D35" s="35" t="s">
        <v>51</v>
      </c>
      <c r="E35" s="6" t="s">
        <v>86</v>
      </c>
      <c r="F35" s="36" t="s">
        <v>81</v>
      </c>
      <c r="G35" s="37">
        <v>103.906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26</v>
      </c>
    </row>
    <row r="36" spans="1:5" ht="12.75">
      <c r="A36" s="35" t="s">
        <v>55</v>
      </c>
      <c r="E36" s="39" t="s">
        <v>87</v>
      </c>
    </row>
    <row r="37" spans="1:5" ht="12.75">
      <c r="A37" s="35" t="s">
        <v>57</v>
      </c>
      <c r="E37" s="40" t="s">
        <v>78</v>
      </c>
    </row>
    <row r="38" spans="1:5" ht="12.75">
      <c r="A38" t="s">
        <v>59</v>
      </c>
      <c r="E38" s="39" t="s">
        <v>60</v>
      </c>
    </row>
    <row r="39" spans="1:16" ht="12.75">
      <c r="A39" t="s">
        <v>48</v>
      </c>
      <c r="B39" s="34" t="s">
        <v>88</v>
      </c>
      <c r="C39" s="34" t="s">
        <v>89</v>
      </c>
      <c r="D39" s="35" t="s">
        <v>51</v>
      </c>
      <c r="E39" s="6" t="s">
        <v>90</v>
      </c>
      <c r="F39" s="36" t="s">
        <v>91</v>
      </c>
      <c r="G39" s="37">
        <v>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26</v>
      </c>
    </row>
    <row r="40" spans="1:5" ht="12.75">
      <c r="A40" s="35" t="s">
        <v>55</v>
      </c>
      <c r="E40" s="39" t="s">
        <v>92</v>
      </c>
    </row>
    <row r="41" spans="1:5" ht="12.75">
      <c r="A41" s="35" t="s">
        <v>57</v>
      </c>
      <c r="E41" s="40" t="s">
        <v>78</v>
      </c>
    </row>
    <row r="42" spans="1:5" ht="12.75">
      <c r="A42" t="s">
        <v>59</v>
      </c>
      <c r="E42" s="39" t="s">
        <v>60</v>
      </c>
    </row>
    <row r="43" spans="1:16" ht="12.75">
      <c r="A43" t="s">
        <v>48</v>
      </c>
      <c r="B43" s="34" t="s">
        <v>93</v>
      </c>
      <c r="C43" s="34" t="s">
        <v>94</v>
      </c>
      <c r="D43" s="35" t="s">
        <v>51</v>
      </c>
      <c r="E43" s="6" t="s">
        <v>95</v>
      </c>
      <c r="F43" s="36" t="s">
        <v>91</v>
      </c>
      <c r="G43" s="37">
        <v>308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(M43*21)/100</f>
      </c>
      <c r="P43" t="s">
        <v>26</v>
      </c>
    </row>
    <row r="44" spans="1:5" ht="12.75">
      <c r="A44" s="35" t="s">
        <v>55</v>
      </c>
      <c r="E44" s="39" t="s">
        <v>96</v>
      </c>
    </row>
    <row r="45" spans="1:5" ht="12.75">
      <c r="A45" s="35" t="s">
        <v>57</v>
      </c>
      <c r="E45" s="40" t="s">
        <v>97</v>
      </c>
    </row>
    <row r="46" spans="1:5" ht="140.25">
      <c r="A46" t="s">
        <v>59</v>
      </c>
      <c r="E46" s="39" t="s">
        <v>98</v>
      </c>
    </row>
    <row r="47" spans="1:16" ht="25.5">
      <c r="A47" t="s">
        <v>48</v>
      </c>
      <c r="B47" s="34" t="s">
        <v>99</v>
      </c>
      <c r="C47" s="34" t="s">
        <v>100</v>
      </c>
      <c r="D47" s="35" t="s">
        <v>51</v>
      </c>
      <c r="E47" s="6" t="s">
        <v>101</v>
      </c>
      <c r="F47" s="36" t="s">
        <v>81</v>
      </c>
      <c r="G47" s="37">
        <v>301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26</v>
      </c>
    </row>
    <row r="48" spans="1:5" ht="12.75">
      <c r="A48" s="35" t="s">
        <v>55</v>
      </c>
      <c r="E48" s="39" t="s">
        <v>102</v>
      </c>
    </row>
    <row r="49" spans="1:5" ht="25.5">
      <c r="A49" s="35" t="s">
        <v>57</v>
      </c>
      <c r="E49" s="40" t="s">
        <v>103</v>
      </c>
    </row>
    <row r="50" spans="1:5" ht="255">
      <c r="A50" t="s">
        <v>59</v>
      </c>
      <c r="E50" s="39" t="s">
        <v>104</v>
      </c>
    </row>
    <row r="51" spans="1:16" ht="12.75">
      <c r="A51" t="s">
        <v>48</v>
      </c>
      <c r="B51" s="34" t="s">
        <v>105</v>
      </c>
      <c r="C51" s="34" t="s">
        <v>106</v>
      </c>
      <c r="D51" s="35" t="s">
        <v>51</v>
      </c>
      <c r="E51" s="6" t="s">
        <v>107</v>
      </c>
      <c r="F51" s="36" t="s">
        <v>76</v>
      </c>
      <c r="G51" s="37">
        <v>30.1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26</v>
      </c>
    </row>
    <row r="52" spans="1:5" ht="12.75">
      <c r="A52" s="35" t="s">
        <v>55</v>
      </c>
      <c r="E52" s="39" t="s">
        <v>51</v>
      </c>
    </row>
    <row r="53" spans="1:5" ht="51">
      <c r="A53" s="35" t="s">
        <v>57</v>
      </c>
      <c r="E53" s="40" t="s">
        <v>108</v>
      </c>
    </row>
    <row r="54" spans="1:5" ht="89.25">
      <c r="A54" t="s">
        <v>59</v>
      </c>
      <c r="E54" s="39" t="s">
        <v>109</v>
      </c>
    </row>
    <row r="55" spans="1:13" ht="12.75">
      <c r="A55" t="s">
        <v>45</v>
      </c>
      <c r="C55" s="31" t="s">
        <v>110</v>
      </c>
      <c r="E55" s="33" t="s">
        <v>111</v>
      </c>
      <c r="J55" s="32">
        <f>0</f>
      </c>
      <c r="K55" s="32">
        <f>0</f>
      </c>
      <c r="L55" s="32">
        <f>0+L56+L60+L64+L68+L72+L76</f>
      </c>
      <c r="M55" s="32">
        <f>0+M56+M60+M64+M68+M72+M76</f>
      </c>
    </row>
    <row r="56" spans="1:16" ht="12.75">
      <c r="A56" t="s">
        <v>48</v>
      </c>
      <c r="B56" s="34" t="s">
        <v>112</v>
      </c>
      <c r="C56" s="34" t="s">
        <v>113</v>
      </c>
      <c r="D56" s="35" t="s">
        <v>51</v>
      </c>
      <c r="E56" s="6" t="s">
        <v>114</v>
      </c>
      <c r="F56" s="36" t="s">
        <v>76</v>
      </c>
      <c r="G56" s="37">
        <v>207.812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54</v>
      </c>
      <c r="O56">
        <f>(M56*21)/100</f>
      </c>
      <c r="P56" t="s">
        <v>26</v>
      </c>
    </row>
    <row r="57" spans="1:5" ht="12.75">
      <c r="A57" s="35" t="s">
        <v>55</v>
      </c>
      <c r="E57" s="39" t="s">
        <v>56</v>
      </c>
    </row>
    <row r="58" spans="1:5" ht="25.5">
      <c r="A58" s="35" t="s">
        <v>57</v>
      </c>
      <c r="E58" s="40" t="s">
        <v>115</v>
      </c>
    </row>
    <row r="59" spans="1:5" ht="12.75">
      <c r="A59" t="s">
        <v>59</v>
      </c>
      <c r="E59" s="39" t="s">
        <v>60</v>
      </c>
    </row>
    <row r="60" spans="1:16" ht="25.5">
      <c r="A60" t="s">
        <v>48</v>
      </c>
      <c r="B60" s="34" t="s">
        <v>110</v>
      </c>
      <c r="C60" s="34" t="s">
        <v>116</v>
      </c>
      <c r="D60" s="35" t="s">
        <v>51</v>
      </c>
      <c r="E60" s="6" t="s">
        <v>117</v>
      </c>
      <c r="F60" s="36" t="s">
        <v>118</v>
      </c>
      <c r="G60" s="37">
        <v>2078.12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54</v>
      </c>
      <c r="O60">
        <f>(M60*21)/100</f>
      </c>
      <c r="P60" t="s">
        <v>26</v>
      </c>
    </row>
    <row r="61" spans="1:5" ht="12.75">
      <c r="A61" s="35" t="s">
        <v>55</v>
      </c>
      <c r="E61" s="39" t="s">
        <v>56</v>
      </c>
    </row>
    <row r="62" spans="1:5" ht="25.5">
      <c r="A62" s="35" t="s">
        <v>57</v>
      </c>
      <c r="E62" s="40" t="s">
        <v>119</v>
      </c>
    </row>
    <row r="63" spans="1:5" ht="12.75">
      <c r="A63" t="s">
        <v>59</v>
      </c>
      <c r="E63" s="39" t="s">
        <v>60</v>
      </c>
    </row>
    <row r="64" spans="1:16" ht="25.5">
      <c r="A64" t="s">
        <v>48</v>
      </c>
      <c r="B64" s="34" t="s">
        <v>120</v>
      </c>
      <c r="C64" s="34" t="s">
        <v>121</v>
      </c>
      <c r="D64" s="35" t="s">
        <v>51</v>
      </c>
      <c r="E64" s="6" t="s">
        <v>122</v>
      </c>
      <c r="F64" s="36" t="s">
        <v>81</v>
      </c>
      <c r="G64" s="37">
        <v>103.906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54</v>
      </c>
      <c r="O64">
        <f>(M64*21)/100</f>
      </c>
      <c r="P64" t="s">
        <v>26</v>
      </c>
    </row>
    <row r="65" spans="1:5" ht="12.75">
      <c r="A65" s="35" t="s">
        <v>55</v>
      </c>
      <c r="E65" s="39" t="s">
        <v>56</v>
      </c>
    </row>
    <row r="66" spans="1:5" ht="12.75">
      <c r="A66" s="35" t="s">
        <v>57</v>
      </c>
      <c r="E66" s="40" t="s">
        <v>123</v>
      </c>
    </row>
    <row r="67" spans="1:5" ht="12.75">
      <c r="A67" t="s">
        <v>59</v>
      </c>
      <c r="E67" s="39" t="s">
        <v>60</v>
      </c>
    </row>
    <row r="68" spans="1:16" ht="12.75">
      <c r="A68" t="s">
        <v>48</v>
      </c>
      <c r="B68" s="34" t="s">
        <v>124</v>
      </c>
      <c r="C68" s="34" t="s">
        <v>125</v>
      </c>
      <c r="D68" s="35" t="s">
        <v>51</v>
      </c>
      <c r="E68" s="6" t="s">
        <v>126</v>
      </c>
      <c r="F68" s="36" t="s">
        <v>127</v>
      </c>
      <c r="G68" s="37">
        <v>12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54</v>
      </c>
      <c r="O68">
        <f>(M68*21)/100</f>
      </c>
      <c r="P68" t="s">
        <v>26</v>
      </c>
    </row>
    <row r="69" spans="1:5" ht="12.75">
      <c r="A69" s="35" t="s">
        <v>55</v>
      </c>
      <c r="E69" s="39" t="s">
        <v>56</v>
      </c>
    </row>
    <row r="70" spans="1:5" ht="12.75">
      <c r="A70" s="35" t="s">
        <v>57</v>
      </c>
      <c r="E70" s="40" t="s">
        <v>51</v>
      </c>
    </row>
    <row r="71" spans="1:5" ht="12.75">
      <c r="A71" t="s">
        <v>59</v>
      </c>
      <c r="E71" s="39" t="s">
        <v>60</v>
      </c>
    </row>
    <row r="72" spans="1:16" ht="25.5">
      <c r="A72" t="s">
        <v>48</v>
      </c>
      <c r="B72" s="34" t="s">
        <v>128</v>
      </c>
      <c r="C72" s="34" t="s">
        <v>129</v>
      </c>
      <c r="D72" s="35" t="s">
        <v>51</v>
      </c>
      <c r="E72" s="6" t="s">
        <v>130</v>
      </c>
      <c r="F72" s="36" t="s">
        <v>127</v>
      </c>
      <c r="G72" s="37">
        <v>12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54</v>
      </c>
      <c r="O72">
        <f>(M72*21)/100</f>
      </c>
      <c r="P72" t="s">
        <v>26</v>
      </c>
    </row>
    <row r="73" spans="1:5" ht="12.75">
      <c r="A73" s="35" t="s">
        <v>55</v>
      </c>
      <c r="E73" s="39" t="s">
        <v>56</v>
      </c>
    </row>
    <row r="74" spans="1:5" ht="12.75">
      <c r="A74" s="35" t="s">
        <v>57</v>
      </c>
      <c r="E74" s="40" t="s">
        <v>51</v>
      </c>
    </row>
    <row r="75" spans="1:5" ht="12.75">
      <c r="A75" t="s">
        <v>59</v>
      </c>
      <c r="E75" s="39" t="s">
        <v>60</v>
      </c>
    </row>
    <row r="76" spans="1:16" ht="25.5">
      <c r="A76" t="s">
        <v>48</v>
      </c>
      <c r="B76" s="34" t="s">
        <v>131</v>
      </c>
      <c r="C76" s="34" t="s">
        <v>132</v>
      </c>
      <c r="D76" s="35" t="s">
        <v>51</v>
      </c>
      <c r="E76" s="6" t="s">
        <v>133</v>
      </c>
      <c r="F76" s="36" t="s">
        <v>134</v>
      </c>
      <c r="G76" s="37">
        <v>1258.32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54</v>
      </c>
      <c r="O76">
        <f>(M76*21)/100</f>
      </c>
      <c r="P76" t="s">
        <v>26</v>
      </c>
    </row>
    <row r="77" spans="1:5" ht="12.75">
      <c r="A77" s="35" t="s">
        <v>55</v>
      </c>
      <c r="E77" s="39" t="s">
        <v>135</v>
      </c>
    </row>
    <row r="78" spans="1:5" ht="12.75">
      <c r="A78" s="35" t="s">
        <v>57</v>
      </c>
      <c r="E78" s="40" t="s">
        <v>136</v>
      </c>
    </row>
    <row r="79" spans="1:5" ht="12.75">
      <c r="A79" t="s">
        <v>59</v>
      </c>
      <c r="E79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137</v>
      </c>
      <c r="M3" s="41">
        <f>Rekapitulace!C12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137</v>
      </c>
      <c r="E4" s="26" t="s">
        <v>138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COUNTIFS(L8:L99,"=0",A8:A99,"P")+COUNTIFS(L8:L99,"",A8:A99,"P")+SUM(Q8:Q99)</f>
      </c>
    </row>
    <row r="8" spans="1:13" ht="12.75">
      <c r="A8" t="s">
        <v>43</v>
      </c>
      <c r="C8" s="28" t="s">
        <v>140</v>
      </c>
      <c r="E8" s="30" t="s">
        <v>138</v>
      </c>
      <c r="J8" s="29">
        <f>0+J9+J18+J59+J80+J89+J98</f>
      </c>
      <c r="K8" s="29">
        <f>0+K9+K18+K59+K80+K89+K98</f>
      </c>
      <c r="L8" s="29">
        <f>0+L9+L18+L59+L80+L89+L98</f>
      </c>
      <c r="M8" s="29">
        <f>0+M9+M18+M59+M80+M89+M98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48</v>
      </c>
      <c r="B10" s="34" t="s">
        <v>49</v>
      </c>
      <c r="C10" s="34" t="s">
        <v>141</v>
      </c>
      <c r="D10" s="35" t="s">
        <v>51</v>
      </c>
      <c r="E10" s="6" t="s">
        <v>142</v>
      </c>
      <c r="F10" s="36" t="s">
        <v>53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143</v>
      </c>
    </row>
    <row r="12" spans="1:5" ht="12.75">
      <c r="A12" s="35" t="s">
        <v>57</v>
      </c>
      <c r="E12" s="40" t="s">
        <v>144</v>
      </c>
    </row>
    <row r="13" spans="1:5" ht="12.75">
      <c r="A13" t="s">
        <v>59</v>
      </c>
      <c r="E13" s="39" t="s">
        <v>60</v>
      </c>
    </row>
    <row r="14" spans="1:16" ht="25.5">
      <c r="A14" t="s">
        <v>48</v>
      </c>
      <c r="B14" s="34" t="s">
        <v>26</v>
      </c>
      <c r="C14" s="34" t="s">
        <v>145</v>
      </c>
      <c r="D14" s="35" t="s">
        <v>51</v>
      </c>
      <c r="E14" s="6" t="s">
        <v>146</v>
      </c>
      <c r="F14" s="36" t="s">
        <v>53</v>
      </c>
      <c r="G14" s="37">
        <v>13940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26</v>
      </c>
    </row>
    <row r="15" spans="1:5" ht="12.75">
      <c r="A15" s="35" t="s">
        <v>55</v>
      </c>
      <c r="E15" s="39" t="s">
        <v>147</v>
      </c>
    </row>
    <row r="16" spans="1:5" ht="12.75">
      <c r="A16" s="35" t="s">
        <v>57</v>
      </c>
      <c r="E16" s="40" t="s">
        <v>148</v>
      </c>
    </row>
    <row r="17" spans="1:5" ht="12.75">
      <c r="A17" t="s">
        <v>59</v>
      </c>
      <c r="E17" s="39" t="s">
        <v>60</v>
      </c>
    </row>
    <row r="18" spans="1:13" ht="12.75">
      <c r="A18" t="s">
        <v>45</v>
      </c>
      <c r="C18" s="31" t="s">
        <v>49</v>
      </c>
      <c r="E18" s="33" t="s">
        <v>149</v>
      </c>
      <c r="J18" s="32">
        <f>0</f>
      </c>
      <c r="K18" s="32">
        <f>0</f>
      </c>
      <c r="L18" s="32">
        <f>0+L19+L23+L27+L31+L35+L39+L43+L47+L51+L55</f>
      </c>
      <c r="M18" s="32">
        <f>0+M19+M23+M27+M31+M35+M39+M43+M47+M51+M55</f>
      </c>
    </row>
    <row r="19" spans="1:16" ht="12.75">
      <c r="A19" t="s">
        <v>48</v>
      </c>
      <c r="B19" s="34" t="s">
        <v>25</v>
      </c>
      <c r="C19" s="34" t="s">
        <v>150</v>
      </c>
      <c r="D19" s="35" t="s">
        <v>51</v>
      </c>
      <c r="E19" s="6" t="s">
        <v>151</v>
      </c>
      <c r="F19" s="36" t="s">
        <v>76</v>
      </c>
      <c r="G19" s="37">
        <v>6800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54</v>
      </c>
      <c r="O19">
        <f>(M19*21)/100</f>
      </c>
      <c r="P19" t="s">
        <v>26</v>
      </c>
    </row>
    <row r="20" spans="1:5" ht="12.75">
      <c r="A20" s="35" t="s">
        <v>55</v>
      </c>
      <c r="E20" s="39" t="s">
        <v>147</v>
      </c>
    </row>
    <row r="21" spans="1:5" ht="12.75">
      <c r="A21" s="35" t="s">
        <v>57</v>
      </c>
      <c r="E21" s="40" t="s">
        <v>144</v>
      </c>
    </row>
    <row r="22" spans="1:5" ht="12.75">
      <c r="A22" t="s">
        <v>59</v>
      </c>
      <c r="E22" s="39" t="s">
        <v>60</v>
      </c>
    </row>
    <row r="23" spans="1:16" ht="12.75">
      <c r="A23" t="s">
        <v>48</v>
      </c>
      <c r="B23" s="34" t="s">
        <v>73</v>
      </c>
      <c r="C23" s="34" t="s">
        <v>152</v>
      </c>
      <c r="D23" s="35" t="s">
        <v>51</v>
      </c>
      <c r="E23" s="6" t="s">
        <v>153</v>
      </c>
      <c r="F23" s="36" t="s">
        <v>76</v>
      </c>
      <c r="G23" s="37">
        <v>75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26</v>
      </c>
    </row>
    <row r="24" spans="1:5" ht="12.75">
      <c r="A24" s="35" t="s">
        <v>55</v>
      </c>
      <c r="E24" s="39" t="s">
        <v>154</v>
      </c>
    </row>
    <row r="25" spans="1:5" ht="12.75">
      <c r="A25" s="35" t="s">
        <v>57</v>
      </c>
      <c r="E25" s="40" t="s">
        <v>155</v>
      </c>
    </row>
    <row r="26" spans="1:5" ht="12.75">
      <c r="A26" t="s">
        <v>59</v>
      </c>
      <c r="E26" s="39" t="s">
        <v>60</v>
      </c>
    </row>
    <row r="27" spans="1:16" ht="12.75">
      <c r="A27" t="s">
        <v>48</v>
      </c>
      <c r="B27" s="34" t="s">
        <v>71</v>
      </c>
      <c r="C27" s="34" t="s">
        <v>156</v>
      </c>
      <c r="D27" s="35" t="s">
        <v>51</v>
      </c>
      <c r="E27" s="6" t="s">
        <v>157</v>
      </c>
      <c r="F27" s="36" t="s">
        <v>76</v>
      </c>
      <c r="G27" s="37">
        <v>75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158</v>
      </c>
    </row>
    <row r="29" spans="1:5" ht="12.75">
      <c r="A29" s="35" t="s">
        <v>57</v>
      </c>
      <c r="E29" s="40" t="s">
        <v>144</v>
      </c>
    </row>
    <row r="30" spans="1:5" ht="12.75">
      <c r="A30" t="s">
        <v>59</v>
      </c>
      <c r="E30" s="39" t="s">
        <v>60</v>
      </c>
    </row>
    <row r="31" spans="1:16" ht="12.75">
      <c r="A31" t="s">
        <v>48</v>
      </c>
      <c r="B31" s="34" t="s">
        <v>84</v>
      </c>
      <c r="C31" s="34" t="s">
        <v>159</v>
      </c>
      <c r="D31" s="35" t="s">
        <v>51</v>
      </c>
      <c r="E31" s="6" t="s">
        <v>160</v>
      </c>
      <c r="F31" s="36" t="s">
        <v>76</v>
      </c>
      <c r="G31" s="37">
        <v>75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26</v>
      </c>
    </row>
    <row r="32" spans="1:5" ht="12.75">
      <c r="A32" s="35" t="s">
        <v>55</v>
      </c>
      <c r="E32" s="39" t="s">
        <v>161</v>
      </c>
    </row>
    <row r="33" spans="1:5" ht="12.75">
      <c r="A33" s="35" t="s">
        <v>57</v>
      </c>
      <c r="E33" s="40" t="s">
        <v>144</v>
      </c>
    </row>
    <row r="34" spans="1:5" ht="12.75">
      <c r="A34" t="s">
        <v>59</v>
      </c>
      <c r="E34" s="39" t="s">
        <v>60</v>
      </c>
    </row>
    <row r="35" spans="1:16" ht="25.5">
      <c r="A35" t="s">
        <v>48</v>
      </c>
      <c r="B35" s="34" t="s">
        <v>88</v>
      </c>
      <c r="C35" s="34" t="s">
        <v>162</v>
      </c>
      <c r="D35" s="35" t="s">
        <v>51</v>
      </c>
      <c r="E35" s="6" t="s">
        <v>163</v>
      </c>
      <c r="F35" s="36" t="s">
        <v>76</v>
      </c>
      <c r="G35" s="37">
        <v>3600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26</v>
      </c>
    </row>
    <row r="36" spans="1:5" ht="12.75">
      <c r="A36" s="35" t="s">
        <v>55</v>
      </c>
      <c r="E36" s="39" t="s">
        <v>51</v>
      </c>
    </row>
    <row r="37" spans="1:5" ht="12.75">
      <c r="A37" s="35" t="s">
        <v>57</v>
      </c>
      <c r="E37" s="40" t="s">
        <v>144</v>
      </c>
    </row>
    <row r="38" spans="1:5" ht="12.75">
      <c r="A38" t="s">
        <v>59</v>
      </c>
      <c r="E38" s="39" t="s">
        <v>60</v>
      </c>
    </row>
    <row r="39" spans="1:16" ht="12.75">
      <c r="A39" t="s">
        <v>48</v>
      </c>
      <c r="B39" s="34" t="s">
        <v>112</v>
      </c>
      <c r="C39" s="34" t="s">
        <v>164</v>
      </c>
      <c r="D39" s="35" t="s">
        <v>51</v>
      </c>
      <c r="E39" s="6" t="s">
        <v>165</v>
      </c>
      <c r="F39" s="36" t="s">
        <v>76</v>
      </c>
      <c r="G39" s="37">
        <v>896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26</v>
      </c>
    </row>
    <row r="40" spans="1:5" ht="12.75">
      <c r="A40" s="35" t="s">
        <v>55</v>
      </c>
      <c r="E40" s="39" t="s">
        <v>51</v>
      </c>
    </row>
    <row r="41" spans="1:5" ht="12.75">
      <c r="A41" s="35" t="s">
        <v>57</v>
      </c>
      <c r="E41" s="40" t="s">
        <v>144</v>
      </c>
    </row>
    <row r="42" spans="1:5" ht="12.75">
      <c r="A42" t="s">
        <v>59</v>
      </c>
      <c r="E42" s="39" t="s">
        <v>60</v>
      </c>
    </row>
    <row r="43" spans="1:16" ht="12.75">
      <c r="A43" t="s">
        <v>48</v>
      </c>
      <c r="B43" s="34" t="s">
        <v>110</v>
      </c>
      <c r="C43" s="34" t="s">
        <v>166</v>
      </c>
      <c r="D43" s="35" t="s">
        <v>51</v>
      </c>
      <c r="E43" s="6" t="s">
        <v>167</v>
      </c>
      <c r="F43" s="36" t="s">
        <v>127</v>
      </c>
      <c r="G43" s="37">
        <v>1384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(M43*21)/100</f>
      </c>
      <c r="P43" t="s">
        <v>26</v>
      </c>
    </row>
    <row r="44" spans="1:5" ht="12.75">
      <c r="A44" s="35" t="s">
        <v>55</v>
      </c>
      <c r="E44" s="39" t="s">
        <v>51</v>
      </c>
    </row>
    <row r="45" spans="1:5" ht="12.75">
      <c r="A45" s="35" t="s">
        <v>57</v>
      </c>
      <c r="E45" s="40" t="s">
        <v>144</v>
      </c>
    </row>
    <row r="46" spans="1:5" ht="12.75">
      <c r="A46" t="s">
        <v>59</v>
      </c>
      <c r="E46" s="39" t="s">
        <v>60</v>
      </c>
    </row>
    <row r="47" spans="1:16" ht="12.75">
      <c r="A47" t="s">
        <v>48</v>
      </c>
      <c r="B47" s="34" t="s">
        <v>120</v>
      </c>
      <c r="C47" s="34" t="s">
        <v>168</v>
      </c>
      <c r="D47" s="35" t="s">
        <v>51</v>
      </c>
      <c r="E47" s="6" t="s">
        <v>169</v>
      </c>
      <c r="F47" s="36" t="s">
        <v>76</v>
      </c>
      <c r="G47" s="37">
        <v>400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26</v>
      </c>
    </row>
    <row r="48" spans="1:5" ht="12.75">
      <c r="A48" s="35" t="s">
        <v>55</v>
      </c>
      <c r="E48" s="39" t="s">
        <v>51</v>
      </c>
    </row>
    <row r="49" spans="1:5" ht="12.75">
      <c r="A49" s="35" t="s">
        <v>57</v>
      </c>
      <c r="E49" s="40" t="s">
        <v>144</v>
      </c>
    </row>
    <row r="50" spans="1:5" ht="12.75">
      <c r="A50" t="s">
        <v>59</v>
      </c>
      <c r="E50" s="39" t="s">
        <v>60</v>
      </c>
    </row>
    <row r="51" spans="1:16" ht="12.75">
      <c r="A51" t="s">
        <v>48</v>
      </c>
      <c r="B51" s="34" t="s">
        <v>124</v>
      </c>
      <c r="C51" s="34" t="s">
        <v>170</v>
      </c>
      <c r="D51" s="35" t="s">
        <v>51</v>
      </c>
      <c r="E51" s="6" t="s">
        <v>171</v>
      </c>
      <c r="F51" s="36" t="s">
        <v>127</v>
      </c>
      <c r="G51" s="37">
        <v>1384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26</v>
      </c>
    </row>
    <row r="52" spans="1:5" ht="12.75">
      <c r="A52" s="35" t="s">
        <v>55</v>
      </c>
      <c r="E52" s="39" t="s">
        <v>51</v>
      </c>
    </row>
    <row r="53" spans="1:5" ht="12.75">
      <c r="A53" s="35" t="s">
        <v>57</v>
      </c>
      <c r="E53" s="40" t="s">
        <v>144</v>
      </c>
    </row>
    <row r="54" spans="1:5" ht="12.75">
      <c r="A54" t="s">
        <v>59</v>
      </c>
      <c r="E54" s="39" t="s">
        <v>60</v>
      </c>
    </row>
    <row r="55" spans="1:16" ht="12.75">
      <c r="A55" t="s">
        <v>48</v>
      </c>
      <c r="B55" s="34" t="s">
        <v>128</v>
      </c>
      <c r="C55" s="34" t="s">
        <v>172</v>
      </c>
      <c r="D55" s="35" t="s">
        <v>51</v>
      </c>
      <c r="E55" s="6" t="s">
        <v>173</v>
      </c>
      <c r="F55" s="36" t="s">
        <v>127</v>
      </c>
      <c r="G55" s="37">
        <v>560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(M55*21)/100</f>
      </c>
      <c r="P55" t="s">
        <v>26</v>
      </c>
    </row>
    <row r="56" spans="1:5" ht="12.75">
      <c r="A56" s="35" t="s">
        <v>55</v>
      </c>
      <c r="E56" s="39" t="s">
        <v>51</v>
      </c>
    </row>
    <row r="57" spans="1:5" ht="12.75">
      <c r="A57" s="35" t="s">
        <v>57</v>
      </c>
      <c r="E57" s="40" t="s">
        <v>174</v>
      </c>
    </row>
    <row r="58" spans="1:5" ht="12.75">
      <c r="A58" t="s">
        <v>59</v>
      </c>
      <c r="E58" s="39" t="s">
        <v>60</v>
      </c>
    </row>
    <row r="59" spans="1:13" ht="12.75">
      <c r="A59" t="s">
        <v>45</v>
      </c>
      <c r="C59" s="31" t="s">
        <v>26</v>
      </c>
      <c r="E59" s="33" t="s">
        <v>175</v>
      </c>
      <c r="J59" s="32">
        <f>0</f>
      </c>
      <c r="K59" s="32">
        <f>0</f>
      </c>
      <c r="L59" s="32">
        <f>0+L60+L64+L68+L72+L76</f>
      </c>
      <c r="M59" s="32">
        <f>0+M60+M64+M68+M72+M76</f>
      </c>
    </row>
    <row r="60" spans="1:16" ht="12.75">
      <c r="A60" t="s">
        <v>48</v>
      </c>
      <c r="B60" s="34" t="s">
        <v>131</v>
      </c>
      <c r="C60" s="34" t="s">
        <v>176</v>
      </c>
      <c r="D60" s="35" t="s">
        <v>51</v>
      </c>
      <c r="E60" s="6" t="s">
        <v>177</v>
      </c>
      <c r="F60" s="36" t="s">
        <v>81</v>
      </c>
      <c r="G60" s="37">
        <v>227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54</v>
      </c>
      <c r="O60">
        <f>(M60*21)/100</f>
      </c>
      <c r="P60" t="s">
        <v>26</v>
      </c>
    </row>
    <row r="61" spans="1:5" ht="12.75">
      <c r="A61" s="35" t="s">
        <v>55</v>
      </c>
      <c r="E61" s="39" t="s">
        <v>51</v>
      </c>
    </row>
    <row r="62" spans="1:5" ht="12.75">
      <c r="A62" s="35" t="s">
        <v>57</v>
      </c>
      <c r="E62" s="40" t="s">
        <v>144</v>
      </c>
    </row>
    <row r="63" spans="1:5" ht="12.75">
      <c r="A63" t="s">
        <v>59</v>
      </c>
      <c r="E63" s="39" t="s">
        <v>60</v>
      </c>
    </row>
    <row r="64" spans="1:16" ht="12.75">
      <c r="A64" t="s">
        <v>48</v>
      </c>
      <c r="B64" s="34" t="s">
        <v>93</v>
      </c>
      <c r="C64" s="34" t="s">
        <v>178</v>
      </c>
      <c r="D64" s="35" t="s">
        <v>51</v>
      </c>
      <c r="E64" s="6" t="s">
        <v>179</v>
      </c>
      <c r="F64" s="36" t="s">
        <v>81</v>
      </c>
      <c r="G64" s="37">
        <v>80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180</v>
      </c>
      <c r="O64">
        <f>(M64*21)/100</f>
      </c>
      <c r="P64" t="s">
        <v>26</v>
      </c>
    </row>
    <row r="65" spans="1:5" ht="12.75">
      <c r="A65" s="35" t="s">
        <v>55</v>
      </c>
      <c r="E65" s="39" t="s">
        <v>51</v>
      </c>
    </row>
    <row r="66" spans="1:5" ht="12.75">
      <c r="A66" s="35" t="s">
        <v>57</v>
      </c>
      <c r="E66" s="40" t="s">
        <v>144</v>
      </c>
    </row>
    <row r="67" spans="1:5" ht="165.75">
      <c r="A67" t="s">
        <v>59</v>
      </c>
      <c r="E67" s="39" t="s">
        <v>181</v>
      </c>
    </row>
    <row r="68" spans="1:16" ht="12.75">
      <c r="A68" t="s">
        <v>48</v>
      </c>
      <c r="B68" s="34" t="s">
        <v>67</v>
      </c>
      <c r="C68" s="34" t="s">
        <v>182</v>
      </c>
      <c r="D68" s="35" t="s">
        <v>51</v>
      </c>
      <c r="E68" s="6" t="s">
        <v>183</v>
      </c>
      <c r="F68" s="36" t="s">
        <v>91</v>
      </c>
      <c r="G68" s="37">
        <v>332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180</v>
      </c>
      <c r="O68">
        <f>(M68*21)/100</f>
      </c>
      <c r="P68" t="s">
        <v>26</v>
      </c>
    </row>
    <row r="69" spans="1:5" ht="12.75">
      <c r="A69" s="35" t="s">
        <v>55</v>
      </c>
      <c r="E69" s="39" t="s">
        <v>51</v>
      </c>
    </row>
    <row r="70" spans="1:5" ht="12.75">
      <c r="A70" s="35" t="s">
        <v>57</v>
      </c>
      <c r="E70" s="40" t="s">
        <v>144</v>
      </c>
    </row>
    <row r="71" spans="1:5" ht="38.25">
      <c r="A71" t="s">
        <v>59</v>
      </c>
      <c r="E71" s="39" t="s">
        <v>184</v>
      </c>
    </row>
    <row r="72" spans="1:16" ht="12.75">
      <c r="A72" t="s">
        <v>48</v>
      </c>
      <c r="B72" s="34" t="s">
        <v>99</v>
      </c>
      <c r="C72" s="34" t="s">
        <v>185</v>
      </c>
      <c r="D72" s="35" t="s">
        <v>51</v>
      </c>
      <c r="E72" s="6" t="s">
        <v>186</v>
      </c>
      <c r="F72" s="36" t="s">
        <v>127</v>
      </c>
      <c r="G72" s="37">
        <v>1680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54</v>
      </c>
      <c r="O72">
        <f>(M72*21)/100</f>
      </c>
      <c r="P72" t="s">
        <v>26</v>
      </c>
    </row>
    <row r="73" spans="1:5" ht="12.75">
      <c r="A73" s="35" t="s">
        <v>55</v>
      </c>
      <c r="E73" s="39" t="s">
        <v>51</v>
      </c>
    </row>
    <row r="74" spans="1:5" ht="12.75">
      <c r="A74" s="35" t="s">
        <v>57</v>
      </c>
      <c r="E74" s="40" t="s">
        <v>144</v>
      </c>
    </row>
    <row r="75" spans="1:5" ht="12.75">
      <c r="A75" t="s">
        <v>59</v>
      </c>
      <c r="E75" s="39" t="s">
        <v>60</v>
      </c>
    </row>
    <row r="76" spans="1:16" ht="12.75">
      <c r="A76" t="s">
        <v>48</v>
      </c>
      <c r="B76" s="34" t="s">
        <v>105</v>
      </c>
      <c r="C76" s="34" t="s">
        <v>187</v>
      </c>
      <c r="D76" s="35" t="s">
        <v>51</v>
      </c>
      <c r="E76" s="6" t="s">
        <v>188</v>
      </c>
      <c r="F76" s="36" t="s">
        <v>127</v>
      </c>
      <c r="G76" s="37">
        <v>3360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54</v>
      </c>
      <c r="O76">
        <f>(M76*21)/100</f>
      </c>
      <c r="P76" t="s">
        <v>26</v>
      </c>
    </row>
    <row r="77" spans="1:5" ht="12.75">
      <c r="A77" s="35" t="s">
        <v>55</v>
      </c>
      <c r="E77" s="39" t="s">
        <v>51</v>
      </c>
    </row>
    <row r="78" spans="1:5" ht="12.75">
      <c r="A78" s="35" t="s">
        <v>57</v>
      </c>
      <c r="E78" s="40" t="s">
        <v>144</v>
      </c>
    </row>
    <row r="79" spans="1:5" ht="12.75">
      <c r="A79" t="s">
        <v>59</v>
      </c>
      <c r="E79" s="39" t="s">
        <v>60</v>
      </c>
    </row>
    <row r="80" spans="1:13" ht="12.75">
      <c r="A80" t="s">
        <v>45</v>
      </c>
      <c r="C80" s="31" t="s">
        <v>71</v>
      </c>
      <c r="E80" s="33" t="s">
        <v>72</v>
      </c>
      <c r="J80" s="32">
        <f>0</f>
      </c>
      <c r="K80" s="32">
        <f>0</f>
      </c>
      <c r="L80" s="32">
        <f>0+L81+L85</f>
      </c>
      <c r="M80" s="32">
        <f>0+M81+M85</f>
      </c>
    </row>
    <row r="81" spans="1:16" ht="25.5">
      <c r="A81" t="s">
        <v>48</v>
      </c>
      <c r="B81" s="34" t="s">
        <v>189</v>
      </c>
      <c r="C81" s="34" t="s">
        <v>190</v>
      </c>
      <c r="D81" s="35" t="s">
        <v>51</v>
      </c>
      <c r="E81" s="6" t="s">
        <v>191</v>
      </c>
      <c r="F81" s="36" t="s">
        <v>76</v>
      </c>
      <c r="G81" s="37">
        <v>181.835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54</v>
      </c>
      <c r="O81">
        <f>(M81*21)/100</f>
      </c>
      <c r="P81" t="s">
        <v>26</v>
      </c>
    </row>
    <row r="82" spans="1:5" ht="12.75">
      <c r="A82" s="35" t="s">
        <v>55</v>
      </c>
      <c r="E82" s="39" t="s">
        <v>192</v>
      </c>
    </row>
    <row r="83" spans="1:5" ht="12.75">
      <c r="A83" s="35" t="s">
        <v>57</v>
      </c>
      <c r="E83" s="40" t="s">
        <v>123</v>
      </c>
    </row>
    <row r="84" spans="1:5" ht="12.75">
      <c r="A84" t="s">
        <v>59</v>
      </c>
      <c r="E84" s="39" t="s">
        <v>60</v>
      </c>
    </row>
    <row r="85" spans="1:16" ht="25.5">
      <c r="A85" t="s">
        <v>48</v>
      </c>
      <c r="B85" s="34" t="s">
        <v>193</v>
      </c>
      <c r="C85" s="34" t="s">
        <v>194</v>
      </c>
      <c r="D85" s="35" t="s">
        <v>51</v>
      </c>
      <c r="E85" s="6" t="s">
        <v>195</v>
      </c>
      <c r="F85" s="36" t="s">
        <v>127</v>
      </c>
      <c r="G85" s="37">
        <v>779.295</v>
      </c>
      <c r="H85" s="36">
        <v>0</v>
      </c>
      <c r="I85" s="36">
        <f>ROUND(G85*H85,6)</f>
      </c>
      <c r="L85" s="38">
        <v>0</v>
      </c>
      <c r="M85" s="32">
        <f>ROUND(ROUND(L85,2)*ROUND(G85,3),2)</f>
      </c>
      <c r="N85" s="36" t="s">
        <v>54</v>
      </c>
      <c r="O85">
        <f>(M85*21)/100</f>
      </c>
      <c r="P85" t="s">
        <v>26</v>
      </c>
    </row>
    <row r="86" spans="1:5" ht="12.75">
      <c r="A86" s="35" t="s">
        <v>55</v>
      </c>
      <c r="E86" s="39" t="s">
        <v>51</v>
      </c>
    </row>
    <row r="87" spans="1:5" ht="12.75">
      <c r="A87" s="35" t="s">
        <v>57</v>
      </c>
      <c r="E87" s="40" t="s">
        <v>174</v>
      </c>
    </row>
    <row r="88" spans="1:5" ht="12.75">
      <c r="A88" t="s">
        <v>59</v>
      </c>
      <c r="E88" s="39" t="s">
        <v>60</v>
      </c>
    </row>
    <row r="89" spans="1:13" ht="12.75">
      <c r="A89" t="s">
        <v>45</v>
      </c>
      <c r="C89" s="31" t="s">
        <v>112</v>
      </c>
      <c r="E89" s="33" t="s">
        <v>196</v>
      </c>
      <c r="J89" s="32">
        <f>0</f>
      </c>
      <c r="K89" s="32">
        <f>0</f>
      </c>
      <c r="L89" s="32">
        <f>0+L90+L94</f>
      </c>
      <c r="M89" s="32">
        <f>0+M90+M94</f>
      </c>
    </row>
    <row r="90" spans="1:16" ht="12.75">
      <c r="A90" t="s">
        <v>48</v>
      </c>
      <c r="B90" s="34" t="s">
        <v>197</v>
      </c>
      <c r="C90" s="34" t="s">
        <v>198</v>
      </c>
      <c r="D90" s="35" t="s">
        <v>51</v>
      </c>
      <c r="E90" s="6" t="s">
        <v>199</v>
      </c>
      <c r="F90" s="36" t="s">
        <v>81</v>
      </c>
      <c r="G90" s="37">
        <v>50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26</v>
      </c>
    </row>
    <row r="91" spans="1:5" ht="12.75">
      <c r="A91" s="35" t="s">
        <v>55</v>
      </c>
      <c r="E91" s="39" t="s">
        <v>200</v>
      </c>
    </row>
    <row r="92" spans="1:5" ht="12.75">
      <c r="A92" s="35" t="s">
        <v>57</v>
      </c>
      <c r="E92" s="40" t="s">
        <v>144</v>
      </c>
    </row>
    <row r="93" spans="1:5" ht="12.75">
      <c r="A93" t="s">
        <v>59</v>
      </c>
      <c r="E93" s="39" t="s">
        <v>60</v>
      </c>
    </row>
    <row r="94" spans="1:16" ht="12.75">
      <c r="A94" t="s">
        <v>48</v>
      </c>
      <c r="B94" s="34" t="s">
        <v>201</v>
      </c>
      <c r="C94" s="34" t="s">
        <v>202</v>
      </c>
      <c r="D94" s="35" t="s">
        <v>51</v>
      </c>
      <c r="E94" s="6" t="s">
        <v>203</v>
      </c>
      <c r="F94" s="36" t="s">
        <v>91</v>
      </c>
      <c r="G94" s="37">
        <v>14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26</v>
      </c>
    </row>
    <row r="95" spans="1:5" ht="12.75">
      <c r="A95" s="35" t="s">
        <v>55</v>
      </c>
      <c r="E95" s="39" t="s">
        <v>51</v>
      </c>
    </row>
    <row r="96" spans="1:5" ht="12.75">
      <c r="A96" s="35" t="s">
        <v>57</v>
      </c>
      <c r="E96" s="40" t="s">
        <v>144</v>
      </c>
    </row>
    <row r="97" spans="1:5" ht="89.25">
      <c r="A97" t="s">
        <v>59</v>
      </c>
      <c r="E97" s="39" t="s">
        <v>204</v>
      </c>
    </row>
    <row r="98" spans="1:13" ht="12.75">
      <c r="A98" t="s">
        <v>45</v>
      </c>
      <c r="C98" s="31" t="s">
        <v>110</v>
      </c>
      <c r="E98" s="33" t="s">
        <v>111</v>
      </c>
      <c r="J98" s="32">
        <f>0</f>
      </c>
      <c r="K98" s="32">
        <f>0</f>
      </c>
      <c r="L98" s="32">
        <f>0+L99</f>
      </c>
      <c r="M98" s="32">
        <f>0+M99</f>
      </c>
    </row>
    <row r="99" spans="1:16" ht="12.75">
      <c r="A99" t="s">
        <v>48</v>
      </c>
      <c r="B99" s="34" t="s">
        <v>205</v>
      </c>
      <c r="C99" s="34" t="s">
        <v>206</v>
      </c>
      <c r="D99" s="35" t="s">
        <v>51</v>
      </c>
      <c r="E99" s="6" t="s">
        <v>207</v>
      </c>
      <c r="F99" s="36" t="s">
        <v>81</v>
      </c>
      <c r="G99" s="37">
        <v>80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54</v>
      </c>
      <c r="O99">
        <f>(M99*21)/100</f>
      </c>
      <c r="P99" t="s">
        <v>26</v>
      </c>
    </row>
    <row r="100" spans="1:5" ht="12.75">
      <c r="A100" s="35" t="s">
        <v>55</v>
      </c>
      <c r="E100" s="39" t="s">
        <v>51</v>
      </c>
    </row>
    <row r="101" spans="1:5" ht="12.75">
      <c r="A101" s="35" t="s">
        <v>57</v>
      </c>
      <c r="E101" s="40" t="s">
        <v>123</v>
      </c>
    </row>
    <row r="102" spans="1:5" ht="12.75">
      <c r="A102" t="s">
        <v>59</v>
      </c>
      <c r="E102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208</v>
      </c>
      <c r="M3" s="41">
        <f>Rekapitulace!C14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208</v>
      </c>
      <c r="E4" s="26" t="s">
        <v>209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COUNTIFS(L8:L96,"=0",A8:A96,"P")+COUNTIFS(L8:L96,"",A8:A96,"P")+SUM(Q8:Q96)</f>
      </c>
    </row>
    <row r="8" spans="1:13" ht="12.75">
      <c r="A8" t="s">
        <v>43</v>
      </c>
      <c r="C8" s="28" t="s">
        <v>212</v>
      </c>
      <c r="E8" s="30" t="s">
        <v>211</v>
      </c>
      <c r="J8" s="29">
        <f>0+J9+J18+J31+J44+J57+J78+J83</f>
      </c>
      <c r="K8" s="29">
        <f>0+K9+K18+K31+K44+K57+K78+K83</f>
      </c>
      <c r="L8" s="29">
        <f>0+L9+L18+L31+L44+L57+L78+L83</f>
      </c>
      <c r="M8" s="29">
        <f>0+M9+M18+M31+M44+M57+M78+M83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48</v>
      </c>
      <c r="B10" s="34" t="s">
        <v>49</v>
      </c>
      <c r="C10" s="34" t="s">
        <v>145</v>
      </c>
      <c r="D10" s="35" t="s">
        <v>51</v>
      </c>
      <c r="E10" s="6" t="s">
        <v>146</v>
      </c>
      <c r="F10" s="36" t="s">
        <v>53</v>
      </c>
      <c r="G10" s="37">
        <v>979.02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57</v>
      </c>
      <c r="E12" s="40" t="s">
        <v>213</v>
      </c>
    </row>
    <row r="13" spans="1:5" ht="12.75">
      <c r="A13" t="s">
        <v>59</v>
      </c>
      <c r="E13" s="39" t="s">
        <v>60</v>
      </c>
    </row>
    <row r="14" spans="1:16" ht="25.5">
      <c r="A14" t="s">
        <v>48</v>
      </c>
      <c r="B14" s="34" t="s">
        <v>193</v>
      </c>
      <c r="C14" s="34" t="s">
        <v>214</v>
      </c>
      <c r="D14" s="35" t="s">
        <v>51</v>
      </c>
      <c r="E14" s="6" t="s">
        <v>215</v>
      </c>
      <c r="F14" s="36" t="s">
        <v>53</v>
      </c>
      <c r="G14" s="37">
        <v>245.772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216</v>
      </c>
      <c r="O14">
        <f>(M14*21)/100</f>
      </c>
      <c r="P14" t="s">
        <v>26</v>
      </c>
    </row>
    <row r="15" spans="1:5" ht="12.75">
      <c r="A15" s="35" t="s">
        <v>55</v>
      </c>
      <c r="E15" s="39" t="s">
        <v>51</v>
      </c>
    </row>
    <row r="16" spans="1:5" ht="38.25">
      <c r="A16" s="35" t="s">
        <v>57</v>
      </c>
      <c r="E16" s="40" t="s">
        <v>217</v>
      </c>
    </row>
    <row r="17" spans="1:5" ht="153">
      <c r="A17" t="s">
        <v>59</v>
      </c>
      <c r="E17" s="39" t="s">
        <v>218</v>
      </c>
    </row>
    <row r="18" spans="1:13" ht="12.75">
      <c r="A18" t="s">
        <v>45</v>
      </c>
      <c r="C18" s="31" t="s">
        <v>49</v>
      </c>
      <c r="E18" s="33" t="s">
        <v>149</v>
      </c>
      <c r="J18" s="32">
        <f>0</f>
      </c>
      <c r="K18" s="32">
        <f>0</f>
      </c>
      <c r="L18" s="32">
        <f>0+L19+L23+L27</f>
      </c>
      <c r="M18" s="32">
        <f>0+M19+M23+M27</f>
      </c>
    </row>
    <row r="19" spans="1:16" ht="12.75">
      <c r="A19" t="s">
        <v>48</v>
      </c>
      <c r="B19" s="34" t="s">
        <v>26</v>
      </c>
      <c r="C19" s="34" t="s">
        <v>219</v>
      </c>
      <c r="D19" s="35" t="s">
        <v>51</v>
      </c>
      <c r="E19" s="6" t="s">
        <v>220</v>
      </c>
      <c r="F19" s="36" t="s">
        <v>76</v>
      </c>
      <c r="G19" s="37">
        <v>543.9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54</v>
      </c>
      <c r="O19">
        <f>(M19*21)/100</f>
      </c>
      <c r="P19" t="s">
        <v>26</v>
      </c>
    </row>
    <row r="20" spans="1:5" ht="12.75">
      <c r="A20" s="35" t="s">
        <v>55</v>
      </c>
      <c r="E20" s="39" t="s">
        <v>147</v>
      </c>
    </row>
    <row r="21" spans="1:5" ht="12.75">
      <c r="A21" s="35" t="s">
        <v>57</v>
      </c>
      <c r="E21" s="40" t="s">
        <v>221</v>
      </c>
    </row>
    <row r="22" spans="1:5" ht="12.75">
      <c r="A22" t="s">
        <v>59</v>
      </c>
      <c r="E22" s="39" t="s">
        <v>60</v>
      </c>
    </row>
    <row r="23" spans="1:16" ht="12.75">
      <c r="A23" t="s">
        <v>48</v>
      </c>
      <c r="B23" s="34" t="s">
        <v>25</v>
      </c>
      <c r="C23" s="34" t="s">
        <v>222</v>
      </c>
      <c r="D23" s="35" t="s">
        <v>51</v>
      </c>
      <c r="E23" s="6" t="s">
        <v>223</v>
      </c>
      <c r="F23" s="36" t="s">
        <v>76</v>
      </c>
      <c r="G23" s="37">
        <v>543.9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26</v>
      </c>
    </row>
    <row r="24" spans="1:5" ht="12.75">
      <c r="A24" s="35" t="s">
        <v>55</v>
      </c>
      <c r="E24" s="39" t="s">
        <v>51</v>
      </c>
    </row>
    <row r="25" spans="1:5" ht="12.75">
      <c r="A25" s="35" t="s">
        <v>57</v>
      </c>
      <c r="E25" s="40" t="s">
        <v>224</v>
      </c>
    </row>
    <row r="26" spans="1:5" ht="12.75">
      <c r="A26" t="s">
        <v>59</v>
      </c>
      <c r="E26" s="39" t="s">
        <v>60</v>
      </c>
    </row>
    <row r="27" spans="1:16" ht="12.75">
      <c r="A27" t="s">
        <v>48</v>
      </c>
      <c r="B27" s="34" t="s">
        <v>73</v>
      </c>
      <c r="C27" s="34" t="s">
        <v>225</v>
      </c>
      <c r="D27" s="35" t="s">
        <v>51</v>
      </c>
      <c r="E27" s="6" t="s">
        <v>226</v>
      </c>
      <c r="F27" s="36" t="s">
        <v>76</v>
      </c>
      <c r="G27" s="37">
        <v>829.8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51</v>
      </c>
    </row>
    <row r="29" spans="1:5" ht="12.75">
      <c r="A29" s="35" t="s">
        <v>57</v>
      </c>
      <c r="E29" s="40" t="s">
        <v>227</v>
      </c>
    </row>
    <row r="30" spans="1:5" ht="12.75">
      <c r="A30" t="s">
        <v>59</v>
      </c>
      <c r="E30" s="39" t="s">
        <v>60</v>
      </c>
    </row>
    <row r="31" spans="1:13" ht="12.75">
      <c r="A31" t="s">
        <v>45</v>
      </c>
      <c r="C31" s="31" t="s">
        <v>26</v>
      </c>
      <c r="E31" s="33" t="s">
        <v>175</v>
      </c>
      <c r="J31" s="32">
        <f>0</f>
      </c>
      <c r="K31" s="32">
        <f>0</f>
      </c>
      <c r="L31" s="32">
        <f>0+L32+L36+L40</f>
      </c>
      <c r="M31" s="32">
        <f>0+M32+M36+M40</f>
      </c>
    </row>
    <row r="32" spans="1:16" ht="12.75">
      <c r="A32" t="s">
        <v>48</v>
      </c>
      <c r="B32" s="34" t="s">
        <v>71</v>
      </c>
      <c r="C32" s="34" t="s">
        <v>228</v>
      </c>
      <c r="D32" s="35" t="s">
        <v>51</v>
      </c>
      <c r="E32" s="6" t="s">
        <v>229</v>
      </c>
      <c r="F32" s="36" t="s">
        <v>127</v>
      </c>
      <c r="G32" s="37">
        <v>144.21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54</v>
      </c>
      <c r="O32">
        <f>(M32*21)/100</f>
      </c>
      <c r="P32" t="s">
        <v>26</v>
      </c>
    </row>
    <row r="33" spans="1:5" ht="12.75">
      <c r="A33" s="35" t="s">
        <v>55</v>
      </c>
      <c r="E33" s="39" t="s">
        <v>51</v>
      </c>
    </row>
    <row r="34" spans="1:5" ht="12.75">
      <c r="A34" s="35" t="s">
        <v>57</v>
      </c>
      <c r="E34" s="40" t="s">
        <v>230</v>
      </c>
    </row>
    <row r="35" spans="1:5" ht="12.75">
      <c r="A35" t="s">
        <v>59</v>
      </c>
      <c r="E35" s="39" t="s">
        <v>60</v>
      </c>
    </row>
    <row r="36" spans="1:16" ht="12.75">
      <c r="A36" t="s">
        <v>48</v>
      </c>
      <c r="B36" s="34" t="s">
        <v>84</v>
      </c>
      <c r="C36" s="34" t="s">
        <v>231</v>
      </c>
      <c r="D36" s="35" t="s">
        <v>51</v>
      </c>
      <c r="E36" s="6" t="s">
        <v>232</v>
      </c>
      <c r="F36" s="36" t="s">
        <v>76</v>
      </c>
      <c r="G36" s="37">
        <v>15.211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54</v>
      </c>
      <c r="O36">
        <f>(M36*21)/100</f>
      </c>
      <c r="P36" t="s">
        <v>26</v>
      </c>
    </row>
    <row r="37" spans="1:5" ht="12.75">
      <c r="A37" s="35" t="s">
        <v>55</v>
      </c>
      <c r="E37" s="39" t="s">
        <v>233</v>
      </c>
    </row>
    <row r="38" spans="1:5" ht="12.75">
      <c r="A38" s="35" t="s">
        <v>57</v>
      </c>
      <c r="E38" s="40" t="s">
        <v>234</v>
      </c>
    </row>
    <row r="39" spans="1:5" ht="12.75">
      <c r="A39" t="s">
        <v>59</v>
      </c>
      <c r="E39" s="39" t="s">
        <v>60</v>
      </c>
    </row>
    <row r="40" spans="1:16" ht="12.75">
      <c r="A40" t="s">
        <v>48</v>
      </c>
      <c r="B40" s="34" t="s">
        <v>88</v>
      </c>
      <c r="C40" s="34" t="s">
        <v>235</v>
      </c>
      <c r="D40" s="35" t="s">
        <v>51</v>
      </c>
      <c r="E40" s="6" t="s">
        <v>236</v>
      </c>
      <c r="F40" s="36" t="s">
        <v>53</v>
      </c>
      <c r="G40" s="37">
        <v>0.874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54</v>
      </c>
      <c r="O40">
        <f>(M40*21)/100</f>
      </c>
      <c r="P40" t="s">
        <v>26</v>
      </c>
    </row>
    <row r="41" spans="1:5" ht="12.75">
      <c r="A41" s="35" t="s">
        <v>55</v>
      </c>
      <c r="E41" s="39" t="s">
        <v>51</v>
      </c>
    </row>
    <row r="42" spans="1:5" ht="12.75">
      <c r="A42" s="35" t="s">
        <v>57</v>
      </c>
      <c r="E42" s="40" t="s">
        <v>237</v>
      </c>
    </row>
    <row r="43" spans="1:5" ht="12.75">
      <c r="A43" t="s">
        <v>59</v>
      </c>
      <c r="E43" s="39" t="s">
        <v>60</v>
      </c>
    </row>
    <row r="44" spans="1:13" ht="12.75">
      <c r="A44" t="s">
        <v>45</v>
      </c>
      <c r="C44" s="31" t="s">
        <v>25</v>
      </c>
      <c r="E44" s="33" t="s">
        <v>238</v>
      </c>
      <c r="J44" s="32">
        <f>0</f>
      </c>
      <c r="K44" s="32">
        <f>0</f>
      </c>
      <c r="L44" s="32">
        <f>0+L45+L49+L53</f>
      </c>
      <c r="M44" s="32">
        <f>0+M45+M49+M53</f>
      </c>
    </row>
    <row r="45" spans="1:16" ht="12.75">
      <c r="A45" t="s">
        <v>48</v>
      </c>
      <c r="B45" s="34" t="s">
        <v>112</v>
      </c>
      <c r="C45" s="34" t="s">
        <v>239</v>
      </c>
      <c r="D45" s="35" t="s">
        <v>51</v>
      </c>
      <c r="E45" s="6" t="s">
        <v>240</v>
      </c>
      <c r="F45" s="36" t="s">
        <v>76</v>
      </c>
      <c r="G45" s="37">
        <v>1.98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54</v>
      </c>
      <c r="O45">
        <f>(M45*21)/100</f>
      </c>
      <c r="P45" t="s">
        <v>26</v>
      </c>
    </row>
    <row r="46" spans="1:5" ht="12.75">
      <c r="A46" s="35" t="s">
        <v>55</v>
      </c>
      <c r="E46" s="39" t="s">
        <v>51</v>
      </c>
    </row>
    <row r="47" spans="1:5" ht="12.75">
      <c r="A47" s="35" t="s">
        <v>57</v>
      </c>
      <c r="E47" s="40" t="s">
        <v>241</v>
      </c>
    </row>
    <row r="48" spans="1:5" ht="12.75">
      <c r="A48" t="s">
        <v>59</v>
      </c>
      <c r="E48" s="39" t="s">
        <v>60</v>
      </c>
    </row>
    <row r="49" spans="1:16" ht="12.75">
      <c r="A49" t="s">
        <v>48</v>
      </c>
      <c r="B49" s="34" t="s">
        <v>110</v>
      </c>
      <c r="C49" s="34" t="s">
        <v>242</v>
      </c>
      <c r="D49" s="35" t="s">
        <v>51</v>
      </c>
      <c r="E49" s="6" t="s">
        <v>243</v>
      </c>
      <c r="F49" s="36" t="s">
        <v>53</v>
      </c>
      <c r="G49" s="37">
        <v>0.125</v>
      </c>
      <c r="H49" s="36">
        <v>0</v>
      </c>
      <c r="I49" s="36">
        <f>ROUND(G49*H49,6)</f>
      </c>
      <c r="L49" s="38">
        <v>0</v>
      </c>
      <c r="M49" s="32">
        <f>ROUND(ROUND(L49,2)*ROUND(G49,3),2)</f>
      </c>
      <c r="N49" s="36" t="s">
        <v>54</v>
      </c>
      <c r="O49">
        <f>(M49*21)/100</f>
      </c>
      <c r="P49" t="s">
        <v>26</v>
      </c>
    </row>
    <row r="50" spans="1:5" ht="12.75">
      <c r="A50" s="35" t="s">
        <v>55</v>
      </c>
      <c r="E50" s="39" t="s">
        <v>51</v>
      </c>
    </row>
    <row r="51" spans="1:5" ht="12.75">
      <c r="A51" s="35" t="s">
        <v>57</v>
      </c>
      <c r="E51" s="40" t="s">
        <v>51</v>
      </c>
    </row>
    <row r="52" spans="1:5" ht="12.75">
      <c r="A52" t="s">
        <v>59</v>
      </c>
      <c r="E52" s="39" t="s">
        <v>60</v>
      </c>
    </row>
    <row r="53" spans="1:16" ht="12.75">
      <c r="A53" t="s">
        <v>48</v>
      </c>
      <c r="B53" s="34" t="s">
        <v>120</v>
      </c>
      <c r="C53" s="34" t="s">
        <v>244</v>
      </c>
      <c r="D53" s="35" t="s">
        <v>51</v>
      </c>
      <c r="E53" s="6" t="s">
        <v>245</v>
      </c>
      <c r="F53" s="36" t="s">
        <v>76</v>
      </c>
      <c r="G53" s="37">
        <v>36.472</v>
      </c>
      <c r="H53" s="36">
        <v>0</v>
      </c>
      <c r="I53" s="36">
        <f>ROUND(G53*H53,6)</f>
      </c>
      <c r="L53" s="38">
        <v>0</v>
      </c>
      <c r="M53" s="32">
        <f>ROUND(ROUND(L53,2)*ROUND(G53,3),2)</f>
      </c>
      <c r="N53" s="36" t="s">
        <v>54</v>
      </c>
      <c r="O53">
        <f>(M53*21)/100</f>
      </c>
      <c r="P53" t="s">
        <v>26</v>
      </c>
    </row>
    <row r="54" spans="1:5" ht="12.75">
      <c r="A54" s="35" t="s">
        <v>55</v>
      </c>
      <c r="E54" s="39" t="s">
        <v>51</v>
      </c>
    </row>
    <row r="55" spans="1:5" ht="12.75">
      <c r="A55" s="35" t="s">
        <v>57</v>
      </c>
      <c r="E55" s="40" t="s">
        <v>246</v>
      </c>
    </row>
    <row r="56" spans="1:5" ht="12.75">
      <c r="A56" t="s">
        <v>59</v>
      </c>
      <c r="E56" s="39" t="s">
        <v>60</v>
      </c>
    </row>
    <row r="57" spans="1:13" ht="12.75">
      <c r="A57" t="s">
        <v>45</v>
      </c>
      <c r="C57" s="31" t="s">
        <v>73</v>
      </c>
      <c r="E57" s="33" t="s">
        <v>247</v>
      </c>
      <c r="J57" s="32">
        <f>0</f>
      </c>
      <c r="K57" s="32">
        <f>0</f>
      </c>
      <c r="L57" s="32">
        <f>0+L58+L62+L66+L70+L74</f>
      </c>
      <c r="M57" s="32">
        <f>0+M58+M62+M66+M70+M74</f>
      </c>
    </row>
    <row r="58" spans="1:16" ht="12.75">
      <c r="A58" t="s">
        <v>48</v>
      </c>
      <c r="B58" s="34" t="s">
        <v>124</v>
      </c>
      <c r="C58" s="34" t="s">
        <v>248</v>
      </c>
      <c r="D58" s="35" t="s">
        <v>51</v>
      </c>
      <c r="E58" s="6" t="s">
        <v>249</v>
      </c>
      <c r="F58" s="36" t="s">
        <v>76</v>
      </c>
      <c r="G58" s="37">
        <v>6.577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26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57</v>
      </c>
      <c r="E60" s="40" t="s">
        <v>250</v>
      </c>
    </row>
    <row r="61" spans="1:5" ht="12.75">
      <c r="A61" t="s">
        <v>59</v>
      </c>
      <c r="E61" s="39" t="s">
        <v>60</v>
      </c>
    </row>
    <row r="62" spans="1:16" ht="12.75">
      <c r="A62" t="s">
        <v>48</v>
      </c>
      <c r="B62" s="34" t="s">
        <v>131</v>
      </c>
      <c r="C62" s="34" t="s">
        <v>251</v>
      </c>
      <c r="D62" s="35" t="s">
        <v>51</v>
      </c>
      <c r="E62" s="6" t="s">
        <v>252</v>
      </c>
      <c r="F62" s="36" t="s">
        <v>53</v>
      </c>
      <c r="G62" s="37">
        <v>1.749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26</v>
      </c>
    </row>
    <row r="63" spans="1:5" ht="12.75">
      <c r="A63" s="35" t="s">
        <v>55</v>
      </c>
      <c r="E63" s="39" t="s">
        <v>51</v>
      </c>
    </row>
    <row r="64" spans="1:5" ht="63.75">
      <c r="A64" s="35" t="s">
        <v>57</v>
      </c>
      <c r="E64" s="40" t="s">
        <v>253</v>
      </c>
    </row>
    <row r="65" spans="1:5" ht="12.75">
      <c r="A65" t="s">
        <v>59</v>
      </c>
      <c r="E65" s="39" t="s">
        <v>60</v>
      </c>
    </row>
    <row r="66" spans="1:16" ht="12.75">
      <c r="A66" t="s">
        <v>48</v>
      </c>
      <c r="B66" s="34" t="s">
        <v>93</v>
      </c>
      <c r="C66" s="34" t="s">
        <v>254</v>
      </c>
      <c r="D66" s="35" t="s">
        <v>51</v>
      </c>
      <c r="E66" s="6" t="s">
        <v>255</v>
      </c>
      <c r="F66" s="36" t="s">
        <v>76</v>
      </c>
      <c r="G66" s="37">
        <v>2.112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26</v>
      </c>
    </row>
    <row r="67" spans="1:5" ht="12.75">
      <c r="A67" s="35" t="s">
        <v>55</v>
      </c>
      <c r="E67" s="39" t="s">
        <v>51</v>
      </c>
    </row>
    <row r="68" spans="1:5" ht="12.75">
      <c r="A68" s="35" t="s">
        <v>57</v>
      </c>
      <c r="E68" s="40" t="s">
        <v>256</v>
      </c>
    </row>
    <row r="69" spans="1:5" ht="12.75">
      <c r="A69" t="s">
        <v>59</v>
      </c>
      <c r="E69" s="39" t="s">
        <v>60</v>
      </c>
    </row>
    <row r="70" spans="1:16" ht="12.75">
      <c r="A70" t="s">
        <v>48</v>
      </c>
      <c r="B70" s="34" t="s">
        <v>197</v>
      </c>
      <c r="C70" s="34" t="s">
        <v>257</v>
      </c>
      <c r="D70" s="35" t="s">
        <v>51</v>
      </c>
      <c r="E70" s="6" t="s">
        <v>258</v>
      </c>
      <c r="F70" s="36" t="s">
        <v>76</v>
      </c>
      <c r="G70" s="37">
        <v>8.07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26</v>
      </c>
    </row>
    <row r="71" spans="1:5" ht="12.75">
      <c r="A71" s="35" t="s">
        <v>55</v>
      </c>
      <c r="E71" s="39" t="s">
        <v>51</v>
      </c>
    </row>
    <row r="72" spans="1:5" ht="25.5">
      <c r="A72" s="35" t="s">
        <v>57</v>
      </c>
      <c r="E72" s="40" t="s">
        <v>259</v>
      </c>
    </row>
    <row r="73" spans="1:5" ht="369.75">
      <c r="A73" t="s">
        <v>59</v>
      </c>
      <c r="E73" s="39" t="s">
        <v>260</v>
      </c>
    </row>
    <row r="74" spans="1:16" ht="12.75">
      <c r="A74" t="s">
        <v>48</v>
      </c>
      <c r="B74" s="34" t="s">
        <v>201</v>
      </c>
      <c r="C74" s="34" t="s">
        <v>261</v>
      </c>
      <c r="D74" s="35" t="s">
        <v>51</v>
      </c>
      <c r="E74" s="6" t="s">
        <v>262</v>
      </c>
      <c r="F74" s="36" t="s">
        <v>76</v>
      </c>
      <c r="G74" s="37">
        <v>12.105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26</v>
      </c>
    </row>
    <row r="75" spans="1:5" ht="12.75">
      <c r="A75" s="35" t="s">
        <v>55</v>
      </c>
      <c r="E75" s="39" t="s">
        <v>51</v>
      </c>
    </row>
    <row r="76" spans="1:5" ht="25.5">
      <c r="A76" s="35" t="s">
        <v>57</v>
      </c>
      <c r="E76" s="40" t="s">
        <v>263</v>
      </c>
    </row>
    <row r="77" spans="1:5" ht="102">
      <c r="A77" t="s">
        <v>59</v>
      </c>
      <c r="E77" s="39" t="s">
        <v>264</v>
      </c>
    </row>
    <row r="78" spans="1:13" ht="12.75">
      <c r="A78" t="s">
        <v>45</v>
      </c>
      <c r="C78" s="31" t="s">
        <v>88</v>
      </c>
      <c r="E78" s="33" t="s">
        <v>265</v>
      </c>
      <c r="J78" s="32">
        <f>0</f>
      </c>
      <c r="K78" s="32">
        <f>0</f>
      </c>
      <c r="L78" s="32">
        <f>0+L79</f>
      </c>
      <c r="M78" s="32">
        <f>0+M79</f>
      </c>
    </row>
    <row r="79" spans="1:16" ht="25.5">
      <c r="A79" t="s">
        <v>48</v>
      </c>
      <c r="B79" s="34" t="s">
        <v>67</v>
      </c>
      <c r="C79" s="34" t="s">
        <v>266</v>
      </c>
      <c r="D79" s="35" t="s">
        <v>51</v>
      </c>
      <c r="E79" s="6" t="s">
        <v>267</v>
      </c>
      <c r="F79" s="36" t="s">
        <v>127</v>
      </c>
      <c r="G79" s="37">
        <v>144.21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54</v>
      </c>
      <c r="O79">
        <f>(M79*21)/100</f>
      </c>
      <c r="P79" t="s">
        <v>26</v>
      </c>
    </row>
    <row r="80" spans="1:5" ht="12.75">
      <c r="A80" s="35" t="s">
        <v>55</v>
      </c>
      <c r="E80" s="39" t="s">
        <v>268</v>
      </c>
    </row>
    <row r="81" spans="1:5" ht="12.75">
      <c r="A81" s="35" t="s">
        <v>57</v>
      </c>
      <c r="E81" s="40" t="s">
        <v>269</v>
      </c>
    </row>
    <row r="82" spans="1:5" ht="12.75">
      <c r="A82" t="s">
        <v>59</v>
      </c>
      <c r="E82" s="39" t="s">
        <v>60</v>
      </c>
    </row>
    <row r="83" spans="1:13" ht="12.75">
      <c r="A83" t="s">
        <v>45</v>
      </c>
      <c r="C83" s="31" t="s">
        <v>110</v>
      </c>
      <c r="E83" s="33" t="s">
        <v>111</v>
      </c>
      <c r="J83" s="32">
        <f>0</f>
      </c>
      <c r="K83" s="32">
        <f>0</f>
      </c>
      <c r="L83" s="32">
        <f>0+L84+L88+L92+L96</f>
      </c>
      <c r="M83" s="32">
        <f>0+M84+M88+M92+M96</f>
      </c>
    </row>
    <row r="84" spans="1:16" ht="12.75">
      <c r="A84" t="s">
        <v>48</v>
      </c>
      <c r="B84" s="34" t="s">
        <v>99</v>
      </c>
      <c r="C84" s="34" t="s">
        <v>270</v>
      </c>
      <c r="D84" s="35" t="s">
        <v>51</v>
      </c>
      <c r="E84" s="6" t="s">
        <v>271</v>
      </c>
      <c r="F84" s="36" t="s">
        <v>91</v>
      </c>
      <c r="G84" s="37">
        <v>1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180</v>
      </c>
      <c r="O84">
        <f>(M84*21)/100</f>
      </c>
      <c r="P84" t="s">
        <v>26</v>
      </c>
    </row>
    <row r="85" spans="1:5" ht="12.75">
      <c r="A85" s="35" t="s">
        <v>55</v>
      </c>
      <c r="E85" s="39" t="s">
        <v>51</v>
      </c>
    </row>
    <row r="86" spans="1:5" ht="12.75">
      <c r="A86" s="35" t="s">
        <v>57</v>
      </c>
      <c r="E86" s="40" t="s">
        <v>51</v>
      </c>
    </row>
    <row r="87" spans="1:5" ht="12.75">
      <c r="A87" t="s">
        <v>59</v>
      </c>
      <c r="E87" s="39" t="s">
        <v>51</v>
      </c>
    </row>
    <row r="88" spans="1:16" ht="12.75">
      <c r="A88" t="s">
        <v>48</v>
      </c>
      <c r="B88" s="34" t="s">
        <v>105</v>
      </c>
      <c r="C88" s="34" t="s">
        <v>272</v>
      </c>
      <c r="D88" s="35" t="s">
        <v>51</v>
      </c>
      <c r="E88" s="6" t="s">
        <v>273</v>
      </c>
      <c r="F88" s="36" t="s">
        <v>76</v>
      </c>
      <c r="G88" s="37">
        <v>118.98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54</v>
      </c>
      <c r="O88">
        <f>(M88*21)/100</f>
      </c>
      <c r="P88" t="s">
        <v>26</v>
      </c>
    </row>
    <row r="89" spans="1:5" ht="12.75">
      <c r="A89" s="35" t="s">
        <v>55</v>
      </c>
      <c r="E89" s="39" t="s">
        <v>51</v>
      </c>
    </row>
    <row r="90" spans="1:5" ht="63.75">
      <c r="A90" s="35" t="s">
        <v>57</v>
      </c>
      <c r="E90" s="40" t="s">
        <v>274</v>
      </c>
    </row>
    <row r="91" spans="1:5" ht="102">
      <c r="A91" t="s">
        <v>59</v>
      </c>
      <c r="E91" s="39" t="s">
        <v>275</v>
      </c>
    </row>
    <row r="92" spans="1:16" ht="12.75">
      <c r="A92" t="s">
        <v>48</v>
      </c>
      <c r="B92" s="34" t="s">
        <v>189</v>
      </c>
      <c r="C92" s="34" t="s">
        <v>276</v>
      </c>
      <c r="D92" s="35" t="s">
        <v>51</v>
      </c>
      <c r="E92" s="6" t="s">
        <v>277</v>
      </c>
      <c r="F92" s="36" t="s">
        <v>76</v>
      </c>
      <c r="G92" s="37">
        <v>3.901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54</v>
      </c>
      <c r="O92">
        <f>(M92*21)/100</f>
      </c>
      <c r="P92" t="s">
        <v>26</v>
      </c>
    </row>
    <row r="93" spans="1:5" ht="12.75">
      <c r="A93" s="35" t="s">
        <v>55</v>
      </c>
      <c r="E93" s="39" t="s">
        <v>51</v>
      </c>
    </row>
    <row r="94" spans="1:5" ht="12.75">
      <c r="A94" s="35" t="s">
        <v>57</v>
      </c>
      <c r="E94" s="40" t="s">
        <v>278</v>
      </c>
    </row>
    <row r="95" spans="1:5" ht="102">
      <c r="A95" t="s">
        <v>59</v>
      </c>
      <c r="E95" s="39" t="s">
        <v>275</v>
      </c>
    </row>
    <row r="96" spans="1:16" ht="12.75">
      <c r="A96" t="s">
        <v>48</v>
      </c>
      <c r="B96" s="34" t="s">
        <v>205</v>
      </c>
      <c r="C96" s="34" t="s">
        <v>279</v>
      </c>
      <c r="D96" s="35" t="s">
        <v>51</v>
      </c>
      <c r="E96" s="6" t="s">
        <v>280</v>
      </c>
      <c r="F96" s="36" t="s">
        <v>81</v>
      </c>
      <c r="G96" s="37">
        <v>40.8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54</v>
      </c>
      <c r="O96">
        <f>(M96*21)/100</f>
      </c>
      <c r="P96" t="s">
        <v>26</v>
      </c>
    </row>
    <row r="97" spans="1:5" ht="12.75">
      <c r="A97" s="35" t="s">
        <v>55</v>
      </c>
      <c r="E97" s="39" t="s">
        <v>51</v>
      </c>
    </row>
    <row r="98" spans="1:5" ht="12.75">
      <c r="A98" s="35" t="s">
        <v>57</v>
      </c>
      <c r="E98" s="40" t="s">
        <v>281</v>
      </c>
    </row>
    <row r="99" spans="1:5" ht="51">
      <c r="A99" t="s">
        <v>59</v>
      </c>
      <c r="E99" s="39" t="s">
        <v>282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283</v>
      </c>
      <c r="M3" s="41">
        <f>Rekapitulace!C16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283</v>
      </c>
      <c r="E4" s="26" t="s">
        <v>284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COUNTIFS(L8:L43,"=0",A8:A43,"P")+COUNTIFS(L8:L43,"",A8:A43,"P")+SUM(Q8:Q43)</f>
      </c>
    </row>
    <row r="8" spans="1:13" ht="12.75">
      <c r="A8" t="s">
        <v>43</v>
      </c>
      <c r="C8" s="28" t="s">
        <v>287</v>
      </c>
      <c r="E8" s="30" t="s">
        <v>286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45</v>
      </c>
      <c r="C9" s="31" t="s">
        <v>49</v>
      </c>
      <c r="E9" s="33" t="s">
        <v>288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48</v>
      </c>
      <c r="B10" s="34" t="s">
        <v>49</v>
      </c>
      <c r="C10" s="34" t="s">
        <v>289</v>
      </c>
      <c r="D10" s="35" t="s">
        <v>51</v>
      </c>
      <c r="E10" s="6" t="s">
        <v>290</v>
      </c>
      <c r="F10" s="36" t="s">
        <v>63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180</v>
      </c>
      <c r="O10">
        <f>(M10*21)/100</f>
      </c>
      <c r="P10" t="s">
        <v>26</v>
      </c>
    </row>
    <row r="11" spans="1:5" ht="12.75">
      <c r="A11" s="35" t="s">
        <v>55</v>
      </c>
      <c r="E11" s="39" t="s">
        <v>291</v>
      </c>
    </row>
    <row r="12" spans="1:5" ht="12.75">
      <c r="A12" s="35" t="s">
        <v>57</v>
      </c>
      <c r="E12" s="40" t="s">
        <v>292</v>
      </c>
    </row>
    <row r="13" spans="1:5" ht="89.25">
      <c r="A13" t="s">
        <v>59</v>
      </c>
      <c r="E13" s="39" t="s">
        <v>293</v>
      </c>
    </row>
    <row r="14" spans="1:16" ht="12.75">
      <c r="A14" t="s">
        <v>48</v>
      </c>
      <c r="B14" s="34" t="s">
        <v>26</v>
      </c>
      <c r="C14" s="34" t="s">
        <v>294</v>
      </c>
      <c r="D14" s="35" t="s">
        <v>51</v>
      </c>
      <c r="E14" s="6" t="s">
        <v>295</v>
      </c>
      <c r="F14" s="36" t="s">
        <v>63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180</v>
      </c>
      <c r="O14">
        <f>(M14*21)/100</f>
      </c>
      <c r="P14" t="s">
        <v>26</v>
      </c>
    </row>
    <row r="15" spans="1:5" ht="12.75">
      <c r="A15" s="35" t="s">
        <v>55</v>
      </c>
      <c r="E15" s="39" t="s">
        <v>296</v>
      </c>
    </row>
    <row r="16" spans="1:5" ht="12.75">
      <c r="A16" s="35" t="s">
        <v>57</v>
      </c>
      <c r="E16" s="40" t="s">
        <v>292</v>
      </c>
    </row>
    <row r="17" spans="1:5" ht="102">
      <c r="A17" t="s">
        <v>59</v>
      </c>
      <c r="E17" s="39" t="s">
        <v>297</v>
      </c>
    </row>
    <row r="18" spans="1:16" ht="12.75">
      <c r="A18" t="s">
        <v>48</v>
      </c>
      <c r="B18" s="34" t="s">
        <v>25</v>
      </c>
      <c r="C18" s="34" t="s">
        <v>298</v>
      </c>
      <c r="D18" s="35" t="s">
        <v>51</v>
      </c>
      <c r="E18" s="6" t="s">
        <v>299</v>
      </c>
      <c r="F18" s="36" t="s">
        <v>63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180</v>
      </c>
      <c r="O18">
        <f>(M18*21)/100</f>
      </c>
      <c r="P18" t="s">
        <v>26</v>
      </c>
    </row>
    <row r="19" spans="1:5" ht="12.75">
      <c r="A19" s="35" t="s">
        <v>55</v>
      </c>
      <c r="E19" s="39" t="s">
        <v>300</v>
      </c>
    </row>
    <row r="20" spans="1:5" ht="12.75">
      <c r="A20" s="35" t="s">
        <v>57</v>
      </c>
      <c r="E20" s="40" t="s">
        <v>292</v>
      </c>
    </row>
    <row r="21" spans="1:5" ht="38.25">
      <c r="A21" t="s">
        <v>59</v>
      </c>
      <c r="E21" s="39" t="s">
        <v>301</v>
      </c>
    </row>
    <row r="22" spans="1:13" ht="12.75">
      <c r="A22" t="s">
        <v>45</v>
      </c>
      <c r="C22" s="31" t="s">
        <v>26</v>
      </c>
      <c r="E22" s="33" t="s">
        <v>302</v>
      </c>
      <c r="J22" s="32">
        <f>0</f>
      </c>
      <c r="K22" s="32">
        <f>0</f>
      </c>
      <c r="L22" s="32">
        <f>0+L23+L27+L31+L35+L39+L43</f>
      </c>
      <c r="M22" s="32">
        <f>0+M23+M27+M31+M35+M39+M43</f>
      </c>
    </row>
    <row r="23" spans="1:16" ht="12.75">
      <c r="A23" t="s">
        <v>48</v>
      </c>
      <c r="B23" s="34" t="s">
        <v>73</v>
      </c>
      <c r="C23" s="34" t="s">
        <v>303</v>
      </c>
      <c r="D23" s="35" t="s">
        <v>51</v>
      </c>
      <c r="E23" s="6" t="s">
        <v>304</v>
      </c>
      <c r="F23" s="36" t="s">
        <v>63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180</v>
      </c>
      <c r="O23">
        <f>(M23*21)/100</f>
      </c>
      <c r="P23" t="s">
        <v>26</v>
      </c>
    </row>
    <row r="24" spans="1:5" ht="12.75">
      <c r="A24" s="35" t="s">
        <v>55</v>
      </c>
      <c r="E24" s="39" t="s">
        <v>305</v>
      </c>
    </row>
    <row r="25" spans="1:5" ht="12.75">
      <c r="A25" s="35" t="s">
        <v>57</v>
      </c>
      <c r="E25" s="40" t="s">
        <v>292</v>
      </c>
    </row>
    <row r="26" spans="1:5" ht="89.25">
      <c r="A26" t="s">
        <v>59</v>
      </c>
      <c r="E26" s="39" t="s">
        <v>306</v>
      </c>
    </row>
    <row r="27" spans="1:16" ht="12.75">
      <c r="A27" t="s">
        <v>48</v>
      </c>
      <c r="B27" s="34" t="s">
        <v>71</v>
      </c>
      <c r="C27" s="34" t="s">
        <v>307</v>
      </c>
      <c r="D27" s="35" t="s">
        <v>51</v>
      </c>
      <c r="E27" s="6" t="s">
        <v>308</v>
      </c>
      <c r="F27" s="36" t="s">
        <v>63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180</v>
      </c>
      <c r="O27">
        <f>(M27*21)/100</f>
      </c>
      <c r="P27" t="s">
        <v>26</v>
      </c>
    </row>
    <row r="28" spans="1:5" ht="12.75">
      <c r="A28" s="35" t="s">
        <v>55</v>
      </c>
      <c r="E28" s="39" t="s">
        <v>309</v>
      </c>
    </row>
    <row r="29" spans="1:5" ht="12.75">
      <c r="A29" s="35" t="s">
        <v>57</v>
      </c>
      <c r="E29" s="40" t="s">
        <v>292</v>
      </c>
    </row>
    <row r="30" spans="1:5" ht="76.5">
      <c r="A30" t="s">
        <v>59</v>
      </c>
      <c r="E30" s="39" t="s">
        <v>310</v>
      </c>
    </row>
    <row r="31" spans="1:16" ht="12.75">
      <c r="A31" t="s">
        <v>48</v>
      </c>
      <c r="B31" s="34" t="s">
        <v>84</v>
      </c>
      <c r="C31" s="34" t="s">
        <v>311</v>
      </c>
      <c r="D31" s="35" t="s">
        <v>51</v>
      </c>
      <c r="E31" s="6" t="s">
        <v>312</v>
      </c>
      <c r="F31" s="36" t="s">
        <v>63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180</v>
      </c>
      <c r="O31">
        <f>(M31*21)/100</f>
      </c>
      <c r="P31" t="s">
        <v>26</v>
      </c>
    </row>
    <row r="32" spans="1:5" ht="12.75">
      <c r="A32" s="35" t="s">
        <v>55</v>
      </c>
      <c r="E32" s="39" t="s">
        <v>313</v>
      </c>
    </row>
    <row r="33" spans="1:5" ht="12.75">
      <c r="A33" s="35" t="s">
        <v>57</v>
      </c>
      <c r="E33" s="40" t="s">
        <v>314</v>
      </c>
    </row>
    <row r="34" spans="1:5" ht="25.5">
      <c r="A34" t="s">
        <v>59</v>
      </c>
      <c r="E34" s="39" t="s">
        <v>315</v>
      </c>
    </row>
    <row r="35" spans="1:16" ht="12.75">
      <c r="A35" t="s">
        <v>48</v>
      </c>
      <c r="B35" s="34" t="s">
        <v>88</v>
      </c>
      <c r="C35" s="34" t="s">
        <v>316</v>
      </c>
      <c r="D35" s="35" t="s">
        <v>51</v>
      </c>
      <c r="E35" s="6" t="s">
        <v>317</v>
      </c>
      <c r="F35" s="36" t="s">
        <v>63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180</v>
      </c>
      <c r="O35">
        <f>(M35*21)/100</f>
      </c>
      <c r="P35" t="s">
        <v>26</v>
      </c>
    </row>
    <row r="36" spans="1:5" ht="12.75">
      <c r="A36" s="35" t="s">
        <v>55</v>
      </c>
      <c r="E36" s="39" t="s">
        <v>318</v>
      </c>
    </row>
    <row r="37" spans="1:5" ht="12.75">
      <c r="A37" s="35" t="s">
        <v>57</v>
      </c>
      <c r="E37" s="40" t="s">
        <v>292</v>
      </c>
    </row>
    <row r="38" spans="1:5" ht="12.75">
      <c r="A38" t="s">
        <v>59</v>
      </c>
      <c r="E38" s="39" t="s">
        <v>319</v>
      </c>
    </row>
    <row r="39" spans="1:16" ht="12.75">
      <c r="A39" t="s">
        <v>48</v>
      </c>
      <c r="B39" s="34" t="s">
        <v>112</v>
      </c>
      <c r="C39" s="34" t="s">
        <v>320</v>
      </c>
      <c r="D39" s="35" t="s">
        <v>51</v>
      </c>
      <c r="E39" s="6" t="s">
        <v>321</v>
      </c>
      <c r="F39" s="36" t="s">
        <v>63</v>
      </c>
      <c r="G39" s="37">
        <v>1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180</v>
      </c>
      <c r="O39">
        <f>(M39*21)/100</f>
      </c>
      <c r="P39" t="s">
        <v>26</v>
      </c>
    </row>
    <row r="40" spans="1:5" ht="12.75">
      <c r="A40" s="35" t="s">
        <v>55</v>
      </c>
      <c r="E40" s="39" t="s">
        <v>318</v>
      </c>
    </row>
    <row r="41" spans="1:5" ht="12.75">
      <c r="A41" s="35" t="s">
        <v>57</v>
      </c>
      <c r="E41" s="40" t="s">
        <v>292</v>
      </c>
    </row>
    <row r="42" spans="1:5" ht="25.5">
      <c r="A42" t="s">
        <v>59</v>
      </c>
      <c r="E42" s="39" t="s">
        <v>322</v>
      </c>
    </row>
    <row r="43" spans="1:16" ht="12.75">
      <c r="A43" t="s">
        <v>48</v>
      </c>
      <c r="B43" s="34" t="s">
        <v>110</v>
      </c>
      <c r="C43" s="34" t="s">
        <v>323</v>
      </c>
      <c r="D43" s="35" t="s">
        <v>51</v>
      </c>
      <c r="E43" s="6" t="s">
        <v>324</v>
      </c>
      <c r="F43" s="36" t="s">
        <v>63</v>
      </c>
      <c r="G43" s="37">
        <v>1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180</v>
      </c>
      <c r="O43">
        <f>(M43*21)/100</f>
      </c>
      <c r="P43" t="s">
        <v>26</v>
      </c>
    </row>
    <row r="44" spans="1:5" ht="12.75">
      <c r="A44" s="35" t="s">
        <v>55</v>
      </c>
      <c r="E44" s="39" t="s">
        <v>318</v>
      </c>
    </row>
    <row r="45" spans="1:5" ht="12.75">
      <c r="A45" s="35" t="s">
        <v>57</v>
      </c>
      <c r="E45" s="40" t="s">
        <v>292</v>
      </c>
    </row>
    <row r="46" spans="1:5" ht="12.75">
      <c r="A46" t="s">
        <v>59</v>
      </c>
      <c r="E46" s="39" t="s">
        <v>325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