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5428" yWindow="65428" windowWidth="23256" windowHeight="12576" activeTab="3"/>
  </bookViews>
  <sheets>
    <sheet name="Rekapitulace zakázky" sheetId="1" r:id="rId1"/>
    <sheet name="Č11-zm_1 - 1.TK Třebušice..." sheetId="2" r:id="rId2"/>
    <sheet name="Č21-zm_1 - Vedlejší rozpo..." sheetId="3" r:id="rId3"/>
    <sheet name="Č25- NEOCEŇOVAT! - Materi..." sheetId="4" r:id="rId4"/>
    <sheet name="Seznam figur" sheetId="5" r:id="rId5"/>
  </sheets>
  <definedNames>
    <definedName name="_xlnm._FilterDatabase" localSheetId="1" hidden="1">'Č11-zm_1 - 1.TK Třebušice...'!$C$87:$K$328</definedName>
    <definedName name="_xlnm._FilterDatabase" localSheetId="2" hidden="1">'Č21-zm_1 - Vedlejší rozpo...'!$C$85:$K$115</definedName>
    <definedName name="_xlnm._FilterDatabase" localSheetId="3" hidden="1">'Č25- NEOCEŇOVAT! - Materi...'!$C$86:$K$107</definedName>
    <definedName name="_xlnm.Print_Area" localSheetId="1">'Č11-zm_1 - 1.TK Třebušice...'!$C$4:$J$41,'Č11-zm_1 - 1.TK Třebušice...'!$C$73:$K$328</definedName>
    <definedName name="_xlnm.Print_Area" localSheetId="2">'Č21-zm_1 - Vedlejší rozpo...'!$C$4:$J$41,'Č21-zm_1 - Vedlejší rozpo...'!$C$71:$K$115</definedName>
    <definedName name="_xlnm.Print_Area" localSheetId="3">'Č25- NEOCEŇOVAT! - Materi...'!$C$4:$J$41,'Č25- NEOCEŇOVAT! - Materi...'!$C$72:$K$107</definedName>
    <definedName name="_xlnm.Print_Area" localSheetId="0">'Rekapitulace zakázky'!$D$4:$AO$36,'Rekapitulace zakázky'!$C$42:$AQ$61</definedName>
    <definedName name="_xlnm.Print_Area" localSheetId="4">'Seznam figur'!$C$4:$G$173</definedName>
    <definedName name="_xlnm.Print_Titles" localSheetId="0">'Rekapitulace zakázky'!$52:$52</definedName>
    <definedName name="_xlnm.Print_Titles" localSheetId="1">'Č11-zm_1 - 1.TK Třebušice...'!$87:$87</definedName>
    <definedName name="_xlnm.Print_Titles" localSheetId="2">'Č21-zm_1 - Vedlejší rozpo...'!$85:$85</definedName>
    <definedName name="_xlnm.Print_Titles" localSheetId="3">'Č25- NEOCEŇOVAT! - Materi...'!$86:$86</definedName>
    <definedName name="_xlnm.Print_Titles" localSheetId="4">'Seznam figur'!$9:$9</definedName>
  </definedNames>
  <calcPr calcId="191029"/>
  <extLst/>
</workbook>
</file>

<file path=xl/sharedStrings.xml><?xml version="1.0" encoding="utf-8"?>
<sst xmlns="http://schemas.openxmlformats.org/spreadsheetml/2006/main" count="3766" uniqueCount="598">
  <si>
    <t>Export Komplet</t>
  </si>
  <si>
    <t>VZ</t>
  </si>
  <si>
    <t>2.0</t>
  </si>
  <si>
    <t>ZAMOK</t>
  </si>
  <si>
    <t>False</t>
  </si>
  <si>
    <t>{d03ec516-e0ca-46a7-8bb2-a3ee4e5b4e9f}</t>
  </si>
  <si>
    <t>0,01</t>
  </si>
  <si>
    <t>21</t>
  </si>
  <si>
    <t>15</t>
  </si>
  <si>
    <t>REKAPITULACE ZAKÁZKY</t>
  </si>
  <si>
    <t>v ---  níže se nacházejí doplnkové a pomocné údaje k sestavám  --- v</t>
  </si>
  <si>
    <t>Návod na vyplnění</t>
  </si>
  <si>
    <t>0,001</t>
  </si>
  <si>
    <t>Kód:</t>
  </si>
  <si>
    <t>650180403</t>
  </si>
  <si>
    <t>Měnit lze pouze buňky se žlutým podbarvením!
1) v Rekapitulaci zakázky vyplňte údaje o Uchazeči (přenesou se do ostatních sestav i v jiných listech)
2) na vybraných listech vyplňte v sestavě Soupis prací ceny u položek</t>
  </si>
  <si>
    <t>Zakázka:</t>
  </si>
  <si>
    <t>Oprava úseku km 1,604 - 3,955 (Třebušice - Most n.n.) - změna č.1 po prohlídce staveniště</t>
  </si>
  <si>
    <t>KSO:</t>
  </si>
  <si>
    <t>824 25 39</t>
  </si>
  <si>
    <t>CC-CZ:</t>
  </si>
  <si>
    <t>21212</t>
  </si>
  <si>
    <t>Místo:</t>
  </si>
  <si>
    <t>Třebušice - Most nové nádraží</t>
  </si>
  <si>
    <t>Datum:</t>
  </si>
  <si>
    <t>29. 5. 2023</t>
  </si>
  <si>
    <t>CZ-CPV:</t>
  </si>
  <si>
    <t>45234111-7</t>
  </si>
  <si>
    <t>CZ-CPA:</t>
  </si>
  <si>
    <t>42.12.10</t>
  </si>
  <si>
    <t>Zadavatel:</t>
  </si>
  <si>
    <t>IČ:</t>
  </si>
  <si>
    <t>70994234</t>
  </si>
  <si>
    <t>Správa železnic státní organizace</t>
  </si>
  <si>
    <t>DIČ:</t>
  </si>
  <si>
    <t>CZ70994234</t>
  </si>
  <si>
    <t>Uchazeč:</t>
  </si>
  <si>
    <t>Vyplň údaj</t>
  </si>
  <si>
    <t>Projektant:</t>
  </si>
  <si>
    <t/>
  </si>
  <si>
    <t xml:space="preserve"> </t>
  </si>
  <si>
    <t>True</t>
  </si>
  <si>
    <t>Zpracovatel:</t>
  </si>
  <si>
    <t>Martin Řehák_725057275</t>
  </si>
  <si>
    <t>Poznámka:</t>
  </si>
  <si>
    <t>Změna č.1 po prohlídce staveniště :
Č11 - V několika položkách opravena poloha zrušené přejezdu u hradla Široký vrch na km 2,283 bez vlivu na množství
Č21 - Vymazána položka 021201001 Průzkumné práce pro opravy Průzkum výskytu škodlivin kontaminace kameniva ropnými látkami
Vymazán původ O2 - práce SZT provede objednal vlastními silami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</si>
  <si>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</si>
  <si>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</si>
  <si>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</si>
  <si>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</si>
  <si>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</si>
  <si>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</si>
  <si>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</si>
  <si>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</si>
  <si>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</si>
  <si>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</si>
  <si>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</si>
  <si>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</si>
  <si>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</si>
  <si>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</si>
  <si>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</si>
  <si>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</si>
  <si>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</si>
  <si>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</si>
  <si>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</si>
  <si>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</si>
  <si>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</si>
  <si>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</si>
  <si>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</si>
  <si>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</si>
  <si>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</si>
  <si>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</si>
  <si>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</si>
  <si>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</si>
  <si>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</si>
  <si>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</si>
  <si>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</si>
  <si>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</si>
  <si>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</si>
  <si>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</si>
  <si>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</si>
  <si>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</si>
  <si>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</si>
  <si>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</si>
  <si>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</si>
  <si>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Oprava železničního svršku a spodku</t>
  </si>
  <si>
    <t>STA</t>
  </si>
  <si>
    <t>1</t>
  </si>
  <si>
    <t>{43e91b6e-b814-40d2-83af-ed079ea6e20e}</t>
  </si>
  <si>
    <t>2</t>
  </si>
  <si>
    <t>/</t>
  </si>
  <si>
    <t>Č11-zm_1</t>
  </si>
  <si>
    <t>1.TK Třebušice - Most n.n.</t>
  </si>
  <si>
    <t>Soupis</t>
  </si>
  <si>
    <t>{86c4627d-9e32-40b8-a997-bd9d497c76d4}</t>
  </si>
  <si>
    <t>O2</t>
  </si>
  <si>
    <t>VRN</t>
  </si>
  <si>
    <t>{5acf1d56-4242-4065-92ef-aa017b3e5833}</t>
  </si>
  <si>
    <t>Č21-zm_1</t>
  </si>
  <si>
    <t>Vedlejší rozpočtové náklady</t>
  </si>
  <si>
    <t>{44579757-5241-4739-9b94-cd918d684de2}</t>
  </si>
  <si>
    <t>O9</t>
  </si>
  <si>
    <t>Materiál zajišťovaný OŘ Ústí</t>
  </si>
  <si>
    <t>{27444b9f-5896-42e4-9559-6888705ea483}</t>
  </si>
  <si>
    <t>Č25- NEOCEŇOVAT!</t>
  </si>
  <si>
    <t>Materiál zadavatele</t>
  </si>
  <si>
    <t>{c1e219f5-7384-469d-89a2-79b1993a5e95}</t>
  </si>
  <si>
    <t>Doplnění_KL_11</t>
  </si>
  <si>
    <t>Doplnění KL kamenivem souvisle strojně v koleji</t>
  </si>
  <si>
    <t>m3</t>
  </si>
  <si>
    <t>1707,75</t>
  </si>
  <si>
    <t>SČ_11</t>
  </si>
  <si>
    <t>Souvislé čištění KL strojně koleje pražce betonové rozdělení "d"</t>
  </si>
  <si>
    <t>km</t>
  </si>
  <si>
    <t>2,277</t>
  </si>
  <si>
    <t>KRYCÍ LIST SOUPISU PRACÍ</t>
  </si>
  <si>
    <t>Kol_vložky_11</t>
  </si>
  <si>
    <t>Ojedinělá výměna kolejnic stávající upevnění tvar S49, T, 49E1</t>
  </si>
  <si>
    <t>m</t>
  </si>
  <si>
    <t>44</t>
  </si>
  <si>
    <t>Násl_GPK_11</t>
  </si>
  <si>
    <t>Následná úprava GPK koleje směrové a výškové uspořádání pražce betonové</t>
  </si>
  <si>
    <t>2,32</t>
  </si>
  <si>
    <t>Kotvy_B91_11</t>
  </si>
  <si>
    <t>Pražcové kotvy v koleji před ZV 4</t>
  </si>
  <si>
    <t>kus</t>
  </si>
  <si>
    <t>22</t>
  </si>
  <si>
    <t>B91_za_SB5_11</t>
  </si>
  <si>
    <t>Výměna pražce SB6 za SB6 malou těžící mechanizací</t>
  </si>
  <si>
    <t>214</t>
  </si>
  <si>
    <t>Objekt:</t>
  </si>
  <si>
    <t>SB6_za_SB6_11</t>
  </si>
  <si>
    <t>Výměna pražce B91S2 za SB5 malou těžící mechanizací</t>
  </si>
  <si>
    <t>365</t>
  </si>
  <si>
    <t>O1 - Oprava železničního svršku a spodku</t>
  </si>
  <si>
    <t>Pryžovky_11</t>
  </si>
  <si>
    <t>Výměna upevnění podkladnicového komplety a pryžová podložka</t>
  </si>
  <si>
    <t>8232</t>
  </si>
  <si>
    <t>Soupis:</t>
  </si>
  <si>
    <t>Skládka_zemina_11</t>
  </si>
  <si>
    <t>Odpad z čištění KL a stezek na skládku</t>
  </si>
  <si>
    <t>t</t>
  </si>
  <si>
    <t>3746,346</t>
  </si>
  <si>
    <t>Č11-zm_1 - 1.TK Třebušice - Most n.n.</t>
  </si>
  <si>
    <t>Skládka_beton_11</t>
  </si>
  <si>
    <t>Betonové pražce na skládku</t>
  </si>
  <si>
    <t>168,3</t>
  </si>
  <si>
    <t>Kotvy_dřevo_11</t>
  </si>
  <si>
    <t>Kotvy užité na dřevěné pražce</t>
  </si>
  <si>
    <t>14</t>
  </si>
  <si>
    <t>Kotvy_SB6_11</t>
  </si>
  <si>
    <t>Montáž pražcové kotvy na SB6 v koleji</t>
  </si>
  <si>
    <t>110</t>
  </si>
  <si>
    <t>Skl24_11</t>
  </si>
  <si>
    <t>Komplety Skl 24 (šroub RS 0, matice M 22, podložka Uls 6)</t>
  </si>
  <si>
    <t>380</t>
  </si>
  <si>
    <t>Změna č.1 po prohlídce staveniště : V několika položkách opravena poloha zrušené přejezdu u hradla Široký vrch na km 2,283 bez vlivu na množství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</si>
  <si>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</si>
  <si>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</si>
  <si>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</si>
  <si>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</si>
  <si>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</si>
  <si>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</si>
  <si>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</si>
  <si>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</si>
  <si>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</si>
  <si>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</si>
  <si>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</si>
  <si>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</si>
  <si>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</si>
  <si>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</si>
  <si>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</si>
  <si>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</si>
  <si>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</si>
  <si>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</si>
  <si>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</si>
  <si>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</si>
  <si>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</si>
  <si>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</si>
  <si>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</si>
  <si>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</si>
  <si>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</si>
  <si>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</si>
  <si>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5905115010</t>
  </si>
  <si>
    <t>Příplatek za úpravu nadvýšení KL v oblouku o malém poloměru. Poznámka: 1. V cenách jsou započteny náklady na úpravu nadvýšení KL ručně. 2. V cenách nejsou obsaženy náklady na doplnění a zřízení nadvýšení z vozů a na dodávku kameniva.</t>
  </si>
  <si>
    <t>Sborník UOŽI 01 2023</t>
  </si>
  <si>
    <t>4</t>
  </si>
  <si>
    <t>-694412553</t>
  </si>
  <si>
    <t>VV</t>
  </si>
  <si>
    <t>"dle obr.1a S3/2, R=497, rozd.d       km  "(3,170-3,605)*-1000</t>
  </si>
  <si>
    <t>"dle obr.1b S3/2, R=250, rozd.d       km  "(3,775-3,935)*-1000</t>
  </si>
  <si>
    <t>"odpočet na most km 3,565 "-31</t>
  </si>
  <si>
    <t>Součet</t>
  </si>
  <si>
    <t>5907010035</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</si>
  <si>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</si>
  <si>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PSC</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</si>
  <si>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</si>
  <si>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t>
  </si>
  <si>
    <t>Poznámka k položce:
Metr kolejnice=m</t>
  </si>
  <si>
    <t xml:space="preserve">výměna LIS </t>
  </si>
  <si>
    <t xml:space="preserve">"Km 3,673            " 2*7,5 </t>
  </si>
  <si>
    <t>3</t>
  </si>
  <si>
    <t>5907015016</t>
  </si>
  <si>
    <t>Ojedinělá výměna kolejnic stávající upevnění,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</si>
  <si>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</si>
  <si>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 xml:space="preserve">"kolejnicové vložky km 2,030 - 2,040  "2*10 </t>
  </si>
  <si>
    <t>"kolejnicové vložky km 3,710 - 3,722 "2*12</t>
  </si>
  <si>
    <t>5907050120</t>
  </si>
  <si>
    <t>Dělení kolejnic kyslíkem, soustavy S49 nebo T. Poznámka: 1. V cenách jsou započteny náklady na manipulaci, podložení, označení a provedení řezu kolejnice.</t>
  </si>
  <si>
    <t>6</t>
  </si>
  <si>
    <t>Poznámka k souboru cen:
1. V cenách jsou započteny náklady na manipulaci, podložení, označení a provedení řezu kolejnice.</t>
  </si>
  <si>
    <t>Poznámka k položce:
Řez=kus</t>
  </si>
  <si>
    <t>5905085045</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</si>
  <si>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</si>
  <si>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1791920413</t>
  </si>
  <si>
    <t>Poznámka k souboru cen: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</si>
  <si>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 xml:space="preserve">"km "(1,623 - 3,538)*-1 </t>
  </si>
  <si>
    <t>"km "(3,593 - 3,955)*-1</t>
  </si>
  <si>
    <t>"Pozn. V předpolích mostu km 3,565 bude provedena výměna kolejového lože a pražců v rámci stavby SMT"</t>
  </si>
  <si>
    <t>"Oprava mostu v km 3,565 TÚ 0605 Třebušice - Most nové n. "</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</si>
  <si>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</si>
  <si>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</si>
  <si>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10</t>
  </si>
  <si>
    <t>Poznámka k souboru cen:
1. V cenách jsou započteny náklady na doplnění kameniva ojediněle ručně vidlemi a/nebo souvisle strojně z výsypných vozů případně nakladačem.
2. V cenách nejsou obsaženy náklady na dodávku kameniva.</t>
  </si>
  <si>
    <t>SČ_11*0,75*1000</t>
  </si>
  <si>
    <t>7</t>
  </si>
  <si>
    <t>5905110010</t>
  </si>
  <si>
    <t>Snížení KL pod patou kolejnice v koleji. Poznámka: 1. V cenách jsou započteny náklady na snížení KL pod patou kolejnice ručně vidlemi. 2. V cenách nejsou obsaženy náklady na doplnění a dodávku kameniva.</t>
  </si>
  <si>
    <t>12</t>
  </si>
  <si>
    <t>Poznámka k souboru cen:
1. V cenách jsou započteny náklady na snížení KL pod patou kolejnice ručně vidlemi.
2. V cenách nejsou obsaženy náklady na doplnění a dodávku kameniva.</t>
  </si>
  <si>
    <t>Poznámka k položce:
Kilometr koleje=km</t>
  </si>
  <si>
    <t>8</t>
  </si>
  <si>
    <t>5908050010</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</si>
  <si>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</si>
  <si>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úl.pl.</t>
  </si>
  <si>
    <t>Poznámka k souboru cen:
1. V cenách jsou započteny náklady na demontáž, výměnu a montáž, ošetření součástí mazivem a naložení výzisku na dopravní prostředek.
2. V cenách nejsou obsaženy náklady na vrtání pražce a dodávku materiálu.</t>
  </si>
  <si>
    <t>"km "(1,715 - 3,000)*-2*1640"   d"</t>
  </si>
  <si>
    <t>"km "(3,000 - 3,538)*-2*1840"   e"</t>
  </si>
  <si>
    <t>"km "(3,600 - 3,955)*-2*1840+0,960"   e   Náhrada za rušené KMDZ je ve stavbě SMT"</t>
  </si>
  <si>
    <t>" Odpočet za vyměňované pražce    "SB6_za_SB6_11*2</t>
  </si>
  <si>
    <t>9</t>
  </si>
  <si>
    <t>5906015120</t>
  </si>
  <si>
    <t>Výměna pražce malou těžící mechanizací v KL otevřeném i zapuštěném pražec betonový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</si>
  <si>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1028959869</t>
  </si>
  <si>
    <t>Poznámka k souboru cen: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</si>
  <si>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 xml:space="preserve">                Výměny pražců SB5 , vloží se B91S2</t>
  </si>
  <si>
    <t>" km 1,619-1,747 "214</t>
  </si>
  <si>
    <t>Mezisoučet</t>
  </si>
  <si>
    <t xml:space="preserve">                Výměny pražců SB6 , vloží se SB6 nebo případně SB8 užité</t>
  </si>
  <si>
    <t>"km 1,767  "47</t>
  </si>
  <si>
    <t>"km 1,8-1,9 "35</t>
  </si>
  <si>
    <t>"km 1,9-2,0 "22</t>
  </si>
  <si>
    <t>"km 2,1-2,2 "33</t>
  </si>
  <si>
    <t>"km 2.2-2,3 "33</t>
  </si>
  <si>
    <t>"km 2,3- 2,4 "29</t>
  </si>
  <si>
    <t>"km 2,4-2,5 "40</t>
  </si>
  <si>
    <t>"km 2,5-2,6 "40</t>
  </si>
  <si>
    <t>"km 2,6-2,7 "6</t>
  </si>
  <si>
    <t>"km 2,7-2,8 "14</t>
  </si>
  <si>
    <t>"km 2,7- 2,9 "18</t>
  </si>
  <si>
    <t>"km 2,9-3,0 "16</t>
  </si>
  <si>
    <t>"km 3,3-3,4 "4"</t>
  </si>
  <si>
    <t>"km 3,6-3,7 "4"</t>
  </si>
  <si>
    <t>"km 3,8-3,955 "24"</t>
  </si>
  <si>
    <t>5906105020</t>
  </si>
  <si>
    <t>Demontáž pražce betonový. Poznámka: 1. V cenách jsou započteny náklady na manipulaci, demontáž, odstrojení do součástí a uložení pražců.</t>
  </si>
  <si>
    <t>2002710586</t>
  </si>
  <si>
    <t>"SB6       " SB6_za_SB6_11</t>
  </si>
  <si>
    <t>"SB5      " B91_za_SB5_11</t>
  </si>
  <si>
    <t>11</t>
  </si>
  <si>
    <t>5909030020</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</si>
  <si>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</si>
  <si>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18</t>
  </si>
  <si>
    <t>Poznámka k souboru cen: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</si>
  <si>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včetně předpolí mostu km 3,565</t>
  </si>
  <si>
    <t>"km "(1,604 - 3,538)*-1 +0,011</t>
  </si>
  <si>
    <t>"km "(3,593 - 3,955)*-1+0,013</t>
  </si>
  <si>
    <t>5909050010</t>
  </si>
  <si>
    <t>Stabilizace kolejového lože koleje nově zřízeného nebo čistého. Poznámka: 1. V cenách jsou započteny náklady na stabilizaci v režimu s řízeným (konstantním) poklesem včetně měření a předání tištěných výstupů.</t>
  </si>
  <si>
    <t>20</t>
  </si>
  <si>
    <t>Poznámka k souboru cen:
1. V cenách jsou započteny náklady na stabilizaci v režimu s řízeným (konstantním) poklesem včetně měření a předání tištěných výstupů.</t>
  </si>
  <si>
    <t>Poznámka k položce:
S3/1, Kilometr koleje=km</t>
  </si>
  <si>
    <t>13</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</si>
  <si>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</si>
  <si>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</si>
  <si>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</si>
  <si>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24</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</si>
  <si>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</si>
  <si>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</si>
  <si>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</si>
  <si>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26</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</si>
  <si>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</si>
  <si>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5910040215</t>
  </si>
  <si>
    <t>Umožnění volné dilatace kolejnice bez demontáže nebo montáže upevňovadel s osazením a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</si>
  <si>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28</t>
  </si>
  <si>
    <t>Poznámka k souboru cen:
1. V cenách jsou započteny náklady na uvolnění, demontáž a rovnoměrné prodloužení nebo zkrácení kolejnice, vyznačení značek a vedení dokumentace.
2. V cenách nejsou obsaženy náklady na demontáž kolejnicových spojek.</t>
  </si>
  <si>
    <t>Násl_GPK_11*2000</t>
  </si>
  <si>
    <t>Dilatace_11</t>
  </si>
  <si>
    <t>16</t>
  </si>
  <si>
    <t>5910135010</t>
  </si>
  <si>
    <t>Demontáž pražcové kotvy v koleji. Poznámka: 1. V cenách jsou započteny náklady na odstranění kameniva, demontáž, dohození a úpravu kameniva a naložení výzisku na dopravní prostředek.</t>
  </si>
  <si>
    <t>32</t>
  </si>
  <si>
    <t>Poznámka k souboru cen:
1. V cenách jsou započteny náklady na odstranění kameniva, demontáž, dohození a úpravu kameniva a naložení výzisku na dopravní prostředek.</t>
  </si>
  <si>
    <t>" před ZV 4 v Třebušicích  z pražců SB5            "22</t>
  </si>
  <si>
    <t>17</t>
  </si>
  <si>
    <t>5910136010</t>
  </si>
  <si>
    <t>Montáž pražcové kotvy v koleji. Poznámka: 1. V cenách jsou započteny náklady na odstranění kameniva, montáž, ošetření součásti mazivem a úpravu kameniva. 2. V cenách nejsou obsaženy náklady na dodávku materiálu.</t>
  </si>
  <si>
    <t>34</t>
  </si>
  <si>
    <t>Poznámka k souboru cen:
1. V cenách jsou započteny náklady na odstranění kameniva, montáž, ošetření součásti mazivem a úpravu kameniva.
2. V cenách nejsou obsaženy náklady na dodávku materiálu.</t>
  </si>
  <si>
    <t>"Přechod U60/S49"</t>
  </si>
  <si>
    <t>" před ZV 4 v Třebušicích  na pražce B91            "Kotvy_B91_11</t>
  </si>
  <si>
    <t>" Nově zřizované kotvy kvůli zřízení BK přes most km 3,365"</t>
  </si>
  <si>
    <t>"12 m na dřevěné pražce pod pojistnými úhelníky na obou stranách                        "(11+13)/0,6/3+0,667</t>
  </si>
  <si>
    <t>"dalších  63 m na pražce SB6  rozd.d na straně pohyblivého ložiska do trati                            "63/0,6/3</t>
  </si>
  <si>
    <t>" oblouk R250 rozd.d , každý 3 pražec                                                           km  "(3,787-3,922)/-0,6*1000/3</t>
  </si>
  <si>
    <t>5912065015</t>
  </si>
  <si>
    <t>Montáž zajišťovací značky konzolové. Poznámka: 1. V cenách jsou započteny náklady na montáž součástí značky včetně zemních prací a úpravy terénu. 2. V cenách nejsou obsaženy náklady na dodávku materiálu.</t>
  </si>
  <si>
    <t>40</t>
  </si>
  <si>
    <t>Poznámka k souboru cen:
1. V cenách jsou započteny náklady na montáž součástí značky včetně zemních prací a úpravy terénu.
2. V cenách nejsou obsaženy náklady na dodávku materiálu.</t>
  </si>
  <si>
    <t>Poznámka k položce:
skutečné množství bude po vytvoření GDSP</t>
  </si>
  <si>
    <t>19</t>
  </si>
  <si>
    <t>5913235020</t>
  </si>
  <si>
    <t>Dělení AB komunikace řezáním hloubky do 20 cm. Poznámka: 1. V cenách jsou započteny náklady na provedení úkolu.</t>
  </si>
  <si>
    <t>-1620282336</t>
  </si>
  <si>
    <t>" km 2,283 v místě zrušené přejezdu u hradla Široký vrch - zřízení příkopu   "6</t>
  </si>
  <si>
    <t>5913240020</t>
  </si>
  <si>
    <t>Odstranění AB komunikace odtěžením nebo frézováním hloubky do 20 cm. Poznámka: 1. V cenách jsou započteny náklady na odtěžení nebo frézování a naložení výzisku na dopravní prostředek.</t>
  </si>
  <si>
    <t>m2</t>
  </si>
  <si>
    <t>1344645762</t>
  </si>
  <si>
    <t>" km 2,283 v místě zrušené přejezdu u hradla Široký vrch - zřízení příkopu   "15</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</si>
  <si>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</si>
  <si>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</si>
  <si>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1617587099</t>
  </si>
  <si>
    <t>" km 2,283 v místě zrušené přejezdu u hradla Široký vrch - zřízení příkopu   "Příkop_11*3</t>
  </si>
  <si>
    <t>5914035010</t>
  </si>
  <si>
    <t>Zřízení otevřených odvodňovacích zařízení příkopové tvárnice.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</si>
  <si>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-1996251771</t>
  </si>
  <si>
    <t>" km 2,283 v místě zrušené přejezdu u hradla Široký vrch   "17</t>
  </si>
  <si>
    <t>Příkop_11</t>
  </si>
  <si>
    <t>23</t>
  </si>
  <si>
    <t>5915005020</t>
  </si>
  <si>
    <t>Hloubení rýh nebo jam ručně na železničním spodku třídy těžitelnosti I skupiny 2. Poznámka: 1. V cenách jsou započteny náklady na hloubení a uložení výzisku na terén nebo naložení na dopravní prostředek a uložení na úložišti.</t>
  </si>
  <si>
    <t>50</t>
  </si>
  <si>
    <t>Poznámka k souboru cen:
1. V cenách jsou započteny náklady na hloubení a uložení výzisku na terén nebo naložení na dopravní prostředek a uložení na úložišti.</t>
  </si>
  <si>
    <t>Poznámka k položce:
sondy pro zjištění uložení sítí</t>
  </si>
  <si>
    <t>5905020010</t>
  </si>
  <si>
    <t>Oprava stezky strojně s odstraněním drnu a nánosu do 10 cm. Poznámka: 1. V cenách jsou započteny náklady na odtěžení nánosu stezky a rozprostření výzisku na terén nebo naložení na dopravní prostředek a úprava povrchu stezky.</t>
  </si>
  <si>
    <t>56</t>
  </si>
  <si>
    <t>Poznámka k souboru cen:
1. V cenách jsou započteny náklady na odtěžení nánosu stezky a rozprostření výzisku na terén nebo naložení na dopravní prostředek a úprava povrchu stezky.</t>
  </si>
  <si>
    <t>"Km 1,620 - 2,180 stezka vlevo  "560*1</t>
  </si>
  <si>
    <t>"km 2,180 - 3,536 stezky oboustranně  "1356*2</t>
  </si>
  <si>
    <t>"Km 2,350 odtěžit převis zeminy nad příkopem"</t>
  </si>
  <si>
    <t>"km 3,594 - 3,950 stezky oboustranně  "356*2</t>
  </si>
  <si>
    <t>Stezky_11</t>
  </si>
  <si>
    <t>25</t>
  </si>
  <si>
    <t>M</t>
  </si>
  <si>
    <t>5955101005</t>
  </si>
  <si>
    <t>Kamenivo drcené štěrk frakce 31,5/63 třídy min. BII</t>
  </si>
  <si>
    <t>62</t>
  </si>
  <si>
    <t>Doplnění_KL_11*1,659</t>
  </si>
  <si>
    <t>5956213015</t>
  </si>
  <si>
    <t>NEOCEŇOVAT! Pražec betonový příčný nevystrojený  užitý tv. B 91S/2 (S)</t>
  </si>
  <si>
    <t>-1041055314</t>
  </si>
  <si>
    <t>Poznámka k položce:
NEOCEŇOVAT! Materiál dodá zadavatel ze svých zásob</t>
  </si>
  <si>
    <t>27</t>
  </si>
  <si>
    <t>5956213040</t>
  </si>
  <si>
    <t>NEOCEŇOVAT! Pražec betonový příčný vystrojený  užitý SB6</t>
  </si>
  <si>
    <t>-1884323712</t>
  </si>
  <si>
    <t>"SB6 užité s namontovanou podkladnicí     "365</t>
  </si>
  <si>
    <t>5957201010</t>
  </si>
  <si>
    <t>NEOCEŇOVAT! Kolejnice užité tv. S49</t>
  </si>
  <si>
    <t>64</t>
  </si>
  <si>
    <t>29</t>
  </si>
  <si>
    <t>5960201010</t>
  </si>
  <si>
    <t>NEOCEŇOVAT! Pražcová kotva užitá TDHB pro pražec betonový SB 6</t>
  </si>
  <si>
    <t>-1786198850</t>
  </si>
  <si>
    <t>30</t>
  </si>
  <si>
    <t>5960201015</t>
  </si>
  <si>
    <t>NEOCEŇOVAT! Pražcová kotva užitá TDHB pro pražec dřevěný</t>
  </si>
  <si>
    <t>-946964860</t>
  </si>
  <si>
    <t>31</t>
  </si>
  <si>
    <t>5960101000</t>
  </si>
  <si>
    <t>Pražcové kotvy TDHB pro pražec betonový B 91</t>
  </si>
  <si>
    <t>1787794044</t>
  </si>
  <si>
    <t>5957134084R2</t>
  </si>
  <si>
    <t>Lepený izolovaný styk tv. S49 s tepelně zpracovanou hlavou délky7,50 m    (včetně dopravy a dalších nákladů dodavatele)</t>
  </si>
  <si>
    <t>66</t>
  </si>
  <si>
    <t>"Km 3,673            " 2</t>
  </si>
  <si>
    <t>33</t>
  </si>
  <si>
    <t>5958128010R3</t>
  </si>
  <si>
    <t>Komplety ŽS 4 (šroub RS 1, matice M 24, podložka Fe6, svěrka ŽS4)  (včetně dopravy a dalších nákladů dodavatele)</t>
  </si>
  <si>
    <t>72</t>
  </si>
  <si>
    <t>Pryžovky_11*2</t>
  </si>
  <si>
    <t>-Skl24_11</t>
  </si>
  <si>
    <t>5958128005</t>
  </si>
  <si>
    <t>-143623207</t>
  </si>
  <si>
    <t>"Pod pojistnými úhelníky a v náhradě za KMDZ se svěrky mění  v délce 18m ve stavbě SMT"</t>
  </si>
  <si>
    <t>"na dalších 57 m na SB6 na straně pohyblivého ložiska pod pojistnými úhelníky a do trati         "57/0,6*4</t>
  </si>
  <si>
    <t>35</t>
  </si>
  <si>
    <t>5958158005R5</t>
  </si>
  <si>
    <t>Podložka pryžová pod patu kolejnice S49 183/126/6   (včetně dopravy a dalších nákladů dodavatele)</t>
  </si>
  <si>
    <t>76</t>
  </si>
  <si>
    <t>36</t>
  </si>
  <si>
    <t>5962119035R6</t>
  </si>
  <si>
    <t>Zajištění PPK značka konzolová zajišťovací komplet   (včetně dopravy a dalších nákladů dodavatele)</t>
  </si>
  <si>
    <t>164054849</t>
  </si>
  <si>
    <t>37</t>
  </si>
  <si>
    <t>5964119005R7</t>
  </si>
  <si>
    <t>Příkopová tvárnice TZZ 5   (včetně dopravy a dalších nákladů dodavatele)</t>
  </si>
  <si>
    <t>-1065398351</t>
  </si>
  <si>
    <t>"Šířka 0,3 m"Příkop_11/0,3+0,333</t>
  </si>
  <si>
    <t>38</t>
  </si>
  <si>
    <t>5964161045R8</t>
  </si>
  <si>
    <t>Beton vodotěsný B 25 V4   (včetně dopravy a dalších nákladů dodavatele)</t>
  </si>
  <si>
    <t>1215025018</t>
  </si>
  <si>
    <t>"Pod tvárnice TZZ km 2,183     "Příkop_11*0,2</t>
  </si>
  <si>
    <t>OST</t>
  </si>
  <si>
    <t>Ostatní</t>
  </si>
  <si>
    <t>39</t>
  </si>
  <si>
    <t>7497351565</t>
  </si>
  <si>
    <t>Montáž přímého ukolejnění objímka pro ukolejnění jednoduchá</t>
  </si>
  <si>
    <t>512</t>
  </si>
  <si>
    <t>1781916492</t>
  </si>
  <si>
    <t>7497371630</t>
  </si>
  <si>
    <t>Demontáže zařízení trakčního vedení svodu propojení nebo ukolejnění na elektrizovaných tratích nebo v kolejových obvodech - demontáž stávajícího zařízení se všemi pomocnými doplňujícími úpravami</t>
  </si>
  <si>
    <t>1821551358</t>
  </si>
  <si>
    <t>41</t>
  </si>
  <si>
    <t>9901000100</t>
  </si>
  <si>
    <t>Doprava obousměrná mechanizací o nosnosti do 3,5 t elektrosoučástek, montážního materiálu, kameniva, písku, dlažebních kostek, suti,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</si>
  <si>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1893079244</t>
  </si>
  <si>
    <t>" Doprava vyzískaných kotev na SVD Most a dovoz užitých kotev po repasi  z SVD Most                 "1</t>
  </si>
  <si>
    <t>42</t>
  </si>
  <si>
    <t>9902100300</t>
  </si>
  <si>
    <t>Doprava obousměrná mechanizací o nosnosti přes 3,5 t sypanin (kameniva, písku, suti, dlažebních kostek,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</si>
  <si>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86</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</si>
  <si>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</si>
  <si>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Měrnou jednotkou je t přepravovaného materiálu.</t>
  </si>
  <si>
    <t>"Odvoz výzisku čištění na skládku     "Doplnění_KL_11*1,800</t>
  </si>
  <si>
    <t>"Odvoz odpadu ze stezek                     "Stezky_11*0,08*1,800</t>
  </si>
  <si>
    <t>"Odvoz zeminy ze zřizované příkopu km 2,183 "Příkop_11*3*1,8</t>
  </si>
  <si>
    <t>"Odvoz asfaltobetonu ze zřizované příkopu km 2,183" 15*0,2*2,3</t>
  </si>
  <si>
    <t>43</t>
  </si>
  <si>
    <t>9902200300</t>
  </si>
  <si>
    <t>Doprava obousměrná mechanizací o nosnosti přes 3,5 t objemnějšího kusového materiálu (prefabrikátů, stožárů, výhybek, rozvaděčů, vybouraných hmot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</si>
  <si>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100</t>
  </si>
  <si>
    <t>"doprava užitých pražců SB6 z Oldřichova na stavbu     "SB6_za_SB6_11*0,294</t>
  </si>
  <si>
    <t>9902900100</t>
  </si>
  <si>
    <t>Naložení sypanin, drobného kusového materiálu, suti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</si>
  <si>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88</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</si>
  <si>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</si>
  <si>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"Skládka   "Pryžovky_11*0,00018</t>
  </si>
  <si>
    <t>45</t>
  </si>
  <si>
    <t>9909000100</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</si>
  <si>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</si>
  <si>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90</t>
  </si>
  <si>
    <t>Poznámka k souboru cen: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</si>
  <si>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46</t>
  </si>
  <si>
    <t>9909000400</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</si>
  <si>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</si>
  <si>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92</t>
  </si>
  <si>
    <t>Pryžovky_11*0,00018</t>
  </si>
  <si>
    <t>47</t>
  </si>
  <si>
    <t>9909000500</t>
  </si>
  <si>
    <t>Poplatek uložení odpadu betonových prefabrikátů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</si>
  <si>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94</t>
  </si>
  <si>
    <t>48</t>
  </si>
  <si>
    <t>9901000200</t>
  </si>
  <si>
    <t>Doprava obousměrná mechanizací o nosnosti do 3,5 t elektrosoučástek, montážního materiálu, kameniva, písku, dlažebních kostek, suti,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</si>
  <si>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96</t>
  </si>
  <si>
    <t>Poznámka k položce:
Měrnou jednotkou je kus stroje.</t>
  </si>
  <si>
    <t>"Odvoz pryžovek na skládku     "Pryžovky_11*0,00018</t>
  </si>
  <si>
    <t>49</t>
  </si>
  <si>
    <t>9902100200</t>
  </si>
  <si>
    <t>Doprava obousměrná mechanizací o nosnosti přes 3,5 t sypanin (kameniva, písku, suti, dlažebních kostek,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</si>
  <si>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-980251532</t>
  </si>
  <si>
    <t>" Doprava nového štěrku                      "Doplnění_KL_11*1,659</t>
  </si>
  <si>
    <t>9902200100</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</si>
  <si>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</si>
  <si>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-1929356371</t>
  </si>
  <si>
    <t>"doprava užitých kolejnic z TO Most na stavbu a svoz šrotových na TO Most    "2*2*12*0,0495</t>
  </si>
  <si>
    <t>51</t>
  </si>
  <si>
    <t>9902400200</t>
  </si>
  <si>
    <t>Doprava jednosměrná mechanizací o nosnosti přes 3,5 t objemnějšího kusového materiálu (prefabrikátů, stožárů, výhybek, rozvaděčů, vybouraných hmot atd.) do 20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</si>
  <si>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1594822805</t>
  </si>
  <si>
    <t>"doprava odpadních pražců SB6 ze staby na skládku     "SB6_za_SB6_11*0,294</t>
  </si>
  <si>
    <t>"doprava odpadních pražců SB5 ze staby na skládku     "B91_za_SB5_11*0,285</t>
  </si>
  <si>
    <t>52</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</si>
  <si>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</si>
  <si>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</si>
  <si>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-538298625</t>
  </si>
  <si>
    <t>"Naložení SB5 k odvozu naskládku               " B91_za_SB5_11*0,285</t>
  </si>
  <si>
    <t>"Naložení SB6 užitých v Oldřichově a k odvou na skládku         "SB6_za_SB6_11*2*0,293</t>
  </si>
  <si>
    <t>PPK_21</t>
  </si>
  <si>
    <t>Geodetické práce Kontrola PPK při směrové a výškové úpravě koleje zaměřením APK</t>
  </si>
  <si>
    <t>2,351</t>
  </si>
  <si>
    <t>O2 - VRN</t>
  </si>
  <si>
    <t>Č21-zm_1 - Vedlejší rozpočtové náklady</t>
  </si>
  <si>
    <t>Změna č.1 po prohlídce staveniště Vymazána položka 021201001 Průzkumné práce pro opravy Průzkum výskytu škodlivin kontaminace kameniva ropnými látkami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</si>
  <si>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VRN - Vedlejší rozpočtové náklady</t>
  </si>
  <si>
    <t>011101001</t>
  </si>
  <si>
    <t>Finanční náklady pojistné</t>
  </si>
  <si>
    <t>%</t>
  </si>
  <si>
    <t>-838047919</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</si>
  <si>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</si>
  <si>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</si>
  <si>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1024</t>
  </si>
  <si>
    <t>1525542953</t>
  </si>
  <si>
    <t>Poznámka k souboru cen: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</si>
  <si>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</si>
  <si>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</si>
  <si>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-1665685124</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</si>
  <si>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</si>
  <si>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</si>
  <si>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-1233440453</t>
  </si>
  <si>
    <t>Poznámka k souboru cen: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</si>
  <si>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"km "(1,604- 3,955)*-1</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</si>
  <si>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</si>
  <si>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</si>
  <si>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-187520</t>
  </si>
  <si>
    <t>Poznámka k souboru cen:
V sazbě jsou započteny náklady na vyhledání trasy detektorem, zaměření a zobrazení trasy a předání výstupu zaměření. V sazbě nejsou obsaženy náklady na vytýčení sítí ve správě provozovatele.</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</si>
  <si>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</si>
  <si>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</si>
  <si>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311981662</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</si>
  <si>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</si>
  <si>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položce:
3,892 km</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</si>
  <si>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</si>
  <si>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</si>
  <si>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280136348</t>
  </si>
  <si>
    <t>033131001</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</si>
  <si>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</si>
  <si>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-1469378225</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</si>
  <si>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</si>
  <si>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PPK_21*2000</t>
  </si>
  <si>
    <t>022101001</t>
  </si>
  <si>
    <t>Geodetické práce Geodetické práce před opravou</t>
  </si>
  <si>
    <t>743588880</t>
  </si>
  <si>
    <t>022101021</t>
  </si>
  <si>
    <t>Geodetické práce Geodetické práce po ukončení opravy</t>
  </si>
  <si>
    <t>-435296914</t>
  </si>
  <si>
    <t>023121001</t>
  </si>
  <si>
    <t>NEOCEŇOVAT! 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</si>
  <si>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1793227301</t>
  </si>
  <si>
    <t>Poznámka k souboru cen:
V ceně jsou započteny náklady na vyhotovení projektové dokumentace podle požadavku objednatele v rozsahu pro ohlášení : 1) Technická zpráva; 2) Situace; 3) Podélný profil; 4) Vytyčovací výkres; 5) Seznam souřadnic vytyčovacích bodů.</t>
  </si>
  <si>
    <t>Poznámka k položce:
Zpracování zajisté SŽG a zjednoušený projekt předá zhotoviteli</t>
  </si>
  <si>
    <t>"NEOCEŇOVAT!  Obsaženo ve stavbě Oprava mostu v km 3,565 TÚ 0605 Třebušice - Most nové n. "PPK_21</t>
  </si>
  <si>
    <t>024101401</t>
  </si>
  <si>
    <t>Inženýrská činnost koordinační a kompletační činnost</t>
  </si>
  <si>
    <t>1810268475</t>
  </si>
  <si>
    <t>033121001</t>
  </si>
  <si>
    <t>Provozní vlivy Rušení prací železničním provozem širá trať nebo dopravny s kolejovým rozvětvením s počtem vlaků za směnu 8,5 hod. do 25</t>
  </si>
  <si>
    <t>-1777767729</t>
  </si>
  <si>
    <t>O9 - Materiál zajišťovaný OŘ Ústí</t>
  </si>
  <si>
    <t>Č25- NEOCEŇOVAT! - Materiál zadavatele</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</si>
  <si>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</si>
  <si>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Kolejnice užité tv. S49</t>
  </si>
  <si>
    <t>-1202638611</t>
  </si>
  <si>
    <t>Pražec betonový příčný vystrojený  užitý SB6</t>
  </si>
  <si>
    <t>-823884129</t>
  </si>
  <si>
    <t>"SB6_za_SB6            "365</t>
  </si>
  <si>
    <t>Pražec betonový příčný nevystrojený  užitý tv. B 91S/2 (S)</t>
  </si>
  <si>
    <t>-603833861</t>
  </si>
  <si>
    <t>"B91 užité                 "214</t>
  </si>
  <si>
    <t>-1991657037</t>
  </si>
  <si>
    <t>"Kotvy_SB6              "110</t>
  </si>
  <si>
    <t>-1130437430</t>
  </si>
  <si>
    <t>"Kotvy_dřevo                 "14</t>
  </si>
  <si>
    <t>SEZNAM FIGUR</t>
  </si>
  <si>
    <t>Výměra</t>
  </si>
  <si>
    <t xml:space="preserve"> O1/ Č11-zm_1</t>
  </si>
  <si>
    <t>Použití figury:</t>
  </si>
  <si>
    <t>Výměna pražce malou těžící mechanizací v KL otevřeném i zapuštěném pražec betonový příčný vystrojený</t>
  </si>
  <si>
    <t>Demontáž pražce betonový</t>
  </si>
  <si>
    <t>Doprava jednosměrná mechanizací o nosnosti přes 3,5 t objemnějšího kusového materiálu (prefabrikátů, stožárů, výhybek, rozvaděčů, vybouraných hmot atd.) do 20 km</t>
  </si>
  <si>
    <t>Naložení objemnějšího kusového materiálu, vybouraných hmot</t>
  </si>
  <si>
    <t>Umožnění volné dilatace kolejnice</t>
  </si>
  <si>
    <t>Doprava obousměrná mechanizací o nosnosti přes 3,5 t sypanin (kameniva, písku, suti, dlažebních kostek, atd.) do 20 km</t>
  </si>
  <si>
    <t>Doprava obousměrná mechanizací o nosnosti přes 3,5 t sypanin (kameniva, písku, suti, dlažebních kostek, atd.) do 30 km</t>
  </si>
  <si>
    <t>Ojedinělá výměna kolejnic stávající upevnění, tvar S49, T, 49E1</t>
  </si>
  <si>
    <t>Demontáž pražcové kotvy v koleji</t>
  </si>
  <si>
    <t>Montáž pražcové kotvy v koleji</t>
  </si>
  <si>
    <t>Stabilizace kolejového lože koleje nově zřízeného nebo čistého</t>
  </si>
  <si>
    <t>Umožnění volné dilatace kolejnice bez demontáže nebo montáže upevňovadel s osazením a odstraněním kluzných podložek</t>
  </si>
  <si>
    <t>Doprava obousměrná mechanizací o nosnosti do 3,5 t elektrosoučástek, montážního materiálu, kameniva, písku, dlažebních kostek, suti, atd. do 20 km</t>
  </si>
  <si>
    <t>Naložení sypanin, drobného kusového materiálu, suti</t>
  </si>
  <si>
    <t>Poplatek za likvidaci plastových součástí</t>
  </si>
  <si>
    <t>Zřízení otevřených odvodňovacích zařízení příkopové tvárnice</t>
  </si>
  <si>
    <t>Čištění otevřených odvodňovacích zařízení strojně příkop nezpevněný</t>
  </si>
  <si>
    <t>Doprava obousměrná mechanizací o nosnosti přes 3,5 t objemnějšího kusového materiálu (prefabrikátů, stožárů, výhybek, rozvaděčů, vybouraných hmot atd.) do 30 km</t>
  </si>
  <si>
    <t>Souvislé čištění KL strojně koleje pražce betonové</t>
  </si>
  <si>
    <t>Snížení KL pod patou kolejnice v koleji</t>
  </si>
  <si>
    <t>Poplatek uložení odpadu betonových prefabrikátů</t>
  </si>
  <si>
    <t>Poplatek za uložení suti nebo hmot na oficiální skládku</t>
  </si>
  <si>
    <t>Oprava stezky strojně s odstraněním drnu a nánosu do 10 cm</t>
  </si>
  <si>
    <t xml:space="preserve"> O2/ Č21-zm_1</t>
  </si>
  <si>
    <t>Geodetické práce Kontrola PPK při směrové a výškové úpravě koleje zaměřením APK trať jednokolejná</t>
  </si>
  <si>
    <t>NEOCEŇOVAT! Projektové práce Projektová dokumentace - přípravné práce Zjednodušený projekt opravy koleje</t>
  </si>
  <si>
    <t>Provozní vlivy Organizační zajištění prací při zřizování a udržování BK kolejí a výhybek</t>
  </si>
  <si>
    <t xml:space="preserve"> O9/ Č25- NEOCEŇOVAT!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</si>
</sst>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83F0F7"/>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5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38" fillId="0" borderId="0" xfId="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39" fillId="5" borderId="22" xfId="0" applyFont="1" applyFill="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6"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8" fillId="0" borderId="0" xfId="0" applyNumberFormat="1" applyFont="1" applyAlignment="1">
      <alignment horizontal="right" vertical="center"/>
    </xf>
    <xf numFmtId="0" fontId="31"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419100</xdr:colOff>
      <xdr:row>3</xdr:row>
      <xdr:rowOff>0</xdr:rowOff>
    </xdr:from>
    <xdr:to>
      <xdr:col>40</xdr:col>
      <xdr:colOff>371475</xdr:colOff>
      <xdr:row>5</xdr:row>
      <xdr:rowOff>38100</xdr:rowOff>
    </xdr:to>
    <xdr:pic>
      <xdr:nvPicPr>
        <xdr:cNvPr id="2" name="Picture 1"/>
        <xdr:cNvPicPr preferRelativeResize="1">
          <a:picLocks noChangeAspect="1"/>
        </xdr:cNvPicPr>
      </xdr:nvPicPr>
      <xdr:blipFill>
        <a:blip r:embed="rId1"/>
        <a:stretch>
          <a:fillRect/>
        </a:stretch>
      </xdr:blipFill>
      <xdr:spPr>
        <a:xfrm>
          <a:off x="9448800" y="704850"/>
          <a:ext cx="1609725" cy="504825"/>
        </a:xfrm>
        <a:prstGeom prst="rect">
          <a:avLst/>
        </a:prstGeom>
        <a:ln>
          <a:noFill/>
        </a:ln>
      </xdr:spPr>
    </xdr:pic>
    <xdr:clientData/>
  </xdr:twoCellAnchor>
  <xdr:twoCellAnchor>
    <xdr:from>
      <xdr:col>38</xdr:col>
      <xdr:colOff>133350</xdr:colOff>
      <xdr:row>41</xdr:row>
      <xdr:rowOff>0</xdr:rowOff>
    </xdr:from>
    <xdr:to>
      <xdr:col>41</xdr:col>
      <xdr:colOff>180975</xdr:colOff>
      <xdr:row>43</xdr:row>
      <xdr:rowOff>123825</xdr:rowOff>
    </xdr:to>
    <xdr:pic>
      <xdr:nvPicPr>
        <xdr:cNvPr id="3" name="Picture 2"/>
        <xdr:cNvPicPr preferRelativeResize="1">
          <a:picLocks noChangeAspect="1"/>
        </xdr:cNvPicPr>
      </xdr:nvPicPr>
      <xdr:blipFill>
        <a:blip r:embed="rId1"/>
        <a:stretch>
          <a:fillRect/>
        </a:stretch>
      </xdr:blipFill>
      <xdr:spPr>
        <a:xfrm>
          <a:off x="9715500" y="8010525"/>
          <a:ext cx="1647825" cy="5238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5</xdr:row>
      <xdr:rowOff>66675</xdr:rowOff>
    </xdr:to>
    <xdr:pic>
      <xdr:nvPicPr>
        <xdr:cNvPr id="2" name="Picture 1"/>
        <xdr:cNvPicPr preferRelativeResize="1">
          <a:picLocks noChangeAspect="1"/>
        </xdr:cNvPicPr>
      </xdr:nvPicPr>
      <xdr:blipFill>
        <a:blip r:embed="rId1"/>
        <a:stretch>
          <a:fillRect/>
        </a:stretch>
      </xdr:blipFill>
      <xdr:spPr>
        <a:xfrm>
          <a:off x="8001000" y="704850"/>
          <a:ext cx="1428750" cy="466725"/>
        </a:xfrm>
        <a:prstGeom prst="rect">
          <a:avLst/>
        </a:prstGeom>
        <a:ln>
          <a:noFill/>
        </a:ln>
      </xdr:spPr>
    </xdr:pic>
    <xdr:clientData/>
  </xdr:twoCellAnchor>
  <xdr:twoCellAnchor>
    <xdr:from>
      <xdr:col>8</xdr:col>
      <xdr:colOff>847725</xdr:colOff>
      <xdr:row>72</xdr:row>
      <xdr:rowOff>0</xdr:rowOff>
    </xdr:from>
    <xdr:to>
      <xdr:col>9</xdr:col>
      <xdr:colOff>1219200</xdr:colOff>
      <xdr:row>74</xdr:row>
      <xdr:rowOff>66675</xdr:rowOff>
    </xdr:to>
    <xdr:pic>
      <xdr:nvPicPr>
        <xdr:cNvPr id="3" name="Picture 2"/>
        <xdr:cNvPicPr preferRelativeResize="1">
          <a:picLocks noChangeAspect="1"/>
        </xdr:cNvPicPr>
      </xdr:nvPicPr>
      <xdr:blipFill>
        <a:blip r:embed="rId1"/>
        <a:stretch>
          <a:fillRect/>
        </a:stretch>
      </xdr:blipFill>
      <xdr:spPr>
        <a:xfrm>
          <a:off x="8001000" y="8886825"/>
          <a:ext cx="1428750" cy="46672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5</xdr:row>
      <xdr:rowOff>66675</xdr:rowOff>
    </xdr:to>
    <xdr:pic>
      <xdr:nvPicPr>
        <xdr:cNvPr id="2" name="Picture 1"/>
        <xdr:cNvPicPr preferRelativeResize="1">
          <a:picLocks noChangeAspect="1"/>
        </xdr:cNvPicPr>
      </xdr:nvPicPr>
      <xdr:blipFill>
        <a:blip r:embed="rId1"/>
        <a:stretch>
          <a:fillRect/>
        </a:stretch>
      </xdr:blipFill>
      <xdr:spPr>
        <a:xfrm>
          <a:off x="8001000" y="704850"/>
          <a:ext cx="1428750" cy="466725"/>
        </a:xfrm>
        <a:prstGeom prst="rect">
          <a:avLst/>
        </a:prstGeom>
        <a:ln>
          <a:noFill/>
        </a:ln>
      </xdr:spPr>
    </xdr:pic>
    <xdr:clientData/>
  </xdr:twoCellAnchor>
  <xdr:twoCellAnchor>
    <xdr:from>
      <xdr:col>8</xdr:col>
      <xdr:colOff>847725</xdr:colOff>
      <xdr:row>70</xdr:row>
      <xdr:rowOff>0</xdr:rowOff>
    </xdr:from>
    <xdr:to>
      <xdr:col>9</xdr:col>
      <xdr:colOff>1219200</xdr:colOff>
      <xdr:row>72</xdr:row>
      <xdr:rowOff>66675</xdr:rowOff>
    </xdr:to>
    <xdr:pic>
      <xdr:nvPicPr>
        <xdr:cNvPr id="3" name="Picture 2"/>
        <xdr:cNvPicPr preferRelativeResize="1">
          <a:picLocks noChangeAspect="1"/>
        </xdr:cNvPicPr>
      </xdr:nvPicPr>
      <xdr:blipFill>
        <a:blip r:embed="rId1"/>
        <a:stretch>
          <a:fillRect/>
        </a:stretch>
      </xdr:blipFill>
      <xdr:spPr>
        <a:xfrm>
          <a:off x="8001000" y="8896350"/>
          <a:ext cx="1428750" cy="46672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3</xdr:row>
      <xdr:rowOff>0</xdr:rowOff>
    </xdr:from>
    <xdr:to>
      <xdr:col>9</xdr:col>
      <xdr:colOff>1219200</xdr:colOff>
      <xdr:row>5</xdr:row>
      <xdr:rowOff>66675</xdr:rowOff>
    </xdr:to>
    <xdr:pic>
      <xdr:nvPicPr>
        <xdr:cNvPr id="2" name="Picture 1"/>
        <xdr:cNvPicPr preferRelativeResize="1">
          <a:picLocks noChangeAspect="1"/>
        </xdr:cNvPicPr>
      </xdr:nvPicPr>
      <xdr:blipFill>
        <a:blip r:embed="rId1"/>
        <a:stretch>
          <a:fillRect/>
        </a:stretch>
      </xdr:blipFill>
      <xdr:spPr>
        <a:xfrm>
          <a:off x="8001000" y="704850"/>
          <a:ext cx="1428750" cy="466725"/>
        </a:xfrm>
        <a:prstGeom prst="rect">
          <a:avLst/>
        </a:prstGeom>
        <a:ln>
          <a:noFill/>
        </a:ln>
      </xdr:spPr>
    </xdr:pic>
    <xdr:clientData/>
  </xdr:twoCellAnchor>
  <xdr:twoCellAnchor>
    <xdr:from>
      <xdr:col>8</xdr:col>
      <xdr:colOff>847725</xdr:colOff>
      <xdr:row>71</xdr:row>
      <xdr:rowOff>0</xdr:rowOff>
    </xdr:from>
    <xdr:to>
      <xdr:col>9</xdr:col>
      <xdr:colOff>1219200</xdr:colOff>
      <xdr:row>73</xdr:row>
      <xdr:rowOff>66675</xdr:rowOff>
    </xdr:to>
    <xdr:pic>
      <xdr:nvPicPr>
        <xdr:cNvPr id="3" name="Picture 2"/>
        <xdr:cNvPicPr preferRelativeResize="1">
          <a:picLocks noChangeAspect="1"/>
        </xdr:cNvPicPr>
      </xdr:nvPicPr>
      <xdr:blipFill>
        <a:blip r:embed="rId1"/>
        <a:stretch>
          <a:fillRect/>
        </a:stretch>
      </xdr:blipFill>
      <xdr:spPr>
        <a:xfrm>
          <a:off x="8001000" y="8039100"/>
          <a:ext cx="1428750" cy="46672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68;25-%20NEOCE&#327;OVAT!%20-%20Materi...'!C2"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workbookViewId="0" topLeftCell="A4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 customHeight="1">
      <c r="AR2" s="231"/>
      <c r="AS2" s="231"/>
      <c r="AT2" s="231"/>
      <c r="AU2" s="231"/>
      <c r="AV2" s="231"/>
      <c r="AW2" s="231"/>
      <c r="AX2" s="231"/>
      <c r="AY2" s="231"/>
      <c r="AZ2" s="231"/>
      <c r="BA2" s="231"/>
      <c r="BB2" s="231"/>
      <c r="BC2" s="231"/>
      <c r="BD2" s="231"/>
      <c r="BE2" s="231"/>
      <c r="BS2" s="17" t="s">
        <v>6</v>
      </c>
      <c r="BT2" s="17" t="s">
        <v>7</v>
      </c>
    </row>
    <row r="3" spans="2:72"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 customHeight="1">
      <c r="B4" s="20"/>
      <c r="D4" s="21" t="s">
        <v>9</v>
      </c>
      <c r="AR4" s="20"/>
      <c r="AS4" s="22" t="s">
        <v>10</v>
      </c>
      <c r="BE4" s="23" t="s">
        <v>11</v>
      </c>
      <c r="BS4" s="17" t="s">
        <v>12</v>
      </c>
    </row>
    <row r="5" spans="2:71" ht="12" customHeight="1">
      <c r="B5" s="20"/>
      <c r="D5" s="24" t="s">
        <v>13</v>
      </c>
      <c r="K5" s="230" t="s">
        <v>14</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R5" s="20"/>
      <c r="BE5" s="227" t="s">
        <v>15</v>
      </c>
      <c r="BS5" s="17" t="s">
        <v>6</v>
      </c>
    </row>
    <row r="6" spans="2:71" ht="36.9" customHeight="1">
      <c r="B6" s="20"/>
      <c r="D6" s="26" t="s">
        <v>16</v>
      </c>
      <c r="K6" s="232" t="s">
        <v>17</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R6" s="20"/>
      <c r="BE6" s="228"/>
      <c r="BS6" s="17" t="s">
        <v>6</v>
      </c>
    </row>
    <row r="7" spans="2:71" ht="12" customHeight="1">
      <c r="B7" s="20"/>
      <c r="D7" s="27" t="s">
        <v>18</v>
      </c>
      <c r="K7" s="25" t="s">
        <v>19</v>
      </c>
      <c r="AK7" s="27" t="s">
        <v>20</v>
      </c>
      <c r="AN7" s="25" t="s">
        <v>21</v>
      </c>
      <c r="AR7" s="20"/>
      <c r="BE7" s="228"/>
      <c r="BS7" s="17" t="s">
        <v>6</v>
      </c>
    </row>
    <row r="8" spans="2:71" ht="12" customHeight="1">
      <c r="B8" s="20"/>
      <c r="D8" s="27" t="s">
        <v>22</v>
      </c>
      <c r="K8" s="25" t="s">
        <v>23</v>
      </c>
      <c r="AK8" s="27" t="s">
        <v>24</v>
      </c>
      <c r="AN8" s="28" t="s">
        <v>25</v>
      </c>
      <c r="AR8" s="20"/>
      <c r="BE8" s="228"/>
      <c r="BS8" s="17" t="s">
        <v>6</v>
      </c>
    </row>
    <row r="9" spans="2:71" ht="29.25" customHeight="1">
      <c r="B9" s="20"/>
      <c r="D9" s="24" t="s">
        <v>26</v>
      </c>
      <c r="K9" s="29" t="s">
        <v>27</v>
      </c>
      <c r="AK9" s="24" t="s">
        <v>28</v>
      </c>
      <c r="AN9" s="29" t="s">
        <v>29</v>
      </c>
      <c r="AR9" s="20"/>
      <c r="BE9" s="228"/>
      <c r="BS9" s="17" t="s">
        <v>6</v>
      </c>
    </row>
    <row r="10" spans="2:71" ht="12" customHeight="1">
      <c r="B10" s="20"/>
      <c r="D10" s="27" t="s">
        <v>30</v>
      </c>
      <c r="AK10" s="27" t="s">
        <v>31</v>
      </c>
      <c r="AN10" s="25" t="s">
        <v>32</v>
      </c>
      <c r="AR10" s="20"/>
      <c r="BE10" s="228"/>
      <c r="BS10" s="17" t="s">
        <v>6</v>
      </c>
    </row>
    <row r="11" spans="2:71" ht="18.45" customHeight="1">
      <c r="B11" s="20"/>
      <c r="E11" s="25" t="s">
        <v>33</v>
      </c>
      <c r="AK11" s="27" t="s">
        <v>34</v>
      </c>
      <c r="AN11" s="25" t="s">
        <v>35</v>
      </c>
      <c r="AR11" s="20"/>
      <c r="BE11" s="228"/>
      <c r="BS11" s="17" t="s">
        <v>6</v>
      </c>
    </row>
    <row r="12" spans="2:71" ht="6.9" customHeight="1">
      <c r="B12" s="20"/>
      <c r="AR12" s="20"/>
      <c r="BE12" s="228"/>
      <c r="BS12" s="17" t="s">
        <v>6</v>
      </c>
    </row>
    <row r="13" spans="2:71" ht="12" customHeight="1">
      <c r="B13" s="20"/>
      <c r="D13" s="27" t="s">
        <v>36</v>
      </c>
      <c r="AK13" s="27" t="s">
        <v>31</v>
      </c>
      <c r="AN13" s="30" t="s">
        <v>37</v>
      </c>
      <c r="AR13" s="20"/>
      <c r="BE13" s="228"/>
      <c r="BS13" s="17" t="s">
        <v>6</v>
      </c>
    </row>
    <row r="14" spans="2:71" ht="13.2">
      <c r="B14" s="20"/>
      <c r="E14" s="233" t="s">
        <v>37</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7" t="s">
        <v>34</v>
      </c>
      <c r="AN14" s="30" t="s">
        <v>37</v>
      </c>
      <c r="AR14" s="20"/>
      <c r="BE14" s="228"/>
      <c r="BS14" s="17" t="s">
        <v>6</v>
      </c>
    </row>
    <row r="15" spans="2:71" ht="6.9" customHeight="1">
      <c r="B15" s="20"/>
      <c r="AR15" s="20"/>
      <c r="BE15" s="228"/>
      <c r="BS15" s="17" t="s">
        <v>4</v>
      </c>
    </row>
    <row r="16" spans="2:71" ht="12" customHeight="1">
      <c r="B16" s="20"/>
      <c r="D16" s="27" t="s">
        <v>38</v>
      </c>
      <c r="AK16" s="27" t="s">
        <v>31</v>
      </c>
      <c r="AN16" s="25" t="s">
        <v>39</v>
      </c>
      <c r="AR16" s="20"/>
      <c r="BE16" s="228"/>
      <c r="BS16" s="17" t="s">
        <v>4</v>
      </c>
    </row>
    <row r="17" spans="2:71" ht="18.45" customHeight="1">
      <c r="B17" s="20"/>
      <c r="E17" s="25" t="s">
        <v>40</v>
      </c>
      <c r="AK17" s="27" t="s">
        <v>34</v>
      </c>
      <c r="AN17" s="25" t="s">
        <v>39</v>
      </c>
      <c r="AR17" s="20"/>
      <c r="BE17" s="228"/>
      <c r="BS17" s="17" t="s">
        <v>41</v>
      </c>
    </row>
    <row r="18" spans="2:71" ht="6.9" customHeight="1">
      <c r="B18" s="20"/>
      <c r="AR18" s="20"/>
      <c r="BE18" s="228"/>
      <c r="BS18" s="17" t="s">
        <v>6</v>
      </c>
    </row>
    <row r="19" spans="2:71" ht="12" customHeight="1">
      <c r="B19" s="20"/>
      <c r="D19" s="27" t="s">
        <v>42</v>
      </c>
      <c r="AK19" s="27" t="s">
        <v>31</v>
      </c>
      <c r="AN19" s="25" t="s">
        <v>39</v>
      </c>
      <c r="AR19" s="20"/>
      <c r="BE19" s="228"/>
      <c r="BS19" s="17" t="s">
        <v>6</v>
      </c>
    </row>
    <row r="20" spans="2:71" ht="18.45" customHeight="1">
      <c r="B20" s="20"/>
      <c r="E20" s="25" t="s">
        <v>43</v>
      </c>
      <c r="AK20" s="27" t="s">
        <v>34</v>
      </c>
      <c r="AN20" s="25" t="s">
        <v>39</v>
      </c>
      <c r="AR20" s="20"/>
      <c r="BE20" s="228"/>
      <c r="BS20" s="17" t="s">
        <v>4</v>
      </c>
    </row>
    <row r="21" spans="2:57" ht="6.9" customHeight="1">
      <c r="B21" s="20"/>
      <c r="AR21" s="20"/>
      <c r="BE21" s="228"/>
    </row>
    <row r="22" spans="2:57" ht="12" customHeight="1">
      <c r="B22" s="20"/>
      <c r="D22" s="27" t="s">
        <v>44</v>
      </c>
      <c r="AR22" s="20"/>
      <c r="BE22" s="228"/>
    </row>
    <row r="23" spans="2:57" ht="119.25" customHeight="1">
      <c r="B23" s="20"/>
      <c r="E23" s="235" t="s">
        <v>45</v>
      </c>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R23" s="20"/>
      <c r="BE23" s="228"/>
    </row>
    <row r="24" spans="2:57" ht="6.9" customHeight="1">
      <c r="B24" s="20"/>
      <c r="AR24" s="20"/>
      <c r="BE24" s="228"/>
    </row>
    <row r="25" spans="2:57" ht="6.9" customHeight="1">
      <c r="B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0"/>
      <c r="BE25" s="228"/>
    </row>
    <row r="26" spans="2:57" s="1" customFormat="1" ht="25.95" customHeight="1">
      <c r="B26" s="33"/>
      <c r="D26" s="34" t="s">
        <v>46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6">
        <f>ROUND(AG54,2)</f>
        <v>0</v>
      </c>
      <c r="AL26" s="237"/>
      <c r="AM26" s="237"/>
      <c r="AN26" s="237"/>
      <c r="AO26" s="237"/>
      <c r="AR26" s="33"/>
      <c r="BE26" s="228"/>
    </row>
    <row r="27" spans="2:57" s="1" customFormat="1" ht="6.9" customHeight="1">
      <c r="B27" s="33"/>
      <c r="AR27" s="33"/>
      <c r="BE27" s="228"/>
    </row>
    <row r="28" spans="2:57" s="1" customFormat="1" ht="13.2">
      <c r="B28" s="33"/>
      <c r="L28" s="238" t="s">
        <v>47</v>
      </c>
      <c r="M28" s="238"/>
      <c r="N28" s="238"/>
      <c r="O28" s="238"/>
      <c r="P28" s="238"/>
      <c r="W28" s="238" t="s">
        <v>48</v>
      </c>
      <c r="X28" s="238"/>
      <c r="Y28" s="238"/>
      <c r="Z28" s="238"/>
      <c r="AA28" s="238"/>
      <c r="AB28" s="238"/>
      <c r="AC28" s="238"/>
      <c r="AD28" s="238"/>
      <c r="AE28" s="238"/>
      <c r="AK28" s="238" t="s">
        <v>49</v>
      </c>
      <c r="AL28" s="238"/>
      <c r="AM28" s="238"/>
      <c r="AN28" s="238"/>
      <c r="AO28" s="238"/>
      <c r="AR28" s="33"/>
      <c r="BE28" s="228"/>
    </row>
    <row r="29" spans="2:57" s="2" customFormat="1" ht="14.4" customHeight="1" hidden="1">
      <c r="B29" s="37"/>
      <c r="D29" s="27" t="s">
        <v>50</v>
      </c>
      <c r="F29" s="27" t="s">
        <v>51</v>
      </c>
      <c r="L29" s="241">
        <v>0.21</v>
      </c>
      <c r="M29" s="240"/>
      <c r="N29" s="240"/>
      <c r="O29" s="240"/>
      <c r="P29" s="240"/>
      <c r="W29" s="239">
        <f>ROUND(AZ54,2)</f>
        <v>0</v>
      </c>
      <c r="X29" s="240"/>
      <c r="Y29" s="240"/>
      <c r="Z29" s="240"/>
      <c r="AA29" s="240"/>
      <c r="AB29" s="240"/>
      <c r="AC29" s="240"/>
      <c r="AD29" s="240"/>
      <c r="AE29" s="240"/>
      <c r="AK29" s="239">
        <f>ROUND(AV54,2)</f>
        <v>0</v>
      </c>
      <c r="AL29" s="240"/>
      <c r="AM29" s="240"/>
      <c r="AN29" s="240"/>
      <c r="AO29" s="240"/>
      <c r="AR29" s="37"/>
      <c r="BE29" s="229"/>
    </row>
    <row r="30" spans="2:57" s="2" customFormat="1" ht="14.4" customHeight="1" hidden="1">
      <c r="B30" s="37"/>
      <c r="F30" s="27" t="s">
        <v>52</v>
      </c>
      <c r="L30" s="241">
        <v>0.15</v>
      </c>
      <c r="M30" s="240"/>
      <c r="N30" s="240"/>
      <c r="O30" s="240"/>
      <c r="P30" s="240"/>
      <c r="W30" s="239">
        <f>ROUND(BA54,2)</f>
        <v>0</v>
      </c>
      <c r="X30" s="240"/>
      <c r="Y30" s="240"/>
      <c r="Z30" s="240"/>
      <c r="AA30" s="240"/>
      <c r="AB30" s="240"/>
      <c r="AC30" s="240"/>
      <c r="AD30" s="240"/>
      <c r="AE30" s="240"/>
      <c r="AK30" s="239">
        <f>ROUND(AW54,2)</f>
        <v>0</v>
      </c>
      <c r="AL30" s="240"/>
      <c r="AM30" s="240"/>
      <c r="AN30" s="240"/>
      <c r="AO30" s="240"/>
      <c r="AR30" s="37"/>
      <c r="BE30" s="229"/>
    </row>
    <row r="31" spans="2:57" s="2" customFormat="1" ht="14.4" customHeight="1">
      <c r="B31" s="37"/>
      <c r="D31" s="38" t="s">
        <v>50</v>
      </c>
      <c r="F31" s="27" t="s">
        <v>53</v>
      </c>
      <c r="L31" s="241">
        <v>0.21</v>
      </c>
      <c r="M31" s="240"/>
      <c r="N31" s="240"/>
      <c r="O31" s="240"/>
      <c r="P31" s="240"/>
      <c r="W31" s="239">
        <f>ROUND(BB54,2)</f>
        <v>0</v>
      </c>
      <c r="X31" s="240"/>
      <c r="Y31" s="240"/>
      <c r="Z31" s="240"/>
      <c r="AA31" s="240"/>
      <c r="AB31" s="240"/>
      <c r="AC31" s="240"/>
      <c r="AD31" s="240"/>
      <c r="AE31" s="240"/>
      <c r="AK31" s="239">
        <v>0</v>
      </c>
      <c r="AL31" s="240"/>
      <c r="AM31" s="240"/>
      <c r="AN31" s="240"/>
      <c r="AO31" s="240"/>
      <c r="AR31" s="37"/>
      <c r="BE31" s="229"/>
    </row>
    <row r="32" spans="2:57" s="2" customFormat="1" ht="14.4" customHeight="1">
      <c r="B32" s="37"/>
      <c r="F32" s="27" t="s">
        <v>54</v>
      </c>
      <c r="L32" s="241">
        <v>0.15</v>
      </c>
      <c r="M32" s="240"/>
      <c r="N32" s="240"/>
      <c r="O32" s="240"/>
      <c r="P32" s="240"/>
      <c r="W32" s="239">
        <f>ROUND(BC54,2)</f>
        <v>0</v>
      </c>
      <c r="X32" s="240"/>
      <c r="Y32" s="240"/>
      <c r="Z32" s="240"/>
      <c r="AA32" s="240"/>
      <c r="AB32" s="240"/>
      <c r="AC32" s="240"/>
      <c r="AD32" s="240"/>
      <c r="AE32" s="240"/>
      <c r="AK32" s="239">
        <v>0</v>
      </c>
      <c r="AL32" s="240"/>
      <c r="AM32" s="240"/>
      <c r="AN32" s="240"/>
      <c r="AO32" s="240"/>
      <c r="AR32" s="37"/>
      <c r="BE32" s="229"/>
    </row>
    <row r="33" spans="2:44" s="2" customFormat="1" ht="14.4" customHeight="1" hidden="1">
      <c r="B33" s="37"/>
      <c r="F33" s="27" t="s">
        <v>55</v>
      </c>
      <c r="L33" s="241">
        <v>0</v>
      </c>
      <c r="M33" s="240"/>
      <c r="N33" s="240"/>
      <c r="O33" s="240"/>
      <c r="P33" s="240"/>
      <c r="W33" s="239">
        <f>ROUND(BD54,2)</f>
        <v>0</v>
      </c>
      <c r="X33" s="240"/>
      <c r="Y33" s="240"/>
      <c r="Z33" s="240"/>
      <c r="AA33" s="240"/>
      <c r="AB33" s="240"/>
      <c r="AC33" s="240"/>
      <c r="AD33" s="240"/>
      <c r="AE33" s="240"/>
      <c r="AK33" s="239">
        <v>0</v>
      </c>
      <c r="AL33" s="240"/>
      <c r="AM33" s="240"/>
      <c r="AN33" s="240"/>
      <c r="AO33" s="240"/>
      <c r="AR33" s="37"/>
    </row>
    <row r="34" spans="2:44" s="1" customFormat="1" ht="6.9" customHeight="1">
      <c r="B34" s="33"/>
      <c r="AR34" s="33"/>
    </row>
    <row r="35" spans="2:44" s="1" customFormat="1" ht="25.95" customHeight="1">
      <c r="B35" s="33"/>
      <c r="C35" s="39"/>
      <c r="D35" s="40" t="s">
        <v>56</v>
      </c>
      <c r="E35" s="41"/>
      <c r="F35" s="41"/>
      <c r="G35" s="41"/>
      <c r="H35" s="41"/>
      <c r="I35" s="41"/>
      <c r="J35" s="41"/>
      <c r="K35" s="41"/>
      <c r="L35" s="41"/>
      <c r="M35" s="41"/>
      <c r="N35" s="41"/>
      <c r="O35" s="41"/>
      <c r="P35" s="41"/>
      <c r="Q35" s="41"/>
      <c r="R35" s="41"/>
      <c r="S35" s="41"/>
      <c r="T35" s="42" t="s">
        <v>57</v>
      </c>
      <c r="U35" s="41"/>
      <c r="V35" s="41"/>
      <c r="W35" s="41"/>
      <c r="X35" s="245" t="s">
        <v>58</v>
      </c>
      <c r="Y35" s="243"/>
      <c r="Z35" s="243"/>
      <c r="AA35" s="243"/>
      <c r="AB35" s="243"/>
      <c r="AC35" s="41"/>
      <c r="AD35" s="41"/>
      <c r="AE35" s="41"/>
      <c r="AF35" s="41"/>
      <c r="AG35" s="41"/>
      <c r="AH35" s="41"/>
      <c r="AI35" s="41"/>
      <c r="AJ35" s="41"/>
      <c r="AK35" s="242">
        <f>SUM(AK26:AK33)</f>
        <v>0</v>
      </c>
      <c r="AL35" s="243"/>
      <c r="AM35" s="243"/>
      <c r="AN35" s="243"/>
      <c r="AO35" s="244"/>
      <c r="AP35" s="39"/>
      <c r="AQ35" s="39"/>
      <c r="AR35" s="33"/>
    </row>
    <row r="36" spans="2:44" s="1" customFormat="1" ht="6.9" customHeight="1">
      <c r="B36" s="33"/>
      <c r="AR36" s="33"/>
    </row>
    <row r="37" spans="2:44" s="1" customFormat="1" ht="6.9" customHeight="1">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3"/>
    </row>
    <row r="41" spans="2:44" s="1" customFormat="1" ht="6.9" customHeight="1">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3"/>
    </row>
    <row r="42" spans="2:44" s="1" customFormat="1" ht="24.9" customHeight="1">
      <c r="B42" s="33"/>
      <c r="C42" s="21" t="s">
        <v>59</v>
      </c>
      <c r="AR42" s="33"/>
    </row>
    <row r="43" spans="2:44" s="1" customFormat="1" ht="6.9" customHeight="1">
      <c r="B43" s="33"/>
      <c r="AR43" s="33"/>
    </row>
    <row r="44" spans="2:44" s="3" customFormat="1" ht="12" customHeight="1">
      <c r="B44" s="47"/>
      <c r="C44" s="27" t="s">
        <v>13</v>
      </c>
      <c r="L44" s="3" t="str">
        <f>K5</f>
        <v>650180403</v>
      </c>
      <c r="AR44" s="47"/>
    </row>
    <row r="45" spans="2:44" s="4" customFormat="1" ht="36.9" customHeight="1">
      <c r="B45" s="48"/>
      <c r="C45" s="49" t="s">
        <v>16</v>
      </c>
      <c r="L45" s="205" t="str">
        <f>K6</f>
        <v>Oprava úseku km 1,604 - 3,955 (Třebušice - Most n.n.) - změna č.1 po prohlídce staveniště</v>
      </c>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R45" s="48"/>
    </row>
    <row r="46" spans="2:44" s="1" customFormat="1" ht="6.9" customHeight="1">
      <c r="B46" s="33"/>
      <c r="AR46" s="33"/>
    </row>
    <row r="47" spans="2:44" s="1" customFormat="1" ht="12" customHeight="1">
      <c r="B47" s="33"/>
      <c r="C47" s="27" t="s">
        <v>22</v>
      </c>
      <c r="L47" s="50" t="str">
        <f>IF(K8="","",K8)</f>
        <v>Třebušice - Most nové nádraží</v>
      </c>
      <c r="AI47" s="27" t="s">
        <v>24</v>
      </c>
      <c r="AM47" s="207" t="str">
        <f>IF(AN8="","",AN8)</f>
        <v>29. 5. 2023</v>
      </c>
      <c r="AN47" s="207"/>
      <c r="AR47" s="33"/>
    </row>
    <row r="48" spans="2:44" s="1" customFormat="1" ht="6.9" customHeight="1">
      <c r="B48" s="33"/>
      <c r="AR48" s="33"/>
    </row>
    <row r="49" spans="2:56" s="1" customFormat="1" ht="15.15" customHeight="1">
      <c r="B49" s="33"/>
      <c r="C49" s="27" t="s">
        <v>30</v>
      </c>
      <c r="L49" s="3" t="str">
        <f>IF(E11="","",E11)</f>
        <v>Správa železnic státní organizace</v>
      </c>
      <c r="AI49" s="27" t="s">
        <v>38</v>
      </c>
      <c r="AM49" s="208" t="str">
        <f>IF(E17="","",E17)</f>
        <v xml:space="preserve"> </v>
      </c>
      <c r="AN49" s="209"/>
      <c r="AO49" s="209"/>
      <c r="AP49" s="209"/>
      <c r="AR49" s="33"/>
      <c r="AS49" s="210" t="s">
        <v>60</v>
      </c>
      <c r="AT49" s="211"/>
      <c r="AU49" s="52"/>
      <c r="AV49" s="52"/>
      <c r="AW49" s="52"/>
      <c r="AX49" s="52"/>
      <c r="AY49" s="52"/>
      <c r="AZ49" s="52"/>
      <c r="BA49" s="52"/>
      <c r="BB49" s="52"/>
      <c r="BC49" s="52"/>
      <c r="BD49" s="53"/>
    </row>
    <row r="50" spans="2:56" s="1" customFormat="1" ht="15.15" customHeight="1">
      <c r="B50" s="33"/>
      <c r="C50" s="27" t="s">
        <v>36</v>
      </c>
      <c r="L50" s="3" t="str">
        <f>IF(E14="Vyplň údaj","",E14)</f>
        <v/>
      </c>
      <c r="AI50" s="27" t="s">
        <v>42</v>
      </c>
      <c r="AM50" s="208" t="str">
        <f>IF(E20="","",E20)</f>
        <v>Martin Řehák_725057275</v>
      </c>
      <c r="AN50" s="209"/>
      <c r="AO50" s="209"/>
      <c r="AP50" s="209"/>
      <c r="AR50" s="33"/>
      <c r="AS50" s="212"/>
      <c r="AT50" s="213"/>
      <c r="BD50" s="54"/>
    </row>
    <row r="51" spans="2:56" s="1" customFormat="1" ht="10.8" customHeight="1">
      <c r="B51" s="33"/>
      <c r="AR51" s="33"/>
      <c r="AS51" s="212"/>
      <c r="AT51" s="213"/>
      <c r="BD51" s="54"/>
    </row>
    <row r="52" spans="2:56" s="1" customFormat="1" ht="29.25" customHeight="1">
      <c r="B52" s="33"/>
      <c r="C52" s="214" t="s">
        <v>61</v>
      </c>
      <c r="D52" s="215"/>
      <c r="E52" s="215"/>
      <c r="F52" s="215"/>
      <c r="G52" s="215"/>
      <c r="H52" s="55"/>
      <c r="I52" s="217" t="s">
        <v>62</v>
      </c>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6" t="s">
        <v>63</v>
      </c>
      <c r="AH52" s="215"/>
      <c r="AI52" s="215"/>
      <c r="AJ52" s="215"/>
      <c r="AK52" s="215"/>
      <c r="AL52" s="215"/>
      <c r="AM52" s="215"/>
      <c r="AN52" s="217" t="s">
        <v>64</v>
      </c>
      <c r="AO52" s="215"/>
      <c r="AP52" s="215"/>
      <c r="AQ52" s="56" t="s">
        <v>65</v>
      </c>
      <c r="AR52" s="33"/>
      <c r="AS52" s="57" t="s">
        <v>66</v>
      </c>
      <c r="AT52" s="58" t="s">
        <v>67</v>
      </c>
      <c r="AU52" s="58" t="s">
        <v>68</v>
      </c>
      <c r="AV52" s="58" t="s">
        <v>69</v>
      </c>
      <c r="AW52" s="58" t="s">
        <v>70</v>
      </c>
      <c r="AX52" s="58" t="s">
        <v>71</v>
      </c>
      <c r="AY52" s="58" t="s">
        <v>72</v>
      </c>
      <c r="AZ52" s="58" t="s">
        <v>73</v>
      </c>
      <c r="BA52" s="58" t="s">
        <v>74</v>
      </c>
      <c r="BB52" s="58" t="s">
        <v>75</v>
      </c>
      <c r="BC52" s="58" t="s">
        <v>76</v>
      </c>
      <c r="BD52" s="59" t="s">
        <v>77</v>
      </c>
    </row>
    <row r="53" spans="2:56" s="1" customFormat="1" ht="10.8" customHeight="1">
      <c r="B53" s="33"/>
      <c r="AR53" s="33"/>
      <c r="AS53" s="60"/>
      <c r="AT53" s="52"/>
      <c r="AU53" s="52"/>
      <c r="AV53" s="52"/>
      <c r="AW53" s="52"/>
      <c r="AX53" s="52"/>
      <c r="AY53" s="52"/>
      <c r="AZ53" s="52"/>
      <c r="BA53" s="52"/>
      <c r="BB53" s="52"/>
      <c r="BC53" s="52"/>
      <c r="BD53" s="53"/>
    </row>
    <row r="54" spans="2:90" s="5" customFormat="1" ht="32.4" customHeight="1">
      <c r="B54" s="61"/>
      <c r="C54" s="62" t="s">
        <v>78</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25">
        <f>ROUND(AG55+AG57+AG59,2)</f>
        <v>0</v>
      </c>
      <c r="AH54" s="225"/>
      <c r="AI54" s="225"/>
      <c r="AJ54" s="225"/>
      <c r="AK54" s="225"/>
      <c r="AL54" s="225"/>
      <c r="AM54" s="225"/>
      <c r="AN54" s="226">
        <f aca="true" t="shared" si="0" ref="AN54:AN60">SUM(AG54,AT54)</f>
        <v>0</v>
      </c>
      <c r="AO54" s="226"/>
      <c r="AP54" s="226"/>
      <c r="AQ54" s="65" t="s">
        <v>39</v>
      </c>
      <c r="AR54" s="61"/>
      <c r="AS54" s="66">
        <f>ROUND(AS55+AS57+AS59,2)</f>
        <v>0</v>
      </c>
      <c r="AT54" s="67">
        <f aca="true" t="shared" si="1" ref="AT54:AT60">ROUND(SUM(AV54:AW54),2)</f>
        <v>0</v>
      </c>
      <c r="AU54" s="68">
        <f>ROUND(AU55+AU57+AU59,5)</f>
        <v>0</v>
      </c>
      <c r="AV54" s="67">
        <f>ROUND(AZ54*L29,2)</f>
        <v>0</v>
      </c>
      <c r="AW54" s="67">
        <f>ROUND(BA54*L30,2)</f>
        <v>0</v>
      </c>
      <c r="AX54" s="67">
        <f>ROUND(BB54*L29,2)</f>
        <v>0</v>
      </c>
      <c r="AY54" s="67">
        <f>ROUND(BC54*L30,2)</f>
        <v>0</v>
      </c>
      <c r="AZ54" s="67">
        <f>ROUND(AZ55+AZ57+AZ59,2)</f>
        <v>0</v>
      </c>
      <c r="BA54" s="67">
        <f>ROUND(BA55+BA57+BA59,2)</f>
        <v>0</v>
      </c>
      <c r="BB54" s="67">
        <f>ROUND(BB55+BB57+BB59,2)</f>
        <v>0</v>
      </c>
      <c r="BC54" s="67">
        <f>ROUND(BC55+BC57+BC59,2)</f>
        <v>0</v>
      </c>
      <c r="BD54" s="69">
        <f>ROUND(BD55+BD57+BD59,2)</f>
        <v>0</v>
      </c>
      <c r="BS54" s="70" t="s">
        <v>79</v>
      </c>
      <c r="BT54" s="70" t="s">
        <v>80</v>
      </c>
      <c r="BU54" s="71" t="s">
        <v>81</v>
      </c>
      <c r="BV54" s="70" t="s">
        <v>82</v>
      </c>
      <c r="BW54" s="70" t="s">
        <v>5</v>
      </c>
      <c r="BX54" s="70" t="s">
        <v>83</v>
      </c>
      <c r="CL54" s="70" t="s">
        <v>19</v>
      </c>
    </row>
    <row r="55" spans="2:91" s="6" customFormat="1" ht="16.5" customHeight="1">
      <c r="B55" s="72"/>
      <c r="C55" s="73"/>
      <c r="D55" s="220" t="s">
        <v>84</v>
      </c>
      <c r="E55" s="220"/>
      <c r="F55" s="220"/>
      <c r="G55" s="220"/>
      <c r="H55" s="220"/>
      <c r="I55" s="74"/>
      <c r="J55" s="220" t="s">
        <v>85</v>
      </c>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1">
        <f>ROUND(AG56,2)</f>
        <v>0</v>
      </c>
      <c r="AH55" s="219"/>
      <c r="AI55" s="219"/>
      <c r="AJ55" s="219"/>
      <c r="AK55" s="219"/>
      <c r="AL55" s="219"/>
      <c r="AM55" s="219"/>
      <c r="AN55" s="218">
        <f t="shared" si="0"/>
        <v>0</v>
      </c>
      <c r="AO55" s="219"/>
      <c r="AP55" s="219"/>
      <c r="AQ55" s="75" t="s">
        <v>86</v>
      </c>
      <c r="AR55" s="72"/>
      <c r="AS55" s="76">
        <f>ROUND(AS56,2)</f>
        <v>0</v>
      </c>
      <c r="AT55" s="77">
        <f t="shared" si="1"/>
        <v>0</v>
      </c>
      <c r="AU55" s="78">
        <f>ROUND(AU56,5)</f>
        <v>0</v>
      </c>
      <c r="AV55" s="77">
        <f>ROUND(AZ55*L29,2)</f>
        <v>0</v>
      </c>
      <c r="AW55" s="77">
        <f>ROUND(BA55*L30,2)</f>
        <v>0</v>
      </c>
      <c r="AX55" s="77">
        <f>ROUND(BB55*L29,2)</f>
        <v>0</v>
      </c>
      <c r="AY55" s="77">
        <f>ROUND(BC55*L30,2)</f>
        <v>0</v>
      </c>
      <c r="AZ55" s="77">
        <f>ROUND(AZ56,2)</f>
        <v>0</v>
      </c>
      <c r="BA55" s="77">
        <f>ROUND(BA56,2)</f>
        <v>0</v>
      </c>
      <c r="BB55" s="77">
        <f>ROUND(BB56,2)</f>
        <v>0</v>
      </c>
      <c r="BC55" s="77">
        <f>ROUND(BC56,2)</f>
        <v>0</v>
      </c>
      <c r="BD55" s="79">
        <f>ROUND(BD56,2)</f>
        <v>0</v>
      </c>
      <c r="BS55" s="80" t="s">
        <v>79</v>
      </c>
      <c r="BT55" s="80" t="s">
        <v>87</v>
      </c>
      <c r="BU55" s="80" t="s">
        <v>81</v>
      </c>
      <c r="BV55" s="80" t="s">
        <v>82</v>
      </c>
      <c r="BW55" s="80" t="s">
        <v>88</v>
      </c>
      <c r="BX55" s="80" t="s">
        <v>5</v>
      </c>
      <c r="CL55" s="80" t="s">
        <v>19</v>
      </c>
      <c r="CM55" s="80" t="s">
        <v>89</v>
      </c>
    </row>
    <row r="56" spans="1:90" s="3" customFormat="1" ht="23.25" customHeight="1">
      <c r="A56" s="81" t="s">
        <v>90</v>
      </c>
      <c r="B56" s="47"/>
      <c r="C56" s="9"/>
      <c r="D56" s="9"/>
      <c r="E56" s="222" t="s">
        <v>91</v>
      </c>
      <c r="F56" s="222"/>
      <c r="G56" s="222"/>
      <c r="H56" s="222"/>
      <c r="I56" s="222"/>
      <c r="J56" s="9"/>
      <c r="K56" s="222" t="s">
        <v>92</v>
      </c>
      <c r="L56" s="222"/>
      <c r="M56" s="222"/>
      <c r="N56" s="222"/>
      <c r="O56" s="222"/>
      <c r="P56" s="222"/>
      <c r="Q56" s="222"/>
      <c r="R56" s="222"/>
      <c r="S56" s="222"/>
      <c r="T56" s="222"/>
      <c r="U56" s="222"/>
      <c r="V56" s="222"/>
      <c r="W56" s="222"/>
      <c r="X56" s="222"/>
      <c r="Y56" s="222"/>
      <c r="Z56" s="222"/>
      <c r="AA56" s="222"/>
      <c r="AB56" s="222"/>
      <c r="AC56" s="222"/>
      <c r="AD56" s="222"/>
      <c r="AE56" s="222"/>
      <c r="AF56" s="222"/>
      <c r="AG56" s="223">
        <f>'Č11-zm_1 - 1.TK Třebušice...'!J32</f>
        <v>0</v>
      </c>
      <c r="AH56" s="224"/>
      <c r="AI56" s="224"/>
      <c r="AJ56" s="224"/>
      <c r="AK56" s="224"/>
      <c r="AL56" s="224"/>
      <c r="AM56" s="224"/>
      <c r="AN56" s="223">
        <f t="shared" si="0"/>
        <v>0</v>
      </c>
      <c r="AO56" s="224"/>
      <c r="AP56" s="224"/>
      <c r="AQ56" s="82" t="s">
        <v>93</v>
      </c>
      <c r="AR56" s="47"/>
      <c r="AS56" s="83">
        <v>0</v>
      </c>
      <c r="AT56" s="84">
        <f t="shared" si="1"/>
        <v>0</v>
      </c>
      <c r="AU56" s="85">
        <f>'Č11-zm_1 - 1.TK Třebušice...'!P88</f>
        <v>0</v>
      </c>
      <c r="AV56" s="84">
        <f>'Č11-zm_1 - 1.TK Třebušice...'!J35</f>
        <v>0</v>
      </c>
      <c r="AW56" s="84">
        <f>'Č11-zm_1 - 1.TK Třebušice...'!J36</f>
        <v>0</v>
      </c>
      <c r="AX56" s="84">
        <f>'Č11-zm_1 - 1.TK Třebušice...'!J37</f>
        <v>0</v>
      </c>
      <c r="AY56" s="84">
        <f>'Č11-zm_1 - 1.TK Třebušice...'!J38</f>
        <v>0</v>
      </c>
      <c r="AZ56" s="84">
        <f>'Č11-zm_1 - 1.TK Třebušice...'!F35</f>
        <v>0</v>
      </c>
      <c r="BA56" s="84">
        <f>'Č11-zm_1 - 1.TK Třebušice...'!F36</f>
        <v>0</v>
      </c>
      <c r="BB56" s="84">
        <f>'Č11-zm_1 - 1.TK Třebušice...'!F37</f>
        <v>0</v>
      </c>
      <c r="BC56" s="84">
        <f>'Č11-zm_1 - 1.TK Třebušice...'!F38</f>
        <v>0</v>
      </c>
      <c r="BD56" s="86">
        <f>'Č11-zm_1 - 1.TK Třebušice...'!F39</f>
        <v>0</v>
      </c>
      <c r="BT56" s="25" t="s">
        <v>89</v>
      </c>
      <c r="BV56" s="25" t="s">
        <v>82</v>
      </c>
      <c r="BW56" s="25" t="s">
        <v>94</v>
      </c>
      <c r="BX56" s="25" t="s">
        <v>88</v>
      </c>
      <c r="CL56" s="25" t="s">
        <v>39</v>
      </c>
    </row>
    <row r="57" spans="2:91" s="6" customFormat="1" ht="16.5" customHeight="1">
      <c r="B57" s="72"/>
      <c r="C57" s="73"/>
      <c r="D57" s="220" t="s">
        <v>95</v>
      </c>
      <c r="E57" s="220"/>
      <c r="F57" s="220"/>
      <c r="G57" s="220"/>
      <c r="H57" s="220"/>
      <c r="I57" s="74"/>
      <c r="J57" s="220" t="s">
        <v>96</v>
      </c>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1">
        <f>ROUND(AG58,2)</f>
        <v>0</v>
      </c>
      <c r="AH57" s="219"/>
      <c r="AI57" s="219"/>
      <c r="AJ57" s="219"/>
      <c r="AK57" s="219"/>
      <c r="AL57" s="219"/>
      <c r="AM57" s="219"/>
      <c r="AN57" s="218">
        <f t="shared" si="0"/>
        <v>0</v>
      </c>
      <c r="AO57" s="219"/>
      <c r="AP57" s="219"/>
      <c r="AQ57" s="75" t="s">
        <v>86</v>
      </c>
      <c r="AR57" s="72"/>
      <c r="AS57" s="76">
        <f>ROUND(AS58,2)</f>
        <v>0</v>
      </c>
      <c r="AT57" s="77">
        <f t="shared" si="1"/>
        <v>0</v>
      </c>
      <c r="AU57" s="78">
        <f>ROUND(AU58,5)</f>
        <v>0</v>
      </c>
      <c r="AV57" s="77">
        <f>ROUND(AZ57*L29,2)</f>
        <v>0</v>
      </c>
      <c r="AW57" s="77">
        <f>ROUND(BA57*L30,2)</f>
        <v>0</v>
      </c>
      <c r="AX57" s="77">
        <f>ROUND(BB57*L29,2)</f>
        <v>0</v>
      </c>
      <c r="AY57" s="77">
        <f>ROUND(BC57*L30,2)</f>
        <v>0</v>
      </c>
      <c r="AZ57" s="77">
        <f>ROUND(AZ58,2)</f>
        <v>0</v>
      </c>
      <c r="BA57" s="77">
        <f>ROUND(BA58,2)</f>
        <v>0</v>
      </c>
      <c r="BB57" s="77">
        <f>ROUND(BB58,2)</f>
        <v>0</v>
      </c>
      <c r="BC57" s="77">
        <f>ROUND(BC58,2)</f>
        <v>0</v>
      </c>
      <c r="BD57" s="79">
        <f>ROUND(BD58,2)</f>
        <v>0</v>
      </c>
      <c r="BS57" s="80" t="s">
        <v>79</v>
      </c>
      <c r="BT57" s="80" t="s">
        <v>87</v>
      </c>
      <c r="BU57" s="80" t="s">
        <v>81</v>
      </c>
      <c r="BV57" s="80" t="s">
        <v>82</v>
      </c>
      <c r="BW57" s="80" t="s">
        <v>97</v>
      </c>
      <c r="BX57" s="80" t="s">
        <v>5</v>
      </c>
      <c r="CL57" s="80" t="s">
        <v>39</v>
      </c>
      <c r="CM57" s="80" t="s">
        <v>89</v>
      </c>
    </row>
    <row r="58" spans="1:90" s="3" customFormat="1" ht="23.25" customHeight="1">
      <c r="A58" s="81" t="s">
        <v>90</v>
      </c>
      <c r="B58" s="47"/>
      <c r="C58" s="9"/>
      <c r="D58" s="9"/>
      <c r="E58" s="222" t="s">
        <v>98</v>
      </c>
      <c r="F58" s="222"/>
      <c r="G58" s="222"/>
      <c r="H58" s="222"/>
      <c r="I58" s="222"/>
      <c r="J58" s="9"/>
      <c r="K58" s="222" t="s">
        <v>99</v>
      </c>
      <c r="L58" s="222"/>
      <c r="M58" s="222"/>
      <c r="N58" s="222"/>
      <c r="O58" s="222"/>
      <c r="P58" s="222"/>
      <c r="Q58" s="222"/>
      <c r="R58" s="222"/>
      <c r="S58" s="222"/>
      <c r="T58" s="222"/>
      <c r="U58" s="222"/>
      <c r="V58" s="222"/>
      <c r="W58" s="222"/>
      <c r="X58" s="222"/>
      <c r="Y58" s="222"/>
      <c r="Z58" s="222"/>
      <c r="AA58" s="222"/>
      <c r="AB58" s="222"/>
      <c r="AC58" s="222"/>
      <c r="AD58" s="222"/>
      <c r="AE58" s="222"/>
      <c r="AF58" s="222"/>
      <c r="AG58" s="223">
        <f>'Č21-zm_1 - Vedlejší rozpo...'!J32</f>
        <v>0</v>
      </c>
      <c r="AH58" s="224"/>
      <c r="AI58" s="224"/>
      <c r="AJ58" s="224"/>
      <c r="AK58" s="224"/>
      <c r="AL58" s="224"/>
      <c r="AM58" s="224"/>
      <c r="AN58" s="223">
        <f t="shared" si="0"/>
        <v>0</v>
      </c>
      <c r="AO58" s="224"/>
      <c r="AP58" s="224"/>
      <c r="AQ58" s="82" t="s">
        <v>93</v>
      </c>
      <c r="AR58" s="47"/>
      <c r="AS58" s="83">
        <v>0</v>
      </c>
      <c r="AT58" s="84">
        <f t="shared" si="1"/>
        <v>0</v>
      </c>
      <c r="AU58" s="85">
        <f>'Č21-zm_1 - Vedlejší rozpo...'!P86</f>
        <v>0</v>
      </c>
      <c r="AV58" s="84">
        <f>'Č21-zm_1 - Vedlejší rozpo...'!J35</f>
        <v>0</v>
      </c>
      <c r="AW58" s="84">
        <f>'Č21-zm_1 - Vedlejší rozpo...'!J36</f>
        <v>0</v>
      </c>
      <c r="AX58" s="84">
        <f>'Č21-zm_1 - Vedlejší rozpo...'!J37</f>
        <v>0</v>
      </c>
      <c r="AY58" s="84">
        <f>'Č21-zm_1 - Vedlejší rozpo...'!J38</f>
        <v>0</v>
      </c>
      <c r="AZ58" s="84">
        <f>'Č21-zm_1 - Vedlejší rozpo...'!F35</f>
        <v>0</v>
      </c>
      <c r="BA58" s="84">
        <f>'Č21-zm_1 - Vedlejší rozpo...'!F36</f>
        <v>0</v>
      </c>
      <c r="BB58" s="84">
        <f>'Č21-zm_1 - Vedlejší rozpo...'!F37</f>
        <v>0</v>
      </c>
      <c r="BC58" s="84">
        <f>'Č21-zm_1 - Vedlejší rozpo...'!F38</f>
        <v>0</v>
      </c>
      <c r="BD58" s="86">
        <f>'Č21-zm_1 - Vedlejší rozpo...'!F39</f>
        <v>0</v>
      </c>
      <c r="BT58" s="25" t="s">
        <v>89</v>
      </c>
      <c r="BV58" s="25" t="s">
        <v>82</v>
      </c>
      <c r="BW58" s="25" t="s">
        <v>100</v>
      </c>
      <c r="BX58" s="25" t="s">
        <v>97</v>
      </c>
      <c r="CL58" s="25" t="s">
        <v>39</v>
      </c>
    </row>
    <row r="59" spans="2:91" s="6" customFormat="1" ht="16.5" customHeight="1">
      <c r="B59" s="72"/>
      <c r="C59" s="73"/>
      <c r="D59" s="220" t="s">
        <v>101</v>
      </c>
      <c r="E59" s="220"/>
      <c r="F59" s="220"/>
      <c r="G59" s="220"/>
      <c r="H59" s="220"/>
      <c r="I59" s="74"/>
      <c r="J59" s="220" t="s">
        <v>102</v>
      </c>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1">
        <f>ROUND(AG60,2)</f>
        <v>0</v>
      </c>
      <c r="AH59" s="219"/>
      <c r="AI59" s="219"/>
      <c r="AJ59" s="219"/>
      <c r="AK59" s="219"/>
      <c r="AL59" s="219"/>
      <c r="AM59" s="219"/>
      <c r="AN59" s="218">
        <f t="shared" si="0"/>
        <v>0</v>
      </c>
      <c r="AO59" s="219"/>
      <c r="AP59" s="219"/>
      <c r="AQ59" s="75" t="s">
        <v>86</v>
      </c>
      <c r="AR59" s="72"/>
      <c r="AS59" s="76">
        <f>ROUND(AS60,2)</f>
        <v>0</v>
      </c>
      <c r="AT59" s="77">
        <f t="shared" si="1"/>
        <v>0</v>
      </c>
      <c r="AU59" s="78">
        <f>ROUND(AU60,5)</f>
        <v>0</v>
      </c>
      <c r="AV59" s="77">
        <f>ROUND(AZ59*L29,2)</f>
        <v>0</v>
      </c>
      <c r="AW59" s="77">
        <f>ROUND(BA59*L30,2)</f>
        <v>0</v>
      </c>
      <c r="AX59" s="77">
        <f>ROUND(BB59*L29,2)</f>
        <v>0</v>
      </c>
      <c r="AY59" s="77">
        <f>ROUND(BC59*L30,2)</f>
        <v>0</v>
      </c>
      <c r="AZ59" s="77">
        <f>ROUND(AZ60,2)</f>
        <v>0</v>
      </c>
      <c r="BA59" s="77">
        <f>ROUND(BA60,2)</f>
        <v>0</v>
      </c>
      <c r="BB59" s="77">
        <f>ROUND(BB60,2)</f>
        <v>0</v>
      </c>
      <c r="BC59" s="77">
        <f>ROUND(BC60,2)</f>
        <v>0</v>
      </c>
      <c r="BD59" s="79">
        <f>ROUND(BD60,2)</f>
        <v>0</v>
      </c>
      <c r="BS59" s="80" t="s">
        <v>79</v>
      </c>
      <c r="BT59" s="80" t="s">
        <v>87</v>
      </c>
      <c r="BU59" s="80" t="s">
        <v>81</v>
      </c>
      <c r="BV59" s="80" t="s">
        <v>82</v>
      </c>
      <c r="BW59" s="80" t="s">
        <v>103</v>
      </c>
      <c r="BX59" s="80" t="s">
        <v>5</v>
      </c>
      <c r="CL59" s="80" t="s">
        <v>39</v>
      </c>
      <c r="CM59" s="80" t="s">
        <v>89</v>
      </c>
    </row>
    <row r="60" spans="1:90" s="3" customFormat="1" ht="35.25" customHeight="1">
      <c r="A60" s="81" t="s">
        <v>90</v>
      </c>
      <c r="B60" s="47"/>
      <c r="C60" s="9"/>
      <c r="D60" s="9"/>
      <c r="E60" s="222" t="s">
        <v>104</v>
      </c>
      <c r="F60" s="222"/>
      <c r="G60" s="222"/>
      <c r="H60" s="222"/>
      <c r="I60" s="222"/>
      <c r="J60" s="9"/>
      <c r="K60" s="222" t="s">
        <v>105</v>
      </c>
      <c r="L60" s="222"/>
      <c r="M60" s="222"/>
      <c r="N60" s="222"/>
      <c r="O60" s="222"/>
      <c r="P60" s="222"/>
      <c r="Q60" s="222"/>
      <c r="R60" s="222"/>
      <c r="S60" s="222"/>
      <c r="T60" s="222"/>
      <c r="U60" s="222"/>
      <c r="V60" s="222"/>
      <c r="W60" s="222"/>
      <c r="X60" s="222"/>
      <c r="Y60" s="222"/>
      <c r="Z60" s="222"/>
      <c r="AA60" s="222"/>
      <c r="AB60" s="222"/>
      <c r="AC60" s="222"/>
      <c r="AD60" s="222"/>
      <c r="AE60" s="222"/>
      <c r="AF60" s="222"/>
      <c r="AG60" s="223">
        <f>'Č25- NEOCEŇOVAT! - Materi...'!J32</f>
        <v>0</v>
      </c>
      <c r="AH60" s="224"/>
      <c r="AI60" s="224"/>
      <c r="AJ60" s="224"/>
      <c r="AK60" s="224"/>
      <c r="AL60" s="224"/>
      <c r="AM60" s="224"/>
      <c r="AN60" s="223">
        <f t="shared" si="0"/>
        <v>0</v>
      </c>
      <c r="AO60" s="224"/>
      <c r="AP60" s="224"/>
      <c r="AQ60" s="82" t="s">
        <v>93</v>
      </c>
      <c r="AR60" s="47"/>
      <c r="AS60" s="87">
        <v>0</v>
      </c>
      <c r="AT60" s="88">
        <f t="shared" si="1"/>
        <v>0</v>
      </c>
      <c r="AU60" s="89">
        <f>'Č25- NEOCEŇOVAT! - Materi...'!P87</f>
        <v>0</v>
      </c>
      <c r="AV60" s="88">
        <f>'Č25- NEOCEŇOVAT! - Materi...'!J35</f>
        <v>0</v>
      </c>
      <c r="AW60" s="88">
        <f>'Č25- NEOCEŇOVAT! - Materi...'!J36</f>
        <v>0</v>
      </c>
      <c r="AX60" s="88">
        <f>'Č25- NEOCEŇOVAT! - Materi...'!J37</f>
        <v>0</v>
      </c>
      <c r="AY60" s="88">
        <f>'Č25- NEOCEŇOVAT! - Materi...'!J38</f>
        <v>0</v>
      </c>
      <c r="AZ60" s="88">
        <f>'Č25- NEOCEŇOVAT! - Materi...'!F35</f>
        <v>0</v>
      </c>
      <c r="BA60" s="88">
        <f>'Č25- NEOCEŇOVAT! - Materi...'!F36</f>
        <v>0</v>
      </c>
      <c r="BB60" s="88">
        <f>'Č25- NEOCEŇOVAT! - Materi...'!F37</f>
        <v>0</v>
      </c>
      <c r="BC60" s="88">
        <f>'Č25- NEOCEŇOVAT! - Materi...'!F38</f>
        <v>0</v>
      </c>
      <c r="BD60" s="90">
        <f>'Č25- NEOCEŇOVAT! - Materi...'!F39</f>
        <v>0</v>
      </c>
      <c r="BT60" s="25" t="s">
        <v>89</v>
      </c>
      <c r="BV60" s="25" t="s">
        <v>82</v>
      </c>
      <c r="BW60" s="25" t="s">
        <v>106</v>
      </c>
      <c r="BX60" s="25" t="s">
        <v>103</v>
      </c>
      <c r="CL60" s="25" t="s">
        <v>39</v>
      </c>
    </row>
    <row r="61" spans="2:44" s="1" customFormat="1" ht="30" customHeight="1">
      <c r="B61" s="33"/>
      <c r="AR61" s="33"/>
    </row>
    <row r="62" spans="2:44" s="1" customFormat="1" ht="6.9" customHeight="1">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33"/>
    </row>
  </sheetData>
  <sheetProtection algorithmName="SHA-512" hashValue="hZ2XVh2uSGD7Mh/Um4uAjPDQtAgsnAQrrMg+t9rWGlvSyWkjUq5AR0A8l7esXtWuE9yh3wcrfY4A3HCKdPQtIA==" saltValue="Ny/dEolof7yHWuUadKV/hQsPEFyUAW8uo6HK9VUc8HjvGbvRChnV83IlgIai6oXsMJA7yOYWCjfNJ2mrmYRjwQ==" spinCount="100000" sheet="1" objects="1" scenarios="1" formatColumns="0" formatRows="0"/>
  <mergeCells count="62">
    <mergeCell ref="AR2:BE2"/>
    <mergeCell ref="L33:P33"/>
    <mergeCell ref="W33:AE33"/>
    <mergeCell ref="AK33:AO33"/>
    <mergeCell ref="AK35:AO35"/>
    <mergeCell ref="X35:AB35"/>
    <mergeCell ref="L31:P31"/>
    <mergeCell ref="AK31:AO31"/>
    <mergeCell ref="L32:P32"/>
    <mergeCell ref="W32:AE32"/>
    <mergeCell ref="AK32:AO32"/>
    <mergeCell ref="BE5:BE32"/>
    <mergeCell ref="K5:AJ5"/>
    <mergeCell ref="K6:AJ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AN60:AP60"/>
    <mergeCell ref="AG60:AM60"/>
    <mergeCell ref="E60:I60"/>
    <mergeCell ref="K60:AF60"/>
    <mergeCell ref="AG54:AM54"/>
    <mergeCell ref="AN54:AP54"/>
    <mergeCell ref="AG58:AM58"/>
    <mergeCell ref="AN58:AP58"/>
    <mergeCell ref="E58:I58"/>
    <mergeCell ref="K58:AF58"/>
    <mergeCell ref="AN59:AP59"/>
    <mergeCell ref="AG59:AM59"/>
    <mergeCell ref="D59:H59"/>
    <mergeCell ref="J59:AF59"/>
    <mergeCell ref="K56:AF56"/>
    <mergeCell ref="AN56:AP56"/>
    <mergeCell ref="AG56:AM56"/>
    <mergeCell ref="E56:I56"/>
    <mergeCell ref="D57:H57"/>
    <mergeCell ref="J57:AF57"/>
    <mergeCell ref="AN57:AP57"/>
    <mergeCell ref="AG57:AM57"/>
    <mergeCell ref="C52:G52"/>
    <mergeCell ref="AG52:AM52"/>
    <mergeCell ref="AN52:AP52"/>
    <mergeCell ref="I52:AF52"/>
    <mergeCell ref="AN55:AP55"/>
    <mergeCell ref="D55:H55"/>
    <mergeCell ref="J55:AF55"/>
    <mergeCell ref="AG55:AM55"/>
    <mergeCell ref="L45:AJ45"/>
    <mergeCell ref="AM47:AN47"/>
    <mergeCell ref="AM49:AP49"/>
    <mergeCell ref="AS49:AT51"/>
    <mergeCell ref="AM50:AP50"/>
  </mergeCells>
  <hyperlinks>
    <hyperlink ref="A56" location="'Č11-zm_1 - 1.TK Třebušice...'!C2" display="/"/>
    <hyperlink ref="A58" location="'Č21-zm_1 - Vedlejší rozpo...'!C2" display="/"/>
    <hyperlink ref="A60" r:id="rId1"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29"/>
  <sheetViews>
    <sheetView showGridLines="0" workbookViewId="0" topLeftCell="A17">
      <selection activeCell="I29" sqref="I2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 customHeight="1">
      <c r="L2" s="231"/>
      <c r="M2" s="231"/>
      <c r="N2" s="231"/>
      <c r="O2" s="231"/>
      <c r="P2" s="231"/>
      <c r="Q2" s="231"/>
      <c r="R2" s="231"/>
      <c r="S2" s="231"/>
      <c r="T2" s="231"/>
      <c r="U2" s="231"/>
      <c r="V2" s="231"/>
      <c r="AT2" s="17" t="s">
        <v>94</v>
      </c>
      <c r="AZ2" s="91" t="s">
        <v>107</v>
      </c>
      <c r="BA2" s="91" t="s">
        <v>108</v>
      </c>
      <c r="BB2" s="91" t="s">
        <v>109</v>
      </c>
      <c r="BC2" s="91" t="s">
        <v>110</v>
      </c>
      <c r="BD2" s="91" t="s">
        <v>89</v>
      </c>
    </row>
    <row r="3" spans="2:56" ht="6.9" customHeight="1">
      <c r="B3" s="18"/>
      <c r="C3" s="19"/>
      <c r="D3" s="19"/>
      <c r="E3" s="19"/>
      <c r="F3" s="19"/>
      <c r="G3" s="19"/>
      <c r="H3" s="19"/>
      <c r="I3" s="19"/>
      <c r="J3" s="19"/>
      <c r="K3" s="19"/>
      <c r="L3" s="20"/>
      <c r="AT3" s="17" t="s">
        <v>89</v>
      </c>
      <c r="AZ3" s="91" t="s">
        <v>111</v>
      </c>
      <c r="BA3" s="91" t="s">
        <v>112</v>
      </c>
      <c r="BB3" s="91" t="s">
        <v>113</v>
      </c>
      <c r="BC3" s="91" t="s">
        <v>114</v>
      </c>
      <c r="BD3" s="91" t="s">
        <v>89</v>
      </c>
    </row>
    <row r="4" spans="2:56" ht="24.9" customHeight="1">
      <c r="B4" s="20"/>
      <c r="D4" s="21" t="s">
        <v>115</v>
      </c>
      <c r="L4" s="20"/>
      <c r="M4" s="92" t="s">
        <v>10</v>
      </c>
      <c r="AT4" s="17" t="s">
        <v>41</v>
      </c>
      <c r="AZ4" s="91" t="s">
        <v>116</v>
      </c>
      <c r="BA4" s="91" t="s">
        <v>117</v>
      </c>
      <c r="BB4" s="91" t="s">
        <v>118</v>
      </c>
      <c r="BC4" s="91" t="s">
        <v>119</v>
      </c>
      <c r="BD4" s="91" t="s">
        <v>89</v>
      </c>
    </row>
    <row r="5" spans="2:56" ht="6.9" customHeight="1">
      <c r="B5" s="20"/>
      <c r="L5" s="20"/>
      <c r="AZ5" s="91" t="s">
        <v>120</v>
      </c>
      <c r="BA5" s="91" t="s">
        <v>121</v>
      </c>
      <c r="BB5" s="91" t="s">
        <v>113</v>
      </c>
      <c r="BC5" s="91" t="s">
        <v>122</v>
      </c>
      <c r="BD5" s="91" t="s">
        <v>89</v>
      </c>
    </row>
    <row r="6" spans="2:56" ht="12" customHeight="1">
      <c r="B6" s="20"/>
      <c r="D6" s="27" t="s">
        <v>16</v>
      </c>
      <c r="L6" s="20"/>
      <c r="AZ6" s="91" t="s">
        <v>123</v>
      </c>
      <c r="BA6" s="91" t="s">
        <v>124</v>
      </c>
      <c r="BB6" s="91" t="s">
        <v>125</v>
      </c>
      <c r="BC6" s="91" t="s">
        <v>126</v>
      </c>
      <c r="BD6" s="91" t="s">
        <v>89</v>
      </c>
    </row>
    <row r="7" spans="2:56" ht="26.25" customHeight="1">
      <c r="B7" s="20"/>
      <c r="E7" s="246" t="str">
        <f>'Rekapitulace zakázky'!K6</f>
        <v>Oprava úseku km 1,604 - 3,955 (Třebušice - Most n.n.) - změna č.1 po prohlídce staveniště</v>
      </c>
      <c r="F7" s="247"/>
      <c r="G7" s="247"/>
      <c r="H7" s="247"/>
      <c r="L7" s="20"/>
      <c r="AZ7" s="91" t="s">
        <v>127</v>
      </c>
      <c r="BA7" s="91" t="s">
        <v>128</v>
      </c>
      <c r="BB7" s="91" t="s">
        <v>125</v>
      </c>
      <c r="BC7" s="91" t="s">
        <v>129</v>
      </c>
      <c r="BD7" s="91" t="s">
        <v>89</v>
      </c>
    </row>
    <row r="8" spans="2:56" ht="12" customHeight="1">
      <c r="B8" s="20"/>
      <c r="D8" s="27" t="s">
        <v>130</v>
      </c>
      <c r="L8" s="20"/>
      <c r="AZ8" s="91" t="s">
        <v>131</v>
      </c>
      <c r="BA8" s="91" t="s">
        <v>132</v>
      </c>
      <c r="BB8" s="91" t="s">
        <v>125</v>
      </c>
      <c r="BC8" s="91" t="s">
        <v>133</v>
      </c>
      <c r="BD8" s="91" t="s">
        <v>89</v>
      </c>
    </row>
    <row r="9" spans="2:56" s="1" customFormat="1" ht="16.5" customHeight="1">
      <c r="B9" s="33"/>
      <c r="E9" s="246" t="s">
        <v>134</v>
      </c>
      <c r="F9" s="248"/>
      <c r="G9" s="248"/>
      <c r="H9" s="248"/>
      <c r="L9" s="33"/>
      <c r="AZ9" s="91" t="s">
        <v>135</v>
      </c>
      <c r="BA9" s="91" t="s">
        <v>136</v>
      </c>
      <c r="BB9" s="91" t="s">
        <v>125</v>
      </c>
      <c r="BC9" s="91" t="s">
        <v>137</v>
      </c>
      <c r="BD9" s="91" t="s">
        <v>89</v>
      </c>
    </row>
    <row r="10" spans="2:56" s="1" customFormat="1" ht="12" customHeight="1">
      <c r="B10" s="33"/>
      <c r="D10" s="27" t="s">
        <v>138</v>
      </c>
      <c r="L10" s="33"/>
      <c r="AZ10" s="91" t="s">
        <v>139</v>
      </c>
      <c r="BA10" s="91" t="s">
        <v>140</v>
      </c>
      <c r="BB10" s="91" t="s">
        <v>141</v>
      </c>
      <c r="BC10" s="91" t="s">
        <v>142</v>
      </c>
      <c r="BD10" s="91" t="s">
        <v>89</v>
      </c>
    </row>
    <row r="11" spans="2:56" s="1" customFormat="1" ht="16.5" customHeight="1">
      <c r="B11" s="33"/>
      <c r="E11" s="205" t="s">
        <v>143</v>
      </c>
      <c r="F11" s="248"/>
      <c r="G11" s="248"/>
      <c r="H11" s="248"/>
      <c r="L11" s="33"/>
      <c r="AZ11" s="91" t="s">
        <v>144</v>
      </c>
      <c r="BA11" s="91" t="s">
        <v>145</v>
      </c>
      <c r="BB11" s="91" t="s">
        <v>141</v>
      </c>
      <c r="BC11" s="91" t="s">
        <v>146</v>
      </c>
      <c r="BD11" s="91" t="s">
        <v>89</v>
      </c>
    </row>
    <row r="12" spans="2:56" s="1" customFormat="1" ht="10.2">
      <c r="B12" s="33"/>
      <c r="L12" s="33"/>
      <c r="AZ12" s="91" t="s">
        <v>147</v>
      </c>
      <c r="BA12" s="91" t="s">
        <v>148</v>
      </c>
      <c r="BB12" s="91" t="s">
        <v>125</v>
      </c>
      <c r="BC12" s="91" t="s">
        <v>149</v>
      </c>
      <c r="BD12" s="91" t="s">
        <v>89</v>
      </c>
    </row>
    <row r="13" spans="2:56" s="1" customFormat="1" ht="12" customHeight="1">
      <c r="B13" s="33"/>
      <c r="D13" s="27" t="s">
        <v>18</v>
      </c>
      <c r="F13" s="25" t="s">
        <v>39</v>
      </c>
      <c r="I13" s="27" t="s">
        <v>20</v>
      </c>
      <c r="J13" s="25" t="s">
        <v>39</v>
      </c>
      <c r="L13" s="33"/>
      <c r="AZ13" s="91" t="s">
        <v>150</v>
      </c>
      <c r="BA13" s="91" t="s">
        <v>151</v>
      </c>
      <c r="BB13" s="91" t="s">
        <v>125</v>
      </c>
      <c r="BC13" s="91" t="s">
        <v>152</v>
      </c>
      <c r="BD13" s="91" t="s">
        <v>89</v>
      </c>
    </row>
    <row r="14" spans="2:56" s="1" customFormat="1" ht="12" customHeight="1">
      <c r="B14" s="33"/>
      <c r="D14" s="27" t="s">
        <v>22</v>
      </c>
      <c r="F14" s="25" t="s">
        <v>23</v>
      </c>
      <c r="I14" s="27" t="s">
        <v>24</v>
      </c>
      <c r="J14" s="51" t="str">
        <f>'Rekapitulace zakázky'!AN8</f>
        <v>29. 5. 2023</v>
      </c>
      <c r="L14" s="33"/>
      <c r="AZ14" s="91" t="s">
        <v>153</v>
      </c>
      <c r="BA14" s="91" t="s">
        <v>154</v>
      </c>
      <c r="BB14" s="91" t="s">
        <v>125</v>
      </c>
      <c r="BC14" s="91" t="s">
        <v>155</v>
      </c>
      <c r="BD14" s="91" t="s">
        <v>89</v>
      </c>
    </row>
    <row r="15" spans="2:12" s="1" customFormat="1" ht="10.8"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 customHeight="1">
      <c r="B18" s="33"/>
      <c r="L18" s="33"/>
    </row>
    <row r="19" spans="2:12" s="1" customFormat="1" ht="12" customHeight="1">
      <c r="B19" s="33"/>
      <c r="D19" s="27" t="s">
        <v>36</v>
      </c>
      <c r="I19" s="27" t="s">
        <v>31</v>
      </c>
      <c r="J19" s="28" t="str">
        <f>'Rekapitulace zakázky'!AN13</f>
        <v>Vyplň údaj</v>
      </c>
      <c r="L19" s="33"/>
    </row>
    <row r="20" spans="2:12" s="1" customFormat="1" ht="18" customHeight="1">
      <c r="B20" s="33"/>
      <c r="E20" s="249" t="str">
        <f>'Rekapitulace zakázky'!E14</f>
        <v>Vyplň údaj</v>
      </c>
      <c r="F20" s="230"/>
      <c r="G20" s="230"/>
      <c r="H20" s="230"/>
      <c r="I20" s="27" t="s">
        <v>34</v>
      </c>
      <c r="J20" s="28" t="str">
        <f>'Rekapitulace zakázky'!AN14</f>
        <v>Vyplň údaj</v>
      </c>
      <c r="L20" s="33"/>
    </row>
    <row r="21" spans="2:12" s="1" customFormat="1" ht="6.9" customHeight="1">
      <c r="B21" s="33"/>
      <c r="L21" s="33"/>
    </row>
    <row r="22" spans="2:12" s="1" customFormat="1" ht="12" customHeight="1">
      <c r="B22" s="33"/>
      <c r="D22" s="27" t="s">
        <v>38</v>
      </c>
      <c r="I22" s="27" t="s">
        <v>31</v>
      </c>
      <c r="J22" s="25" t="str">
        <f>IF('Rekapitulace zakázky'!AN16="","",'Rekapitulace zakázky'!AN16)</f>
        <v/>
      </c>
      <c r="L22" s="33"/>
    </row>
    <row r="23" spans="2:12" s="1" customFormat="1" ht="18" customHeight="1">
      <c r="B23" s="33"/>
      <c r="E23" s="25" t="str">
        <f>IF('Rekapitulace zakázky'!E17="","",'Rekapitulace zakázky'!E17)</f>
        <v xml:space="preserve"> </v>
      </c>
      <c r="I23" s="27" t="s">
        <v>34</v>
      </c>
      <c r="J23" s="25" t="str">
        <f>IF('Rekapitulace zakázky'!AN17="","",'Rekapitulace zakázky'!AN17)</f>
        <v/>
      </c>
      <c r="L23" s="33"/>
    </row>
    <row r="24" spans="2:12" s="1" customFormat="1" ht="6.9" customHeight="1">
      <c r="B24" s="33"/>
      <c r="L24" s="33"/>
    </row>
    <row r="25" spans="2:12" s="1" customFormat="1" ht="12" customHeight="1">
      <c r="B25" s="33"/>
      <c r="D25" s="27" t="s">
        <v>42</v>
      </c>
      <c r="I25" s="27" t="s">
        <v>31</v>
      </c>
      <c r="J25" s="25" t="s">
        <v>39</v>
      </c>
      <c r="L25" s="33"/>
    </row>
    <row r="26" spans="2:12" s="1" customFormat="1" ht="18" customHeight="1">
      <c r="B26" s="33"/>
      <c r="E26" s="25" t="s">
        <v>43</v>
      </c>
      <c r="I26" s="27" t="s">
        <v>34</v>
      </c>
      <c r="J26" s="25" t="s">
        <v>39</v>
      </c>
      <c r="L26" s="33"/>
    </row>
    <row r="27" spans="2:12" s="1" customFormat="1" ht="6.9" customHeight="1">
      <c r="B27" s="33"/>
      <c r="L27" s="33"/>
    </row>
    <row r="28" spans="2:12" s="1" customFormat="1" ht="12" customHeight="1">
      <c r="B28" s="33"/>
      <c r="D28" s="27" t="s">
        <v>44</v>
      </c>
      <c r="L28" s="33"/>
    </row>
    <row r="29" spans="2:12" s="7" customFormat="1" ht="138.6" customHeight="1">
      <c r="B29" s="93"/>
      <c r="E29" s="235" t="s">
        <v>156</v>
      </c>
      <c r="F29" s="235"/>
      <c r="G29" s="235"/>
      <c r="H29" s="235"/>
      <c r="L29" s="93"/>
    </row>
    <row r="30" spans="2:12" s="1" customFormat="1" ht="6.9" customHeight="1">
      <c r="B30" s="33"/>
      <c r="L30" s="33"/>
    </row>
    <row r="31" spans="2:12" s="1" customFormat="1" ht="6.9" customHeight="1">
      <c r="B31" s="33"/>
      <c r="D31" s="52"/>
      <c r="E31" s="52"/>
      <c r="F31" s="52"/>
      <c r="G31" s="52"/>
      <c r="H31" s="52"/>
      <c r="I31" s="52"/>
      <c r="J31" s="52"/>
      <c r="K31" s="52"/>
      <c r="L31" s="33"/>
    </row>
    <row r="32" spans="2:12" s="1" customFormat="1" ht="25.35" customHeight="1">
      <c r="B32" s="33"/>
      <c r="D32" s="94" t="s">
        <v>46</v>
      </c>
      <c r="J32" s="64">
        <f>ROUND(J88,2)</f>
        <v>0</v>
      </c>
      <c r="L32" s="33"/>
    </row>
    <row r="33" spans="2:12" s="1" customFormat="1" ht="6.9" customHeight="1">
      <c r="B33" s="33"/>
      <c r="D33" s="52"/>
      <c r="E33" s="52"/>
      <c r="F33" s="52"/>
      <c r="G33" s="52"/>
      <c r="H33" s="52"/>
      <c r="I33" s="52"/>
      <c r="J33" s="52"/>
      <c r="K33" s="52"/>
      <c r="L33" s="33"/>
    </row>
    <row r="34" spans="2:12" s="1" customFormat="1" ht="14.4" customHeight="1">
      <c r="B34" s="33"/>
      <c r="F34" s="36" t="s">
        <v>48</v>
      </c>
      <c r="I34" s="36" t="s">
        <v>47</v>
      </c>
      <c r="J34" s="36" t="s">
        <v>49</v>
      </c>
      <c r="L34" s="33"/>
    </row>
    <row r="35" spans="2:12" s="1" customFormat="1" ht="14.4" customHeight="1" hidden="1">
      <c r="B35" s="33"/>
      <c r="D35" s="38" t="s">
        <v>50</v>
      </c>
      <c r="E35" s="27" t="s">
        <v>51</v>
      </c>
      <c r="F35" s="84">
        <f>ROUND((SUM(BE88:BE328)),2)</f>
        <v>0</v>
      </c>
      <c r="I35" s="95">
        <v>0.21</v>
      </c>
      <c r="J35" s="84">
        <f>ROUND(((SUM(BE88:BE328))*I35),2)</f>
        <v>0</v>
      </c>
      <c r="L35" s="33"/>
    </row>
    <row r="36" spans="2:12" s="1" customFormat="1" ht="14.4" customHeight="1" hidden="1">
      <c r="B36" s="33"/>
      <c r="E36" s="27" t="s">
        <v>52</v>
      </c>
      <c r="F36" s="84">
        <f>ROUND((SUM(BF88:BF328)),2)</f>
        <v>0</v>
      </c>
      <c r="I36" s="95">
        <v>0.15</v>
      </c>
      <c r="J36" s="84">
        <f>ROUND(((SUM(BF88:BF328))*I36),2)</f>
        <v>0</v>
      </c>
      <c r="L36" s="33"/>
    </row>
    <row r="37" spans="2:12" s="1" customFormat="1" ht="14.4" customHeight="1">
      <c r="B37" s="33"/>
      <c r="D37" s="27" t="s">
        <v>50</v>
      </c>
      <c r="E37" s="27" t="s">
        <v>53</v>
      </c>
      <c r="F37" s="84">
        <f>ROUND((SUM(BG88:BG328)),2)</f>
        <v>0</v>
      </c>
      <c r="I37" s="95">
        <v>0.21</v>
      </c>
      <c r="J37" s="84">
        <f>0</f>
        <v>0</v>
      </c>
      <c r="L37" s="33"/>
    </row>
    <row r="38" spans="2:12" s="1" customFormat="1" ht="14.4" customHeight="1">
      <c r="B38" s="33"/>
      <c r="E38" s="27" t="s">
        <v>54</v>
      </c>
      <c r="F38" s="84">
        <f>ROUND((SUM(BH88:BH328)),2)</f>
        <v>0</v>
      </c>
      <c r="I38" s="95">
        <v>0.15</v>
      </c>
      <c r="J38" s="84">
        <f>0</f>
        <v>0</v>
      </c>
      <c r="L38" s="33"/>
    </row>
    <row r="39" spans="2:12" s="1" customFormat="1" ht="14.4" customHeight="1" hidden="1">
      <c r="B39" s="33"/>
      <c r="E39" s="27" t="s">
        <v>55</v>
      </c>
      <c r="F39" s="84">
        <f>ROUND((SUM(BI88:BI328)),2)</f>
        <v>0</v>
      </c>
      <c r="I39" s="95">
        <v>0</v>
      </c>
      <c r="J39" s="84">
        <f>0</f>
        <v>0</v>
      </c>
      <c r="L39" s="33"/>
    </row>
    <row r="40" spans="2:12" s="1" customFormat="1" ht="6.9" customHeight="1">
      <c r="B40" s="33"/>
      <c r="L40" s="33"/>
    </row>
    <row r="41" spans="2:12" s="1" customFormat="1" ht="25.35" customHeight="1">
      <c r="B41" s="33"/>
      <c r="C41" s="96"/>
      <c r="D41" s="97" t="s">
        <v>56</v>
      </c>
      <c r="E41" s="55"/>
      <c r="F41" s="55"/>
      <c r="G41" s="98" t="s">
        <v>57</v>
      </c>
      <c r="H41" s="99" t="s">
        <v>58</v>
      </c>
      <c r="I41" s="55"/>
      <c r="J41" s="100">
        <f>SUM(J32:J39)</f>
        <v>0</v>
      </c>
      <c r="K41" s="101"/>
      <c r="L41" s="33"/>
    </row>
    <row r="42" spans="2:12" s="1" customFormat="1" ht="14.4" customHeight="1">
      <c r="B42" s="43"/>
      <c r="C42" s="44"/>
      <c r="D42" s="44"/>
      <c r="E42" s="44"/>
      <c r="F42" s="44"/>
      <c r="G42" s="44"/>
      <c r="H42" s="44"/>
      <c r="I42" s="44"/>
      <c r="J42" s="44"/>
      <c r="K42" s="44"/>
      <c r="L42" s="33"/>
    </row>
    <row r="46" spans="2:12" s="1" customFormat="1" ht="6.9" customHeight="1" hidden="1">
      <c r="B46" s="45"/>
      <c r="C46" s="46"/>
      <c r="D46" s="46"/>
      <c r="E46" s="46"/>
      <c r="F46" s="46"/>
      <c r="G46" s="46"/>
      <c r="H46" s="46"/>
      <c r="I46" s="46"/>
      <c r="J46" s="46"/>
      <c r="K46" s="46"/>
      <c r="L46" s="33"/>
    </row>
    <row r="47" spans="2:12" s="1" customFormat="1" ht="24.9" customHeight="1" hidden="1">
      <c r="B47" s="33"/>
      <c r="C47" s="21" t="s">
        <v>157</v>
      </c>
      <c r="L47" s="33"/>
    </row>
    <row r="48" spans="2:12" s="1" customFormat="1" ht="6.9" customHeight="1" hidden="1">
      <c r="B48" s="33"/>
      <c r="L48" s="33"/>
    </row>
    <row r="49" spans="2:12" s="1" customFormat="1" ht="12" customHeight="1" hidden="1">
      <c r="B49" s="33"/>
      <c r="C49" s="27" t="s">
        <v>16</v>
      </c>
      <c r="L49" s="33"/>
    </row>
    <row r="50" spans="2:12" s="1" customFormat="1" ht="26.25" customHeight="1" hidden="1">
      <c r="B50" s="33"/>
      <c r="E50" s="246" t="str">
        <f>E7</f>
        <v>Oprava úseku km 1,604 - 3,955 (Třebušice - Most n.n.) - změna č.1 po prohlídce staveniště</v>
      </c>
      <c r="F50" s="247"/>
      <c r="G50" s="247"/>
      <c r="H50" s="247"/>
      <c r="L50" s="33"/>
    </row>
    <row r="51" spans="2:12" ht="12" customHeight="1" hidden="1">
      <c r="B51" s="20"/>
      <c r="C51" s="27" t="s">
        <v>130</v>
      </c>
      <c r="L51" s="20"/>
    </row>
    <row r="52" spans="2:12" s="1" customFormat="1" ht="16.5" customHeight="1" hidden="1">
      <c r="B52" s="33"/>
      <c r="E52" s="246" t="s">
        <v>134</v>
      </c>
      <c r="F52" s="248"/>
      <c r="G52" s="248"/>
      <c r="H52" s="248"/>
      <c r="L52" s="33"/>
    </row>
    <row r="53" spans="2:12" s="1" customFormat="1" ht="12" customHeight="1" hidden="1">
      <c r="B53" s="33"/>
      <c r="C53" s="27" t="s">
        <v>138</v>
      </c>
      <c r="L53" s="33"/>
    </row>
    <row r="54" spans="2:12" s="1" customFormat="1" ht="16.5" customHeight="1" hidden="1">
      <c r="B54" s="33"/>
      <c r="E54" s="205" t="str">
        <f>E11</f>
        <v>Č11-zm_1 - 1.TK Třebušice - Most n.n.</v>
      </c>
      <c r="F54" s="248"/>
      <c r="G54" s="248"/>
      <c r="H54" s="248"/>
      <c r="L54" s="33"/>
    </row>
    <row r="55" spans="2:12" s="1" customFormat="1" ht="6.9" customHeight="1" hidden="1">
      <c r="B55" s="33"/>
      <c r="L55" s="33"/>
    </row>
    <row r="56" spans="2:12" s="1" customFormat="1" ht="12" customHeight="1" hidden="1">
      <c r="B56" s="33"/>
      <c r="C56" s="27" t="s">
        <v>22</v>
      </c>
      <c r="F56" s="25" t="str">
        <f>F14</f>
        <v>Třebušice - Most nové nádraží</v>
      </c>
      <c r="I56" s="27" t="s">
        <v>24</v>
      </c>
      <c r="J56" s="51" t="str">
        <f>IF(J14="","",J14)</f>
        <v>29. 5. 2023</v>
      </c>
      <c r="L56" s="33"/>
    </row>
    <row r="57" spans="2:12" s="1" customFormat="1" ht="6.9" customHeight="1" hidden="1">
      <c r="B57" s="33"/>
      <c r="L57" s="33"/>
    </row>
    <row r="58" spans="2:12" s="1" customFormat="1" ht="15.15" customHeight="1" hidden="1">
      <c r="B58" s="33"/>
      <c r="C58" s="27" t="s">
        <v>30</v>
      </c>
      <c r="F58" s="25" t="str">
        <f>E17</f>
        <v>Správa železnic státní organizace</v>
      </c>
      <c r="I58" s="27" t="s">
        <v>38</v>
      </c>
      <c r="J58" s="31" t="str">
        <f>E23</f>
        <v xml:space="preserve"> </v>
      </c>
      <c r="L58" s="33"/>
    </row>
    <row r="59" spans="2:12" s="1" customFormat="1" ht="25.65" customHeight="1" hidden="1">
      <c r="B59" s="33"/>
      <c r="C59" s="27" t="s">
        <v>36</v>
      </c>
      <c r="F59" s="25" t="str">
        <f>IF(E20="","",E20)</f>
        <v>Vyplň údaj</v>
      </c>
      <c r="I59" s="27" t="s">
        <v>42</v>
      </c>
      <c r="J59" s="31" t="str">
        <f>E26</f>
        <v>Martin Řehák_725057275</v>
      </c>
      <c r="L59" s="33"/>
    </row>
    <row r="60" spans="2:12" s="1" customFormat="1" ht="10.35" customHeight="1" hidden="1">
      <c r="B60" s="33"/>
      <c r="L60" s="33"/>
    </row>
    <row r="61" spans="2:12" s="1" customFormat="1" ht="29.25" customHeight="1" hidden="1">
      <c r="B61" s="33"/>
      <c r="C61" s="102" t="s">
        <v>158</v>
      </c>
      <c r="D61" s="96"/>
      <c r="E61" s="96"/>
      <c r="F61" s="96"/>
      <c r="G61" s="96"/>
      <c r="H61" s="96"/>
      <c r="I61" s="96"/>
      <c r="J61" s="103" t="s">
        <v>159</v>
      </c>
      <c r="K61" s="96"/>
      <c r="L61" s="33"/>
    </row>
    <row r="62" spans="2:12" s="1" customFormat="1" ht="10.35" customHeight="1" hidden="1">
      <c r="B62" s="33"/>
      <c r="L62" s="33"/>
    </row>
    <row r="63" spans="2:47" s="1" customFormat="1" ht="22.8" customHeight="1" hidden="1">
      <c r="B63" s="33"/>
      <c r="C63" s="104" t="s">
        <v>78</v>
      </c>
      <c r="J63" s="64">
        <f>J88</f>
        <v>0</v>
      </c>
      <c r="L63" s="33"/>
      <c r="AU63" s="17" t="s">
        <v>160</v>
      </c>
    </row>
    <row r="64" spans="2:12" s="8" customFormat="1" ht="24.9" customHeight="1" hidden="1">
      <c r="B64" s="105"/>
      <c r="D64" s="106" t="s">
        <v>161</v>
      </c>
      <c r="E64" s="107"/>
      <c r="F64" s="107"/>
      <c r="G64" s="107"/>
      <c r="H64" s="107"/>
      <c r="I64" s="107"/>
      <c r="J64" s="108">
        <f>J89</f>
        <v>0</v>
      </c>
      <c r="L64" s="105"/>
    </row>
    <row r="65" spans="2:12" s="9" customFormat="1" ht="19.95" customHeight="1" hidden="1">
      <c r="B65" s="109"/>
      <c r="D65" s="110" t="s">
        <v>162</v>
      </c>
      <c r="E65" s="111"/>
      <c r="F65" s="111"/>
      <c r="G65" s="111"/>
      <c r="H65" s="111"/>
      <c r="I65" s="111"/>
      <c r="J65" s="112">
        <f>J90</f>
        <v>0</v>
      </c>
      <c r="L65" s="109"/>
    </row>
    <row r="66" spans="2:12" s="8" customFormat="1" ht="24.9" customHeight="1" hidden="1">
      <c r="B66" s="105"/>
      <c r="D66" s="106" t="s">
        <v>163</v>
      </c>
      <c r="E66" s="107"/>
      <c r="F66" s="107"/>
      <c r="G66" s="107"/>
      <c r="H66" s="107"/>
      <c r="I66" s="107"/>
      <c r="J66" s="108">
        <f>J273</f>
        <v>0</v>
      </c>
      <c r="L66" s="105"/>
    </row>
    <row r="67" spans="2:12" s="1" customFormat="1" ht="21.75" customHeight="1" hidden="1">
      <c r="B67" s="33"/>
      <c r="L67" s="33"/>
    </row>
    <row r="68" spans="2:12" s="1" customFormat="1" ht="6.9" customHeight="1" hidden="1">
      <c r="B68" s="43"/>
      <c r="C68" s="44"/>
      <c r="D68" s="44"/>
      <c r="E68" s="44"/>
      <c r="F68" s="44"/>
      <c r="G68" s="44"/>
      <c r="H68" s="44"/>
      <c r="I68" s="44"/>
      <c r="J68" s="44"/>
      <c r="K68" s="44"/>
      <c r="L68" s="33"/>
    </row>
    <row r="69" ht="10.2" hidden="1"/>
    <row r="70" ht="10.2" hidden="1"/>
    <row r="71" ht="10.2" hidden="1"/>
    <row r="72" spans="2:12" s="1" customFormat="1" ht="6.9" customHeight="1">
      <c r="B72" s="45"/>
      <c r="C72" s="46"/>
      <c r="D72" s="46"/>
      <c r="E72" s="46"/>
      <c r="F72" s="46"/>
      <c r="G72" s="46"/>
      <c r="H72" s="46"/>
      <c r="I72" s="46"/>
      <c r="J72" s="46"/>
      <c r="K72" s="46"/>
      <c r="L72" s="33"/>
    </row>
    <row r="73" spans="2:12" s="1" customFormat="1" ht="24.9" customHeight="1">
      <c r="B73" s="33"/>
      <c r="C73" s="21" t="s">
        <v>164</v>
      </c>
      <c r="L73" s="33"/>
    </row>
    <row r="74" spans="2:12" s="1" customFormat="1" ht="6.9" customHeight="1">
      <c r="B74" s="33"/>
      <c r="L74" s="33"/>
    </row>
    <row r="75" spans="2:12" s="1" customFormat="1" ht="12" customHeight="1">
      <c r="B75" s="33"/>
      <c r="C75" s="27" t="s">
        <v>16</v>
      </c>
      <c r="L75" s="33"/>
    </row>
    <row r="76" spans="2:12" s="1" customFormat="1" ht="26.25" customHeight="1">
      <c r="B76" s="33"/>
      <c r="E76" s="246" t="str">
        <f>E7</f>
        <v>Oprava úseku km 1,604 - 3,955 (Třebušice - Most n.n.) - změna č.1 po prohlídce staveniště</v>
      </c>
      <c r="F76" s="247"/>
      <c r="G76" s="247"/>
      <c r="H76" s="247"/>
      <c r="L76" s="33"/>
    </row>
    <row r="77" spans="2:12" ht="12" customHeight="1">
      <c r="B77" s="20"/>
      <c r="C77" s="27" t="s">
        <v>130</v>
      </c>
      <c r="L77" s="20"/>
    </row>
    <row r="78" spans="2:12" s="1" customFormat="1" ht="16.5" customHeight="1">
      <c r="B78" s="33"/>
      <c r="E78" s="246" t="s">
        <v>134</v>
      </c>
      <c r="F78" s="248"/>
      <c r="G78" s="248"/>
      <c r="H78" s="248"/>
      <c r="L78" s="33"/>
    </row>
    <row r="79" spans="2:12" s="1" customFormat="1" ht="12" customHeight="1">
      <c r="B79" s="33"/>
      <c r="C79" s="27" t="s">
        <v>138</v>
      </c>
      <c r="L79" s="33"/>
    </row>
    <row r="80" spans="2:12" s="1" customFormat="1" ht="16.5" customHeight="1">
      <c r="B80" s="33"/>
      <c r="E80" s="205" t="str">
        <f>E11</f>
        <v>Č11-zm_1 - 1.TK Třebušice - Most n.n.</v>
      </c>
      <c r="F80" s="248"/>
      <c r="G80" s="248"/>
      <c r="H80" s="248"/>
      <c r="L80" s="33"/>
    </row>
    <row r="81" spans="2:12" s="1" customFormat="1" ht="6.9" customHeight="1">
      <c r="B81" s="33"/>
      <c r="L81" s="33"/>
    </row>
    <row r="82" spans="2:12" s="1" customFormat="1" ht="12" customHeight="1">
      <c r="B82" s="33"/>
      <c r="C82" s="27" t="s">
        <v>22</v>
      </c>
      <c r="F82" s="25" t="str">
        <f>F14</f>
        <v>Třebušice - Most nové nádraží</v>
      </c>
      <c r="I82" s="27" t="s">
        <v>24</v>
      </c>
      <c r="J82" s="51" t="str">
        <f>IF(J14="","",J14)</f>
        <v>29. 5. 2023</v>
      </c>
      <c r="L82" s="33"/>
    </row>
    <row r="83" spans="2:12" s="1" customFormat="1" ht="6.9" customHeight="1">
      <c r="B83" s="33"/>
      <c r="L83" s="33"/>
    </row>
    <row r="84" spans="2:12" s="1" customFormat="1" ht="15.15" customHeight="1">
      <c r="B84" s="33"/>
      <c r="C84" s="27" t="s">
        <v>30</v>
      </c>
      <c r="F84" s="25" t="str">
        <f>E17</f>
        <v>Správa železnic státní organizace</v>
      </c>
      <c r="I84" s="27" t="s">
        <v>38</v>
      </c>
      <c r="J84" s="31" t="str">
        <f>E23</f>
        <v xml:space="preserve"> </v>
      </c>
      <c r="L84" s="33"/>
    </row>
    <row r="85" spans="2:12" s="1" customFormat="1" ht="25.65" customHeight="1">
      <c r="B85" s="33"/>
      <c r="C85" s="27" t="s">
        <v>36</v>
      </c>
      <c r="F85" s="25" t="str">
        <f>IF(E20="","",E20)</f>
        <v>Vyplň údaj</v>
      </c>
      <c r="I85" s="27" t="s">
        <v>42</v>
      </c>
      <c r="J85" s="31" t="str">
        <f>E26</f>
        <v>Martin Řehák_725057275</v>
      </c>
      <c r="L85" s="33"/>
    </row>
    <row r="86" spans="2:12" s="1" customFormat="1" ht="10.35" customHeight="1">
      <c r="B86" s="33"/>
      <c r="L86" s="33"/>
    </row>
    <row r="87" spans="2:20" s="10" customFormat="1" ht="29.25" customHeight="1">
      <c r="B87" s="113"/>
      <c r="C87" s="114" t="s">
        <v>165</v>
      </c>
      <c r="D87" s="115" t="s">
        <v>65</v>
      </c>
      <c r="E87" s="115" t="s">
        <v>61</v>
      </c>
      <c r="F87" s="115" t="s">
        <v>62</v>
      </c>
      <c r="G87" s="115" t="s">
        <v>166</v>
      </c>
      <c r="H87" s="115" t="s">
        <v>167</v>
      </c>
      <c r="I87" s="115" t="s">
        <v>168</v>
      </c>
      <c r="J87" s="115" t="s">
        <v>159</v>
      </c>
      <c r="K87" s="116" t="s">
        <v>169</v>
      </c>
      <c r="L87" s="113"/>
      <c r="M87" s="57" t="s">
        <v>39</v>
      </c>
      <c r="N87" s="58" t="s">
        <v>50</v>
      </c>
      <c r="O87" s="58" t="s">
        <v>170</v>
      </c>
      <c r="P87" s="58" t="s">
        <v>171</v>
      </c>
      <c r="Q87" s="58" t="s">
        <v>172</v>
      </c>
      <c r="R87" s="58" t="s">
        <v>173</v>
      </c>
      <c r="S87" s="58" t="s">
        <v>174</v>
      </c>
      <c r="T87" s="59" t="s">
        <v>175</v>
      </c>
    </row>
    <row r="88" spans="2:63" s="1" customFormat="1" ht="22.8" customHeight="1">
      <c r="B88" s="33"/>
      <c r="C88" s="62" t="s">
        <v>176</v>
      </c>
      <c r="J88" s="117">
        <f>BK88</f>
        <v>0</v>
      </c>
      <c r="L88" s="33"/>
      <c r="M88" s="60"/>
      <c r="N88" s="52"/>
      <c r="O88" s="52"/>
      <c r="P88" s="118">
        <f>P89+P273</f>
        <v>0</v>
      </c>
      <c r="Q88" s="52"/>
      <c r="R88" s="118">
        <f>R89+R273</f>
        <v>2868.0133600000004</v>
      </c>
      <c r="S88" s="52"/>
      <c r="T88" s="119">
        <f>T89+T273</f>
        <v>0</v>
      </c>
      <c r="AT88" s="17" t="s">
        <v>79</v>
      </c>
      <c r="AU88" s="17" t="s">
        <v>160</v>
      </c>
      <c r="BK88" s="120">
        <f>BK89+BK273</f>
        <v>0</v>
      </c>
    </row>
    <row r="89" spans="2:63" s="11" customFormat="1" ht="25.95" customHeight="1">
      <c r="B89" s="121"/>
      <c r="D89" s="122" t="s">
        <v>79</v>
      </c>
      <c r="E89" s="123" t="s">
        <v>177</v>
      </c>
      <c r="F89" s="123" t="s">
        <v>178</v>
      </c>
      <c r="I89" s="124"/>
      <c r="J89" s="125">
        <f>BK89</f>
        <v>0</v>
      </c>
      <c r="L89" s="121"/>
      <c r="M89" s="126"/>
      <c r="P89" s="127">
        <f>P90</f>
        <v>0</v>
      </c>
      <c r="R89" s="127">
        <f>R90</f>
        <v>2868.0133600000004</v>
      </c>
      <c r="T89" s="128">
        <f>T90</f>
        <v>0</v>
      </c>
      <c r="AR89" s="122" t="s">
        <v>87</v>
      </c>
      <c r="AT89" s="129" t="s">
        <v>79</v>
      </c>
      <c r="AU89" s="129" t="s">
        <v>80</v>
      </c>
      <c r="AY89" s="122" t="s">
        <v>179</v>
      </c>
      <c r="BK89" s="130">
        <f>BK90</f>
        <v>0</v>
      </c>
    </row>
    <row r="90" spans="2:63" s="11" customFormat="1" ht="22.8" customHeight="1">
      <c r="B90" s="121"/>
      <c r="D90" s="122" t="s">
        <v>79</v>
      </c>
      <c r="E90" s="131" t="s">
        <v>180</v>
      </c>
      <c r="F90" s="131" t="s">
        <v>181</v>
      </c>
      <c r="I90" s="124"/>
      <c r="J90" s="132">
        <f>BK90</f>
        <v>0</v>
      </c>
      <c r="L90" s="121"/>
      <c r="M90" s="126"/>
      <c r="P90" s="127">
        <f>SUM(P91:P272)</f>
        <v>0</v>
      </c>
      <c r="R90" s="127">
        <f>SUM(R91:R272)</f>
        <v>2868.0133600000004</v>
      </c>
      <c r="T90" s="128">
        <f>SUM(T91:T272)</f>
        <v>0</v>
      </c>
      <c r="AR90" s="122" t="s">
        <v>87</v>
      </c>
      <c r="AT90" s="129" t="s">
        <v>79</v>
      </c>
      <c r="AU90" s="129" t="s">
        <v>87</v>
      </c>
      <c r="AY90" s="122" t="s">
        <v>179</v>
      </c>
      <c r="BK90" s="130">
        <f>SUM(BK91:BK272)</f>
        <v>0</v>
      </c>
    </row>
    <row r="91" spans="2:65" s="1" customFormat="1" ht="66.75" customHeight="1">
      <c r="B91" s="33"/>
      <c r="C91" s="133" t="s">
        <v>87</v>
      </c>
      <c r="D91" s="133" t="s">
        <v>182</v>
      </c>
      <c r="E91" s="134" t="s">
        <v>183</v>
      </c>
      <c r="F91" s="135" t="s">
        <v>184</v>
      </c>
      <c r="G91" s="136" t="s">
        <v>118</v>
      </c>
      <c r="H91" s="137">
        <v>564</v>
      </c>
      <c r="I91" s="138"/>
      <c r="J91" s="139">
        <f>ROUND(I91*H91,2)</f>
        <v>0</v>
      </c>
      <c r="K91" s="135" t="s">
        <v>185</v>
      </c>
      <c r="L91" s="33"/>
      <c r="M91" s="140" t="s">
        <v>39</v>
      </c>
      <c r="N91" s="141" t="s">
        <v>53</v>
      </c>
      <c r="P91" s="142">
        <f>O91*H91</f>
        <v>0</v>
      </c>
      <c r="Q91" s="142">
        <v>0</v>
      </c>
      <c r="R91" s="142">
        <f>Q91*H91</f>
        <v>0</v>
      </c>
      <c r="S91" s="142">
        <v>0</v>
      </c>
      <c r="T91" s="143">
        <f>S91*H91</f>
        <v>0</v>
      </c>
      <c r="AR91" s="144" t="s">
        <v>186</v>
      </c>
      <c r="AT91" s="144" t="s">
        <v>182</v>
      </c>
      <c r="AU91" s="144" t="s">
        <v>89</v>
      </c>
      <c r="AY91" s="17" t="s">
        <v>179</v>
      </c>
      <c r="BE91" s="145">
        <f>IF(N91="základní",J91,0)</f>
        <v>0</v>
      </c>
      <c r="BF91" s="145">
        <f>IF(N91="snížená",J91,0)</f>
        <v>0</v>
      </c>
      <c r="BG91" s="145">
        <f>IF(N91="zákl. přenesená",J91,0)</f>
        <v>0</v>
      </c>
      <c r="BH91" s="145">
        <f>IF(N91="sníž. přenesená",J91,0)</f>
        <v>0</v>
      </c>
      <c r="BI91" s="145">
        <f>IF(N91="nulová",J91,0)</f>
        <v>0</v>
      </c>
      <c r="BJ91" s="17" t="s">
        <v>186</v>
      </c>
      <c r="BK91" s="145">
        <f>ROUND(I91*H91,2)</f>
        <v>0</v>
      </c>
      <c r="BL91" s="17" t="s">
        <v>186</v>
      </c>
      <c r="BM91" s="144" t="s">
        <v>187</v>
      </c>
    </row>
    <row r="92" spans="2:51" s="12" customFormat="1" ht="20.4">
      <c r="B92" s="146"/>
      <c r="D92" s="147" t="s">
        <v>188</v>
      </c>
      <c r="E92" s="148" t="s">
        <v>39</v>
      </c>
      <c r="F92" s="149" t="s">
        <v>189</v>
      </c>
      <c r="H92" s="150">
        <v>435</v>
      </c>
      <c r="I92" s="151"/>
      <c r="L92" s="146"/>
      <c r="M92" s="152"/>
      <c r="T92" s="153"/>
      <c r="AT92" s="148" t="s">
        <v>188</v>
      </c>
      <c r="AU92" s="148" t="s">
        <v>89</v>
      </c>
      <c r="AV92" s="12" t="s">
        <v>89</v>
      </c>
      <c r="AW92" s="12" t="s">
        <v>41</v>
      </c>
      <c r="AX92" s="12" t="s">
        <v>80</v>
      </c>
      <c r="AY92" s="148" t="s">
        <v>179</v>
      </c>
    </row>
    <row r="93" spans="2:51" s="12" customFormat="1" ht="20.4">
      <c r="B93" s="146"/>
      <c r="D93" s="147" t="s">
        <v>188</v>
      </c>
      <c r="E93" s="148" t="s">
        <v>39</v>
      </c>
      <c r="F93" s="149" t="s">
        <v>190</v>
      </c>
      <c r="H93" s="150">
        <v>160</v>
      </c>
      <c r="I93" s="151"/>
      <c r="L93" s="146"/>
      <c r="M93" s="152"/>
      <c r="T93" s="153"/>
      <c r="AT93" s="148" t="s">
        <v>188</v>
      </c>
      <c r="AU93" s="148" t="s">
        <v>89</v>
      </c>
      <c r="AV93" s="12" t="s">
        <v>89</v>
      </c>
      <c r="AW93" s="12" t="s">
        <v>41</v>
      </c>
      <c r="AX93" s="12" t="s">
        <v>80</v>
      </c>
      <c r="AY93" s="148" t="s">
        <v>179</v>
      </c>
    </row>
    <row r="94" spans="2:51" s="12" customFormat="1" ht="10.2">
      <c r="B94" s="146"/>
      <c r="D94" s="147" t="s">
        <v>188</v>
      </c>
      <c r="E94" s="148" t="s">
        <v>39</v>
      </c>
      <c r="F94" s="149" t="s">
        <v>191</v>
      </c>
      <c r="H94" s="150">
        <v>-31</v>
      </c>
      <c r="I94" s="151"/>
      <c r="L94" s="146"/>
      <c r="M94" s="152"/>
      <c r="T94" s="153"/>
      <c r="AT94" s="148" t="s">
        <v>188</v>
      </c>
      <c r="AU94" s="148" t="s">
        <v>89</v>
      </c>
      <c r="AV94" s="12" t="s">
        <v>89</v>
      </c>
      <c r="AW94" s="12" t="s">
        <v>41</v>
      </c>
      <c r="AX94" s="12" t="s">
        <v>80</v>
      </c>
      <c r="AY94" s="148" t="s">
        <v>179</v>
      </c>
    </row>
    <row r="95" spans="2:51" s="13" customFormat="1" ht="10.2">
      <c r="B95" s="154"/>
      <c r="D95" s="147" t="s">
        <v>188</v>
      </c>
      <c r="E95" s="155" t="s">
        <v>39</v>
      </c>
      <c r="F95" s="156" t="s">
        <v>192</v>
      </c>
      <c r="H95" s="157">
        <v>564</v>
      </c>
      <c r="I95" s="158"/>
      <c r="L95" s="154"/>
      <c r="M95" s="159"/>
      <c r="T95" s="160"/>
      <c r="AT95" s="155" t="s">
        <v>188</v>
      </c>
      <c r="AU95" s="155" t="s">
        <v>89</v>
      </c>
      <c r="AV95" s="13" t="s">
        <v>186</v>
      </c>
      <c r="AW95" s="13" t="s">
        <v>41</v>
      </c>
      <c r="AX95" s="13" t="s">
        <v>87</v>
      </c>
      <c r="AY95" s="155" t="s">
        <v>179</v>
      </c>
    </row>
    <row r="96" spans="2:65" s="1" customFormat="1" ht="101.25" customHeight="1">
      <c r="B96" s="33"/>
      <c r="C96" s="133" t="s">
        <v>89</v>
      </c>
      <c r="D96" s="133" t="s">
        <v>182</v>
      </c>
      <c r="E96" s="134" t="s">
        <v>193</v>
      </c>
      <c r="F96" s="135" t="s">
        <v>194</v>
      </c>
      <c r="G96" s="136" t="s">
        <v>118</v>
      </c>
      <c r="H96" s="137">
        <v>15</v>
      </c>
      <c r="I96" s="138"/>
      <c r="J96" s="139">
        <f>ROUND(I96*H96,2)</f>
        <v>0</v>
      </c>
      <c r="K96" s="135" t="s">
        <v>185</v>
      </c>
      <c r="L96" s="33"/>
      <c r="M96" s="140" t="s">
        <v>39</v>
      </c>
      <c r="N96" s="141" t="s">
        <v>53</v>
      </c>
      <c r="P96" s="142">
        <f>O96*H96</f>
        <v>0</v>
      </c>
      <c r="Q96" s="142">
        <v>0</v>
      </c>
      <c r="R96" s="142">
        <f>Q96*H96</f>
        <v>0</v>
      </c>
      <c r="S96" s="142">
        <v>0</v>
      </c>
      <c r="T96" s="143">
        <f>S96*H96</f>
        <v>0</v>
      </c>
      <c r="AR96" s="144" t="s">
        <v>186</v>
      </c>
      <c r="AT96" s="144" t="s">
        <v>182</v>
      </c>
      <c r="AU96" s="144" t="s">
        <v>89</v>
      </c>
      <c r="AY96" s="17" t="s">
        <v>179</v>
      </c>
      <c r="BE96" s="145">
        <f>IF(N96="základní",J96,0)</f>
        <v>0</v>
      </c>
      <c r="BF96" s="145">
        <f>IF(N96="snížená",J96,0)</f>
        <v>0</v>
      </c>
      <c r="BG96" s="145">
        <f>IF(N96="zákl. přenesená",J96,0)</f>
        <v>0</v>
      </c>
      <c r="BH96" s="145">
        <f>IF(N96="sníž. přenesená",J96,0)</f>
        <v>0</v>
      </c>
      <c r="BI96" s="145">
        <f>IF(N96="nulová",J96,0)</f>
        <v>0</v>
      </c>
      <c r="BJ96" s="17" t="s">
        <v>186</v>
      </c>
      <c r="BK96" s="145">
        <f>ROUND(I96*H96,2)</f>
        <v>0</v>
      </c>
      <c r="BL96" s="17" t="s">
        <v>186</v>
      </c>
      <c r="BM96" s="144" t="s">
        <v>89</v>
      </c>
    </row>
    <row r="97" spans="2:47" s="1" customFormat="1" ht="67.2">
      <c r="B97" s="33"/>
      <c r="D97" s="147" t="s">
        <v>195</v>
      </c>
      <c r="F97" s="161" t="s">
        <v>196</v>
      </c>
      <c r="I97" s="162"/>
      <c r="L97" s="33"/>
      <c r="M97" s="163"/>
      <c r="T97" s="54"/>
      <c r="AT97" s="17" t="s">
        <v>195</v>
      </c>
      <c r="AU97" s="17" t="s">
        <v>89</v>
      </c>
    </row>
    <row r="98" spans="2:47" s="1" customFormat="1" ht="19.2">
      <c r="B98" s="33"/>
      <c r="D98" s="147" t="s">
        <v>197</v>
      </c>
      <c r="F98" s="161" t="s">
        <v>198</v>
      </c>
      <c r="I98" s="162"/>
      <c r="L98" s="33"/>
      <c r="M98" s="163"/>
      <c r="T98" s="54"/>
      <c r="AT98" s="17" t="s">
        <v>197</v>
      </c>
      <c r="AU98" s="17" t="s">
        <v>89</v>
      </c>
    </row>
    <row r="99" spans="2:51" s="14" customFormat="1" ht="10.2">
      <c r="B99" s="164"/>
      <c r="D99" s="147" t="s">
        <v>188</v>
      </c>
      <c r="E99" s="165" t="s">
        <v>39</v>
      </c>
      <c r="F99" s="166" t="s">
        <v>199</v>
      </c>
      <c r="H99" s="165" t="s">
        <v>39</v>
      </c>
      <c r="I99" s="167"/>
      <c r="L99" s="164"/>
      <c r="M99" s="168"/>
      <c r="T99" s="169"/>
      <c r="AT99" s="165" t="s">
        <v>188</v>
      </c>
      <c r="AU99" s="165" t="s">
        <v>89</v>
      </c>
      <c r="AV99" s="14" t="s">
        <v>87</v>
      </c>
      <c r="AW99" s="14" t="s">
        <v>41</v>
      </c>
      <c r="AX99" s="14" t="s">
        <v>80</v>
      </c>
      <c r="AY99" s="165" t="s">
        <v>179</v>
      </c>
    </row>
    <row r="100" spans="2:51" s="12" customFormat="1" ht="10.2">
      <c r="B100" s="146"/>
      <c r="D100" s="147" t="s">
        <v>188</v>
      </c>
      <c r="E100" s="148" t="s">
        <v>39</v>
      </c>
      <c r="F100" s="149" t="s">
        <v>200</v>
      </c>
      <c r="H100" s="150">
        <v>15</v>
      </c>
      <c r="I100" s="151"/>
      <c r="L100" s="146"/>
      <c r="M100" s="152"/>
      <c r="T100" s="153"/>
      <c r="AT100" s="148" t="s">
        <v>188</v>
      </c>
      <c r="AU100" s="148" t="s">
        <v>89</v>
      </c>
      <c r="AV100" s="12" t="s">
        <v>89</v>
      </c>
      <c r="AW100" s="12" t="s">
        <v>41</v>
      </c>
      <c r="AX100" s="12" t="s">
        <v>80</v>
      </c>
      <c r="AY100" s="148" t="s">
        <v>179</v>
      </c>
    </row>
    <row r="101" spans="2:51" s="13" customFormat="1" ht="10.2">
      <c r="B101" s="154"/>
      <c r="D101" s="147" t="s">
        <v>188</v>
      </c>
      <c r="E101" s="155" t="s">
        <v>39</v>
      </c>
      <c r="F101" s="156" t="s">
        <v>192</v>
      </c>
      <c r="H101" s="157">
        <v>15</v>
      </c>
      <c r="I101" s="158"/>
      <c r="L101" s="154"/>
      <c r="M101" s="159"/>
      <c r="T101" s="160"/>
      <c r="AT101" s="155" t="s">
        <v>188</v>
      </c>
      <c r="AU101" s="155" t="s">
        <v>89</v>
      </c>
      <c r="AV101" s="13" t="s">
        <v>186</v>
      </c>
      <c r="AW101" s="13" t="s">
        <v>41</v>
      </c>
      <c r="AX101" s="13" t="s">
        <v>87</v>
      </c>
      <c r="AY101" s="155" t="s">
        <v>179</v>
      </c>
    </row>
    <row r="102" spans="2:65" s="1" customFormat="1" ht="111.75" customHeight="1">
      <c r="B102" s="33"/>
      <c r="C102" s="133" t="s">
        <v>201</v>
      </c>
      <c r="D102" s="133" t="s">
        <v>182</v>
      </c>
      <c r="E102" s="134" t="s">
        <v>202</v>
      </c>
      <c r="F102" s="135" t="s">
        <v>203</v>
      </c>
      <c r="G102" s="136" t="s">
        <v>118</v>
      </c>
      <c r="H102" s="137">
        <v>44</v>
      </c>
      <c r="I102" s="138"/>
      <c r="J102" s="139">
        <f>ROUND(I102*H102,2)</f>
        <v>0</v>
      </c>
      <c r="K102" s="135" t="s">
        <v>185</v>
      </c>
      <c r="L102" s="33"/>
      <c r="M102" s="140" t="s">
        <v>39</v>
      </c>
      <c r="N102" s="141" t="s">
        <v>53</v>
      </c>
      <c r="P102" s="142">
        <f>O102*H102</f>
        <v>0</v>
      </c>
      <c r="Q102" s="142">
        <v>0</v>
      </c>
      <c r="R102" s="142">
        <f>Q102*H102</f>
        <v>0</v>
      </c>
      <c r="S102" s="142">
        <v>0</v>
      </c>
      <c r="T102" s="143">
        <f>S102*H102</f>
        <v>0</v>
      </c>
      <c r="AR102" s="144" t="s">
        <v>186</v>
      </c>
      <c r="AT102" s="144" t="s">
        <v>182</v>
      </c>
      <c r="AU102" s="144" t="s">
        <v>89</v>
      </c>
      <c r="AY102" s="17" t="s">
        <v>179</v>
      </c>
      <c r="BE102" s="145">
        <f>IF(N102="základní",J102,0)</f>
        <v>0</v>
      </c>
      <c r="BF102" s="145">
        <f>IF(N102="snížená",J102,0)</f>
        <v>0</v>
      </c>
      <c r="BG102" s="145">
        <f>IF(N102="zákl. přenesená",J102,0)</f>
        <v>0</v>
      </c>
      <c r="BH102" s="145">
        <f>IF(N102="sníž. přenesená",J102,0)</f>
        <v>0</v>
      </c>
      <c r="BI102" s="145">
        <f>IF(N102="nulová",J102,0)</f>
        <v>0</v>
      </c>
      <c r="BJ102" s="17" t="s">
        <v>186</v>
      </c>
      <c r="BK102" s="145">
        <f>ROUND(I102*H102,2)</f>
        <v>0</v>
      </c>
      <c r="BL102" s="17" t="s">
        <v>186</v>
      </c>
      <c r="BM102" s="144" t="s">
        <v>186</v>
      </c>
    </row>
    <row r="103" spans="2:47" s="1" customFormat="1" ht="76.8">
      <c r="B103" s="33"/>
      <c r="D103" s="147" t="s">
        <v>195</v>
      </c>
      <c r="F103" s="161" t="s">
        <v>204</v>
      </c>
      <c r="I103" s="162"/>
      <c r="L103" s="33"/>
      <c r="M103" s="163"/>
      <c r="T103" s="54"/>
      <c r="AT103" s="17" t="s">
        <v>195</v>
      </c>
      <c r="AU103" s="17" t="s">
        <v>89</v>
      </c>
    </row>
    <row r="104" spans="2:47" s="1" customFormat="1" ht="19.2">
      <c r="B104" s="33"/>
      <c r="D104" s="147" t="s">
        <v>197</v>
      </c>
      <c r="F104" s="161" t="s">
        <v>198</v>
      </c>
      <c r="I104" s="162"/>
      <c r="L104" s="33"/>
      <c r="M104" s="163"/>
      <c r="T104" s="54"/>
      <c r="AT104" s="17" t="s">
        <v>197</v>
      </c>
      <c r="AU104" s="17" t="s">
        <v>89</v>
      </c>
    </row>
    <row r="105" spans="2:51" s="12" customFormat="1" ht="10.2">
      <c r="B105" s="146"/>
      <c r="D105" s="147" t="s">
        <v>188</v>
      </c>
      <c r="E105" s="148" t="s">
        <v>39</v>
      </c>
      <c r="F105" s="149" t="s">
        <v>205</v>
      </c>
      <c r="H105" s="150">
        <v>20</v>
      </c>
      <c r="I105" s="151"/>
      <c r="L105" s="146"/>
      <c r="M105" s="152"/>
      <c r="T105" s="153"/>
      <c r="AT105" s="148" t="s">
        <v>188</v>
      </c>
      <c r="AU105" s="148" t="s">
        <v>89</v>
      </c>
      <c r="AV105" s="12" t="s">
        <v>89</v>
      </c>
      <c r="AW105" s="12" t="s">
        <v>41</v>
      </c>
      <c r="AX105" s="12" t="s">
        <v>80</v>
      </c>
      <c r="AY105" s="148" t="s">
        <v>179</v>
      </c>
    </row>
    <row r="106" spans="2:51" s="12" customFormat="1" ht="10.2">
      <c r="B106" s="146"/>
      <c r="D106" s="147" t="s">
        <v>188</v>
      </c>
      <c r="E106" s="148" t="s">
        <v>39</v>
      </c>
      <c r="F106" s="149" t="s">
        <v>206</v>
      </c>
      <c r="H106" s="150">
        <v>24</v>
      </c>
      <c r="I106" s="151"/>
      <c r="L106" s="146"/>
      <c r="M106" s="152"/>
      <c r="T106" s="153"/>
      <c r="AT106" s="148" t="s">
        <v>188</v>
      </c>
      <c r="AU106" s="148" t="s">
        <v>89</v>
      </c>
      <c r="AV106" s="12" t="s">
        <v>89</v>
      </c>
      <c r="AW106" s="12" t="s">
        <v>41</v>
      </c>
      <c r="AX106" s="12" t="s">
        <v>80</v>
      </c>
      <c r="AY106" s="148" t="s">
        <v>179</v>
      </c>
    </row>
    <row r="107" spans="2:51" s="13" customFormat="1" ht="10.2">
      <c r="B107" s="154"/>
      <c r="D107" s="147" t="s">
        <v>188</v>
      </c>
      <c r="E107" s="155" t="s">
        <v>116</v>
      </c>
      <c r="F107" s="156" t="s">
        <v>192</v>
      </c>
      <c r="H107" s="157">
        <v>44</v>
      </c>
      <c r="I107" s="158"/>
      <c r="L107" s="154"/>
      <c r="M107" s="159"/>
      <c r="T107" s="160"/>
      <c r="AT107" s="155" t="s">
        <v>188</v>
      </c>
      <c r="AU107" s="155" t="s">
        <v>89</v>
      </c>
      <c r="AV107" s="13" t="s">
        <v>186</v>
      </c>
      <c r="AW107" s="13" t="s">
        <v>41</v>
      </c>
      <c r="AX107" s="13" t="s">
        <v>87</v>
      </c>
      <c r="AY107" s="155" t="s">
        <v>179</v>
      </c>
    </row>
    <row r="108" spans="2:65" s="1" customFormat="1" ht="49.05" customHeight="1">
      <c r="B108" s="33"/>
      <c r="C108" s="133" t="s">
        <v>186</v>
      </c>
      <c r="D108" s="133" t="s">
        <v>182</v>
      </c>
      <c r="E108" s="134" t="s">
        <v>207</v>
      </c>
      <c r="F108" s="135" t="s">
        <v>208</v>
      </c>
      <c r="G108" s="136" t="s">
        <v>125</v>
      </c>
      <c r="H108" s="137">
        <v>18</v>
      </c>
      <c r="I108" s="138"/>
      <c r="J108" s="139">
        <f>ROUND(I108*H108,2)</f>
        <v>0</v>
      </c>
      <c r="K108" s="135" t="s">
        <v>185</v>
      </c>
      <c r="L108" s="33"/>
      <c r="M108" s="140" t="s">
        <v>39</v>
      </c>
      <c r="N108" s="141" t="s">
        <v>53</v>
      </c>
      <c r="P108" s="142">
        <f>O108*H108</f>
        <v>0</v>
      </c>
      <c r="Q108" s="142">
        <v>0</v>
      </c>
      <c r="R108" s="142">
        <f>Q108*H108</f>
        <v>0</v>
      </c>
      <c r="S108" s="142">
        <v>0</v>
      </c>
      <c r="T108" s="143">
        <f>S108*H108</f>
        <v>0</v>
      </c>
      <c r="AR108" s="144" t="s">
        <v>186</v>
      </c>
      <c r="AT108" s="144" t="s">
        <v>182</v>
      </c>
      <c r="AU108" s="144" t="s">
        <v>89</v>
      </c>
      <c r="AY108" s="17" t="s">
        <v>179</v>
      </c>
      <c r="BE108" s="145">
        <f>IF(N108="základní",J108,0)</f>
        <v>0</v>
      </c>
      <c r="BF108" s="145">
        <f>IF(N108="snížená",J108,0)</f>
        <v>0</v>
      </c>
      <c r="BG108" s="145">
        <f>IF(N108="zákl. přenesená",J108,0)</f>
        <v>0</v>
      </c>
      <c r="BH108" s="145">
        <f>IF(N108="sníž. přenesená",J108,0)</f>
        <v>0</v>
      </c>
      <c r="BI108" s="145">
        <f>IF(N108="nulová",J108,0)</f>
        <v>0</v>
      </c>
      <c r="BJ108" s="17" t="s">
        <v>186</v>
      </c>
      <c r="BK108" s="145">
        <f>ROUND(I108*H108,2)</f>
        <v>0</v>
      </c>
      <c r="BL108" s="17" t="s">
        <v>186</v>
      </c>
      <c r="BM108" s="144" t="s">
        <v>209</v>
      </c>
    </row>
    <row r="109" spans="2:47" s="1" customFormat="1" ht="28.8">
      <c r="B109" s="33"/>
      <c r="D109" s="147" t="s">
        <v>195</v>
      </c>
      <c r="F109" s="161" t="s">
        <v>210</v>
      </c>
      <c r="I109" s="162"/>
      <c r="L109" s="33"/>
      <c r="M109" s="163"/>
      <c r="T109" s="54"/>
      <c r="AT109" s="17" t="s">
        <v>195</v>
      </c>
      <c r="AU109" s="17" t="s">
        <v>89</v>
      </c>
    </row>
    <row r="110" spans="2:47" s="1" customFormat="1" ht="19.2">
      <c r="B110" s="33"/>
      <c r="D110" s="147" t="s">
        <v>197</v>
      </c>
      <c r="F110" s="161" t="s">
        <v>211</v>
      </c>
      <c r="I110" s="162"/>
      <c r="L110" s="33"/>
      <c r="M110" s="163"/>
      <c r="T110" s="54"/>
      <c r="AT110" s="17" t="s">
        <v>197</v>
      </c>
      <c r="AU110" s="17" t="s">
        <v>89</v>
      </c>
    </row>
    <row r="111" spans="2:65" s="1" customFormat="1" ht="194.4" customHeight="1">
      <c r="B111" s="33"/>
      <c r="C111" s="133" t="s">
        <v>180</v>
      </c>
      <c r="D111" s="133" t="s">
        <v>182</v>
      </c>
      <c r="E111" s="134" t="s">
        <v>212</v>
      </c>
      <c r="F111" s="135" t="s">
        <v>213</v>
      </c>
      <c r="G111" s="136" t="s">
        <v>113</v>
      </c>
      <c r="H111" s="137">
        <v>2.277</v>
      </c>
      <c r="I111" s="138"/>
      <c r="J111" s="139">
        <f>ROUND(I111*H111,2)</f>
        <v>0</v>
      </c>
      <c r="K111" s="135" t="s">
        <v>185</v>
      </c>
      <c r="L111" s="33"/>
      <c r="M111" s="140" t="s">
        <v>39</v>
      </c>
      <c r="N111" s="141" t="s">
        <v>53</v>
      </c>
      <c r="P111" s="142">
        <f>O111*H111</f>
        <v>0</v>
      </c>
      <c r="Q111" s="142">
        <v>0</v>
      </c>
      <c r="R111" s="142">
        <f>Q111*H111</f>
        <v>0</v>
      </c>
      <c r="S111" s="142">
        <v>0</v>
      </c>
      <c r="T111" s="143">
        <f>S111*H111</f>
        <v>0</v>
      </c>
      <c r="AR111" s="144" t="s">
        <v>186</v>
      </c>
      <c r="AT111" s="144" t="s">
        <v>182</v>
      </c>
      <c r="AU111" s="144" t="s">
        <v>89</v>
      </c>
      <c r="AY111" s="17" t="s">
        <v>179</v>
      </c>
      <c r="BE111" s="145">
        <f>IF(N111="základní",J111,0)</f>
        <v>0</v>
      </c>
      <c r="BF111" s="145">
        <f>IF(N111="snížená",J111,0)</f>
        <v>0</v>
      </c>
      <c r="BG111" s="145">
        <f>IF(N111="zákl. přenesená",J111,0)</f>
        <v>0</v>
      </c>
      <c r="BH111" s="145">
        <f>IF(N111="sníž. přenesená",J111,0)</f>
        <v>0</v>
      </c>
      <c r="BI111" s="145">
        <f>IF(N111="nulová",J111,0)</f>
        <v>0</v>
      </c>
      <c r="BJ111" s="17" t="s">
        <v>186</v>
      </c>
      <c r="BK111" s="145">
        <f>ROUND(I111*H111,2)</f>
        <v>0</v>
      </c>
      <c r="BL111" s="17" t="s">
        <v>186</v>
      </c>
      <c r="BM111" s="144" t="s">
        <v>214</v>
      </c>
    </row>
    <row r="112" spans="2:47" s="1" customFormat="1" ht="134.4">
      <c r="B112" s="33"/>
      <c r="D112" s="147" t="s">
        <v>195</v>
      </c>
      <c r="F112" s="161" t="s">
        <v>215</v>
      </c>
      <c r="I112" s="162"/>
      <c r="L112" s="33"/>
      <c r="M112" s="163"/>
      <c r="T112" s="54"/>
      <c r="AT112" s="17" t="s">
        <v>195</v>
      </c>
      <c r="AU112" s="17" t="s">
        <v>89</v>
      </c>
    </row>
    <row r="113" spans="2:51" s="12" customFormat="1" ht="10.2">
      <c r="B113" s="146"/>
      <c r="D113" s="147" t="s">
        <v>188</v>
      </c>
      <c r="E113" s="148" t="s">
        <v>39</v>
      </c>
      <c r="F113" s="149" t="s">
        <v>216</v>
      </c>
      <c r="H113" s="150">
        <v>1.915</v>
      </c>
      <c r="I113" s="151"/>
      <c r="L113" s="146"/>
      <c r="M113" s="152"/>
      <c r="T113" s="153"/>
      <c r="AT113" s="148" t="s">
        <v>188</v>
      </c>
      <c r="AU113" s="148" t="s">
        <v>89</v>
      </c>
      <c r="AV113" s="12" t="s">
        <v>89</v>
      </c>
      <c r="AW113" s="12" t="s">
        <v>41</v>
      </c>
      <c r="AX113" s="12" t="s">
        <v>80</v>
      </c>
      <c r="AY113" s="148" t="s">
        <v>179</v>
      </c>
    </row>
    <row r="114" spans="2:51" s="12" customFormat="1" ht="10.2">
      <c r="B114" s="146"/>
      <c r="D114" s="147" t="s">
        <v>188</v>
      </c>
      <c r="E114" s="148" t="s">
        <v>39</v>
      </c>
      <c r="F114" s="149" t="s">
        <v>217</v>
      </c>
      <c r="H114" s="150">
        <v>0.362</v>
      </c>
      <c r="I114" s="151"/>
      <c r="L114" s="146"/>
      <c r="M114" s="152"/>
      <c r="T114" s="153"/>
      <c r="AT114" s="148" t="s">
        <v>188</v>
      </c>
      <c r="AU114" s="148" t="s">
        <v>89</v>
      </c>
      <c r="AV114" s="12" t="s">
        <v>89</v>
      </c>
      <c r="AW114" s="12" t="s">
        <v>41</v>
      </c>
      <c r="AX114" s="12" t="s">
        <v>80</v>
      </c>
      <c r="AY114" s="148" t="s">
        <v>179</v>
      </c>
    </row>
    <row r="115" spans="2:51" s="14" customFormat="1" ht="20.4">
      <c r="B115" s="164"/>
      <c r="D115" s="147" t="s">
        <v>188</v>
      </c>
      <c r="E115" s="165" t="s">
        <v>39</v>
      </c>
      <c r="F115" s="166" t="s">
        <v>218</v>
      </c>
      <c r="H115" s="165" t="s">
        <v>39</v>
      </c>
      <c r="I115" s="167"/>
      <c r="L115" s="164"/>
      <c r="M115" s="168"/>
      <c r="T115" s="169"/>
      <c r="AT115" s="165" t="s">
        <v>188</v>
      </c>
      <c r="AU115" s="165" t="s">
        <v>89</v>
      </c>
      <c r="AV115" s="14" t="s">
        <v>87</v>
      </c>
      <c r="AW115" s="14" t="s">
        <v>41</v>
      </c>
      <c r="AX115" s="14" t="s">
        <v>80</v>
      </c>
      <c r="AY115" s="165" t="s">
        <v>179</v>
      </c>
    </row>
    <row r="116" spans="2:51" s="14" customFormat="1" ht="20.4">
      <c r="B116" s="164"/>
      <c r="D116" s="147" t="s">
        <v>188</v>
      </c>
      <c r="E116" s="165" t="s">
        <v>39</v>
      </c>
      <c r="F116" s="166" t="s">
        <v>219</v>
      </c>
      <c r="H116" s="165" t="s">
        <v>39</v>
      </c>
      <c r="I116" s="167"/>
      <c r="L116" s="164"/>
      <c r="M116" s="168"/>
      <c r="T116" s="169"/>
      <c r="AT116" s="165" t="s">
        <v>188</v>
      </c>
      <c r="AU116" s="165" t="s">
        <v>89</v>
      </c>
      <c r="AV116" s="14" t="s">
        <v>87</v>
      </c>
      <c r="AW116" s="14" t="s">
        <v>41</v>
      </c>
      <c r="AX116" s="14" t="s">
        <v>80</v>
      </c>
      <c r="AY116" s="165" t="s">
        <v>179</v>
      </c>
    </row>
    <row r="117" spans="2:51" s="13" customFormat="1" ht="10.2">
      <c r="B117" s="154"/>
      <c r="D117" s="147" t="s">
        <v>188</v>
      </c>
      <c r="E117" s="155" t="s">
        <v>111</v>
      </c>
      <c r="F117" s="156" t="s">
        <v>192</v>
      </c>
      <c r="H117" s="157">
        <v>2.277</v>
      </c>
      <c r="I117" s="158"/>
      <c r="L117" s="154"/>
      <c r="M117" s="159"/>
      <c r="T117" s="160"/>
      <c r="AT117" s="155" t="s">
        <v>188</v>
      </c>
      <c r="AU117" s="155" t="s">
        <v>89</v>
      </c>
      <c r="AV117" s="13" t="s">
        <v>186</v>
      </c>
      <c r="AW117" s="13" t="s">
        <v>41</v>
      </c>
      <c r="AX117" s="13" t="s">
        <v>87</v>
      </c>
      <c r="AY117" s="155" t="s">
        <v>179</v>
      </c>
    </row>
    <row r="118" spans="2:65" s="1" customFormat="1" ht="76.35" customHeight="1">
      <c r="B118" s="33"/>
      <c r="C118" s="133" t="s">
        <v>209</v>
      </c>
      <c r="D118" s="133" t="s">
        <v>182</v>
      </c>
      <c r="E118" s="134" t="s">
        <v>220</v>
      </c>
      <c r="F118" s="135" t="s">
        <v>221</v>
      </c>
      <c r="G118" s="136" t="s">
        <v>109</v>
      </c>
      <c r="H118" s="137">
        <v>1707.75</v>
      </c>
      <c r="I118" s="138"/>
      <c r="J118" s="139">
        <f>ROUND(I118*H118,2)</f>
        <v>0</v>
      </c>
      <c r="K118" s="135" t="s">
        <v>185</v>
      </c>
      <c r="L118" s="33"/>
      <c r="M118" s="140" t="s">
        <v>39</v>
      </c>
      <c r="N118" s="141" t="s">
        <v>53</v>
      </c>
      <c r="P118" s="142">
        <f>O118*H118</f>
        <v>0</v>
      </c>
      <c r="Q118" s="142">
        <v>0</v>
      </c>
      <c r="R118" s="142">
        <f>Q118*H118</f>
        <v>0</v>
      </c>
      <c r="S118" s="142">
        <v>0</v>
      </c>
      <c r="T118" s="143">
        <f>S118*H118</f>
        <v>0</v>
      </c>
      <c r="AR118" s="144" t="s">
        <v>186</v>
      </c>
      <c r="AT118" s="144" t="s">
        <v>182</v>
      </c>
      <c r="AU118" s="144" t="s">
        <v>89</v>
      </c>
      <c r="AY118" s="17" t="s">
        <v>179</v>
      </c>
      <c r="BE118" s="145">
        <f>IF(N118="základní",J118,0)</f>
        <v>0</v>
      </c>
      <c r="BF118" s="145">
        <f>IF(N118="snížená",J118,0)</f>
        <v>0</v>
      </c>
      <c r="BG118" s="145">
        <f>IF(N118="zákl. přenesená",J118,0)</f>
        <v>0</v>
      </c>
      <c r="BH118" s="145">
        <f>IF(N118="sníž. přenesená",J118,0)</f>
        <v>0</v>
      </c>
      <c r="BI118" s="145">
        <f>IF(N118="nulová",J118,0)</f>
        <v>0</v>
      </c>
      <c r="BJ118" s="17" t="s">
        <v>186</v>
      </c>
      <c r="BK118" s="145">
        <f>ROUND(I118*H118,2)</f>
        <v>0</v>
      </c>
      <c r="BL118" s="17" t="s">
        <v>186</v>
      </c>
      <c r="BM118" s="144" t="s">
        <v>222</v>
      </c>
    </row>
    <row r="119" spans="2:47" s="1" customFormat="1" ht="57.6">
      <c r="B119" s="33"/>
      <c r="D119" s="147" t="s">
        <v>195</v>
      </c>
      <c r="F119" s="161" t="s">
        <v>223</v>
      </c>
      <c r="I119" s="162"/>
      <c r="L119" s="33"/>
      <c r="M119" s="163"/>
      <c r="T119" s="54"/>
      <c r="AT119" s="17" t="s">
        <v>195</v>
      </c>
      <c r="AU119" s="17" t="s">
        <v>89</v>
      </c>
    </row>
    <row r="120" spans="2:51" s="12" customFormat="1" ht="10.2">
      <c r="B120" s="146"/>
      <c r="D120" s="147" t="s">
        <v>188</v>
      </c>
      <c r="E120" s="148" t="s">
        <v>39</v>
      </c>
      <c r="F120" s="149" t="s">
        <v>224</v>
      </c>
      <c r="H120" s="150">
        <v>1707.75</v>
      </c>
      <c r="I120" s="151"/>
      <c r="L120" s="146"/>
      <c r="M120" s="152"/>
      <c r="T120" s="153"/>
      <c r="AT120" s="148" t="s">
        <v>188</v>
      </c>
      <c r="AU120" s="148" t="s">
        <v>89</v>
      </c>
      <c r="AV120" s="12" t="s">
        <v>89</v>
      </c>
      <c r="AW120" s="12" t="s">
        <v>41</v>
      </c>
      <c r="AX120" s="12" t="s">
        <v>80</v>
      </c>
      <c r="AY120" s="148" t="s">
        <v>179</v>
      </c>
    </row>
    <row r="121" spans="2:51" s="13" customFormat="1" ht="10.2">
      <c r="B121" s="154"/>
      <c r="D121" s="147" t="s">
        <v>188</v>
      </c>
      <c r="E121" s="155" t="s">
        <v>107</v>
      </c>
      <c r="F121" s="156" t="s">
        <v>192</v>
      </c>
      <c r="H121" s="157">
        <v>1707.75</v>
      </c>
      <c r="I121" s="158"/>
      <c r="L121" s="154"/>
      <c r="M121" s="159"/>
      <c r="T121" s="160"/>
      <c r="AT121" s="155" t="s">
        <v>188</v>
      </c>
      <c r="AU121" s="155" t="s">
        <v>89</v>
      </c>
      <c r="AV121" s="13" t="s">
        <v>186</v>
      </c>
      <c r="AW121" s="13" t="s">
        <v>41</v>
      </c>
      <c r="AX121" s="13" t="s">
        <v>87</v>
      </c>
      <c r="AY121" s="155" t="s">
        <v>179</v>
      </c>
    </row>
    <row r="122" spans="2:65" s="1" customFormat="1" ht="55.5" customHeight="1">
      <c r="B122" s="33"/>
      <c r="C122" s="133" t="s">
        <v>225</v>
      </c>
      <c r="D122" s="133" t="s">
        <v>182</v>
      </c>
      <c r="E122" s="134" t="s">
        <v>226</v>
      </c>
      <c r="F122" s="135" t="s">
        <v>227</v>
      </c>
      <c r="G122" s="136" t="s">
        <v>113</v>
      </c>
      <c r="H122" s="137">
        <v>2.277</v>
      </c>
      <c r="I122" s="138"/>
      <c r="J122" s="139">
        <f>ROUND(I122*H122,2)</f>
        <v>0</v>
      </c>
      <c r="K122" s="135" t="s">
        <v>185</v>
      </c>
      <c r="L122" s="33"/>
      <c r="M122" s="140" t="s">
        <v>39</v>
      </c>
      <c r="N122" s="141" t="s">
        <v>53</v>
      </c>
      <c r="P122" s="142">
        <f>O122*H122</f>
        <v>0</v>
      </c>
      <c r="Q122" s="142">
        <v>0</v>
      </c>
      <c r="R122" s="142">
        <f>Q122*H122</f>
        <v>0</v>
      </c>
      <c r="S122" s="142">
        <v>0</v>
      </c>
      <c r="T122" s="143">
        <f>S122*H122</f>
        <v>0</v>
      </c>
      <c r="AR122" s="144" t="s">
        <v>186</v>
      </c>
      <c r="AT122" s="144" t="s">
        <v>182</v>
      </c>
      <c r="AU122" s="144" t="s">
        <v>89</v>
      </c>
      <c r="AY122" s="17" t="s">
        <v>179</v>
      </c>
      <c r="BE122" s="145">
        <f>IF(N122="základní",J122,0)</f>
        <v>0</v>
      </c>
      <c r="BF122" s="145">
        <f>IF(N122="snížená",J122,0)</f>
        <v>0</v>
      </c>
      <c r="BG122" s="145">
        <f>IF(N122="zákl. přenesená",J122,0)</f>
        <v>0</v>
      </c>
      <c r="BH122" s="145">
        <f>IF(N122="sníž. přenesená",J122,0)</f>
        <v>0</v>
      </c>
      <c r="BI122" s="145">
        <f>IF(N122="nulová",J122,0)</f>
        <v>0</v>
      </c>
      <c r="BJ122" s="17" t="s">
        <v>186</v>
      </c>
      <c r="BK122" s="145">
        <f>ROUND(I122*H122,2)</f>
        <v>0</v>
      </c>
      <c r="BL122" s="17" t="s">
        <v>186</v>
      </c>
      <c r="BM122" s="144" t="s">
        <v>228</v>
      </c>
    </row>
    <row r="123" spans="2:47" s="1" customFormat="1" ht="48">
      <c r="B123" s="33"/>
      <c r="D123" s="147" t="s">
        <v>195</v>
      </c>
      <c r="F123" s="161" t="s">
        <v>229</v>
      </c>
      <c r="I123" s="162"/>
      <c r="L123" s="33"/>
      <c r="M123" s="163"/>
      <c r="T123" s="54"/>
      <c r="AT123" s="17" t="s">
        <v>195</v>
      </c>
      <c r="AU123" s="17" t="s">
        <v>89</v>
      </c>
    </row>
    <row r="124" spans="2:47" s="1" customFormat="1" ht="19.2">
      <c r="B124" s="33"/>
      <c r="D124" s="147" t="s">
        <v>197</v>
      </c>
      <c r="F124" s="161" t="s">
        <v>230</v>
      </c>
      <c r="I124" s="162"/>
      <c r="L124" s="33"/>
      <c r="M124" s="163"/>
      <c r="T124" s="54"/>
      <c r="AT124" s="17" t="s">
        <v>197</v>
      </c>
      <c r="AU124" s="17" t="s">
        <v>89</v>
      </c>
    </row>
    <row r="125" spans="2:51" s="12" customFormat="1" ht="10.2">
      <c r="B125" s="146"/>
      <c r="D125" s="147" t="s">
        <v>188</v>
      </c>
      <c r="E125" s="148" t="s">
        <v>39</v>
      </c>
      <c r="F125" s="149" t="s">
        <v>111</v>
      </c>
      <c r="H125" s="150">
        <v>2.277</v>
      </c>
      <c r="I125" s="151"/>
      <c r="L125" s="146"/>
      <c r="M125" s="152"/>
      <c r="T125" s="153"/>
      <c r="AT125" s="148" t="s">
        <v>188</v>
      </c>
      <c r="AU125" s="148" t="s">
        <v>89</v>
      </c>
      <c r="AV125" s="12" t="s">
        <v>89</v>
      </c>
      <c r="AW125" s="12" t="s">
        <v>41</v>
      </c>
      <c r="AX125" s="12" t="s">
        <v>80</v>
      </c>
      <c r="AY125" s="148" t="s">
        <v>179</v>
      </c>
    </row>
    <row r="126" spans="2:51" s="13" customFormat="1" ht="10.2">
      <c r="B126" s="154"/>
      <c r="D126" s="147" t="s">
        <v>188</v>
      </c>
      <c r="E126" s="155" t="s">
        <v>39</v>
      </c>
      <c r="F126" s="156" t="s">
        <v>192</v>
      </c>
      <c r="H126" s="157">
        <v>2.277</v>
      </c>
      <c r="I126" s="158"/>
      <c r="L126" s="154"/>
      <c r="M126" s="159"/>
      <c r="T126" s="160"/>
      <c r="AT126" s="155" t="s">
        <v>188</v>
      </c>
      <c r="AU126" s="155" t="s">
        <v>89</v>
      </c>
      <c r="AV126" s="13" t="s">
        <v>186</v>
      </c>
      <c r="AW126" s="13" t="s">
        <v>41</v>
      </c>
      <c r="AX126" s="13" t="s">
        <v>87</v>
      </c>
      <c r="AY126" s="155" t="s">
        <v>179</v>
      </c>
    </row>
    <row r="127" spans="2:65" s="1" customFormat="1" ht="78" customHeight="1">
      <c r="B127" s="33"/>
      <c r="C127" s="133" t="s">
        <v>231</v>
      </c>
      <c r="D127" s="133" t="s">
        <v>182</v>
      </c>
      <c r="E127" s="134" t="s">
        <v>232</v>
      </c>
      <c r="F127" s="135" t="s">
        <v>233</v>
      </c>
      <c r="G127" s="136" t="s">
        <v>234</v>
      </c>
      <c r="H127" s="137">
        <v>8232</v>
      </c>
      <c r="I127" s="138"/>
      <c r="J127" s="139">
        <f>ROUND(I127*H127,2)</f>
        <v>0</v>
      </c>
      <c r="K127" s="135" t="s">
        <v>185</v>
      </c>
      <c r="L127" s="33"/>
      <c r="M127" s="140" t="s">
        <v>39</v>
      </c>
      <c r="N127" s="141" t="s">
        <v>53</v>
      </c>
      <c r="P127" s="142">
        <f>O127*H127</f>
        <v>0</v>
      </c>
      <c r="Q127" s="142">
        <v>0</v>
      </c>
      <c r="R127" s="142">
        <f>Q127*H127</f>
        <v>0</v>
      </c>
      <c r="S127" s="142">
        <v>0</v>
      </c>
      <c r="T127" s="143">
        <f>S127*H127</f>
        <v>0</v>
      </c>
      <c r="AR127" s="144" t="s">
        <v>186</v>
      </c>
      <c r="AT127" s="144" t="s">
        <v>182</v>
      </c>
      <c r="AU127" s="144" t="s">
        <v>89</v>
      </c>
      <c r="AY127" s="17" t="s">
        <v>179</v>
      </c>
      <c r="BE127" s="145">
        <f>IF(N127="základní",J127,0)</f>
        <v>0</v>
      </c>
      <c r="BF127" s="145">
        <f>IF(N127="snížená",J127,0)</f>
        <v>0</v>
      </c>
      <c r="BG127" s="145">
        <f>IF(N127="zákl. přenesená",J127,0)</f>
        <v>0</v>
      </c>
      <c r="BH127" s="145">
        <f>IF(N127="sníž. přenesená",J127,0)</f>
        <v>0</v>
      </c>
      <c r="BI127" s="145">
        <f>IF(N127="nulová",J127,0)</f>
        <v>0</v>
      </c>
      <c r="BJ127" s="17" t="s">
        <v>186</v>
      </c>
      <c r="BK127" s="145">
        <f>ROUND(I127*H127,2)</f>
        <v>0</v>
      </c>
      <c r="BL127" s="17" t="s">
        <v>186</v>
      </c>
      <c r="BM127" s="144" t="s">
        <v>149</v>
      </c>
    </row>
    <row r="128" spans="2:47" s="1" customFormat="1" ht="57.6">
      <c r="B128" s="33"/>
      <c r="D128" s="147" t="s">
        <v>195</v>
      </c>
      <c r="F128" s="161" t="s">
        <v>235</v>
      </c>
      <c r="I128" s="162"/>
      <c r="L128" s="33"/>
      <c r="M128" s="163"/>
      <c r="T128" s="54"/>
      <c r="AT128" s="17" t="s">
        <v>195</v>
      </c>
      <c r="AU128" s="17" t="s">
        <v>89</v>
      </c>
    </row>
    <row r="129" spans="2:51" s="12" customFormat="1" ht="10.2">
      <c r="B129" s="146"/>
      <c r="D129" s="147" t="s">
        <v>188</v>
      </c>
      <c r="E129" s="148" t="s">
        <v>39</v>
      </c>
      <c r="F129" s="149" t="s">
        <v>236</v>
      </c>
      <c r="H129" s="150">
        <v>4214.8</v>
      </c>
      <c r="I129" s="151"/>
      <c r="L129" s="146"/>
      <c r="M129" s="152"/>
      <c r="T129" s="153"/>
      <c r="AT129" s="148" t="s">
        <v>188</v>
      </c>
      <c r="AU129" s="148" t="s">
        <v>89</v>
      </c>
      <c r="AV129" s="12" t="s">
        <v>89</v>
      </c>
      <c r="AW129" s="12" t="s">
        <v>41</v>
      </c>
      <c r="AX129" s="12" t="s">
        <v>80</v>
      </c>
      <c r="AY129" s="148" t="s">
        <v>179</v>
      </c>
    </row>
    <row r="130" spans="2:51" s="12" customFormat="1" ht="10.2">
      <c r="B130" s="146"/>
      <c r="D130" s="147" t="s">
        <v>188</v>
      </c>
      <c r="E130" s="148" t="s">
        <v>39</v>
      </c>
      <c r="F130" s="149" t="s">
        <v>237</v>
      </c>
      <c r="H130" s="150">
        <v>1979.84</v>
      </c>
      <c r="I130" s="151"/>
      <c r="L130" s="146"/>
      <c r="M130" s="152"/>
      <c r="T130" s="153"/>
      <c r="AT130" s="148" t="s">
        <v>188</v>
      </c>
      <c r="AU130" s="148" t="s">
        <v>89</v>
      </c>
      <c r="AV130" s="12" t="s">
        <v>89</v>
      </c>
      <c r="AW130" s="12" t="s">
        <v>41</v>
      </c>
      <c r="AX130" s="12" t="s">
        <v>80</v>
      </c>
      <c r="AY130" s="148" t="s">
        <v>179</v>
      </c>
    </row>
    <row r="131" spans="2:51" s="12" customFormat="1" ht="20.4">
      <c r="B131" s="146"/>
      <c r="D131" s="147" t="s">
        <v>188</v>
      </c>
      <c r="E131" s="148" t="s">
        <v>39</v>
      </c>
      <c r="F131" s="149" t="s">
        <v>238</v>
      </c>
      <c r="H131" s="150">
        <v>1307.36</v>
      </c>
      <c r="I131" s="151"/>
      <c r="L131" s="146"/>
      <c r="M131" s="152"/>
      <c r="T131" s="153"/>
      <c r="AT131" s="148" t="s">
        <v>188</v>
      </c>
      <c r="AU131" s="148" t="s">
        <v>89</v>
      </c>
      <c r="AV131" s="12" t="s">
        <v>89</v>
      </c>
      <c r="AW131" s="12" t="s">
        <v>41</v>
      </c>
      <c r="AX131" s="12" t="s">
        <v>80</v>
      </c>
      <c r="AY131" s="148" t="s">
        <v>179</v>
      </c>
    </row>
    <row r="132" spans="2:51" s="12" customFormat="1" ht="10.2">
      <c r="B132" s="146"/>
      <c r="D132" s="147" t="s">
        <v>188</v>
      </c>
      <c r="E132" s="148" t="s">
        <v>39</v>
      </c>
      <c r="F132" s="149" t="s">
        <v>239</v>
      </c>
      <c r="H132" s="150">
        <v>730</v>
      </c>
      <c r="I132" s="151"/>
      <c r="L132" s="146"/>
      <c r="M132" s="152"/>
      <c r="T132" s="153"/>
      <c r="AT132" s="148" t="s">
        <v>188</v>
      </c>
      <c r="AU132" s="148" t="s">
        <v>89</v>
      </c>
      <c r="AV132" s="12" t="s">
        <v>89</v>
      </c>
      <c r="AW132" s="12" t="s">
        <v>41</v>
      </c>
      <c r="AX132" s="12" t="s">
        <v>80</v>
      </c>
      <c r="AY132" s="148" t="s">
        <v>179</v>
      </c>
    </row>
    <row r="133" spans="2:51" s="13" customFormat="1" ht="10.2">
      <c r="B133" s="154"/>
      <c r="D133" s="147" t="s">
        <v>188</v>
      </c>
      <c r="E133" s="155" t="s">
        <v>135</v>
      </c>
      <c r="F133" s="156" t="s">
        <v>192</v>
      </c>
      <c r="H133" s="157">
        <v>8232</v>
      </c>
      <c r="I133" s="158"/>
      <c r="L133" s="154"/>
      <c r="M133" s="159"/>
      <c r="T133" s="160"/>
      <c r="AT133" s="155" t="s">
        <v>188</v>
      </c>
      <c r="AU133" s="155" t="s">
        <v>89</v>
      </c>
      <c r="AV133" s="13" t="s">
        <v>186</v>
      </c>
      <c r="AW133" s="13" t="s">
        <v>41</v>
      </c>
      <c r="AX133" s="13" t="s">
        <v>87</v>
      </c>
      <c r="AY133" s="155" t="s">
        <v>179</v>
      </c>
    </row>
    <row r="134" spans="2:65" s="1" customFormat="1" ht="168" customHeight="1">
      <c r="B134" s="33"/>
      <c r="C134" s="133" t="s">
        <v>240</v>
      </c>
      <c r="D134" s="133" t="s">
        <v>182</v>
      </c>
      <c r="E134" s="134" t="s">
        <v>241</v>
      </c>
      <c r="F134" s="135" t="s">
        <v>242</v>
      </c>
      <c r="G134" s="136" t="s">
        <v>125</v>
      </c>
      <c r="H134" s="137">
        <v>579</v>
      </c>
      <c r="I134" s="138"/>
      <c r="J134" s="139">
        <f>ROUND(I134*H134,2)</f>
        <v>0</v>
      </c>
      <c r="K134" s="135" t="s">
        <v>185</v>
      </c>
      <c r="L134" s="33"/>
      <c r="M134" s="140" t="s">
        <v>39</v>
      </c>
      <c r="N134" s="141" t="s">
        <v>53</v>
      </c>
      <c r="P134" s="142">
        <f>O134*H134</f>
        <v>0</v>
      </c>
      <c r="Q134" s="142">
        <v>0</v>
      </c>
      <c r="R134" s="142">
        <f>Q134*H134</f>
        <v>0</v>
      </c>
      <c r="S134" s="142">
        <v>0</v>
      </c>
      <c r="T134" s="143">
        <f>S134*H134</f>
        <v>0</v>
      </c>
      <c r="AR134" s="144" t="s">
        <v>186</v>
      </c>
      <c r="AT134" s="144" t="s">
        <v>182</v>
      </c>
      <c r="AU134" s="144" t="s">
        <v>89</v>
      </c>
      <c r="AY134" s="17" t="s">
        <v>179</v>
      </c>
      <c r="BE134" s="145">
        <f>IF(N134="základní",J134,0)</f>
        <v>0</v>
      </c>
      <c r="BF134" s="145">
        <f>IF(N134="snížená",J134,0)</f>
        <v>0</v>
      </c>
      <c r="BG134" s="145">
        <f>IF(N134="zákl. přenesená",J134,0)</f>
        <v>0</v>
      </c>
      <c r="BH134" s="145">
        <f>IF(N134="sníž. přenesená",J134,0)</f>
        <v>0</v>
      </c>
      <c r="BI134" s="145">
        <f>IF(N134="nulová",J134,0)</f>
        <v>0</v>
      </c>
      <c r="BJ134" s="17" t="s">
        <v>186</v>
      </c>
      <c r="BK134" s="145">
        <f>ROUND(I134*H134,2)</f>
        <v>0</v>
      </c>
      <c r="BL134" s="17" t="s">
        <v>186</v>
      </c>
      <c r="BM134" s="144" t="s">
        <v>243</v>
      </c>
    </row>
    <row r="135" spans="2:47" s="1" customFormat="1" ht="105.6">
      <c r="B135" s="33"/>
      <c r="D135" s="147" t="s">
        <v>195</v>
      </c>
      <c r="F135" s="161" t="s">
        <v>244</v>
      </c>
      <c r="I135" s="162"/>
      <c r="L135" s="33"/>
      <c r="M135" s="163"/>
      <c r="T135" s="54"/>
      <c r="AT135" s="17" t="s">
        <v>195</v>
      </c>
      <c r="AU135" s="17" t="s">
        <v>89</v>
      </c>
    </row>
    <row r="136" spans="2:51" s="14" customFormat="1" ht="10.2">
      <c r="B136" s="164"/>
      <c r="D136" s="147" t="s">
        <v>188</v>
      </c>
      <c r="E136" s="165" t="s">
        <v>39</v>
      </c>
      <c r="F136" s="166" t="s">
        <v>245</v>
      </c>
      <c r="H136" s="165" t="s">
        <v>39</v>
      </c>
      <c r="I136" s="167"/>
      <c r="L136" s="164"/>
      <c r="M136" s="168"/>
      <c r="T136" s="169"/>
      <c r="AT136" s="165" t="s">
        <v>188</v>
      </c>
      <c r="AU136" s="165" t="s">
        <v>89</v>
      </c>
      <c r="AV136" s="14" t="s">
        <v>87</v>
      </c>
      <c r="AW136" s="14" t="s">
        <v>41</v>
      </c>
      <c r="AX136" s="14" t="s">
        <v>80</v>
      </c>
      <c r="AY136" s="165" t="s">
        <v>179</v>
      </c>
    </row>
    <row r="137" spans="2:51" s="12" customFormat="1" ht="10.2">
      <c r="B137" s="146"/>
      <c r="D137" s="147" t="s">
        <v>188</v>
      </c>
      <c r="E137" s="148" t="s">
        <v>39</v>
      </c>
      <c r="F137" s="149" t="s">
        <v>246</v>
      </c>
      <c r="H137" s="150">
        <v>214</v>
      </c>
      <c r="I137" s="151"/>
      <c r="L137" s="146"/>
      <c r="M137" s="152"/>
      <c r="T137" s="153"/>
      <c r="AT137" s="148" t="s">
        <v>188</v>
      </c>
      <c r="AU137" s="148" t="s">
        <v>89</v>
      </c>
      <c r="AV137" s="12" t="s">
        <v>89</v>
      </c>
      <c r="AW137" s="12" t="s">
        <v>41</v>
      </c>
      <c r="AX137" s="12" t="s">
        <v>80</v>
      </c>
      <c r="AY137" s="148" t="s">
        <v>179</v>
      </c>
    </row>
    <row r="138" spans="2:51" s="15" customFormat="1" ht="10.2">
      <c r="B138" s="170"/>
      <c r="D138" s="147" t="s">
        <v>188</v>
      </c>
      <c r="E138" s="171" t="s">
        <v>127</v>
      </c>
      <c r="F138" s="172" t="s">
        <v>247</v>
      </c>
      <c r="H138" s="173">
        <v>214</v>
      </c>
      <c r="I138" s="174"/>
      <c r="L138" s="170"/>
      <c r="M138" s="175"/>
      <c r="T138" s="176"/>
      <c r="AT138" s="171" t="s">
        <v>188</v>
      </c>
      <c r="AU138" s="171" t="s">
        <v>89</v>
      </c>
      <c r="AV138" s="15" t="s">
        <v>201</v>
      </c>
      <c r="AW138" s="15" t="s">
        <v>41</v>
      </c>
      <c r="AX138" s="15" t="s">
        <v>80</v>
      </c>
      <c r="AY138" s="171" t="s">
        <v>179</v>
      </c>
    </row>
    <row r="139" spans="2:51" s="14" customFormat="1" ht="20.4">
      <c r="B139" s="164"/>
      <c r="D139" s="147" t="s">
        <v>188</v>
      </c>
      <c r="E139" s="165" t="s">
        <v>39</v>
      </c>
      <c r="F139" s="166" t="s">
        <v>248</v>
      </c>
      <c r="H139" s="165" t="s">
        <v>39</v>
      </c>
      <c r="I139" s="167"/>
      <c r="L139" s="164"/>
      <c r="M139" s="168"/>
      <c r="T139" s="169"/>
      <c r="AT139" s="165" t="s">
        <v>188</v>
      </c>
      <c r="AU139" s="165" t="s">
        <v>89</v>
      </c>
      <c r="AV139" s="14" t="s">
        <v>87</v>
      </c>
      <c r="AW139" s="14" t="s">
        <v>41</v>
      </c>
      <c r="AX139" s="14" t="s">
        <v>80</v>
      </c>
      <c r="AY139" s="165" t="s">
        <v>179</v>
      </c>
    </row>
    <row r="140" spans="2:51" s="12" customFormat="1" ht="10.2">
      <c r="B140" s="146"/>
      <c r="D140" s="147" t="s">
        <v>188</v>
      </c>
      <c r="E140" s="148" t="s">
        <v>39</v>
      </c>
      <c r="F140" s="149" t="s">
        <v>249</v>
      </c>
      <c r="H140" s="150">
        <v>47</v>
      </c>
      <c r="I140" s="151"/>
      <c r="L140" s="146"/>
      <c r="M140" s="152"/>
      <c r="T140" s="153"/>
      <c r="AT140" s="148" t="s">
        <v>188</v>
      </c>
      <c r="AU140" s="148" t="s">
        <v>89</v>
      </c>
      <c r="AV140" s="12" t="s">
        <v>89</v>
      </c>
      <c r="AW140" s="12" t="s">
        <v>41</v>
      </c>
      <c r="AX140" s="12" t="s">
        <v>80</v>
      </c>
      <c r="AY140" s="148" t="s">
        <v>179</v>
      </c>
    </row>
    <row r="141" spans="2:51" s="12" customFormat="1" ht="10.2">
      <c r="B141" s="146"/>
      <c r="D141" s="147" t="s">
        <v>188</v>
      </c>
      <c r="E141" s="148" t="s">
        <v>39</v>
      </c>
      <c r="F141" s="149" t="s">
        <v>250</v>
      </c>
      <c r="H141" s="150">
        <v>35</v>
      </c>
      <c r="I141" s="151"/>
      <c r="L141" s="146"/>
      <c r="M141" s="152"/>
      <c r="T141" s="153"/>
      <c r="AT141" s="148" t="s">
        <v>188</v>
      </c>
      <c r="AU141" s="148" t="s">
        <v>89</v>
      </c>
      <c r="AV141" s="12" t="s">
        <v>89</v>
      </c>
      <c r="AW141" s="12" t="s">
        <v>41</v>
      </c>
      <c r="AX141" s="12" t="s">
        <v>80</v>
      </c>
      <c r="AY141" s="148" t="s">
        <v>179</v>
      </c>
    </row>
    <row r="142" spans="2:51" s="12" customFormat="1" ht="10.2">
      <c r="B142" s="146"/>
      <c r="D142" s="147" t="s">
        <v>188</v>
      </c>
      <c r="E142" s="148" t="s">
        <v>39</v>
      </c>
      <c r="F142" s="149" t="s">
        <v>251</v>
      </c>
      <c r="H142" s="150">
        <v>22</v>
      </c>
      <c r="I142" s="151"/>
      <c r="L142" s="146"/>
      <c r="M142" s="152"/>
      <c r="T142" s="153"/>
      <c r="AT142" s="148" t="s">
        <v>188</v>
      </c>
      <c r="AU142" s="148" t="s">
        <v>89</v>
      </c>
      <c r="AV142" s="12" t="s">
        <v>89</v>
      </c>
      <c r="AW142" s="12" t="s">
        <v>41</v>
      </c>
      <c r="AX142" s="12" t="s">
        <v>80</v>
      </c>
      <c r="AY142" s="148" t="s">
        <v>179</v>
      </c>
    </row>
    <row r="143" spans="2:51" s="12" customFormat="1" ht="10.2">
      <c r="B143" s="146"/>
      <c r="D143" s="147" t="s">
        <v>188</v>
      </c>
      <c r="E143" s="148" t="s">
        <v>39</v>
      </c>
      <c r="F143" s="149" t="s">
        <v>252</v>
      </c>
      <c r="H143" s="150">
        <v>33</v>
      </c>
      <c r="I143" s="151"/>
      <c r="L143" s="146"/>
      <c r="M143" s="152"/>
      <c r="T143" s="153"/>
      <c r="AT143" s="148" t="s">
        <v>188</v>
      </c>
      <c r="AU143" s="148" t="s">
        <v>89</v>
      </c>
      <c r="AV143" s="12" t="s">
        <v>89</v>
      </c>
      <c r="AW143" s="12" t="s">
        <v>41</v>
      </c>
      <c r="AX143" s="12" t="s">
        <v>80</v>
      </c>
      <c r="AY143" s="148" t="s">
        <v>179</v>
      </c>
    </row>
    <row r="144" spans="2:51" s="12" customFormat="1" ht="10.2">
      <c r="B144" s="146"/>
      <c r="D144" s="147" t="s">
        <v>188</v>
      </c>
      <c r="E144" s="148" t="s">
        <v>39</v>
      </c>
      <c r="F144" s="149" t="s">
        <v>253</v>
      </c>
      <c r="H144" s="150">
        <v>33</v>
      </c>
      <c r="I144" s="151"/>
      <c r="L144" s="146"/>
      <c r="M144" s="152"/>
      <c r="T144" s="153"/>
      <c r="AT144" s="148" t="s">
        <v>188</v>
      </c>
      <c r="AU144" s="148" t="s">
        <v>89</v>
      </c>
      <c r="AV144" s="12" t="s">
        <v>89</v>
      </c>
      <c r="AW144" s="12" t="s">
        <v>41</v>
      </c>
      <c r="AX144" s="12" t="s">
        <v>80</v>
      </c>
      <c r="AY144" s="148" t="s">
        <v>179</v>
      </c>
    </row>
    <row r="145" spans="2:51" s="12" customFormat="1" ht="10.2">
      <c r="B145" s="146"/>
      <c r="D145" s="147" t="s">
        <v>188</v>
      </c>
      <c r="E145" s="148" t="s">
        <v>39</v>
      </c>
      <c r="F145" s="149" t="s">
        <v>254</v>
      </c>
      <c r="H145" s="150">
        <v>29</v>
      </c>
      <c r="I145" s="151"/>
      <c r="L145" s="146"/>
      <c r="M145" s="152"/>
      <c r="T145" s="153"/>
      <c r="AT145" s="148" t="s">
        <v>188</v>
      </c>
      <c r="AU145" s="148" t="s">
        <v>89</v>
      </c>
      <c r="AV145" s="12" t="s">
        <v>89</v>
      </c>
      <c r="AW145" s="12" t="s">
        <v>41</v>
      </c>
      <c r="AX145" s="12" t="s">
        <v>80</v>
      </c>
      <c r="AY145" s="148" t="s">
        <v>179</v>
      </c>
    </row>
    <row r="146" spans="2:51" s="12" customFormat="1" ht="10.2">
      <c r="B146" s="146"/>
      <c r="D146" s="147" t="s">
        <v>188</v>
      </c>
      <c r="E146" s="148" t="s">
        <v>39</v>
      </c>
      <c r="F146" s="149" t="s">
        <v>255</v>
      </c>
      <c r="H146" s="150">
        <v>40</v>
      </c>
      <c r="I146" s="151"/>
      <c r="L146" s="146"/>
      <c r="M146" s="152"/>
      <c r="T146" s="153"/>
      <c r="AT146" s="148" t="s">
        <v>188</v>
      </c>
      <c r="AU146" s="148" t="s">
        <v>89</v>
      </c>
      <c r="AV146" s="12" t="s">
        <v>89</v>
      </c>
      <c r="AW146" s="12" t="s">
        <v>41</v>
      </c>
      <c r="AX146" s="12" t="s">
        <v>80</v>
      </c>
      <c r="AY146" s="148" t="s">
        <v>179</v>
      </c>
    </row>
    <row r="147" spans="2:51" s="12" customFormat="1" ht="10.2">
      <c r="B147" s="146"/>
      <c r="D147" s="147" t="s">
        <v>188</v>
      </c>
      <c r="E147" s="148" t="s">
        <v>39</v>
      </c>
      <c r="F147" s="149" t="s">
        <v>256</v>
      </c>
      <c r="H147" s="150">
        <v>40</v>
      </c>
      <c r="I147" s="151"/>
      <c r="L147" s="146"/>
      <c r="M147" s="152"/>
      <c r="T147" s="153"/>
      <c r="AT147" s="148" t="s">
        <v>188</v>
      </c>
      <c r="AU147" s="148" t="s">
        <v>89</v>
      </c>
      <c r="AV147" s="12" t="s">
        <v>89</v>
      </c>
      <c r="AW147" s="12" t="s">
        <v>41</v>
      </c>
      <c r="AX147" s="12" t="s">
        <v>80</v>
      </c>
      <c r="AY147" s="148" t="s">
        <v>179</v>
      </c>
    </row>
    <row r="148" spans="2:51" s="12" customFormat="1" ht="10.2">
      <c r="B148" s="146"/>
      <c r="D148" s="147" t="s">
        <v>188</v>
      </c>
      <c r="E148" s="148" t="s">
        <v>39</v>
      </c>
      <c r="F148" s="149" t="s">
        <v>257</v>
      </c>
      <c r="H148" s="150">
        <v>6</v>
      </c>
      <c r="I148" s="151"/>
      <c r="L148" s="146"/>
      <c r="M148" s="152"/>
      <c r="T148" s="153"/>
      <c r="AT148" s="148" t="s">
        <v>188</v>
      </c>
      <c r="AU148" s="148" t="s">
        <v>89</v>
      </c>
      <c r="AV148" s="12" t="s">
        <v>89</v>
      </c>
      <c r="AW148" s="12" t="s">
        <v>41</v>
      </c>
      <c r="AX148" s="12" t="s">
        <v>80</v>
      </c>
      <c r="AY148" s="148" t="s">
        <v>179</v>
      </c>
    </row>
    <row r="149" spans="2:51" s="12" customFormat="1" ht="10.2">
      <c r="B149" s="146"/>
      <c r="D149" s="147" t="s">
        <v>188</v>
      </c>
      <c r="E149" s="148" t="s">
        <v>39</v>
      </c>
      <c r="F149" s="149" t="s">
        <v>258</v>
      </c>
      <c r="H149" s="150">
        <v>14</v>
      </c>
      <c r="I149" s="151"/>
      <c r="L149" s="146"/>
      <c r="M149" s="152"/>
      <c r="T149" s="153"/>
      <c r="AT149" s="148" t="s">
        <v>188</v>
      </c>
      <c r="AU149" s="148" t="s">
        <v>89</v>
      </c>
      <c r="AV149" s="12" t="s">
        <v>89</v>
      </c>
      <c r="AW149" s="12" t="s">
        <v>41</v>
      </c>
      <c r="AX149" s="12" t="s">
        <v>80</v>
      </c>
      <c r="AY149" s="148" t="s">
        <v>179</v>
      </c>
    </row>
    <row r="150" spans="2:51" s="12" customFormat="1" ht="10.2">
      <c r="B150" s="146"/>
      <c r="D150" s="147" t="s">
        <v>188</v>
      </c>
      <c r="E150" s="148" t="s">
        <v>39</v>
      </c>
      <c r="F150" s="149" t="s">
        <v>259</v>
      </c>
      <c r="H150" s="150">
        <v>18</v>
      </c>
      <c r="I150" s="151"/>
      <c r="L150" s="146"/>
      <c r="M150" s="152"/>
      <c r="T150" s="153"/>
      <c r="AT150" s="148" t="s">
        <v>188</v>
      </c>
      <c r="AU150" s="148" t="s">
        <v>89</v>
      </c>
      <c r="AV150" s="12" t="s">
        <v>89</v>
      </c>
      <c r="AW150" s="12" t="s">
        <v>41</v>
      </c>
      <c r="AX150" s="12" t="s">
        <v>80</v>
      </c>
      <c r="AY150" s="148" t="s">
        <v>179</v>
      </c>
    </row>
    <row r="151" spans="2:51" s="12" customFormat="1" ht="10.2">
      <c r="B151" s="146"/>
      <c r="D151" s="147" t="s">
        <v>188</v>
      </c>
      <c r="E151" s="148" t="s">
        <v>39</v>
      </c>
      <c r="F151" s="149" t="s">
        <v>260</v>
      </c>
      <c r="H151" s="150">
        <v>16</v>
      </c>
      <c r="I151" s="151"/>
      <c r="L151" s="146"/>
      <c r="M151" s="152"/>
      <c r="T151" s="153"/>
      <c r="AT151" s="148" t="s">
        <v>188</v>
      </c>
      <c r="AU151" s="148" t="s">
        <v>89</v>
      </c>
      <c r="AV151" s="12" t="s">
        <v>89</v>
      </c>
      <c r="AW151" s="12" t="s">
        <v>41</v>
      </c>
      <c r="AX151" s="12" t="s">
        <v>80</v>
      </c>
      <c r="AY151" s="148" t="s">
        <v>179</v>
      </c>
    </row>
    <row r="152" spans="2:51" s="12" customFormat="1" ht="10.2">
      <c r="B152" s="146"/>
      <c r="D152" s="147" t="s">
        <v>188</v>
      </c>
      <c r="E152" s="148" t="s">
        <v>39</v>
      </c>
      <c r="F152" s="149" t="s">
        <v>261</v>
      </c>
      <c r="H152" s="150">
        <v>4</v>
      </c>
      <c r="I152" s="151"/>
      <c r="L152" s="146"/>
      <c r="M152" s="152"/>
      <c r="T152" s="153"/>
      <c r="AT152" s="148" t="s">
        <v>188</v>
      </c>
      <c r="AU152" s="148" t="s">
        <v>89</v>
      </c>
      <c r="AV152" s="12" t="s">
        <v>89</v>
      </c>
      <c r="AW152" s="12" t="s">
        <v>41</v>
      </c>
      <c r="AX152" s="12" t="s">
        <v>80</v>
      </c>
      <c r="AY152" s="148" t="s">
        <v>179</v>
      </c>
    </row>
    <row r="153" spans="2:51" s="12" customFormat="1" ht="10.2">
      <c r="B153" s="146"/>
      <c r="D153" s="147" t="s">
        <v>188</v>
      </c>
      <c r="E153" s="148" t="s">
        <v>39</v>
      </c>
      <c r="F153" s="149" t="s">
        <v>262</v>
      </c>
      <c r="H153" s="150">
        <v>4</v>
      </c>
      <c r="I153" s="151"/>
      <c r="L153" s="146"/>
      <c r="M153" s="152"/>
      <c r="T153" s="153"/>
      <c r="AT153" s="148" t="s">
        <v>188</v>
      </c>
      <c r="AU153" s="148" t="s">
        <v>89</v>
      </c>
      <c r="AV153" s="12" t="s">
        <v>89</v>
      </c>
      <c r="AW153" s="12" t="s">
        <v>41</v>
      </c>
      <c r="AX153" s="12" t="s">
        <v>80</v>
      </c>
      <c r="AY153" s="148" t="s">
        <v>179</v>
      </c>
    </row>
    <row r="154" spans="2:51" s="12" customFormat="1" ht="10.2">
      <c r="B154" s="146"/>
      <c r="D154" s="147" t="s">
        <v>188</v>
      </c>
      <c r="E154" s="148" t="s">
        <v>39</v>
      </c>
      <c r="F154" s="149" t="s">
        <v>263</v>
      </c>
      <c r="H154" s="150">
        <v>24</v>
      </c>
      <c r="I154" s="151"/>
      <c r="L154" s="146"/>
      <c r="M154" s="152"/>
      <c r="T154" s="153"/>
      <c r="AT154" s="148" t="s">
        <v>188</v>
      </c>
      <c r="AU154" s="148" t="s">
        <v>89</v>
      </c>
      <c r="AV154" s="12" t="s">
        <v>89</v>
      </c>
      <c r="AW154" s="12" t="s">
        <v>41</v>
      </c>
      <c r="AX154" s="12" t="s">
        <v>80</v>
      </c>
      <c r="AY154" s="148" t="s">
        <v>179</v>
      </c>
    </row>
    <row r="155" spans="2:51" s="15" customFormat="1" ht="10.2">
      <c r="B155" s="170"/>
      <c r="D155" s="147" t="s">
        <v>188</v>
      </c>
      <c r="E155" s="171" t="s">
        <v>131</v>
      </c>
      <c r="F155" s="172" t="s">
        <v>247</v>
      </c>
      <c r="H155" s="173">
        <v>365</v>
      </c>
      <c r="I155" s="174"/>
      <c r="L155" s="170"/>
      <c r="M155" s="175"/>
      <c r="T155" s="176"/>
      <c r="AT155" s="171" t="s">
        <v>188</v>
      </c>
      <c r="AU155" s="171" t="s">
        <v>89</v>
      </c>
      <c r="AV155" s="15" t="s">
        <v>201</v>
      </c>
      <c r="AW155" s="15" t="s">
        <v>41</v>
      </c>
      <c r="AX155" s="15" t="s">
        <v>80</v>
      </c>
      <c r="AY155" s="171" t="s">
        <v>179</v>
      </c>
    </row>
    <row r="156" spans="2:51" s="14" customFormat="1" ht="20.4">
      <c r="B156" s="164"/>
      <c r="D156" s="147" t="s">
        <v>188</v>
      </c>
      <c r="E156" s="165" t="s">
        <v>39</v>
      </c>
      <c r="F156" s="166" t="s">
        <v>218</v>
      </c>
      <c r="H156" s="165" t="s">
        <v>39</v>
      </c>
      <c r="I156" s="167"/>
      <c r="L156" s="164"/>
      <c r="M156" s="168"/>
      <c r="T156" s="169"/>
      <c r="AT156" s="165" t="s">
        <v>188</v>
      </c>
      <c r="AU156" s="165" t="s">
        <v>89</v>
      </c>
      <c r="AV156" s="14" t="s">
        <v>87</v>
      </c>
      <c r="AW156" s="14" t="s">
        <v>41</v>
      </c>
      <c r="AX156" s="14" t="s">
        <v>80</v>
      </c>
      <c r="AY156" s="165" t="s">
        <v>179</v>
      </c>
    </row>
    <row r="157" spans="2:51" s="14" customFormat="1" ht="20.4">
      <c r="B157" s="164"/>
      <c r="D157" s="147" t="s">
        <v>188</v>
      </c>
      <c r="E157" s="165" t="s">
        <v>39</v>
      </c>
      <c r="F157" s="166" t="s">
        <v>219</v>
      </c>
      <c r="H157" s="165" t="s">
        <v>39</v>
      </c>
      <c r="I157" s="167"/>
      <c r="L157" s="164"/>
      <c r="M157" s="168"/>
      <c r="T157" s="169"/>
      <c r="AT157" s="165" t="s">
        <v>188</v>
      </c>
      <c r="AU157" s="165" t="s">
        <v>89</v>
      </c>
      <c r="AV157" s="14" t="s">
        <v>87</v>
      </c>
      <c r="AW157" s="14" t="s">
        <v>41</v>
      </c>
      <c r="AX157" s="14" t="s">
        <v>80</v>
      </c>
      <c r="AY157" s="165" t="s">
        <v>179</v>
      </c>
    </row>
    <row r="158" spans="2:51" s="13" customFormat="1" ht="10.2">
      <c r="B158" s="154"/>
      <c r="D158" s="147" t="s">
        <v>188</v>
      </c>
      <c r="E158" s="155" t="s">
        <v>39</v>
      </c>
      <c r="F158" s="156" t="s">
        <v>192</v>
      </c>
      <c r="H158" s="157">
        <v>579</v>
      </c>
      <c r="I158" s="158"/>
      <c r="L158" s="154"/>
      <c r="M158" s="159"/>
      <c r="T158" s="160"/>
      <c r="AT158" s="155" t="s">
        <v>188</v>
      </c>
      <c r="AU158" s="155" t="s">
        <v>89</v>
      </c>
      <c r="AV158" s="13" t="s">
        <v>186</v>
      </c>
      <c r="AW158" s="13" t="s">
        <v>41</v>
      </c>
      <c r="AX158" s="13" t="s">
        <v>87</v>
      </c>
      <c r="AY158" s="155" t="s">
        <v>179</v>
      </c>
    </row>
    <row r="159" spans="2:65" s="1" customFormat="1" ht="44.25" customHeight="1">
      <c r="B159" s="33"/>
      <c r="C159" s="133" t="s">
        <v>222</v>
      </c>
      <c r="D159" s="133" t="s">
        <v>182</v>
      </c>
      <c r="E159" s="134" t="s">
        <v>264</v>
      </c>
      <c r="F159" s="135" t="s">
        <v>265</v>
      </c>
      <c r="G159" s="136" t="s">
        <v>125</v>
      </c>
      <c r="H159" s="137">
        <v>579</v>
      </c>
      <c r="I159" s="138"/>
      <c r="J159" s="139">
        <f>ROUND(I159*H159,2)</f>
        <v>0</v>
      </c>
      <c r="K159" s="135" t="s">
        <v>185</v>
      </c>
      <c r="L159" s="33"/>
      <c r="M159" s="140" t="s">
        <v>39</v>
      </c>
      <c r="N159" s="141" t="s">
        <v>53</v>
      </c>
      <c r="P159" s="142">
        <f>O159*H159</f>
        <v>0</v>
      </c>
      <c r="Q159" s="142">
        <v>0</v>
      </c>
      <c r="R159" s="142">
        <f>Q159*H159</f>
        <v>0</v>
      </c>
      <c r="S159" s="142">
        <v>0</v>
      </c>
      <c r="T159" s="143">
        <f>S159*H159</f>
        <v>0</v>
      </c>
      <c r="AR159" s="144" t="s">
        <v>186</v>
      </c>
      <c r="AT159" s="144" t="s">
        <v>182</v>
      </c>
      <c r="AU159" s="144" t="s">
        <v>89</v>
      </c>
      <c r="AY159" s="17" t="s">
        <v>179</v>
      </c>
      <c r="BE159" s="145">
        <f>IF(N159="základní",J159,0)</f>
        <v>0</v>
      </c>
      <c r="BF159" s="145">
        <f>IF(N159="snížená",J159,0)</f>
        <v>0</v>
      </c>
      <c r="BG159" s="145">
        <f>IF(N159="zákl. přenesená",J159,0)</f>
        <v>0</v>
      </c>
      <c r="BH159" s="145">
        <f>IF(N159="sníž. přenesená",J159,0)</f>
        <v>0</v>
      </c>
      <c r="BI159" s="145">
        <f>IF(N159="nulová",J159,0)</f>
        <v>0</v>
      </c>
      <c r="BJ159" s="17" t="s">
        <v>186</v>
      </c>
      <c r="BK159" s="145">
        <f>ROUND(I159*H159,2)</f>
        <v>0</v>
      </c>
      <c r="BL159" s="17" t="s">
        <v>186</v>
      </c>
      <c r="BM159" s="144" t="s">
        <v>266</v>
      </c>
    </row>
    <row r="160" spans="2:51" s="12" customFormat="1" ht="10.2">
      <c r="B160" s="146"/>
      <c r="D160" s="147" t="s">
        <v>188</v>
      </c>
      <c r="E160" s="148" t="s">
        <v>39</v>
      </c>
      <c r="F160" s="149" t="s">
        <v>267</v>
      </c>
      <c r="H160" s="150">
        <v>365</v>
      </c>
      <c r="I160" s="151"/>
      <c r="L160" s="146"/>
      <c r="M160" s="152"/>
      <c r="T160" s="153"/>
      <c r="AT160" s="148" t="s">
        <v>188</v>
      </c>
      <c r="AU160" s="148" t="s">
        <v>89</v>
      </c>
      <c r="AV160" s="12" t="s">
        <v>89</v>
      </c>
      <c r="AW160" s="12" t="s">
        <v>41</v>
      </c>
      <c r="AX160" s="12" t="s">
        <v>80</v>
      </c>
      <c r="AY160" s="148" t="s">
        <v>179</v>
      </c>
    </row>
    <row r="161" spans="2:51" s="12" customFormat="1" ht="10.2">
      <c r="B161" s="146"/>
      <c r="D161" s="147" t="s">
        <v>188</v>
      </c>
      <c r="E161" s="148" t="s">
        <v>39</v>
      </c>
      <c r="F161" s="149" t="s">
        <v>268</v>
      </c>
      <c r="H161" s="150">
        <v>214</v>
      </c>
      <c r="I161" s="151"/>
      <c r="L161" s="146"/>
      <c r="M161" s="152"/>
      <c r="T161" s="153"/>
      <c r="AT161" s="148" t="s">
        <v>188</v>
      </c>
      <c r="AU161" s="148" t="s">
        <v>89</v>
      </c>
      <c r="AV161" s="12" t="s">
        <v>89</v>
      </c>
      <c r="AW161" s="12" t="s">
        <v>41</v>
      </c>
      <c r="AX161" s="12" t="s">
        <v>80</v>
      </c>
      <c r="AY161" s="148" t="s">
        <v>179</v>
      </c>
    </row>
    <row r="162" spans="2:51" s="13" customFormat="1" ht="10.2">
      <c r="B162" s="154"/>
      <c r="D162" s="147" t="s">
        <v>188</v>
      </c>
      <c r="E162" s="155" t="s">
        <v>39</v>
      </c>
      <c r="F162" s="156" t="s">
        <v>192</v>
      </c>
      <c r="H162" s="157">
        <v>579</v>
      </c>
      <c r="I162" s="158"/>
      <c r="L162" s="154"/>
      <c r="M162" s="159"/>
      <c r="T162" s="160"/>
      <c r="AT162" s="155" t="s">
        <v>188</v>
      </c>
      <c r="AU162" s="155" t="s">
        <v>89</v>
      </c>
      <c r="AV162" s="13" t="s">
        <v>186</v>
      </c>
      <c r="AW162" s="13" t="s">
        <v>41</v>
      </c>
      <c r="AX162" s="13" t="s">
        <v>87</v>
      </c>
      <c r="AY162" s="155" t="s">
        <v>179</v>
      </c>
    </row>
    <row r="163" spans="2:65" s="1" customFormat="1" ht="145.5" customHeight="1">
      <c r="B163" s="33"/>
      <c r="C163" s="133" t="s">
        <v>269</v>
      </c>
      <c r="D163" s="133" t="s">
        <v>182</v>
      </c>
      <c r="E163" s="134" t="s">
        <v>270</v>
      </c>
      <c r="F163" s="135" t="s">
        <v>271</v>
      </c>
      <c r="G163" s="136" t="s">
        <v>113</v>
      </c>
      <c r="H163" s="137">
        <v>2.32</v>
      </c>
      <c r="I163" s="138"/>
      <c r="J163" s="139">
        <f>ROUND(I163*H163,2)</f>
        <v>0</v>
      </c>
      <c r="K163" s="135" t="s">
        <v>185</v>
      </c>
      <c r="L163" s="33"/>
      <c r="M163" s="140" t="s">
        <v>39</v>
      </c>
      <c r="N163" s="141" t="s">
        <v>53</v>
      </c>
      <c r="P163" s="142">
        <f>O163*H163</f>
        <v>0</v>
      </c>
      <c r="Q163" s="142">
        <v>0</v>
      </c>
      <c r="R163" s="142">
        <f>Q163*H163</f>
        <v>0</v>
      </c>
      <c r="S163" s="142">
        <v>0</v>
      </c>
      <c r="T163" s="143">
        <f>S163*H163</f>
        <v>0</v>
      </c>
      <c r="AR163" s="144" t="s">
        <v>186</v>
      </c>
      <c r="AT163" s="144" t="s">
        <v>182</v>
      </c>
      <c r="AU163" s="144" t="s">
        <v>89</v>
      </c>
      <c r="AY163" s="17" t="s">
        <v>179</v>
      </c>
      <c r="BE163" s="145">
        <f>IF(N163="základní",J163,0)</f>
        <v>0</v>
      </c>
      <c r="BF163" s="145">
        <f>IF(N163="snížená",J163,0)</f>
        <v>0</v>
      </c>
      <c r="BG163" s="145">
        <f>IF(N163="zákl. přenesená",J163,0)</f>
        <v>0</v>
      </c>
      <c r="BH163" s="145">
        <f>IF(N163="sníž. přenesená",J163,0)</f>
        <v>0</v>
      </c>
      <c r="BI163" s="145">
        <f>IF(N163="nulová",J163,0)</f>
        <v>0</v>
      </c>
      <c r="BJ163" s="17" t="s">
        <v>186</v>
      </c>
      <c r="BK163" s="145">
        <f>ROUND(I163*H163,2)</f>
        <v>0</v>
      </c>
      <c r="BL163" s="17" t="s">
        <v>186</v>
      </c>
      <c r="BM163" s="144" t="s">
        <v>272</v>
      </c>
    </row>
    <row r="164" spans="2:47" s="1" customFormat="1" ht="96">
      <c r="B164" s="33"/>
      <c r="D164" s="147" t="s">
        <v>195</v>
      </c>
      <c r="F164" s="161" t="s">
        <v>273</v>
      </c>
      <c r="I164" s="162"/>
      <c r="L164" s="33"/>
      <c r="M164" s="163"/>
      <c r="T164" s="54"/>
      <c r="AT164" s="17" t="s">
        <v>195</v>
      </c>
      <c r="AU164" s="17" t="s">
        <v>89</v>
      </c>
    </row>
    <row r="165" spans="2:47" s="1" customFormat="1" ht="19.2">
      <c r="B165" s="33"/>
      <c r="D165" s="147" t="s">
        <v>197</v>
      </c>
      <c r="F165" s="161" t="s">
        <v>230</v>
      </c>
      <c r="I165" s="162"/>
      <c r="L165" s="33"/>
      <c r="M165" s="163"/>
      <c r="T165" s="54"/>
      <c r="AT165" s="17" t="s">
        <v>197</v>
      </c>
      <c r="AU165" s="17" t="s">
        <v>89</v>
      </c>
    </row>
    <row r="166" spans="2:51" s="14" customFormat="1" ht="10.2">
      <c r="B166" s="164"/>
      <c r="D166" s="147" t="s">
        <v>188</v>
      </c>
      <c r="E166" s="165" t="s">
        <v>39</v>
      </c>
      <c r="F166" s="166" t="s">
        <v>274</v>
      </c>
      <c r="H166" s="165" t="s">
        <v>39</v>
      </c>
      <c r="I166" s="167"/>
      <c r="L166" s="164"/>
      <c r="M166" s="168"/>
      <c r="T166" s="169"/>
      <c r="AT166" s="165" t="s">
        <v>188</v>
      </c>
      <c r="AU166" s="165" t="s">
        <v>89</v>
      </c>
      <c r="AV166" s="14" t="s">
        <v>87</v>
      </c>
      <c r="AW166" s="14" t="s">
        <v>41</v>
      </c>
      <c r="AX166" s="14" t="s">
        <v>80</v>
      </c>
      <c r="AY166" s="165" t="s">
        <v>179</v>
      </c>
    </row>
    <row r="167" spans="2:51" s="12" customFormat="1" ht="10.2">
      <c r="B167" s="146"/>
      <c r="D167" s="147" t="s">
        <v>188</v>
      </c>
      <c r="E167" s="148" t="s">
        <v>39</v>
      </c>
      <c r="F167" s="149" t="s">
        <v>275</v>
      </c>
      <c r="H167" s="150">
        <v>1.945</v>
      </c>
      <c r="I167" s="151"/>
      <c r="L167" s="146"/>
      <c r="M167" s="152"/>
      <c r="T167" s="153"/>
      <c r="AT167" s="148" t="s">
        <v>188</v>
      </c>
      <c r="AU167" s="148" t="s">
        <v>89</v>
      </c>
      <c r="AV167" s="12" t="s">
        <v>89</v>
      </c>
      <c r="AW167" s="12" t="s">
        <v>41</v>
      </c>
      <c r="AX167" s="12" t="s">
        <v>80</v>
      </c>
      <c r="AY167" s="148" t="s">
        <v>179</v>
      </c>
    </row>
    <row r="168" spans="2:51" s="12" customFormat="1" ht="10.2">
      <c r="B168" s="146"/>
      <c r="D168" s="147" t="s">
        <v>188</v>
      </c>
      <c r="E168" s="148" t="s">
        <v>39</v>
      </c>
      <c r="F168" s="149" t="s">
        <v>276</v>
      </c>
      <c r="H168" s="150">
        <v>0.375</v>
      </c>
      <c r="I168" s="151"/>
      <c r="L168" s="146"/>
      <c r="M168" s="152"/>
      <c r="T168" s="153"/>
      <c r="AT168" s="148" t="s">
        <v>188</v>
      </c>
      <c r="AU168" s="148" t="s">
        <v>89</v>
      </c>
      <c r="AV168" s="12" t="s">
        <v>89</v>
      </c>
      <c r="AW168" s="12" t="s">
        <v>41</v>
      </c>
      <c r="AX168" s="12" t="s">
        <v>80</v>
      </c>
      <c r="AY168" s="148" t="s">
        <v>179</v>
      </c>
    </row>
    <row r="169" spans="2:51" s="13" customFormat="1" ht="10.2">
      <c r="B169" s="154"/>
      <c r="D169" s="147" t="s">
        <v>188</v>
      </c>
      <c r="E169" s="155" t="s">
        <v>120</v>
      </c>
      <c r="F169" s="156" t="s">
        <v>192</v>
      </c>
      <c r="H169" s="157">
        <v>2.32</v>
      </c>
      <c r="I169" s="158"/>
      <c r="L169" s="154"/>
      <c r="M169" s="159"/>
      <c r="T169" s="160"/>
      <c r="AT169" s="155" t="s">
        <v>188</v>
      </c>
      <c r="AU169" s="155" t="s">
        <v>89</v>
      </c>
      <c r="AV169" s="13" t="s">
        <v>186</v>
      </c>
      <c r="AW169" s="13" t="s">
        <v>41</v>
      </c>
      <c r="AX169" s="13" t="s">
        <v>87</v>
      </c>
      <c r="AY169" s="155" t="s">
        <v>179</v>
      </c>
    </row>
    <row r="170" spans="2:65" s="1" customFormat="1" ht="55.5" customHeight="1">
      <c r="B170" s="33"/>
      <c r="C170" s="133" t="s">
        <v>228</v>
      </c>
      <c r="D170" s="133" t="s">
        <v>182</v>
      </c>
      <c r="E170" s="134" t="s">
        <v>277</v>
      </c>
      <c r="F170" s="135" t="s">
        <v>278</v>
      </c>
      <c r="G170" s="136" t="s">
        <v>113</v>
      </c>
      <c r="H170" s="137">
        <v>4.597</v>
      </c>
      <c r="I170" s="138"/>
      <c r="J170" s="139">
        <f>ROUND(I170*H170,2)</f>
        <v>0</v>
      </c>
      <c r="K170" s="135" t="s">
        <v>185</v>
      </c>
      <c r="L170" s="33"/>
      <c r="M170" s="140" t="s">
        <v>39</v>
      </c>
      <c r="N170" s="141" t="s">
        <v>53</v>
      </c>
      <c r="P170" s="142">
        <f>O170*H170</f>
        <v>0</v>
      </c>
      <c r="Q170" s="142">
        <v>0</v>
      </c>
      <c r="R170" s="142">
        <f>Q170*H170</f>
        <v>0</v>
      </c>
      <c r="S170" s="142">
        <v>0</v>
      </c>
      <c r="T170" s="143">
        <f>S170*H170</f>
        <v>0</v>
      </c>
      <c r="AR170" s="144" t="s">
        <v>186</v>
      </c>
      <c r="AT170" s="144" t="s">
        <v>182</v>
      </c>
      <c r="AU170" s="144" t="s">
        <v>89</v>
      </c>
      <c r="AY170" s="17" t="s">
        <v>179</v>
      </c>
      <c r="BE170" s="145">
        <f>IF(N170="základní",J170,0)</f>
        <v>0</v>
      </c>
      <c r="BF170" s="145">
        <f>IF(N170="snížená",J170,0)</f>
        <v>0</v>
      </c>
      <c r="BG170" s="145">
        <f>IF(N170="zákl. přenesená",J170,0)</f>
        <v>0</v>
      </c>
      <c r="BH170" s="145">
        <f>IF(N170="sníž. přenesená",J170,0)</f>
        <v>0</v>
      </c>
      <c r="BI170" s="145">
        <f>IF(N170="nulová",J170,0)</f>
        <v>0</v>
      </c>
      <c r="BJ170" s="17" t="s">
        <v>186</v>
      </c>
      <c r="BK170" s="145">
        <f>ROUND(I170*H170,2)</f>
        <v>0</v>
      </c>
      <c r="BL170" s="17" t="s">
        <v>186</v>
      </c>
      <c r="BM170" s="144" t="s">
        <v>279</v>
      </c>
    </row>
    <row r="171" spans="2:47" s="1" customFormat="1" ht="38.4">
      <c r="B171" s="33"/>
      <c r="D171" s="147" t="s">
        <v>195</v>
      </c>
      <c r="F171" s="161" t="s">
        <v>280</v>
      </c>
      <c r="I171" s="162"/>
      <c r="L171" s="33"/>
      <c r="M171" s="163"/>
      <c r="T171" s="54"/>
      <c r="AT171" s="17" t="s">
        <v>195</v>
      </c>
      <c r="AU171" s="17" t="s">
        <v>89</v>
      </c>
    </row>
    <row r="172" spans="2:47" s="1" customFormat="1" ht="19.2">
      <c r="B172" s="33"/>
      <c r="D172" s="147" t="s">
        <v>197</v>
      </c>
      <c r="F172" s="161" t="s">
        <v>281</v>
      </c>
      <c r="I172" s="162"/>
      <c r="L172" s="33"/>
      <c r="M172" s="163"/>
      <c r="T172" s="54"/>
      <c r="AT172" s="17" t="s">
        <v>197</v>
      </c>
      <c r="AU172" s="17" t="s">
        <v>89</v>
      </c>
    </row>
    <row r="173" spans="2:51" s="12" customFormat="1" ht="10.2">
      <c r="B173" s="146"/>
      <c r="D173" s="147" t="s">
        <v>188</v>
      </c>
      <c r="E173" s="148" t="s">
        <v>39</v>
      </c>
      <c r="F173" s="149" t="s">
        <v>111</v>
      </c>
      <c r="H173" s="150">
        <v>2.277</v>
      </c>
      <c r="I173" s="151"/>
      <c r="L173" s="146"/>
      <c r="M173" s="152"/>
      <c r="T173" s="153"/>
      <c r="AT173" s="148" t="s">
        <v>188</v>
      </c>
      <c r="AU173" s="148" t="s">
        <v>89</v>
      </c>
      <c r="AV173" s="12" t="s">
        <v>89</v>
      </c>
      <c r="AW173" s="12" t="s">
        <v>41</v>
      </c>
      <c r="AX173" s="12" t="s">
        <v>80</v>
      </c>
      <c r="AY173" s="148" t="s">
        <v>179</v>
      </c>
    </row>
    <row r="174" spans="2:51" s="12" customFormat="1" ht="10.2">
      <c r="B174" s="146"/>
      <c r="D174" s="147" t="s">
        <v>188</v>
      </c>
      <c r="E174" s="148" t="s">
        <v>39</v>
      </c>
      <c r="F174" s="149" t="s">
        <v>120</v>
      </c>
      <c r="H174" s="150">
        <v>2.32</v>
      </c>
      <c r="I174" s="151"/>
      <c r="L174" s="146"/>
      <c r="M174" s="152"/>
      <c r="T174" s="153"/>
      <c r="AT174" s="148" t="s">
        <v>188</v>
      </c>
      <c r="AU174" s="148" t="s">
        <v>89</v>
      </c>
      <c r="AV174" s="12" t="s">
        <v>89</v>
      </c>
      <c r="AW174" s="12" t="s">
        <v>41</v>
      </c>
      <c r="AX174" s="12" t="s">
        <v>80</v>
      </c>
      <c r="AY174" s="148" t="s">
        <v>179</v>
      </c>
    </row>
    <row r="175" spans="2:51" s="13" customFormat="1" ht="10.2">
      <c r="B175" s="154"/>
      <c r="D175" s="147" t="s">
        <v>188</v>
      </c>
      <c r="E175" s="155" t="s">
        <v>39</v>
      </c>
      <c r="F175" s="156" t="s">
        <v>192</v>
      </c>
      <c r="H175" s="157">
        <v>4.597</v>
      </c>
      <c r="I175" s="158"/>
      <c r="L175" s="154"/>
      <c r="M175" s="159"/>
      <c r="T175" s="160"/>
      <c r="AT175" s="155" t="s">
        <v>188</v>
      </c>
      <c r="AU175" s="155" t="s">
        <v>89</v>
      </c>
      <c r="AV175" s="13" t="s">
        <v>186</v>
      </c>
      <c r="AW175" s="13" t="s">
        <v>41</v>
      </c>
      <c r="AX175" s="13" t="s">
        <v>87</v>
      </c>
      <c r="AY175" s="155" t="s">
        <v>179</v>
      </c>
    </row>
    <row r="176" spans="2:65" s="1" customFormat="1" ht="114.9" customHeight="1">
      <c r="B176" s="33"/>
      <c r="C176" s="133" t="s">
        <v>282</v>
      </c>
      <c r="D176" s="133" t="s">
        <v>182</v>
      </c>
      <c r="E176" s="134" t="s">
        <v>283</v>
      </c>
      <c r="F176" s="135" t="s">
        <v>284</v>
      </c>
      <c r="G176" s="136" t="s">
        <v>285</v>
      </c>
      <c r="H176" s="137">
        <v>18</v>
      </c>
      <c r="I176" s="138"/>
      <c r="J176" s="139">
        <f>ROUND(I176*H176,2)</f>
        <v>0</v>
      </c>
      <c r="K176" s="135" t="s">
        <v>185</v>
      </c>
      <c r="L176" s="33"/>
      <c r="M176" s="140" t="s">
        <v>39</v>
      </c>
      <c r="N176" s="141" t="s">
        <v>53</v>
      </c>
      <c r="P176" s="142">
        <f>O176*H176</f>
        <v>0</v>
      </c>
      <c r="Q176" s="142">
        <v>0</v>
      </c>
      <c r="R176" s="142">
        <f>Q176*H176</f>
        <v>0</v>
      </c>
      <c r="S176" s="142">
        <v>0</v>
      </c>
      <c r="T176" s="143">
        <f>S176*H176</f>
        <v>0</v>
      </c>
      <c r="AR176" s="144" t="s">
        <v>186</v>
      </c>
      <c r="AT176" s="144" t="s">
        <v>182</v>
      </c>
      <c r="AU176" s="144" t="s">
        <v>89</v>
      </c>
      <c r="AY176" s="17" t="s">
        <v>179</v>
      </c>
      <c r="BE176" s="145">
        <f>IF(N176="základní",J176,0)</f>
        <v>0</v>
      </c>
      <c r="BF176" s="145">
        <f>IF(N176="snížená",J176,0)</f>
        <v>0</v>
      </c>
      <c r="BG176" s="145">
        <f>IF(N176="zákl. přenesená",J176,0)</f>
        <v>0</v>
      </c>
      <c r="BH176" s="145">
        <f>IF(N176="sníž. přenesená",J176,0)</f>
        <v>0</v>
      </c>
      <c r="BI176" s="145">
        <f>IF(N176="nulová",J176,0)</f>
        <v>0</v>
      </c>
      <c r="BJ176" s="17" t="s">
        <v>186</v>
      </c>
      <c r="BK176" s="145">
        <f>ROUND(I176*H176,2)</f>
        <v>0</v>
      </c>
      <c r="BL176" s="17" t="s">
        <v>186</v>
      </c>
      <c r="BM176" s="144" t="s">
        <v>286</v>
      </c>
    </row>
    <row r="177" spans="2:47" s="1" customFormat="1" ht="67.2">
      <c r="B177" s="33"/>
      <c r="D177" s="147" t="s">
        <v>195</v>
      </c>
      <c r="F177" s="161" t="s">
        <v>287</v>
      </c>
      <c r="I177" s="162"/>
      <c r="L177" s="33"/>
      <c r="M177" s="163"/>
      <c r="T177" s="54"/>
      <c r="AT177" s="17" t="s">
        <v>195</v>
      </c>
      <c r="AU177" s="17" t="s">
        <v>89</v>
      </c>
    </row>
    <row r="178" spans="2:65" s="1" customFormat="1" ht="90" customHeight="1">
      <c r="B178" s="33"/>
      <c r="C178" s="133" t="s">
        <v>149</v>
      </c>
      <c r="D178" s="133" t="s">
        <v>182</v>
      </c>
      <c r="E178" s="134" t="s">
        <v>288</v>
      </c>
      <c r="F178" s="135" t="s">
        <v>289</v>
      </c>
      <c r="G178" s="136" t="s">
        <v>285</v>
      </c>
      <c r="H178" s="137">
        <v>12</v>
      </c>
      <c r="I178" s="138"/>
      <c r="J178" s="139">
        <f>ROUND(I178*H178,2)</f>
        <v>0</v>
      </c>
      <c r="K178" s="135" t="s">
        <v>185</v>
      </c>
      <c r="L178" s="33"/>
      <c r="M178" s="140" t="s">
        <v>39</v>
      </c>
      <c r="N178" s="141" t="s">
        <v>53</v>
      </c>
      <c r="P178" s="142">
        <f>O178*H178</f>
        <v>0</v>
      </c>
      <c r="Q178" s="142">
        <v>0</v>
      </c>
      <c r="R178" s="142">
        <f>Q178*H178</f>
        <v>0</v>
      </c>
      <c r="S178" s="142">
        <v>0</v>
      </c>
      <c r="T178" s="143">
        <f>S178*H178</f>
        <v>0</v>
      </c>
      <c r="AR178" s="144" t="s">
        <v>186</v>
      </c>
      <c r="AT178" s="144" t="s">
        <v>182</v>
      </c>
      <c r="AU178" s="144" t="s">
        <v>89</v>
      </c>
      <c r="AY178" s="17" t="s">
        <v>179</v>
      </c>
      <c r="BE178" s="145">
        <f>IF(N178="základní",J178,0)</f>
        <v>0</v>
      </c>
      <c r="BF178" s="145">
        <f>IF(N178="snížená",J178,0)</f>
        <v>0</v>
      </c>
      <c r="BG178" s="145">
        <f>IF(N178="zákl. přenesená",J178,0)</f>
        <v>0</v>
      </c>
      <c r="BH178" s="145">
        <f>IF(N178="sníž. přenesená",J178,0)</f>
        <v>0</v>
      </c>
      <c r="BI178" s="145">
        <f>IF(N178="nulová",J178,0)</f>
        <v>0</v>
      </c>
      <c r="BJ178" s="17" t="s">
        <v>186</v>
      </c>
      <c r="BK178" s="145">
        <f>ROUND(I178*H178,2)</f>
        <v>0</v>
      </c>
      <c r="BL178" s="17" t="s">
        <v>186</v>
      </c>
      <c r="BM178" s="144" t="s">
        <v>290</v>
      </c>
    </row>
    <row r="179" spans="2:47" s="1" customFormat="1" ht="57.6">
      <c r="B179" s="33"/>
      <c r="D179" s="147" t="s">
        <v>195</v>
      </c>
      <c r="F179" s="161" t="s">
        <v>291</v>
      </c>
      <c r="I179" s="162"/>
      <c r="L179" s="33"/>
      <c r="M179" s="163"/>
      <c r="T179" s="54"/>
      <c r="AT179" s="17" t="s">
        <v>195</v>
      </c>
      <c r="AU179" s="17" t="s">
        <v>89</v>
      </c>
    </row>
    <row r="180" spans="2:65" s="1" customFormat="1" ht="101.25" customHeight="1">
      <c r="B180" s="33"/>
      <c r="C180" s="133" t="s">
        <v>8</v>
      </c>
      <c r="D180" s="133" t="s">
        <v>182</v>
      </c>
      <c r="E180" s="134" t="s">
        <v>292</v>
      </c>
      <c r="F180" s="135" t="s">
        <v>293</v>
      </c>
      <c r="G180" s="136" t="s">
        <v>118</v>
      </c>
      <c r="H180" s="137">
        <v>4640</v>
      </c>
      <c r="I180" s="138"/>
      <c r="J180" s="139">
        <f>ROUND(I180*H180,2)</f>
        <v>0</v>
      </c>
      <c r="K180" s="135" t="s">
        <v>185</v>
      </c>
      <c r="L180" s="33"/>
      <c r="M180" s="140" t="s">
        <v>39</v>
      </c>
      <c r="N180" s="141" t="s">
        <v>53</v>
      </c>
      <c r="P180" s="142">
        <f>O180*H180</f>
        <v>0</v>
      </c>
      <c r="Q180" s="142">
        <v>0</v>
      </c>
      <c r="R180" s="142">
        <f>Q180*H180</f>
        <v>0</v>
      </c>
      <c r="S180" s="142">
        <v>0</v>
      </c>
      <c r="T180" s="143">
        <f>S180*H180</f>
        <v>0</v>
      </c>
      <c r="AR180" s="144" t="s">
        <v>186</v>
      </c>
      <c r="AT180" s="144" t="s">
        <v>182</v>
      </c>
      <c r="AU180" s="144" t="s">
        <v>89</v>
      </c>
      <c r="AY180" s="17" t="s">
        <v>179</v>
      </c>
      <c r="BE180" s="145">
        <f>IF(N180="základní",J180,0)</f>
        <v>0</v>
      </c>
      <c r="BF180" s="145">
        <f>IF(N180="snížená",J180,0)</f>
        <v>0</v>
      </c>
      <c r="BG180" s="145">
        <f>IF(N180="zákl. přenesená",J180,0)</f>
        <v>0</v>
      </c>
      <c r="BH180" s="145">
        <f>IF(N180="sníž. přenesená",J180,0)</f>
        <v>0</v>
      </c>
      <c r="BI180" s="145">
        <f>IF(N180="nulová",J180,0)</f>
        <v>0</v>
      </c>
      <c r="BJ180" s="17" t="s">
        <v>186</v>
      </c>
      <c r="BK180" s="145">
        <f>ROUND(I180*H180,2)</f>
        <v>0</v>
      </c>
      <c r="BL180" s="17" t="s">
        <v>186</v>
      </c>
      <c r="BM180" s="144" t="s">
        <v>294</v>
      </c>
    </row>
    <row r="181" spans="2:47" s="1" customFormat="1" ht="57.6">
      <c r="B181" s="33"/>
      <c r="D181" s="147" t="s">
        <v>195</v>
      </c>
      <c r="F181" s="161" t="s">
        <v>295</v>
      </c>
      <c r="I181" s="162"/>
      <c r="L181" s="33"/>
      <c r="M181" s="163"/>
      <c r="T181" s="54"/>
      <c r="AT181" s="17" t="s">
        <v>195</v>
      </c>
      <c r="AU181" s="17" t="s">
        <v>89</v>
      </c>
    </row>
    <row r="182" spans="2:51" s="12" customFormat="1" ht="10.2">
      <c r="B182" s="146"/>
      <c r="D182" s="147" t="s">
        <v>188</v>
      </c>
      <c r="E182" s="148" t="s">
        <v>39</v>
      </c>
      <c r="F182" s="149" t="s">
        <v>296</v>
      </c>
      <c r="H182" s="150">
        <v>4640</v>
      </c>
      <c r="I182" s="151"/>
      <c r="L182" s="146"/>
      <c r="M182" s="152"/>
      <c r="T182" s="153"/>
      <c r="AT182" s="148" t="s">
        <v>188</v>
      </c>
      <c r="AU182" s="148" t="s">
        <v>89</v>
      </c>
      <c r="AV182" s="12" t="s">
        <v>89</v>
      </c>
      <c r="AW182" s="12" t="s">
        <v>41</v>
      </c>
      <c r="AX182" s="12" t="s">
        <v>80</v>
      </c>
      <c r="AY182" s="148" t="s">
        <v>179</v>
      </c>
    </row>
    <row r="183" spans="2:51" s="13" customFormat="1" ht="10.2">
      <c r="B183" s="154"/>
      <c r="D183" s="147" t="s">
        <v>188</v>
      </c>
      <c r="E183" s="155" t="s">
        <v>297</v>
      </c>
      <c r="F183" s="156" t="s">
        <v>192</v>
      </c>
      <c r="H183" s="157">
        <v>4640</v>
      </c>
      <c r="I183" s="158"/>
      <c r="L183" s="154"/>
      <c r="M183" s="159"/>
      <c r="T183" s="160"/>
      <c r="AT183" s="155" t="s">
        <v>188</v>
      </c>
      <c r="AU183" s="155" t="s">
        <v>89</v>
      </c>
      <c r="AV183" s="13" t="s">
        <v>186</v>
      </c>
      <c r="AW183" s="13" t="s">
        <v>41</v>
      </c>
      <c r="AX183" s="13" t="s">
        <v>87</v>
      </c>
      <c r="AY183" s="155" t="s">
        <v>179</v>
      </c>
    </row>
    <row r="184" spans="2:65" s="1" customFormat="1" ht="55.5" customHeight="1">
      <c r="B184" s="33"/>
      <c r="C184" s="133" t="s">
        <v>298</v>
      </c>
      <c r="D184" s="133" t="s">
        <v>182</v>
      </c>
      <c r="E184" s="134" t="s">
        <v>299</v>
      </c>
      <c r="F184" s="135" t="s">
        <v>300</v>
      </c>
      <c r="G184" s="136" t="s">
        <v>125</v>
      </c>
      <c r="H184" s="137">
        <v>22</v>
      </c>
      <c r="I184" s="138"/>
      <c r="J184" s="139">
        <f>ROUND(I184*H184,2)</f>
        <v>0</v>
      </c>
      <c r="K184" s="135" t="s">
        <v>185</v>
      </c>
      <c r="L184" s="33"/>
      <c r="M184" s="140" t="s">
        <v>39</v>
      </c>
      <c r="N184" s="141" t="s">
        <v>53</v>
      </c>
      <c r="P184" s="142">
        <f>O184*H184</f>
        <v>0</v>
      </c>
      <c r="Q184" s="142">
        <v>0</v>
      </c>
      <c r="R184" s="142">
        <f>Q184*H184</f>
        <v>0</v>
      </c>
      <c r="S184" s="142">
        <v>0</v>
      </c>
      <c r="T184" s="143">
        <f>S184*H184</f>
        <v>0</v>
      </c>
      <c r="AR184" s="144" t="s">
        <v>186</v>
      </c>
      <c r="AT184" s="144" t="s">
        <v>182</v>
      </c>
      <c r="AU184" s="144" t="s">
        <v>89</v>
      </c>
      <c r="AY184" s="17" t="s">
        <v>179</v>
      </c>
      <c r="BE184" s="145">
        <f>IF(N184="základní",J184,0)</f>
        <v>0</v>
      </c>
      <c r="BF184" s="145">
        <f>IF(N184="snížená",J184,0)</f>
        <v>0</v>
      </c>
      <c r="BG184" s="145">
        <f>IF(N184="zákl. přenesená",J184,0)</f>
        <v>0</v>
      </c>
      <c r="BH184" s="145">
        <f>IF(N184="sníž. přenesená",J184,0)</f>
        <v>0</v>
      </c>
      <c r="BI184" s="145">
        <f>IF(N184="nulová",J184,0)</f>
        <v>0</v>
      </c>
      <c r="BJ184" s="17" t="s">
        <v>186</v>
      </c>
      <c r="BK184" s="145">
        <f>ROUND(I184*H184,2)</f>
        <v>0</v>
      </c>
      <c r="BL184" s="17" t="s">
        <v>186</v>
      </c>
      <c r="BM184" s="144" t="s">
        <v>301</v>
      </c>
    </row>
    <row r="185" spans="2:47" s="1" customFormat="1" ht="38.4">
      <c r="B185" s="33"/>
      <c r="D185" s="147" t="s">
        <v>195</v>
      </c>
      <c r="F185" s="161" t="s">
        <v>302</v>
      </c>
      <c r="I185" s="162"/>
      <c r="L185" s="33"/>
      <c r="M185" s="163"/>
      <c r="T185" s="54"/>
      <c r="AT185" s="17" t="s">
        <v>195</v>
      </c>
      <c r="AU185" s="17" t="s">
        <v>89</v>
      </c>
    </row>
    <row r="186" spans="2:51" s="12" customFormat="1" ht="10.2">
      <c r="B186" s="146"/>
      <c r="D186" s="147" t="s">
        <v>188</v>
      </c>
      <c r="E186" s="148" t="s">
        <v>39</v>
      </c>
      <c r="F186" s="149" t="s">
        <v>303</v>
      </c>
      <c r="H186" s="150">
        <v>22</v>
      </c>
      <c r="I186" s="151"/>
      <c r="L186" s="146"/>
      <c r="M186" s="152"/>
      <c r="T186" s="153"/>
      <c r="AT186" s="148" t="s">
        <v>188</v>
      </c>
      <c r="AU186" s="148" t="s">
        <v>89</v>
      </c>
      <c r="AV186" s="12" t="s">
        <v>89</v>
      </c>
      <c r="AW186" s="12" t="s">
        <v>41</v>
      </c>
      <c r="AX186" s="12" t="s">
        <v>80</v>
      </c>
      <c r="AY186" s="148" t="s">
        <v>179</v>
      </c>
    </row>
    <row r="187" spans="2:51" s="13" customFormat="1" ht="10.2">
      <c r="B187" s="154"/>
      <c r="D187" s="147" t="s">
        <v>188</v>
      </c>
      <c r="E187" s="155" t="s">
        <v>123</v>
      </c>
      <c r="F187" s="156" t="s">
        <v>192</v>
      </c>
      <c r="H187" s="157">
        <v>22</v>
      </c>
      <c r="I187" s="158"/>
      <c r="L187" s="154"/>
      <c r="M187" s="159"/>
      <c r="T187" s="160"/>
      <c r="AT187" s="155" t="s">
        <v>188</v>
      </c>
      <c r="AU187" s="155" t="s">
        <v>89</v>
      </c>
      <c r="AV187" s="13" t="s">
        <v>186</v>
      </c>
      <c r="AW187" s="13" t="s">
        <v>41</v>
      </c>
      <c r="AX187" s="13" t="s">
        <v>87</v>
      </c>
      <c r="AY187" s="155" t="s">
        <v>179</v>
      </c>
    </row>
    <row r="188" spans="2:65" s="1" customFormat="1" ht="62.7" customHeight="1">
      <c r="B188" s="33"/>
      <c r="C188" s="133" t="s">
        <v>304</v>
      </c>
      <c r="D188" s="133" t="s">
        <v>182</v>
      </c>
      <c r="E188" s="134" t="s">
        <v>305</v>
      </c>
      <c r="F188" s="135" t="s">
        <v>306</v>
      </c>
      <c r="G188" s="136" t="s">
        <v>125</v>
      </c>
      <c r="H188" s="137">
        <v>146</v>
      </c>
      <c r="I188" s="138"/>
      <c r="J188" s="139">
        <f>ROUND(I188*H188,2)</f>
        <v>0</v>
      </c>
      <c r="K188" s="135" t="s">
        <v>185</v>
      </c>
      <c r="L188" s="33"/>
      <c r="M188" s="140" t="s">
        <v>39</v>
      </c>
      <c r="N188" s="141" t="s">
        <v>53</v>
      </c>
      <c r="P188" s="142">
        <f>O188*H188</f>
        <v>0</v>
      </c>
      <c r="Q188" s="142">
        <v>0</v>
      </c>
      <c r="R188" s="142">
        <f>Q188*H188</f>
        <v>0</v>
      </c>
      <c r="S188" s="142">
        <v>0</v>
      </c>
      <c r="T188" s="143">
        <f>S188*H188</f>
        <v>0</v>
      </c>
      <c r="AR188" s="144" t="s">
        <v>186</v>
      </c>
      <c r="AT188" s="144" t="s">
        <v>182</v>
      </c>
      <c r="AU188" s="144" t="s">
        <v>89</v>
      </c>
      <c r="AY188" s="17" t="s">
        <v>179</v>
      </c>
      <c r="BE188" s="145">
        <f>IF(N188="základní",J188,0)</f>
        <v>0</v>
      </c>
      <c r="BF188" s="145">
        <f>IF(N188="snížená",J188,0)</f>
        <v>0</v>
      </c>
      <c r="BG188" s="145">
        <f>IF(N188="zákl. přenesená",J188,0)</f>
        <v>0</v>
      </c>
      <c r="BH188" s="145">
        <f>IF(N188="sníž. přenesená",J188,0)</f>
        <v>0</v>
      </c>
      <c r="BI188" s="145">
        <f>IF(N188="nulová",J188,0)</f>
        <v>0</v>
      </c>
      <c r="BJ188" s="17" t="s">
        <v>186</v>
      </c>
      <c r="BK188" s="145">
        <f>ROUND(I188*H188,2)</f>
        <v>0</v>
      </c>
      <c r="BL188" s="17" t="s">
        <v>186</v>
      </c>
      <c r="BM188" s="144" t="s">
        <v>307</v>
      </c>
    </row>
    <row r="189" spans="2:47" s="1" customFormat="1" ht="38.4">
      <c r="B189" s="33"/>
      <c r="D189" s="147" t="s">
        <v>195</v>
      </c>
      <c r="F189" s="161" t="s">
        <v>308</v>
      </c>
      <c r="I189" s="162"/>
      <c r="L189" s="33"/>
      <c r="M189" s="163"/>
      <c r="T189" s="54"/>
      <c r="AT189" s="17" t="s">
        <v>195</v>
      </c>
      <c r="AU189" s="17" t="s">
        <v>89</v>
      </c>
    </row>
    <row r="190" spans="2:51" s="14" customFormat="1" ht="10.2">
      <c r="B190" s="164"/>
      <c r="D190" s="147" t="s">
        <v>188</v>
      </c>
      <c r="E190" s="165" t="s">
        <v>39</v>
      </c>
      <c r="F190" s="166" t="s">
        <v>309</v>
      </c>
      <c r="H190" s="165" t="s">
        <v>39</v>
      </c>
      <c r="I190" s="167"/>
      <c r="L190" s="164"/>
      <c r="M190" s="168"/>
      <c r="T190" s="169"/>
      <c r="AT190" s="165" t="s">
        <v>188</v>
      </c>
      <c r="AU190" s="165" t="s">
        <v>89</v>
      </c>
      <c r="AV190" s="14" t="s">
        <v>87</v>
      </c>
      <c r="AW190" s="14" t="s">
        <v>41</v>
      </c>
      <c r="AX190" s="14" t="s">
        <v>80</v>
      </c>
      <c r="AY190" s="165" t="s">
        <v>179</v>
      </c>
    </row>
    <row r="191" spans="2:51" s="12" customFormat="1" ht="20.4">
      <c r="B191" s="146"/>
      <c r="D191" s="147" t="s">
        <v>188</v>
      </c>
      <c r="E191" s="148" t="s">
        <v>39</v>
      </c>
      <c r="F191" s="149" t="s">
        <v>310</v>
      </c>
      <c r="H191" s="150">
        <v>22</v>
      </c>
      <c r="I191" s="151"/>
      <c r="L191" s="146"/>
      <c r="M191" s="152"/>
      <c r="T191" s="153"/>
      <c r="AT191" s="148" t="s">
        <v>188</v>
      </c>
      <c r="AU191" s="148" t="s">
        <v>89</v>
      </c>
      <c r="AV191" s="12" t="s">
        <v>89</v>
      </c>
      <c r="AW191" s="12" t="s">
        <v>41</v>
      </c>
      <c r="AX191" s="12" t="s">
        <v>80</v>
      </c>
      <c r="AY191" s="148" t="s">
        <v>179</v>
      </c>
    </row>
    <row r="192" spans="2:51" s="15" customFormat="1" ht="10.2">
      <c r="B192" s="170"/>
      <c r="D192" s="147" t="s">
        <v>188</v>
      </c>
      <c r="E192" s="171" t="s">
        <v>39</v>
      </c>
      <c r="F192" s="172" t="s">
        <v>247</v>
      </c>
      <c r="H192" s="173">
        <v>22</v>
      </c>
      <c r="I192" s="174"/>
      <c r="L192" s="170"/>
      <c r="M192" s="175"/>
      <c r="T192" s="176"/>
      <c r="AT192" s="171" t="s">
        <v>188</v>
      </c>
      <c r="AU192" s="171" t="s">
        <v>89</v>
      </c>
      <c r="AV192" s="15" t="s">
        <v>201</v>
      </c>
      <c r="AW192" s="15" t="s">
        <v>41</v>
      </c>
      <c r="AX192" s="15" t="s">
        <v>80</v>
      </c>
      <c r="AY192" s="171" t="s">
        <v>179</v>
      </c>
    </row>
    <row r="193" spans="2:51" s="14" customFormat="1" ht="20.4">
      <c r="B193" s="164"/>
      <c r="D193" s="147" t="s">
        <v>188</v>
      </c>
      <c r="E193" s="165" t="s">
        <v>39</v>
      </c>
      <c r="F193" s="166" t="s">
        <v>311</v>
      </c>
      <c r="H193" s="165" t="s">
        <v>39</v>
      </c>
      <c r="I193" s="167"/>
      <c r="L193" s="164"/>
      <c r="M193" s="168"/>
      <c r="T193" s="169"/>
      <c r="AT193" s="165" t="s">
        <v>188</v>
      </c>
      <c r="AU193" s="165" t="s">
        <v>89</v>
      </c>
      <c r="AV193" s="14" t="s">
        <v>87</v>
      </c>
      <c r="AW193" s="14" t="s">
        <v>41</v>
      </c>
      <c r="AX193" s="14" t="s">
        <v>80</v>
      </c>
      <c r="AY193" s="165" t="s">
        <v>179</v>
      </c>
    </row>
    <row r="194" spans="2:51" s="12" customFormat="1" ht="20.4">
      <c r="B194" s="146"/>
      <c r="D194" s="147" t="s">
        <v>188</v>
      </c>
      <c r="E194" s="148" t="s">
        <v>147</v>
      </c>
      <c r="F194" s="149" t="s">
        <v>312</v>
      </c>
      <c r="H194" s="150">
        <v>14</v>
      </c>
      <c r="I194" s="151"/>
      <c r="L194" s="146"/>
      <c r="M194" s="152"/>
      <c r="T194" s="153"/>
      <c r="AT194" s="148" t="s">
        <v>188</v>
      </c>
      <c r="AU194" s="148" t="s">
        <v>89</v>
      </c>
      <c r="AV194" s="12" t="s">
        <v>89</v>
      </c>
      <c r="AW194" s="12" t="s">
        <v>41</v>
      </c>
      <c r="AX194" s="12" t="s">
        <v>80</v>
      </c>
      <c r="AY194" s="148" t="s">
        <v>179</v>
      </c>
    </row>
    <row r="195" spans="2:51" s="15" customFormat="1" ht="10.2">
      <c r="B195" s="170"/>
      <c r="D195" s="147" t="s">
        <v>188</v>
      </c>
      <c r="E195" s="171" t="s">
        <v>39</v>
      </c>
      <c r="F195" s="172" t="s">
        <v>247</v>
      </c>
      <c r="H195" s="173">
        <v>14</v>
      </c>
      <c r="I195" s="174"/>
      <c r="L195" s="170"/>
      <c r="M195" s="175"/>
      <c r="T195" s="176"/>
      <c r="AT195" s="171" t="s">
        <v>188</v>
      </c>
      <c r="AU195" s="171" t="s">
        <v>89</v>
      </c>
      <c r="AV195" s="15" t="s">
        <v>201</v>
      </c>
      <c r="AW195" s="15" t="s">
        <v>41</v>
      </c>
      <c r="AX195" s="15" t="s">
        <v>80</v>
      </c>
      <c r="AY195" s="171" t="s">
        <v>179</v>
      </c>
    </row>
    <row r="196" spans="2:51" s="12" customFormat="1" ht="20.4">
      <c r="B196" s="146"/>
      <c r="D196" s="147" t="s">
        <v>188</v>
      </c>
      <c r="E196" s="148" t="s">
        <v>39</v>
      </c>
      <c r="F196" s="149" t="s">
        <v>313</v>
      </c>
      <c r="H196" s="150">
        <v>35</v>
      </c>
      <c r="I196" s="151"/>
      <c r="L196" s="146"/>
      <c r="M196" s="152"/>
      <c r="T196" s="153"/>
      <c r="AT196" s="148" t="s">
        <v>188</v>
      </c>
      <c r="AU196" s="148" t="s">
        <v>89</v>
      </c>
      <c r="AV196" s="12" t="s">
        <v>89</v>
      </c>
      <c r="AW196" s="12" t="s">
        <v>41</v>
      </c>
      <c r="AX196" s="12" t="s">
        <v>80</v>
      </c>
      <c r="AY196" s="148" t="s">
        <v>179</v>
      </c>
    </row>
    <row r="197" spans="2:51" s="12" customFormat="1" ht="20.4">
      <c r="B197" s="146"/>
      <c r="D197" s="147" t="s">
        <v>188</v>
      </c>
      <c r="E197" s="148" t="s">
        <v>39</v>
      </c>
      <c r="F197" s="149" t="s">
        <v>314</v>
      </c>
      <c r="H197" s="150">
        <v>75</v>
      </c>
      <c r="I197" s="151"/>
      <c r="L197" s="146"/>
      <c r="M197" s="152"/>
      <c r="T197" s="153"/>
      <c r="AT197" s="148" t="s">
        <v>188</v>
      </c>
      <c r="AU197" s="148" t="s">
        <v>89</v>
      </c>
      <c r="AV197" s="12" t="s">
        <v>89</v>
      </c>
      <c r="AW197" s="12" t="s">
        <v>41</v>
      </c>
      <c r="AX197" s="12" t="s">
        <v>80</v>
      </c>
      <c r="AY197" s="148" t="s">
        <v>179</v>
      </c>
    </row>
    <row r="198" spans="2:51" s="15" customFormat="1" ht="10.2">
      <c r="B198" s="170"/>
      <c r="D198" s="147" t="s">
        <v>188</v>
      </c>
      <c r="E198" s="171" t="s">
        <v>150</v>
      </c>
      <c r="F198" s="172" t="s">
        <v>247</v>
      </c>
      <c r="H198" s="173">
        <v>110</v>
      </c>
      <c r="I198" s="174"/>
      <c r="L198" s="170"/>
      <c r="M198" s="175"/>
      <c r="T198" s="176"/>
      <c r="AT198" s="171" t="s">
        <v>188</v>
      </c>
      <c r="AU198" s="171" t="s">
        <v>89</v>
      </c>
      <c r="AV198" s="15" t="s">
        <v>201</v>
      </c>
      <c r="AW198" s="15" t="s">
        <v>41</v>
      </c>
      <c r="AX198" s="15" t="s">
        <v>80</v>
      </c>
      <c r="AY198" s="171" t="s">
        <v>179</v>
      </c>
    </row>
    <row r="199" spans="2:51" s="13" customFormat="1" ht="10.2">
      <c r="B199" s="154"/>
      <c r="D199" s="147" t="s">
        <v>188</v>
      </c>
      <c r="E199" s="155" t="s">
        <v>39</v>
      </c>
      <c r="F199" s="156" t="s">
        <v>192</v>
      </c>
      <c r="H199" s="157">
        <v>146</v>
      </c>
      <c r="I199" s="158"/>
      <c r="L199" s="154"/>
      <c r="M199" s="159"/>
      <c r="T199" s="160"/>
      <c r="AT199" s="155" t="s">
        <v>188</v>
      </c>
      <c r="AU199" s="155" t="s">
        <v>89</v>
      </c>
      <c r="AV199" s="13" t="s">
        <v>186</v>
      </c>
      <c r="AW199" s="13" t="s">
        <v>41</v>
      </c>
      <c r="AX199" s="13" t="s">
        <v>87</v>
      </c>
      <c r="AY199" s="155" t="s">
        <v>179</v>
      </c>
    </row>
    <row r="200" spans="2:65" s="1" customFormat="1" ht="62.7" customHeight="1">
      <c r="B200" s="33"/>
      <c r="C200" s="133" t="s">
        <v>272</v>
      </c>
      <c r="D200" s="133" t="s">
        <v>182</v>
      </c>
      <c r="E200" s="134" t="s">
        <v>315</v>
      </c>
      <c r="F200" s="135" t="s">
        <v>316</v>
      </c>
      <c r="G200" s="136" t="s">
        <v>125</v>
      </c>
      <c r="H200" s="137">
        <v>48</v>
      </c>
      <c r="I200" s="138"/>
      <c r="J200" s="139">
        <f>ROUND(I200*H200,2)</f>
        <v>0</v>
      </c>
      <c r="K200" s="135" t="s">
        <v>185</v>
      </c>
      <c r="L200" s="33"/>
      <c r="M200" s="140" t="s">
        <v>39</v>
      </c>
      <c r="N200" s="141" t="s">
        <v>53</v>
      </c>
      <c r="P200" s="142">
        <f>O200*H200</f>
        <v>0</v>
      </c>
      <c r="Q200" s="142">
        <v>0</v>
      </c>
      <c r="R200" s="142">
        <f>Q200*H200</f>
        <v>0</v>
      </c>
      <c r="S200" s="142">
        <v>0</v>
      </c>
      <c r="T200" s="143">
        <f>S200*H200</f>
        <v>0</v>
      </c>
      <c r="AR200" s="144" t="s">
        <v>186</v>
      </c>
      <c r="AT200" s="144" t="s">
        <v>182</v>
      </c>
      <c r="AU200" s="144" t="s">
        <v>89</v>
      </c>
      <c r="AY200" s="17" t="s">
        <v>179</v>
      </c>
      <c r="BE200" s="145">
        <f>IF(N200="základní",J200,0)</f>
        <v>0</v>
      </c>
      <c r="BF200" s="145">
        <f>IF(N200="snížená",J200,0)</f>
        <v>0</v>
      </c>
      <c r="BG200" s="145">
        <f>IF(N200="zákl. přenesená",J200,0)</f>
        <v>0</v>
      </c>
      <c r="BH200" s="145">
        <f>IF(N200="sníž. přenesená",J200,0)</f>
        <v>0</v>
      </c>
      <c r="BI200" s="145">
        <f>IF(N200="nulová",J200,0)</f>
        <v>0</v>
      </c>
      <c r="BJ200" s="17" t="s">
        <v>186</v>
      </c>
      <c r="BK200" s="145">
        <f>ROUND(I200*H200,2)</f>
        <v>0</v>
      </c>
      <c r="BL200" s="17" t="s">
        <v>186</v>
      </c>
      <c r="BM200" s="144" t="s">
        <v>317</v>
      </c>
    </row>
    <row r="201" spans="2:47" s="1" customFormat="1" ht="38.4">
      <c r="B201" s="33"/>
      <c r="D201" s="147" t="s">
        <v>195</v>
      </c>
      <c r="F201" s="161" t="s">
        <v>318</v>
      </c>
      <c r="I201" s="162"/>
      <c r="L201" s="33"/>
      <c r="M201" s="163"/>
      <c r="T201" s="54"/>
      <c r="AT201" s="17" t="s">
        <v>195</v>
      </c>
      <c r="AU201" s="17" t="s">
        <v>89</v>
      </c>
    </row>
    <row r="202" spans="2:47" s="1" customFormat="1" ht="19.2">
      <c r="B202" s="33"/>
      <c r="D202" s="147" t="s">
        <v>197</v>
      </c>
      <c r="F202" s="161" t="s">
        <v>319</v>
      </c>
      <c r="I202" s="162"/>
      <c r="L202" s="33"/>
      <c r="M202" s="163"/>
      <c r="T202" s="54"/>
      <c r="AT202" s="17" t="s">
        <v>197</v>
      </c>
      <c r="AU202" s="17" t="s">
        <v>89</v>
      </c>
    </row>
    <row r="203" spans="2:65" s="1" customFormat="1" ht="37.8" customHeight="1">
      <c r="B203" s="33"/>
      <c r="C203" s="133" t="s">
        <v>320</v>
      </c>
      <c r="D203" s="133" t="s">
        <v>182</v>
      </c>
      <c r="E203" s="134" t="s">
        <v>321</v>
      </c>
      <c r="F203" s="135" t="s">
        <v>322</v>
      </c>
      <c r="G203" s="136" t="s">
        <v>118</v>
      </c>
      <c r="H203" s="137">
        <v>6</v>
      </c>
      <c r="I203" s="138"/>
      <c r="J203" s="139">
        <f>ROUND(I203*H203,2)</f>
        <v>0</v>
      </c>
      <c r="K203" s="135" t="s">
        <v>185</v>
      </c>
      <c r="L203" s="33"/>
      <c r="M203" s="140" t="s">
        <v>39</v>
      </c>
      <c r="N203" s="141" t="s">
        <v>53</v>
      </c>
      <c r="P203" s="142">
        <f>O203*H203</f>
        <v>0</v>
      </c>
      <c r="Q203" s="142">
        <v>0</v>
      </c>
      <c r="R203" s="142">
        <f>Q203*H203</f>
        <v>0</v>
      </c>
      <c r="S203" s="142">
        <v>0</v>
      </c>
      <c r="T203" s="143">
        <f>S203*H203</f>
        <v>0</v>
      </c>
      <c r="AR203" s="144" t="s">
        <v>186</v>
      </c>
      <c r="AT203" s="144" t="s">
        <v>182</v>
      </c>
      <c r="AU203" s="144" t="s">
        <v>89</v>
      </c>
      <c r="AY203" s="17" t="s">
        <v>179</v>
      </c>
      <c r="BE203" s="145">
        <f>IF(N203="základní",J203,0)</f>
        <v>0</v>
      </c>
      <c r="BF203" s="145">
        <f>IF(N203="snížená",J203,0)</f>
        <v>0</v>
      </c>
      <c r="BG203" s="145">
        <f>IF(N203="zákl. přenesená",J203,0)</f>
        <v>0</v>
      </c>
      <c r="BH203" s="145">
        <f>IF(N203="sníž. přenesená",J203,0)</f>
        <v>0</v>
      </c>
      <c r="BI203" s="145">
        <f>IF(N203="nulová",J203,0)</f>
        <v>0</v>
      </c>
      <c r="BJ203" s="17" t="s">
        <v>186</v>
      </c>
      <c r="BK203" s="145">
        <f>ROUND(I203*H203,2)</f>
        <v>0</v>
      </c>
      <c r="BL203" s="17" t="s">
        <v>186</v>
      </c>
      <c r="BM203" s="144" t="s">
        <v>323</v>
      </c>
    </row>
    <row r="204" spans="2:51" s="12" customFormat="1" ht="20.4">
      <c r="B204" s="146"/>
      <c r="D204" s="147" t="s">
        <v>188</v>
      </c>
      <c r="E204" s="148" t="s">
        <v>39</v>
      </c>
      <c r="F204" s="149" t="s">
        <v>324</v>
      </c>
      <c r="H204" s="150">
        <v>6</v>
      </c>
      <c r="I204" s="151"/>
      <c r="L204" s="146"/>
      <c r="M204" s="152"/>
      <c r="T204" s="153"/>
      <c r="AT204" s="148" t="s">
        <v>188</v>
      </c>
      <c r="AU204" s="148" t="s">
        <v>89</v>
      </c>
      <c r="AV204" s="12" t="s">
        <v>89</v>
      </c>
      <c r="AW204" s="12" t="s">
        <v>41</v>
      </c>
      <c r="AX204" s="12" t="s">
        <v>80</v>
      </c>
      <c r="AY204" s="148" t="s">
        <v>179</v>
      </c>
    </row>
    <row r="205" spans="2:51" s="13" customFormat="1" ht="10.2">
      <c r="B205" s="154"/>
      <c r="D205" s="147" t="s">
        <v>188</v>
      </c>
      <c r="E205" s="155" t="s">
        <v>39</v>
      </c>
      <c r="F205" s="156" t="s">
        <v>192</v>
      </c>
      <c r="H205" s="157">
        <v>6</v>
      </c>
      <c r="I205" s="158"/>
      <c r="L205" s="154"/>
      <c r="M205" s="159"/>
      <c r="T205" s="160"/>
      <c r="AT205" s="155" t="s">
        <v>188</v>
      </c>
      <c r="AU205" s="155" t="s">
        <v>89</v>
      </c>
      <c r="AV205" s="13" t="s">
        <v>186</v>
      </c>
      <c r="AW205" s="13" t="s">
        <v>41</v>
      </c>
      <c r="AX205" s="13" t="s">
        <v>87</v>
      </c>
      <c r="AY205" s="155" t="s">
        <v>179</v>
      </c>
    </row>
    <row r="206" spans="2:65" s="1" customFormat="1" ht="55.5" customHeight="1">
      <c r="B206" s="33"/>
      <c r="C206" s="133" t="s">
        <v>279</v>
      </c>
      <c r="D206" s="133" t="s">
        <v>182</v>
      </c>
      <c r="E206" s="134" t="s">
        <v>325</v>
      </c>
      <c r="F206" s="135" t="s">
        <v>326</v>
      </c>
      <c r="G206" s="136" t="s">
        <v>327</v>
      </c>
      <c r="H206" s="137">
        <v>15</v>
      </c>
      <c r="I206" s="138"/>
      <c r="J206" s="139">
        <f>ROUND(I206*H206,2)</f>
        <v>0</v>
      </c>
      <c r="K206" s="135" t="s">
        <v>185</v>
      </c>
      <c r="L206" s="33"/>
      <c r="M206" s="140" t="s">
        <v>39</v>
      </c>
      <c r="N206" s="141" t="s">
        <v>53</v>
      </c>
      <c r="P206" s="142">
        <f>O206*H206</f>
        <v>0</v>
      </c>
      <c r="Q206" s="142">
        <v>0</v>
      </c>
      <c r="R206" s="142">
        <f>Q206*H206</f>
        <v>0</v>
      </c>
      <c r="S206" s="142">
        <v>0</v>
      </c>
      <c r="T206" s="143">
        <f>S206*H206</f>
        <v>0</v>
      </c>
      <c r="AR206" s="144" t="s">
        <v>186</v>
      </c>
      <c r="AT206" s="144" t="s">
        <v>182</v>
      </c>
      <c r="AU206" s="144" t="s">
        <v>89</v>
      </c>
      <c r="AY206" s="17" t="s">
        <v>179</v>
      </c>
      <c r="BE206" s="145">
        <f>IF(N206="základní",J206,0)</f>
        <v>0</v>
      </c>
      <c r="BF206" s="145">
        <f>IF(N206="snížená",J206,0)</f>
        <v>0</v>
      </c>
      <c r="BG206" s="145">
        <f>IF(N206="zákl. přenesená",J206,0)</f>
        <v>0</v>
      </c>
      <c r="BH206" s="145">
        <f>IF(N206="sníž. přenesená",J206,0)</f>
        <v>0</v>
      </c>
      <c r="BI206" s="145">
        <f>IF(N206="nulová",J206,0)</f>
        <v>0</v>
      </c>
      <c r="BJ206" s="17" t="s">
        <v>186</v>
      </c>
      <c r="BK206" s="145">
        <f>ROUND(I206*H206,2)</f>
        <v>0</v>
      </c>
      <c r="BL206" s="17" t="s">
        <v>186</v>
      </c>
      <c r="BM206" s="144" t="s">
        <v>328</v>
      </c>
    </row>
    <row r="207" spans="2:51" s="12" customFormat="1" ht="20.4">
      <c r="B207" s="146"/>
      <c r="D207" s="147" t="s">
        <v>188</v>
      </c>
      <c r="E207" s="148" t="s">
        <v>39</v>
      </c>
      <c r="F207" s="149" t="s">
        <v>329</v>
      </c>
      <c r="H207" s="150">
        <v>15</v>
      </c>
      <c r="I207" s="151"/>
      <c r="L207" s="146"/>
      <c r="M207" s="152"/>
      <c r="T207" s="153"/>
      <c r="AT207" s="148" t="s">
        <v>188</v>
      </c>
      <c r="AU207" s="148" t="s">
        <v>89</v>
      </c>
      <c r="AV207" s="12" t="s">
        <v>89</v>
      </c>
      <c r="AW207" s="12" t="s">
        <v>41</v>
      </c>
      <c r="AX207" s="12" t="s">
        <v>80</v>
      </c>
      <c r="AY207" s="148" t="s">
        <v>179</v>
      </c>
    </row>
    <row r="208" spans="2:51" s="13" customFormat="1" ht="10.2">
      <c r="B208" s="154"/>
      <c r="D208" s="147" t="s">
        <v>188</v>
      </c>
      <c r="E208" s="155" t="s">
        <v>39</v>
      </c>
      <c r="F208" s="156" t="s">
        <v>192</v>
      </c>
      <c r="H208" s="157">
        <v>15</v>
      </c>
      <c r="I208" s="158"/>
      <c r="L208" s="154"/>
      <c r="M208" s="159"/>
      <c r="T208" s="160"/>
      <c r="AT208" s="155" t="s">
        <v>188</v>
      </c>
      <c r="AU208" s="155" t="s">
        <v>89</v>
      </c>
      <c r="AV208" s="13" t="s">
        <v>186</v>
      </c>
      <c r="AW208" s="13" t="s">
        <v>41</v>
      </c>
      <c r="AX208" s="13" t="s">
        <v>87</v>
      </c>
      <c r="AY208" s="155" t="s">
        <v>179</v>
      </c>
    </row>
    <row r="209" spans="2:65" s="1" customFormat="1" ht="78" customHeight="1">
      <c r="B209" s="33"/>
      <c r="C209" s="133" t="s">
        <v>7</v>
      </c>
      <c r="D209" s="133" t="s">
        <v>182</v>
      </c>
      <c r="E209" s="134" t="s">
        <v>330</v>
      </c>
      <c r="F209" s="135" t="s">
        <v>331</v>
      </c>
      <c r="G209" s="136" t="s">
        <v>109</v>
      </c>
      <c r="H209" s="137">
        <v>51</v>
      </c>
      <c r="I209" s="138"/>
      <c r="J209" s="139">
        <f>ROUND(I209*H209,2)</f>
        <v>0</v>
      </c>
      <c r="K209" s="135" t="s">
        <v>185</v>
      </c>
      <c r="L209" s="33"/>
      <c r="M209" s="140" t="s">
        <v>39</v>
      </c>
      <c r="N209" s="141" t="s">
        <v>53</v>
      </c>
      <c r="P209" s="142">
        <f>O209*H209</f>
        <v>0</v>
      </c>
      <c r="Q209" s="142">
        <v>0</v>
      </c>
      <c r="R209" s="142">
        <f>Q209*H209</f>
        <v>0</v>
      </c>
      <c r="S209" s="142">
        <v>0</v>
      </c>
      <c r="T209" s="143">
        <f>S209*H209</f>
        <v>0</v>
      </c>
      <c r="AR209" s="144" t="s">
        <v>186</v>
      </c>
      <c r="AT209" s="144" t="s">
        <v>182</v>
      </c>
      <c r="AU209" s="144" t="s">
        <v>89</v>
      </c>
      <c r="AY209" s="17" t="s">
        <v>179</v>
      </c>
      <c r="BE209" s="145">
        <f>IF(N209="základní",J209,0)</f>
        <v>0</v>
      </c>
      <c r="BF209" s="145">
        <f>IF(N209="snížená",J209,0)</f>
        <v>0</v>
      </c>
      <c r="BG209" s="145">
        <f>IF(N209="zákl. přenesená",J209,0)</f>
        <v>0</v>
      </c>
      <c r="BH209" s="145">
        <f>IF(N209="sníž. přenesená",J209,0)</f>
        <v>0</v>
      </c>
      <c r="BI209" s="145">
        <f>IF(N209="nulová",J209,0)</f>
        <v>0</v>
      </c>
      <c r="BJ209" s="17" t="s">
        <v>186</v>
      </c>
      <c r="BK209" s="145">
        <f>ROUND(I209*H209,2)</f>
        <v>0</v>
      </c>
      <c r="BL209" s="17" t="s">
        <v>186</v>
      </c>
      <c r="BM209" s="144" t="s">
        <v>332</v>
      </c>
    </row>
    <row r="210" spans="2:51" s="12" customFormat="1" ht="20.4">
      <c r="B210" s="146"/>
      <c r="D210" s="147" t="s">
        <v>188</v>
      </c>
      <c r="E210" s="148" t="s">
        <v>39</v>
      </c>
      <c r="F210" s="149" t="s">
        <v>333</v>
      </c>
      <c r="H210" s="150">
        <v>51</v>
      </c>
      <c r="I210" s="151"/>
      <c r="L210" s="146"/>
      <c r="M210" s="152"/>
      <c r="T210" s="153"/>
      <c r="AT210" s="148" t="s">
        <v>188</v>
      </c>
      <c r="AU210" s="148" t="s">
        <v>89</v>
      </c>
      <c r="AV210" s="12" t="s">
        <v>89</v>
      </c>
      <c r="AW210" s="12" t="s">
        <v>41</v>
      </c>
      <c r="AX210" s="12" t="s">
        <v>80</v>
      </c>
      <c r="AY210" s="148" t="s">
        <v>179</v>
      </c>
    </row>
    <row r="211" spans="2:51" s="13" customFormat="1" ht="10.2">
      <c r="B211" s="154"/>
      <c r="D211" s="147" t="s">
        <v>188</v>
      </c>
      <c r="E211" s="155" t="s">
        <v>39</v>
      </c>
      <c r="F211" s="156" t="s">
        <v>192</v>
      </c>
      <c r="H211" s="157">
        <v>51</v>
      </c>
      <c r="I211" s="158"/>
      <c r="L211" s="154"/>
      <c r="M211" s="159"/>
      <c r="T211" s="160"/>
      <c r="AT211" s="155" t="s">
        <v>188</v>
      </c>
      <c r="AU211" s="155" t="s">
        <v>89</v>
      </c>
      <c r="AV211" s="13" t="s">
        <v>186</v>
      </c>
      <c r="AW211" s="13" t="s">
        <v>41</v>
      </c>
      <c r="AX211" s="13" t="s">
        <v>87</v>
      </c>
      <c r="AY211" s="155" t="s">
        <v>179</v>
      </c>
    </row>
    <row r="212" spans="2:65" s="1" customFormat="1" ht="90" customHeight="1">
      <c r="B212" s="33"/>
      <c r="C212" s="133" t="s">
        <v>126</v>
      </c>
      <c r="D212" s="133" t="s">
        <v>182</v>
      </c>
      <c r="E212" s="134" t="s">
        <v>334</v>
      </c>
      <c r="F212" s="135" t="s">
        <v>335</v>
      </c>
      <c r="G212" s="136" t="s">
        <v>118</v>
      </c>
      <c r="H212" s="137">
        <v>17</v>
      </c>
      <c r="I212" s="138"/>
      <c r="J212" s="139">
        <f>ROUND(I212*H212,2)</f>
        <v>0</v>
      </c>
      <c r="K212" s="135" t="s">
        <v>185</v>
      </c>
      <c r="L212" s="33"/>
      <c r="M212" s="140" t="s">
        <v>39</v>
      </c>
      <c r="N212" s="141" t="s">
        <v>53</v>
      </c>
      <c r="P212" s="142">
        <f>O212*H212</f>
        <v>0</v>
      </c>
      <c r="Q212" s="142">
        <v>0</v>
      </c>
      <c r="R212" s="142">
        <f>Q212*H212</f>
        <v>0</v>
      </c>
      <c r="S212" s="142">
        <v>0</v>
      </c>
      <c r="T212" s="143">
        <f>S212*H212</f>
        <v>0</v>
      </c>
      <c r="AR212" s="144" t="s">
        <v>186</v>
      </c>
      <c r="AT212" s="144" t="s">
        <v>182</v>
      </c>
      <c r="AU212" s="144" t="s">
        <v>89</v>
      </c>
      <c r="AY212" s="17" t="s">
        <v>179</v>
      </c>
      <c r="BE212" s="145">
        <f>IF(N212="základní",J212,0)</f>
        <v>0</v>
      </c>
      <c r="BF212" s="145">
        <f>IF(N212="snížená",J212,0)</f>
        <v>0</v>
      </c>
      <c r="BG212" s="145">
        <f>IF(N212="zákl. přenesená",J212,0)</f>
        <v>0</v>
      </c>
      <c r="BH212" s="145">
        <f>IF(N212="sníž. přenesená",J212,0)</f>
        <v>0</v>
      </c>
      <c r="BI212" s="145">
        <f>IF(N212="nulová",J212,0)</f>
        <v>0</v>
      </c>
      <c r="BJ212" s="17" t="s">
        <v>186</v>
      </c>
      <c r="BK212" s="145">
        <f>ROUND(I212*H212,2)</f>
        <v>0</v>
      </c>
      <c r="BL212" s="17" t="s">
        <v>186</v>
      </c>
      <c r="BM212" s="144" t="s">
        <v>336</v>
      </c>
    </row>
    <row r="213" spans="2:51" s="12" customFormat="1" ht="20.4">
      <c r="B213" s="146"/>
      <c r="D213" s="147" t="s">
        <v>188</v>
      </c>
      <c r="E213" s="148" t="s">
        <v>39</v>
      </c>
      <c r="F213" s="149" t="s">
        <v>337</v>
      </c>
      <c r="H213" s="150">
        <v>17</v>
      </c>
      <c r="I213" s="151"/>
      <c r="L213" s="146"/>
      <c r="M213" s="152"/>
      <c r="T213" s="153"/>
      <c r="AT213" s="148" t="s">
        <v>188</v>
      </c>
      <c r="AU213" s="148" t="s">
        <v>89</v>
      </c>
      <c r="AV213" s="12" t="s">
        <v>89</v>
      </c>
      <c r="AW213" s="12" t="s">
        <v>41</v>
      </c>
      <c r="AX213" s="12" t="s">
        <v>80</v>
      </c>
      <c r="AY213" s="148" t="s">
        <v>179</v>
      </c>
    </row>
    <row r="214" spans="2:51" s="13" customFormat="1" ht="10.2">
      <c r="B214" s="154"/>
      <c r="D214" s="147" t="s">
        <v>188</v>
      </c>
      <c r="E214" s="155" t="s">
        <v>338</v>
      </c>
      <c r="F214" s="156" t="s">
        <v>192</v>
      </c>
      <c r="H214" s="157">
        <v>17</v>
      </c>
      <c r="I214" s="158"/>
      <c r="L214" s="154"/>
      <c r="M214" s="159"/>
      <c r="T214" s="160"/>
      <c r="AT214" s="155" t="s">
        <v>188</v>
      </c>
      <c r="AU214" s="155" t="s">
        <v>89</v>
      </c>
      <c r="AV214" s="13" t="s">
        <v>186</v>
      </c>
      <c r="AW214" s="13" t="s">
        <v>41</v>
      </c>
      <c r="AX214" s="13" t="s">
        <v>87</v>
      </c>
      <c r="AY214" s="155" t="s">
        <v>179</v>
      </c>
    </row>
    <row r="215" spans="2:65" s="1" customFormat="1" ht="66.75" customHeight="1">
      <c r="B215" s="33"/>
      <c r="C215" s="133" t="s">
        <v>339</v>
      </c>
      <c r="D215" s="133" t="s">
        <v>182</v>
      </c>
      <c r="E215" s="134" t="s">
        <v>340</v>
      </c>
      <c r="F215" s="135" t="s">
        <v>341</v>
      </c>
      <c r="G215" s="136" t="s">
        <v>109</v>
      </c>
      <c r="H215" s="137">
        <v>2</v>
      </c>
      <c r="I215" s="138"/>
      <c r="J215" s="139">
        <f>ROUND(I215*H215,2)</f>
        <v>0</v>
      </c>
      <c r="K215" s="135" t="s">
        <v>185</v>
      </c>
      <c r="L215" s="33"/>
      <c r="M215" s="140" t="s">
        <v>39</v>
      </c>
      <c r="N215" s="141" t="s">
        <v>53</v>
      </c>
      <c r="P215" s="142">
        <f>O215*H215</f>
        <v>0</v>
      </c>
      <c r="Q215" s="142">
        <v>0</v>
      </c>
      <c r="R215" s="142">
        <f>Q215*H215</f>
        <v>0</v>
      </c>
      <c r="S215" s="142">
        <v>0</v>
      </c>
      <c r="T215" s="143">
        <f>S215*H215</f>
        <v>0</v>
      </c>
      <c r="AR215" s="144" t="s">
        <v>186</v>
      </c>
      <c r="AT215" s="144" t="s">
        <v>182</v>
      </c>
      <c r="AU215" s="144" t="s">
        <v>89</v>
      </c>
      <c r="AY215" s="17" t="s">
        <v>179</v>
      </c>
      <c r="BE215" s="145">
        <f>IF(N215="základní",J215,0)</f>
        <v>0</v>
      </c>
      <c r="BF215" s="145">
        <f>IF(N215="snížená",J215,0)</f>
        <v>0</v>
      </c>
      <c r="BG215" s="145">
        <f>IF(N215="zákl. přenesená",J215,0)</f>
        <v>0</v>
      </c>
      <c r="BH215" s="145">
        <f>IF(N215="sníž. přenesená",J215,0)</f>
        <v>0</v>
      </c>
      <c r="BI215" s="145">
        <f>IF(N215="nulová",J215,0)</f>
        <v>0</v>
      </c>
      <c r="BJ215" s="17" t="s">
        <v>186</v>
      </c>
      <c r="BK215" s="145">
        <f>ROUND(I215*H215,2)</f>
        <v>0</v>
      </c>
      <c r="BL215" s="17" t="s">
        <v>186</v>
      </c>
      <c r="BM215" s="144" t="s">
        <v>342</v>
      </c>
    </row>
    <row r="216" spans="2:47" s="1" customFormat="1" ht="38.4">
      <c r="B216" s="33"/>
      <c r="D216" s="147" t="s">
        <v>195</v>
      </c>
      <c r="F216" s="161" t="s">
        <v>343</v>
      </c>
      <c r="I216" s="162"/>
      <c r="L216" s="33"/>
      <c r="M216" s="163"/>
      <c r="T216" s="54"/>
      <c r="AT216" s="17" t="s">
        <v>195</v>
      </c>
      <c r="AU216" s="17" t="s">
        <v>89</v>
      </c>
    </row>
    <row r="217" spans="2:47" s="1" customFormat="1" ht="19.2">
      <c r="B217" s="33"/>
      <c r="D217" s="147" t="s">
        <v>197</v>
      </c>
      <c r="F217" s="161" t="s">
        <v>344</v>
      </c>
      <c r="I217" s="162"/>
      <c r="L217" s="33"/>
      <c r="M217" s="163"/>
      <c r="T217" s="54"/>
      <c r="AT217" s="17" t="s">
        <v>197</v>
      </c>
      <c r="AU217" s="17" t="s">
        <v>89</v>
      </c>
    </row>
    <row r="218" spans="2:65" s="1" customFormat="1" ht="66.75" customHeight="1">
      <c r="B218" s="33"/>
      <c r="C218" s="133" t="s">
        <v>286</v>
      </c>
      <c r="D218" s="133" t="s">
        <v>182</v>
      </c>
      <c r="E218" s="134" t="s">
        <v>345</v>
      </c>
      <c r="F218" s="135" t="s">
        <v>346</v>
      </c>
      <c r="G218" s="136" t="s">
        <v>327</v>
      </c>
      <c r="H218" s="137">
        <v>3984</v>
      </c>
      <c r="I218" s="138"/>
      <c r="J218" s="139">
        <f>ROUND(I218*H218,2)</f>
        <v>0</v>
      </c>
      <c r="K218" s="135" t="s">
        <v>185</v>
      </c>
      <c r="L218" s="33"/>
      <c r="M218" s="140" t="s">
        <v>39</v>
      </c>
      <c r="N218" s="141" t="s">
        <v>53</v>
      </c>
      <c r="P218" s="142">
        <f>O218*H218</f>
        <v>0</v>
      </c>
      <c r="Q218" s="142">
        <v>0</v>
      </c>
      <c r="R218" s="142">
        <f>Q218*H218</f>
        <v>0</v>
      </c>
      <c r="S218" s="142">
        <v>0</v>
      </c>
      <c r="T218" s="143">
        <f>S218*H218</f>
        <v>0</v>
      </c>
      <c r="AR218" s="144" t="s">
        <v>186</v>
      </c>
      <c r="AT218" s="144" t="s">
        <v>182</v>
      </c>
      <c r="AU218" s="144" t="s">
        <v>89</v>
      </c>
      <c r="AY218" s="17" t="s">
        <v>179</v>
      </c>
      <c r="BE218" s="145">
        <f>IF(N218="základní",J218,0)</f>
        <v>0</v>
      </c>
      <c r="BF218" s="145">
        <f>IF(N218="snížená",J218,0)</f>
        <v>0</v>
      </c>
      <c r="BG218" s="145">
        <f>IF(N218="zákl. přenesená",J218,0)</f>
        <v>0</v>
      </c>
      <c r="BH218" s="145">
        <f>IF(N218="sníž. přenesená",J218,0)</f>
        <v>0</v>
      </c>
      <c r="BI218" s="145">
        <f>IF(N218="nulová",J218,0)</f>
        <v>0</v>
      </c>
      <c r="BJ218" s="17" t="s">
        <v>186</v>
      </c>
      <c r="BK218" s="145">
        <f>ROUND(I218*H218,2)</f>
        <v>0</v>
      </c>
      <c r="BL218" s="17" t="s">
        <v>186</v>
      </c>
      <c r="BM218" s="144" t="s">
        <v>347</v>
      </c>
    </row>
    <row r="219" spans="2:47" s="1" customFormat="1" ht="38.4">
      <c r="B219" s="33"/>
      <c r="D219" s="147" t="s">
        <v>195</v>
      </c>
      <c r="F219" s="161" t="s">
        <v>348</v>
      </c>
      <c r="I219" s="162"/>
      <c r="L219" s="33"/>
      <c r="M219" s="163"/>
      <c r="T219" s="54"/>
      <c r="AT219" s="17" t="s">
        <v>195</v>
      </c>
      <c r="AU219" s="17" t="s">
        <v>89</v>
      </c>
    </row>
    <row r="220" spans="2:51" s="12" customFormat="1" ht="10.2">
      <c r="B220" s="146"/>
      <c r="D220" s="147" t="s">
        <v>188</v>
      </c>
      <c r="E220" s="148" t="s">
        <v>39</v>
      </c>
      <c r="F220" s="149" t="s">
        <v>349</v>
      </c>
      <c r="H220" s="150">
        <v>560</v>
      </c>
      <c r="I220" s="151"/>
      <c r="L220" s="146"/>
      <c r="M220" s="152"/>
      <c r="T220" s="153"/>
      <c r="AT220" s="148" t="s">
        <v>188</v>
      </c>
      <c r="AU220" s="148" t="s">
        <v>89</v>
      </c>
      <c r="AV220" s="12" t="s">
        <v>89</v>
      </c>
      <c r="AW220" s="12" t="s">
        <v>41</v>
      </c>
      <c r="AX220" s="12" t="s">
        <v>80</v>
      </c>
      <c r="AY220" s="148" t="s">
        <v>179</v>
      </c>
    </row>
    <row r="221" spans="2:51" s="12" customFormat="1" ht="10.2">
      <c r="B221" s="146"/>
      <c r="D221" s="147" t="s">
        <v>188</v>
      </c>
      <c r="E221" s="148" t="s">
        <v>39</v>
      </c>
      <c r="F221" s="149" t="s">
        <v>350</v>
      </c>
      <c r="H221" s="150">
        <v>2712</v>
      </c>
      <c r="I221" s="151"/>
      <c r="L221" s="146"/>
      <c r="M221" s="152"/>
      <c r="T221" s="153"/>
      <c r="AT221" s="148" t="s">
        <v>188</v>
      </c>
      <c r="AU221" s="148" t="s">
        <v>89</v>
      </c>
      <c r="AV221" s="12" t="s">
        <v>89</v>
      </c>
      <c r="AW221" s="12" t="s">
        <v>41</v>
      </c>
      <c r="AX221" s="12" t="s">
        <v>80</v>
      </c>
      <c r="AY221" s="148" t="s">
        <v>179</v>
      </c>
    </row>
    <row r="222" spans="2:51" s="14" customFormat="1" ht="10.2">
      <c r="B222" s="164"/>
      <c r="D222" s="147" t="s">
        <v>188</v>
      </c>
      <c r="E222" s="165" t="s">
        <v>39</v>
      </c>
      <c r="F222" s="166" t="s">
        <v>351</v>
      </c>
      <c r="H222" s="165" t="s">
        <v>39</v>
      </c>
      <c r="I222" s="167"/>
      <c r="L222" s="164"/>
      <c r="M222" s="168"/>
      <c r="T222" s="169"/>
      <c r="AT222" s="165" t="s">
        <v>188</v>
      </c>
      <c r="AU222" s="165" t="s">
        <v>89</v>
      </c>
      <c r="AV222" s="14" t="s">
        <v>87</v>
      </c>
      <c r="AW222" s="14" t="s">
        <v>41</v>
      </c>
      <c r="AX222" s="14" t="s">
        <v>80</v>
      </c>
      <c r="AY222" s="165" t="s">
        <v>179</v>
      </c>
    </row>
    <row r="223" spans="2:51" s="12" customFormat="1" ht="10.2">
      <c r="B223" s="146"/>
      <c r="D223" s="147" t="s">
        <v>188</v>
      </c>
      <c r="E223" s="148" t="s">
        <v>39</v>
      </c>
      <c r="F223" s="149" t="s">
        <v>352</v>
      </c>
      <c r="H223" s="150">
        <v>712</v>
      </c>
      <c r="I223" s="151"/>
      <c r="L223" s="146"/>
      <c r="M223" s="152"/>
      <c r="T223" s="153"/>
      <c r="AT223" s="148" t="s">
        <v>188</v>
      </c>
      <c r="AU223" s="148" t="s">
        <v>89</v>
      </c>
      <c r="AV223" s="12" t="s">
        <v>89</v>
      </c>
      <c r="AW223" s="12" t="s">
        <v>41</v>
      </c>
      <c r="AX223" s="12" t="s">
        <v>80</v>
      </c>
      <c r="AY223" s="148" t="s">
        <v>179</v>
      </c>
    </row>
    <row r="224" spans="2:51" s="13" customFormat="1" ht="10.2">
      <c r="B224" s="154"/>
      <c r="D224" s="147" t="s">
        <v>188</v>
      </c>
      <c r="E224" s="155" t="s">
        <v>353</v>
      </c>
      <c r="F224" s="156" t="s">
        <v>192</v>
      </c>
      <c r="H224" s="157">
        <v>3984</v>
      </c>
      <c r="I224" s="158"/>
      <c r="L224" s="154"/>
      <c r="M224" s="159"/>
      <c r="T224" s="160"/>
      <c r="AT224" s="155" t="s">
        <v>188</v>
      </c>
      <c r="AU224" s="155" t="s">
        <v>89</v>
      </c>
      <c r="AV224" s="13" t="s">
        <v>186</v>
      </c>
      <c r="AW224" s="13" t="s">
        <v>41</v>
      </c>
      <c r="AX224" s="13" t="s">
        <v>87</v>
      </c>
      <c r="AY224" s="155" t="s">
        <v>179</v>
      </c>
    </row>
    <row r="225" spans="2:65" s="1" customFormat="1" ht="21.75" customHeight="1">
      <c r="B225" s="33"/>
      <c r="C225" s="177" t="s">
        <v>354</v>
      </c>
      <c r="D225" s="177" t="s">
        <v>355</v>
      </c>
      <c r="E225" s="178" t="s">
        <v>356</v>
      </c>
      <c r="F225" s="179" t="s">
        <v>357</v>
      </c>
      <c r="G225" s="180" t="s">
        <v>141</v>
      </c>
      <c r="H225" s="181">
        <v>2833.157</v>
      </c>
      <c r="I225" s="182"/>
      <c r="J225" s="183">
        <f>ROUND(I225*H225,2)</f>
        <v>0</v>
      </c>
      <c r="K225" s="179" t="s">
        <v>185</v>
      </c>
      <c r="L225" s="184"/>
      <c r="M225" s="185" t="s">
        <v>39</v>
      </c>
      <c r="N225" s="186" t="s">
        <v>53</v>
      </c>
      <c r="P225" s="142">
        <f>O225*H225</f>
        <v>0</v>
      </c>
      <c r="Q225" s="142">
        <v>1</v>
      </c>
      <c r="R225" s="142">
        <f>Q225*H225</f>
        <v>2833.157</v>
      </c>
      <c r="S225" s="142">
        <v>0</v>
      </c>
      <c r="T225" s="143">
        <f>S225*H225</f>
        <v>0</v>
      </c>
      <c r="AR225" s="144" t="s">
        <v>231</v>
      </c>
      <c r="AT225" s="144" t="s">
        <v>355</v>
      </c>
      <c r="AU225" s="144" t="s">
        <v>89</v>
      </c>
      <c r="AY225" s="17" t="s">
        <v>179</v>
      </c>
      <c r="BE225" s="145">
        <f>IF(N225="základní",J225,0)</f>
        <v>0</v>
      </c>
      <c r="BF225" s="145">
        <f>IF(N225="snížená",J225,0)</f>
        <v>0</v>
      </c>
      <c r="BG225" s="145">
        <f>IF(N225="zákl. přenesená",J225,0)</f>
        <v>0</v>
      </c>
      <c r="BH225" s="145">
        <f>IF(N225="sníž. přenesená",J225,0)</f>
        <v>0</v>
      </c>
      <c r="BI225" s="145">
        <f>IF(N225="nulová",J225,0)</f>
        <v>0</v>
      </c>
      <c r="BJ225" s="17" t="s">
        <v>186</v>
      </c>
      <c r="BK225" s="145">
        <f>ROUND(I225*H225,2)</f>
        <v>0</v>
      </c>
      <c r="BL225" s="17" t="s">
        <v>186</v>
      </c>
      <c r="BM225" s="144" t="s">
        <v>358</v>
      </c>
    </row>
    <row r="226" spans="2:51" s="12" customFormat="1" ht="10.2">
      <c r="B226" s="146"/>
      <c r="D226" s="147" t="s">
        <v>188</v>
      </c>
      <c r="E226" s="148" t="s">
        <v>39</v>
      </c>
      <c r="F226" s="149" t="s">
        <v>359</v>
      </c>
      <c r="H226" s="150">
        <v>2833.157</v>
      </c>
      <c r="I226" s="151"/>
      <c r="L226" s="146"/>
      <c r="M226" s="152"/>
      <c r="T226" s="153"/>
      <c r="AT226" s="148" t="s">
        <v>188</v>
      </c>
      <c r="AU226" s="148" t="s">
        <v>89</v>
      </c>
      <c r="AV226" s="12" t="s">
        <v>89</v>
      </c>
      <c r="AW226" s="12" t="s">
        <v>41</v>
      </c>
      <c r="AX226" s="12" t="s">
        <v>80</v>
      </c>
      <c r="AY226" s="148" t="s">
        <v>179</v>
      </c>
    </row>
    <row r="227" spans="2:51" s="13" customFormat="1" ht="10.2">
      <c r="B227" s="154"/>
      <c r="D227" s="147" t="s">
        <v>188</v>
      </c>
      <c r="E227" s="155" t="s">
        <v>39</v>
      </c>
      <c r="F227" s="156" t="s">
        <v>192</v>
      </c>
      <c r="H227" s="157">
        <v>2833.157</v>
      </c>
      <c r="I227" s="158"/>
      <c r="L227" s="154"/>
      <c r="M227" s="159"/>
      <c r="T227" s="160"/>
      <c r="AT227" s="155" t="s">
        <v>188</v>
      </c>
      <c r="AU227" s="155" t="s">
        <v>89</v>
      </c>
      <c r="AV227" s="13" t="s">
        <v>186</v>
      </c>
      <c r="AW227" s="13" t="s">
        <v>41</v>
      </c>
      <c r="AX227" s="13" t="s">
        <v>87</v>
      </c>
      <c r="AY227" s="155" t="s">
        <v>179</v>
      </c>
    </row>
    <row r="228" spans="2:65" s="1" customFormat="1" ht="24.15" customHeight="1">
      <c r="B228" s="33"/>
      <c r="C228" s="177" t="s">
        <v>290</v>
      </c>
      <c r="D228" s="187" t="s">
        <v>355</v>
      </c>
      <c r="E228" s="178" t="s">
        <v>360</v>
      </c>
      <c r="F228" s="179" t="s">
        <v>361</v>
      </c>
      <c r="G228" s="180" t="s">
        <v>125</v>
      </c>
      <c r="H228" s="181">
        <v>214</v>
      </c>
      <c r="I228" s="182"/>
      <c r="J228" s="183">
        <f>ROUND(I228*H228,2)</f>
        <v>0</v>
      </c>
      <c r="K228" s="179" t="s">
        <v>185</v>
      </c>
      <c r="L228" s="184"/>
      <c r="M228" s="185" t="s">
        <v>39</v>
      </c>
      <c r="N228" s="186" t="s">
        <v>53</v>
      </c>
      <c r="P228" s="142">
        <f>O228*H228</f>
        <v>0</v>
      </c>
      <c r="Q228" s="142">
        <v>0</v>
      </c>
      <c r="R228" s="142">
        <f>Q228*H228</f>
        <v>0</v>
      </c>
      <c r="S228" s="142">
        <v>0</v>
      </c>
      <c r="T228" s="143">
        <f>S228*H228</f>
        <v>0</v>
      </c>
      <c r="AR228" s="144" t="s">
        <v>231</v>
      </c>
      <c r="AT228" s="144" t="s">
        <v>355</v>
      </c>
      <c r="AU228" s="144" t="s">
        <v>89</v>
      </c>
      <c r="AY228" s="17" t="s">
        <v>179</v>
      </c>
      <c r="BE228" s="145">
        <f>IF(N228="základní",J228,0)</f>
        <v>0</v>
      </c>
      <c r="BF228" s="145">
        <f>IF(N228="snížená",J228,0)</f>
        <v>0</v>
      </c>
      <c r="BG228" s="145">
        <f>IF(N228="zákl. přenesená",J228,0)</f>
        <v>0</v>
      </c>
      <c r="BH228" s="145">
        <f>IF(N228="sníž. přenesená",J228,0)</f>
        <v>0</v>
      </c>
      <c r="BI228" s="145">
        <f>IF(N228="nulová",J228,0)</f>
        <v>0</v>
      </c>
      <c r="BJ228" s="17" t="s">
        <v>186</v>
      </c>
      <c r="BK228" s="145">
        <f>ROUND(I228*H228,2)</f>
        <v>0</v>
      </c>
      <c r="BL228" s="17" t="s">
        <v>186</v>
      </c>
      <c r="BM228" s="144" t="s">
        <v>362</v>
      </c>
    </row>
    <row r="229" spans="2:47" s="1" customFormat="1" ht="19.2">
      <c r="B229" s="33"/>
      <c r="D229" s="147" t="s">
        <v>197</v>
      </c>
      <c r="F229" s="161" t="s">
        <v>363</v>
      </c>
      <c r="I229" s="162"/>
      <c r="L229" s="33"/>
      <c r="M229" s="163"/>
      <c r="T229" s="54"/>
      <c r="AT229" s="17" t="s">
        <v>197</v>
      </c>
      <c r="AU229" s="17" t="s">
        <v>89</v>
      </c>
    </row>
    <row r="230" spans="2:51" s="12" customFormat="1" ht="10.2">
      <c r="B230" s="146"/>
      <c r="D230" s="147" t="s">
        <v>188</v>
      </c>
      <c r="E230" s="148" t="s">
        <v>39</v>
      </c>
      <c r="F230" s="149" t="s">
        <v>127</v>
      </c>
      <c r="H230" s="150">
        <v>214</v>
      </c>
      <c r="I230" s="151"/>
      <c r="L230" s="146"/>
      <c r="M230" s="152"/>
      <c r="T230" s="153"/>
      <c r="AT230" s="148" t="s">
        <v>188</v>
      </c>
      <c r="AU230" s="148" t="s">
        <v>89</v>
      </c>
      <c r="AV230" s="12" t="s">
        <v>89</v>
      </c>
      <c r="AW230" s="12" t="s">
        <v>41</v>
      </c>
      <c r="AX230" s="12" t="s">
        <v>80</v>
      </c>
      <c r="AY230" s="148" t="s">
        <v>179</v>
      </c>
    </row>
    <row r="231" spans="2:51" s="13" customFormat="1" ht="10.2">
      <c r="B231" s="154"/>
      <c r="D231" s="147" t="s">
        <v>188</v>
      </c>
      <c r="E231" s="155" t="s">
        <v>39</v>
      </c>
      <c r="F231" s="156" t="s">
        <v>192</v>
      </c>
      <c r="H231" s="157">
        <v>214</v>
      </c>
      <c r="I231" s="158"/>
      <c r="L231" s="154"/>
      <c r="M231" s="159"/>
      <c r="T231" s="160"/>
      <c r="AT231" s="155" t="s">
        <v>188</v>
      </c>
      <c r="AU231" s="155" t="s">
        <v>89</v>
      </c>
      <c r="AV231" s="13" t="s">
        <v>186</v>
      </c>
      <c r="AW231" s="13" t="s">
        <v>41</v>
      </c>
      <c r="AX231" s="13" t="s">
        <v>87</v>
      </c>
      <c r="AY231" s="155" t="s">
        <v>179</v>
      </c>
    </row>
    <row r="232" spans="2:65" s="1" customFormat="1" ht="24.15" customHeight="1">
      <c r="B232" s="33"/>
      <c r="C232" s="177" t="s">
        <v>364</v>
      </c>
      <c r="D232" s="187" t="s">
        <v>355</v>
      </c>
      <c r="E232" s="178" t="s">
        <v>365</v>
      </c>
      <c r="F232" s="179" t="s">
        <v>366</v>
      </c>
      <c r="G232" s="180" t="s">
        <v>125</v>
      </c>
      <c r="H232" s="181">
        <v>365</v>
      </c>
      <c r="I232" s="182"/>
      <c r="J232" s="183">
        <f>ROUND(I232*H232,2)</f>
        <v>0</v>
      </c>
      <c r="K232" s="179" t="s">
        <v>185</v>
      </c>
      <c r="L232" s="184"/>
      <c r="M232" s="185" t="s">
        <v>39</v>
      </c>
      <c r="N232" s="186" t="s">
        <v>53</v>
      </c>
      <c r="P232" s="142">
        <f>O232*H232</f>
        <v>0</v>
      </c>
      <c r="Q232" s="142">
        <v>0</v>
      </c>
      <c r="R232" s="142">
        <f>Q232*H232</f>
        <v>0</v>
      </c>
      <c r="S232" s="142">
        <v>0</v>
      </c>
      <c r="T232" s="143">
        <f>S232*H232</f>
        <v>0</v>
      </c>
      <c r="AR232" s="144" t="s">
        <v>231</v>
      </c>
      <c r="AT232" s="144" t="s">
        <v>355</v>
      </c>
      <c r="AU232" s="144" t="s">
        <v>89</v>
      </c>
      <c r="AY232" s="17" t="s">
        <v>179</v>
      </c>
      <c r="BE232" s="145">
        <f>IF(N232="základní",J232,0)</f>
        <v>0</v>
      </c>
      <c r="BF232" s="145">
        <f>IF(N232="snížená",J232,0)</f>
        <v>0</v>
      </c>
      <c r="BG232" s="145">
        <f>IF(N232="zákl. přenesená",J232,0)</f>
        <v>0</v>
      </c>
      <c r="BH232" s="145">
        <f>IF(N232="sníž. přenesená",J232,0)</f>
        <v>0</v>
      </c>
      <c r="BI232" s="145">
        <f>IF(N232="nulová",J232,0)</f>
        <v>0</v>
      </c>
      <c r="BJ232" s="17" t="s">
        <v>186</v>
      </c>
      <c r="BK232" s="145">
        <f>ROUND(I232*H232,2)</f>
        <v>0</v>
      </c>
      <c r="BL232" s="17" t="s">
        <v>186</v>
      </c>
      <c r="BM232" s="144" t="s">
        <v>367</v>
      </c>
    </row>
    <row r="233" spans="2:47" s="1" customFormat="1" ht="19.2">
      <c r="B233" s="33"/>
      <c r="D233" s="147" t="s">
        <v>197</v>
      </c>
      <c r="F233" s="161" t="s">
        <v>363</v>
      </c>
      <c r="I233" s="162"/>
      <c r="L233" s="33"/>
      <c r="M233" s="163"/>
      <c r="T233" s="54"/>
      <c r="AT233" s="17" t="s">
        <v>197</v>
      </c>
      <c r="AU233" s="17" t="s">
        <v>89</v>
      </c>
    </row>
    <row r="234" spans="2:51" s="12" customFormat="1" ht="10.2">
      <c r="B234" s="146"/>
      <c r="D234" s="147" t="s">
        <v>188</v>
      </c>
      <c r="E234" s="148" t="s">
        <v>39</v>
      </c>
      <c r="F234" s="149" t="s">
        <v>368</v>
      </c>
      <c r="H234" s="150">
        <v>365</v>
      </c>
      <c r="I234" s="151"/>
      <c r="L234" s="146"/>
      <c r="M234" s="152"/>
      <c r="T234" s="153"/>
      <c r="AT234" s="148" t="s">
        <v>188</v>
      </c>
      <c r="AU234" s="148" t="s">
        <v>89</v>
      </c>
      <c r="AV234" s="12" t="s">
        <v>89</v>
      </c>
      <c r="AW234" s="12" t="s">
        <v>41</v>
      </c>
      <c r="AX234" s="12" t="s">
        <v>80</v>
      </c>
      <c r="AY234" s="148" t="s">
        <v>179</v>
      </c>
    </row>
    <row r="235" spans="2:51" s="13" customFormat="1" ht="10.2">
      <c r="B235" s="154"/>
      <c r="D235" s="147" t="s">
        <v>188</v>
      </c>
      <c r="E235" s="155" t="s">
        <v>39</v>
      </c>
      <c r="F235" s="156" t="s">
        <v>192</v>
      </c>
      <c r="H235" s="157">
        <v>365</v>
      </c>
      <c r="I235" s="158"/>
      <c r="L235" s="154"/>
      <c r="M235" s="159"/>
      <c r="T235" s="160"/>
      <c r="AT235" s="155" t="s">
        <v>188</v>
      </c>
      <c r="AU235" s="155" t="s">
        <v>89</v>
      </c>
      <c r="AV235" s="13" t="s">
        <v>186</v>
      </c>
      <c r="AW235" s="13" t="s">
        <v>41</v>
      </c>
      <c r="AX235" s="13" t="s">
        <v>87</v>
      </c>
      <c r="AY235" s="155" t="s">
        <v>179</v>
      </c>
    </row>
    <row r="236" spans="2:65" s="1" customFormat="1" ht="16.5" customHeight="1">
      <c r="B236" s="33"/>
      <c r="C236" s="177" t="s">
        <v>294</v>
      </c>
      <c r="D236" s="187" t="s">
        <v>355</v>
      </c>
      <c r="E236" s="178" t="s">
        <v>369</v>
      </c>
      <c r="F236" s="179" t="s">
        <v>370</v>
      </c>
      <c r="G236" s="180" t="s">
        <v>118</v>
      </c>
      <c r="H236" s="181">
        <v>44</v>
      </c>
      <c r="I236" s="182"/>
      <c r="J236" s="183">
        <f>ROUND(I236*H236,2)</f>
        <v>0</v>
      </c>
      <c r="K236" s="179" t="s">
        <v>185</v>
      </c>
      <c r="L236" s="184"/>
      <c r="M236" s="185" t="s">
        <v>39</v>
      </c>
      <c r="N236" s="186" t="s">
        <v>53</v>
      </c>
      <c r="P236" s="142">
        <f>O236*H236</f>
        <v>0</v>
      </c>
      <c r="Q236" s="142">
        <v>0</v>
      </c>
      <c r="R236" s="142">
        <f>Q236*H236</f>
        <v>0</v>
      </c>
      <c r="S236" s="142">
        <v>0</v>
      </c>
      <c r="T236" s="143">
        <f>S236*H236</f>
        <v>0</v>
      </c>
      <c r="AR236" s="144" t="s">
        <v>231</v>
      </c>
      <c r="AT236" s="144" t="s">
        <v>355</v>
      </c>
      <c r="AU236" s="144" t="s">
        <v>89</v>
      </c>
      <c r="AY236" s="17" t="s">
        <v>179</v>
      </c>
      <c r="BE236" s="145">
        <f>IF(N236="základní",J236,0)</f>
        <v>0</v>
      </c>
      <c r="BF236" s="145">
        <f>IF(N236="snížená",J236,0)</f>
        <v>0</v>
      </c>
      <c r="BG236" s="145">
        <f>IF(N236="zákl. přenesená",J236,0)</f>
        <v>0</v>
      </c>
      <c r="BH236" s="145">
        <f>IF(N236="sníž. přenesená",J236,0)</f>
        <v>0</v>
      </c>
      <c r="BI236" s="145">
        <f>IF(N236="nulová",J236,0)</f>
        <v>0</v>
      </c>
      <c r="BJ236" s="17" t="s">
        <v>186</v>
      </c>
      <c r="BK236" s="145">
        <f>ROUND(I236*H236,2)</f>
        <v>0</v>
      </c>
      <c r="BL236" s="17" t="s">
        <v>186</v>
      </c>
      <c r="BM236" s="144" t="s">
        <v>371</v>
      </c>
    </row>
    <row r="237" spans="2:47" s="1" customFormat="1" ht="19.2">
      <c r="B237" s="33"/>
      <c r="D237" s="147" t="s">
        <v>197</v>
      </c>
      <c r="F237" s="161" t="s">
        <v>363</v>
      </c>
      <c r="I237" s="162"/>
      <c r="L237" s="33"/>
      <c r="M237" s="163"/>
      <c r="T237" s="54"/>
      <c r="AT237" s="17" t="s">
        <v>197</v>
      </c>
      <c r="AU237" s="17" t="s">
        <v>89</v>
      </c>
    </row>
    <row r="238" spans="2:51" s="12" customFormat="1" ht="10.2">
      <c r="B238" s="146"/>
      <c r="D238" s="147" t="s">
        <v>188</v>
      </c>
      <c r="E238" s="148" t="s">
        <v>39</v>
      </c>
      <c r="F238" s="149" t="s">
        <v>116</v>
      </c>
      <c r="H238" s="150">
        <v>44</v>
      </c>
      <c r="I238" s="151"/>
      <c r="L238" s="146"/>
      <c r="M238" s="152"/>
      <c r="T238" s="153"/>
      <c r="AT238" s="148" t="s">
        <v>188</v>
      </c>
      <c r="AU238" s="148" t="s">
        <v>89</v>
      </c>
      <c r="AV238" s="12" t="s">
        <v>89</v>
      </c>
      <c r="AW238" s="12" t="s">
        <v>41</v>
      </c>
      <c r="AX238" s="12" t="s">
        <v>80</v>
      </c>
      <c r="AY238" s="148" t="s">
        <v>179</v>
      </c>
    </row>
    <row r="239" spans="2:51" s="13" customFormat="1" ht="10.2">
      <c r="B239" s="154"/>
      <c r="D239" s="147" t="s">
        <v>188</v>
      </c>
      <c r="E239" s="155" t="s">
        <v>39</v>
      </c>
      <c r="F239" s="156" t="s">
        <v>192</v>
      </c>
      <c r="H239" s="157">
        <v>44</v>
      </c>
      <c r="I239" s="158"/>
      <c r="L239" s="154"/>
      <c r="M239" s="159"/>
      <c r="T239" s="160"/>
      <c r="AT239" s="155" t="s">
        <v>188</v>
      </c>
      <c r="AU239" s="155" t="s">
        <v>89</v>
      </c>
      <c r="AV239" s="13" t="s">
        <v>186</v>
      </c>
      <c r="AW239" s="13" t="s">
        <v>41</v>
      </c>
      <c r="AX239" s="13" t="s">
        <v>87</v>
      </c>
      <c r="AY239" s="155" t="s">
        <v>179</v>
      </c>
    </row>
    <row r="240" spans="2:65" s="1" customFormat="1" ht="24.15" customHeight="1">
      <c r="B240" s="33"/>
      <c r="C240" s="177" t="s">
        <v>372</v>
      </c>
      <c r="D240" s="187" t="s">
        <v>355</v>
      </c>
      <c r="E240" s="178" t="s">
        <v>373</v>
      </c>
      <c r="F240" s="179" t="s">
        <v>374</v>
      </c>
      <c r="G240" s="180" t="s">
        <v>125</v>
      </c>
      <c r="H240" s="181">
        <v>110</v>
      </c>
      <c r="I240" s="182"/>
      <c r="J240" s="183">
        <f>ROUND(I240*H240,2)</f>
        <v>0</v>
      </c>
      <c r="K240" s="179" t="s">
        <v>185</v>
      </c>
      <c r="L240" s="184"/>
      <c r="M240" s="185" t="s">
        <v>39</v>
      </c>
      <c r="N240" s="186" t="s">
        <v>53</v>
      </c>
      <c r="P240" s="142">
        <f>O240*H240</f>
        <v>0</v>
      </c>
      <c r="Q240" s="142">
        <v>0</v>
      </c>
      <c r="R240" s="142">
        <f>Q240*H240</f>
        <v>0</v>
      </c>
      <c r="S240" s="142">
        <v>0</v>
      </c>
      <c r="T240" s="143">
        <f>S240*H240</f>
        <v>0</v>
      </c>
      <c r="AR240" s="144" t="s">
        <v>231</v>
      </c>
      <c r="AT240" s="144" t="s">
        <v>355</v>
      </c>
      <c r="AU240" s="144" t="s">
        <v>89</v>
      </c>
      <c r="AY240" s="17" t="s">
        <v>179</v>
      </c>
      <c r="BE240" s="145">
        <f>IF(N240="základní",J240,0)</f>
        <v>0</v>
      </c>
      <c r="BF240" s="145">
        <f>IF(N240="snížená",J240,0)</f>
        <v>0</v>
      </c>
      <c r="BG240" s="145">
        <f>IF(N240="zákl. přenesená",J240,0)</f>
        <v>0</v>
      </c>
      <c r="BH240" s="145">
        <f>IF(N240="sníž. přenesená",J240,0)</f>
        <v>0</v>
      </c>
      <c r="BI240" s="145">
        <f>IF(N240="nulová",J240,0)</f>
        <v>0</v>
      </c>
      <c r="BJ240" s="17" t="s">
        <v>186</v>
      </c>
      <c r="BK240" s="145">
        <f>ROUND(I240*H240,2)</f>
        <v>0</v>
      </c>
      <c r="BL240" s="17" t="s">
        <v>186</v>
      </c>
      <c r="BM240" s="144" t="s">
        <v>375</v>
      </c>
    </row>
    <row r="241" spans="2:47" s="1" customFormat="1" ht="19.2">
      <c r="B241" s="33"/>
      <c r="D241" s="147" t="s">
        <v>197</v>
      </c>
      <c r="F241" s="161" t="s">
        <v>363</v>
      </c>
      <c r="I241" s="162"/>
      <c r="L241" s="33"/>
      <c r="M241" s="163"/>
      <c r="T241" s="54"/>
      <c r="AT241" s="17" t="s">
        <v>197</v>
      </c>
      <c r="AU241" s="17" t="s">
        <v>89</v>
      </c>
    </row>
    <row r="242" spans="2:51" s="12" customFormat="1" ht="10.2">
      <c r="B242" s="146"/>
      <c r="D242" s="147" t="s">
        <v>188</v>
      </c>
      <c r="E242" s="148" t="s">
        <v>39</v>
      </c>
      <c r="F242" s="149" t="s">
        <v>150</v>
      </c>
      <c r="H242" s="150">
        <v>110</v>
      </c>
      <c r="I242" s="151"/>
      <c r="L242" s="146"/>
      <c r="M242" s="152"/>
      <c r="T242" s="153"/>
      <c r="AT242" s="148" t="s">
        <v>188</v>
      </c>
      <c r="AU242" s="148" t="s">
        <v>89</v>
      </c>
      <c r="AV242" s="12" t="s">
        <v>89</v>
      </c>
      <c r="AW242" s="12" t="s">
        <v>41</v>
      </c>
      <c r="AX242" s="12" t="s">
        <v>80</v>
      </c>
      <c r="AY242" s="148" t="s">
        <v>179</v>
      </c>
    </row>
    <row r="243" spans="2:51" s="13" customFormat="1" ht="10.2">
      <c r="B243" s="154"/>
      <c r="D243" s="147" t="s">
        <v>188</v>
      </c>
      <c r="E243" s="155" t="s">
        <v>39</v>
      </c>
      <c r="F243" s="156" t="s">
        <v>192</v>
      </c>
      <c r="H243" s="157">
        <v>110</v>
      </c>
      <c r="I243" s="158"/>
      <c r="L243" s="154"/>
      <c r="M243" s="159"/>
      <c r="T243" s="160"/>
      <c r="AT243" s="155" t="s">
        <v>188</v>
      </c>
      <c r="AU243" s="155" t="s">
        <v>89</v>
      </c>
      <c r="AV243" s="13" t="s">
        <v>186</v>
      </c>
      <c r="AW243" s="13" t="s">
        <v>41</v>
      </c>
      <c r="AX243" s="13" t="s">
        <v>87</v>
      </c>
      <c r="AY243" s="155" t="s">
        <v>179</v>
      </c>
    </row>
    <row r="244" spans="2:65" s="1" customFormat="1" ht="24.15" customHeight="1">
      <c r="B244" s="33"/>
      <c r="C244" s="177" t="s">
        <v>376</v>
      </c>
      <c r="D244" s="187" t="s">
        <v>355</v>
      </c>
      <c r="E244" s="178" t="s">
        <v>377</v>
      </c>
      <c r="F244" s="179" t="s">
        <v>378</v>
      </c>
      <c r="G244" s="180" t="s">
        <v>125</v>
      </c>
      <c r="H244" s="181">
        <v>14</v>
      </c>
      <c r="I244" s="182"/>
      <c r="J244" s="183">
        <f>ROUND(I244*H244,2)</f>
        <v>0</v>
      </c>
      <c r="K244" s="179" t="s">
        <v>185</v>
      </c>
      <c r="L244" s="184"/>
      <c r="M244" s="185" t="s">
        <v>39</v>
      </c>
      <c r="N244" s="186" t="s">
        <v>53</v>
      </c>
      <c r="P244" s="142">
        <f>O244*H244</f>
        <v>0</v>
      </c>
      <c r="Q244" s="142">
        <v>0</v>
      </c>
      <c r="R244" s="142">
        <f>Q244*H244</f>
        <v>0</v>
      </c>
      <c r="S244" s="142">
        <v>0</v>
      </c>
      <c r="T244" s="143">
        <f>S244*H244</f>
        <v>0</v>
      </c>
      <c r="AR244" s="144" t="s">
        <v>231</v>
      </c>
      <c r="AT244" s="144" t="s">
        <v>355</v>
      </c>
      <c r="AU244" s="144" t="s">
        <v>89</v>
      </c>
      <c r="AY244" s="17" t="s">
        <v>179</v>
      </c>
      <c r="BE244" s="145">
        <f>IF(N244="základní",J244,0)</f>
        <v>0</v>
      </c>
      <c r="BF244" s="145">
        <f>IF(N244="snížená",J244,0)</f>
        <v>0</v>
      </c>
      <c r="BG244" s="145">
        <f>IF(N244="zákl. přenesená",J244,0)</f>
        <v>0</v>
      </c>
      <c r="BH244" s="145">
        <f>IF(N244="sníž. přenesená",J244,0)</f>
        <v>0</v>
      </c>
      <c r="BI244" s="145">
        <f>IF(N244="nulová",J244,0)</f>
        <v>0</v>
      </c>
      <c r="BJ244" s="17" t="s">
        <v>186</v>
      </c>
      <c r="BK244" s="145">
        <f>ROUND(I244*H244,2)</f>
        <v>0</v>
      </c>
      <c r="BL244" s="17" t="s">
        <v>186</v>
      </c>
      <c r="BM244" s="144" t="s">
        <v>379</v>
      </c>
    </row>
    <row r="245" spans="2:47" s="1" customFormat="1" ht="19.2">
      <c r="B245" s="33"/>
      <c r="D245" s="147" t="s">
        <v>197</v>
      </c>
      <c r="F245" s="161" t="s">
        <v>363</v>
      </c>
      <c r="I245" s="162"/>
      <c r="L245" s="33"/>
      <c r="M245" s="163"/>
      <c r="T245" s="54"/>
      <c r="AT245" s="17" t="s">
        <v>197</v>
      </c>
      <c r="AU245" s="17" t="s">
        <v>89</v>
      </c>
    </row>
    <row r="246" spans="2:51" s="12" customFormat="1" ht="10.2">
      <c r="B246" s="146"/>
      <c r="D246" s="147" t="s">
        <v>188</v>
      </c>
      <c r="E246" s="148" t="s">
        <v>39</v>
      </c>
      <c r="F246" s="149" t="s">
        <v>147</v>
      </c>
      <c r="H246" s="150">
        <v>14</v>
      </c>
      <c r="I246" s="151"/>
      <c r="L246" s="146"/>
      <c r="M246" s="152"/>
      <c r="T246" s="153"/>
      <c r="AT246" s="148" t="s">
        <v>188</v>
      </c>
      <c r="AU246" s="148" t="s">
        <v>89</v>
      </c>
      <c r="AV246" s="12" t="s">
        <v>89</v>
      </c>
      <c r="AW246" s="12" t="s">
        <v>41</v>
      </c>
      <c r="AX246" s="12" t="s">
        <v>80</v>
      </c>
      <c r="AY246" s="148" t="s">
        <v>179</v>
      </c>
    </row>
    <row r="247" spans="2:51" s="13" customFormat="1" ht="10.2">
      <c r="B247" s="154"/>
      <c r="D247" s="147" t="s">
        <v>188</v>
      </c>
      <c r="E247" s="155" t="s">
        <v>39</v>
      </c>
      <c r="F247" s="156" t="s">
        <v>192</v>
      </c>
      <c r="H247" s="157">
        <v>14</v>
      </c>
      <c r="I247" s="158"/>
      <c r="L247" s="154"/>
      <c r="M247" s="159"/>
      <c r="T247" s="160"/>
      <c r="AT247" s="155" t="s">
        <v>188</v>
      </c>
      <c r="AU247" s="155" t="s">
        <v>89</v>
      </c>
      <c r="AV247" s="13" t="s">
        <v>186</v>
      </c>
      <c r="AW247" s="13" t="s">
        <v>41</v>
      </c>
      <c r="AX247" s="13" t="s">
        <v>87</v>
      </c>
      <c r="AY247" s="155" t="s">
        <v>179</v>
      </c>
    </row>
    <row r="248" spans="2:65" s="1" customFormat="1" ht="16.5" customHeight="1">
      <c r="B248" s="33"/>
      <c r="C248" s="177" t="s">
        <v>380</v>
      </c>
      <c r="D248" s="177" t="s">
        <v>355</v>
      </c>
      <c r="E248" s="178" t="s">
        <v>381</v>
      </c>
      <c r="F248" s="179" t="s">
        <v>382</v>
      </c>
      <c r="G248" s="180" t="s">
        <v>125</v>
      </c>
      <c r="H248" s="181">
        <v>22</v>
      </c>
      <c r="I248" s="182"/>
      <c r="J248" s="183">
        <f>ROUND(I248*H248,2)</f>
        <v>0</v>
      </c>
      <c r="K248" s="179" t="s">
        <v>185</v>
      </c>
      <c r="L248" s="184"/>
      <c r="M248" s="185" t="s">
        <v>39</v>
      </c>
      <c r="N248" s="186" t="s">
        <v>53</v>
      </c>
      <c r="P248" s="142">
        <f>O248*H248</f>
        <v>0</v>
      </c>
      <c r="Q248" s="142">
        <v>0.01004</v>
      </c>
      <c r="R248" s="142">
        <f>Q248*H248</f>
        <v>0.22088000000000002</v>
      </c>
      <c r="S248" s="142">
        <v>0</v>
      </c>
      <c r="T248" s="143">
        <f>S248*H248</f>
        <v>0</v>
      </c>
      <c r="AR248" s="144" t="s">
        <v>231</v>
      </c>
      <c r="AT248" s="144" t="s">
        <v>355</v>
      </c>
      <c r="AU248" s="144" t="s">
        <v>89</v>
      </c>
      <c r="AY248" s="17" t="s">
        <v>179</v>
      </c>
      <c r="BE248" s="145">
        <f>IF(N248="základní",J248,0)</f>
        <v>0</v>
      </c>
      <c r="BF248" s="145">
        <f>IF(N248="snížená",J248,0)</f>
        <v>0</v>
      </c>
      <c r="BG248" s="145">
        <f>IF(N248="zákl. přenesená",J248,0)</f>
        <v>0</v>
      </c>
      <c r="BH248" s="145">
        <f>IF(N248="sníž. přenesená",J248,0)</f>
        <v>0</v>
      </c>
      <c r="BI248" s="145">
        <f>IF(N248="nulová",J248,0)</f>
        <v>0</v>
      </c>
      <c r="BJ248" s="17" t="s">
        <v>186</v>
      </c>
      <c r="BK248" s="145">
        <f>ROUND(I248*H248,2)</f>
        <v>0</v>
      </c>
      <c r="BL248" s="17" t="s">
        <v>186</v>
      </c>
      <c r="BM248" s="144" t="s">
        <v>383</v>
      </c>
    </row>
    <row r="249" spans="2:51" s="12" customFormat="1" ht="10.2">
      <c r="B249" s="146"/>
      <c r="D249" s="147" t="s">
        <v>188</v>
      </c>
      <c r="E249" s="148" t="s">
        <v>39</v>
      </c>
      <c r="F249" s="149" t="s">
        <v>123</v>
      </c>
      <c r="H249" s="150">
        <v>22</v>
      </c>
      <c r="I249" s="151"/>
      <c r="L249" s="146"/>
      <c r="M249" s="152"/>
      <c r="T249" s="153"/>
      <c r="AT249" s="148" t="s">
        <v>188</v>
      </c>
      <c r="AU249" s="148" t="s">
        <v>89</v>
      </c>
      <c r="AV249" s="12" t="s">
        <v>89</v>
      </c>
      <c r="AW249" s="12" t="s">
        <v>41</v>
      </c>
      <c r="AX249" s="12" t="s">
        <v>80</v>
      </c>
      <c r="AY249" s="148" t="s">
        <v>179</v>
      </c>
    </row>
    <row r="250" spans="2:51" s="13" customFormat="1" ht="10.2">
      <c r="B250" s="154"/>
      <c r="D250" s="147" t="s">
        <v>188</v>
      </c>
      <c r="E250" s="155" t="s">
        <v>39</v>
      </c>
      <c r="F250" s="156" t="s">
        <v>192</v>
      </c>
      <c r="H250" s="157">
        <v>22</v>
      </c>
      <c r="I250" s="158"/>
      <c r="L250" s="154"/>
      <c r="M250" s="159"/>
      <c r="T250" s="160"/>
      <c r="AT250" s="155" t="s">
        <v>188</v>
      </c>
      <c r="AU250" s="155" t="s">
        <v>89</v>
      </c>
      <c r="AV250" s="13" t="s">
        <v>186</v>
      </c>
      <c r="AW250" s="13" t="s">
        <v>41</v>
      </c>
      <c r="AX250" s="13" t="s">
        <v>87</v>
      </c>
      <c r="AY250" s="155" t="s">
        <v>179</v>
      </c>
    </row>
    <row r="251" spans="2:65" s="1" customFormat="1" ht="37.8" customHeight="1">
      <c r="B251" s="33"/>
      <c r="C251" s="177" t="s">
        <v>301</v>
      </c>
      <c r="D251" s="177" t="s">
        <v>355</v>
      </c>
      <c r="E251" s="178" t="s">
        <v>384</v>
      </c>
      <c r="F251" s="179" t="s">
        <v>385</v>
      </c>
      <c r="G251" s="180" t="s">
        <v>125</v>
      </c>
      <c r="H251" s="181">
        <v>2</v>
      </c>
      <c r="I251" s="182"/>
      <c r="J251" s="183">
        <f>ROUND(I251*H251,2)</f>
        <v>0</v>
      </c>
      <c r="K251" s="179" t="s">
        <v>39</v>
      </c>
      <c r="L251" s="184"/>
      <c r="M251" s="185" t="s">
        <v>39</v>
      </c>
      <c r="N251" s="186" t="s">
        <v>53</v>
      </c>
      <c r="P251" s="142">
        <f>O251*H251</f>
        <v>0</v>
      </c>
      <c r="Q251" s="142">
        <v>0.425</v>
      </c>
      <c r="R251" s="142">
        <f>Q251*H251</f>
        <v>0.85</v>
      </c>
      <c r="S251" s="142">
        <v>0</v>
      </c>
      <c r="T251" s="143">
        <f>S251*H251</f>
        <v>0</v>
      </c>
      <c r="AR251" s="144" t="s">
        <v>231</v>
      </c>
      <c r="AT251" s="144" t="s">
        <v>355</v>
      </c>
      <c r="AU251" s="144" t="s">
        <v>89</v>
      </c>
      <c r="AY251" s="17" t="s">
        <v>179</v>
      </c>
      <c r="BE251" s="145">
        <f>IF(N251="základní",J251,0)</f>
        <v>0</v>
      </c>
      <c r="BF251" s="145">
        <f>IF(N251="snížená",J251,0)</f>
        <v>0</v>
      </c>
      <c r="BG251" s="145">
        <f>IF(N251="zákl. přenesená",J251,0)</f>
        <v>0</v>
      </c>
      <c r="BH251" s="145">
        <f>IF(N251="sníž. přenesená",J251,0)</f>
        <v>0</v>
      </c>
      <c r="BI251" s="145">
        <f>IF(N251="nulová",J251,0)</f>
        <v>0</v>
      </c>
      <c r="BJ251" s="17" t="s">
        <v>186</v>
      </c>
      <c r="BK251" s="145">
        <f>ROUND(I251*H251,2)</f>
        <v>0</v>
      </c>
      <c r="BL251" s="17" t="s">
        <v>186</v>
      </c>
      <c r="BM251" s="144" t="s">
        <v>386</v>
      </c>
    </row>
    <row r="252" spans="2:51" s="14" customFormat="1" ht="10.2">
      <c r="B252" s="164"/>
      <c r="D252" s="147" t="s">
        <v>188</v>
      </c>
      <c r="E252" s="165" t="s">
        <v>39</v>
      </c>
      <c r="F252" s="166" t="s">
        <v>199</v>
      </c>
      <c r="H252" s="165" t="s">
        <v>39</v>
      </c>
      <c r="I252" s="167"/>
      <c r="L252" s="164"/>
      <c r="M252" s="168"/>
      <c r="T252" s="169"/>
      <c r="AT252" s="165" t="s">
        <v>188</v>
      </c>
      <c r="AU252" s="165" t="s">
        <v>89</v>
      </c>
      <c r="AV252" s="14" t="s">
        <v>87</v>
      </c>
      <c r="AW252" s="14" t="s">
        <v>41</v>
      </c>
      <c r="AX252" s="14" t="s">
        <v>80</v>
      </c>
      <c r="AY252" s="165" t="s">
        <v>179</v>
      </c>
    </row>
    <row r="253" spans="2:51" s="12" customFormat="1" ht="10.2">
      <c r="B253" s="146"/>
      <c r="D253" s="147" t="s">
        <v>188</v>
      </c>
      <c r="E253" s="148" t="s">
        <v>39</v>
      </c>
      <c r="F253" s="149" t="s">
        <v>387</v>
      </c>
      <c r="H253" s="150">
        <v>2</v>
      </c>
      <c r="I253" s="151"/>
      <c r="L253" s="146"/>
      <c r="M253" s="152"/>
      <c r="T253" s="153"/>
      <c r="AT253" s="148" t="s">
        <v>188</v>
      </c>
      <c r="AU253" s="148" t="s">
        <v>89</v>
      </c>
      <c r="AV253" s="12" t="s">
        <v>89</v>
      </c>
      <c r="AW253" s="12" t="s">
        <v>41</v>
      </c>
      <c r="AX253" s="12" t="s">
        <v>80</v>
      </c>
      <c r="AY253" s="148" t="s">
        <v>179</v>
      </c>
    </row>
    <row r="254" spans="2:51" s="13" customFormat="1" ht="10.2">
      <c r="B254" s="154"/>
      <c r="D254" s="147" t="s">
        <v>188</v>
      </c>
      <c r="E254" s="155" t="s">
        <v>39</v>
      </c>
      <c r="F254" s="156" t="s">
        <v>192</v>
      </c>
      <c r="H254" s="157">
        <v>2</v>
      </c>
      <c r="I254" s="158"/>
      <c r="L254" s="154"/>
      <c r="M254" s="159"/>
      <c r="T254" s="160"/>
      <c r="AT254" s="155" t="s">
        <v>188</v>
      </c>
      <c r="AU254" s="155" t="s">
        <v>89</v>
      </c>
      <c r="AV254" s="13" t="s">
        <v>186</v>
      </c>
      <c r="AW254" s="13" t="s">
        <v>41</v>
      </c>
      <c r="AX254" s="13" t="s">
        <v>87</v>
      </c>
      <c r="AY254" s="155" t="s">
        <v>179</v>
      </c>
    </row>
    <row r="255" spans="2:65" s="1" customFormat="1" ht="37.8" customHeight="1">
      <c r="B255" s="33"/>
      <c r="C255" s="177" t="s">
        <v>388</v>
      </c>
      <c r="D255" s="177" t="s">
        <v>355</v>
      </c>
      <c r="E255" s="178" t="s">
        <v>389</v>
      </c>
      <c r="F255" s="179" t="s">
        <v>390</v>
      </c>
      <c r="G255" s="180" t="s">
        <v>125</v>
      </c>
      <c r="H255" s="181">
        <v>16084</v>
      </c>
      <c r="I255" s="182"/>
      <c r="J255" s="183">
        <f>ROUND(I255*H255,2)</f>
        <v>0</v>
      </c>
      <c r="K255" s="179" t="s">
        <v>39</v>
      </c>
      <c r="L255" s="184"/>
      <c r="M255" s="185" t="s">
        <v>39</v>
      </c>
      <c r="N255" s="186" t="s">
        <v>53</v>
      </c>
      <c r="P255" s="142">
        <f>O255*H255</f>
        <v>0</v>
      </c>
      <c r="Q255" s="142">
        <v>0.00123</v>
      </c>
      <c r="R255" s="142">
        <f>Q255*H255</f>
        <v>19.78332</v>
      </c>
      <c r="S255" s="142">
        <v>0</v>
      </c>
      <c r="T255" s="143">
        <f>S255*H255</f>
        <v>0</v>
      </c>
      <c r="AR255" s="144" t="s">
        <v>231</v>
      </c>
      <c r="AT255" s="144" t="s">
        <v>355</v>
      </c>
      <c r="AU255" s="144" t="s">
        <v>89</v>
      </c>
      <c r="AY255" s="17" t="s">
        <v>179</v>
      </c>
      <c r="BE255" s="145">
        <f>IF(N255="základní",J255,0)</f>
        <v>0</v>
      </c>
      <c r="BF255" s="145">
        <f>IF(N255="snížená",J255,0)</f>
        <v>0</v>
      </c>
      <c r="BG255" s="145">
        <f>IF(N255="zákl. přenesená",J255,0)</f>
        <v>0</v>
      </c>
      <c r="BH255" s="145">
        <f>IF(N255="sníž. přenesená",J255,0)</f>
        <v>0</v>
      </c>
      <c r="BI255" s="145">
        <f>IF(N255="nulová",J255,0)</f>
        <v>0</v>
      </c>
      <c r="BJ255" s="17" t="s">
        <v>186</v>
      </c>
      <c r="BK255" s="145">
        <f>ROUND(I255*H255,2)</f>
        <v>0</v>
      </c>
      <c r="BL255" s="17" t="s">
        <v>186</v>
      </c>
      <c r="BM255" s="144" t="s">
        <v>391</v>
      </c>
    </row>
    <row r="256" spans="2:51" s="12" customFormat="1" ht="10.2">
      <c r="B256" s="146"/>
      <c r="D256" s="147" t="s">
        <v>188</v>
      </c>
      <c r="E256" s="148" t="s">
        <v>39</v>
      </c>
      <c r="F256" s="149" t="s">
        <v>392</v>
      </c>
      <c r="H256" s="150">
        <v>16464</v>
      </c>
      <c r="I256" s="151"/>
      <c r="L256" s="146"/>
      <c r="M256" s="152"/>
      <c r="T256" s="153"/>
      <c r="AT256" s="148" t="s">
        <v>188</v>
      </c>
      <c r="AU256" s="148" t="s">
        <v>89</v>
      </c>
      <c r="AV256" s="12" t="s">
        <v>89</v>
      </c>
      <c r="AW256" s="12" t="s">
        <v>41</v>
      </c>
      <c r="AX256" s="12" t="s">
        <v>80</v>
      </c>
      <c r="AY256" s="148" t="s">
        <v>179</v>
      </c>
    </row>
    <row r="257" spans="2:51" s="12" customFormat="1" ht="10.2">
      <c r="B257" s="146"/>
      <c r="D257" s="147" t="s">
        <v>188</v>
      </c>
      <c r="E257" s="148" t="s">
        <v>39</v>
      </c>
      <c r="F257" s="149" t="s">
        <v>393</v>
      </c>
      <c r="H257" s="150">
        <v>-380</v>
      </c>
      <c r="I257" s="151"/>
      <c r="L257" s="146"/>
      <c r="M257" s="152"/>
      <c r="T257" s="153"/>
      <c r="AT257" s="148" t="s">
        <v>188</v>
      </c>
      <c r="AU257" s="148" t="s">
        <v>89</v>
      </c>
      <c r="AV257" s="12" t="s">
        <v>89</v>
      </c>
      <c r="AW257" s="12" t="s">
        <v>41</v>
      </c>
      <c r="AX257" s="12" t="s">
        <v>80</v>
      </c>
      <c r="AY257" s="148" t="s">
        <v>179</v>
      </c>
    </row>
    <row r="258" spans="2:51" s="13" customFormat="1" ht="10.2">
      <c r="B258" s="154"/>
      <c r="D258" s="147" t="s">
        <v>188</v>
      </c>
      <c r="E258" s="155" t="s">
        <v>39</v>
      </c>
      <c r="F258" s="156" t="s">
        <v>192</v>
      </c>
      <c r="H258" s="157">
        <v>16084</v>
      </c>
      <c r="I258" s="158"/>
      <c r="L258" s="154"/>
      <c r="M258" s="159"/>
      <c r="T258" s="160"/>
      <c r="AT258" s="155" t="s">
        <v>188</v>
      </c>
      <c r="AU258" s="155" t="s">
        <v>89</v>
      </c>
      <c r="AV258" s="13" t="s">
        <v>186</v>
      </c>
      <c r="AW258" s="13" t="s">
        <v>41</v>
      </c>
      <c r="AX258" s="13" t="s">
        <v>87</v>
      </c>
      <c r="AY258" s="155" t="s">
        <v>179</v>
      </c>
    </row>
    <row r="259" spans="2:65" s="1" customFormat="1" ht="24.15" customHeight="1">
      <c r="B259" s="33"/>
      <c r="C259" s="177" t="s">
        <v>307</v>
      </c>
      <c r="D259" s="177" t="s">
        <v>355</v>
      </c>
      <c r="E259" s="178" t="s">
        <v>394</v>
      </c>
      <c r="F259" s="179" t="s">
        <v>154</v>
      </c>
      <c r="G259" s="180" t="s">
        <v>125</v>
      </c>
      <c r="H259" s="181">
        <v>380</v>
      </c>
      <c r="I259" s="182"/>
      <c r="J259" s="183">
        <f>ROUND(I259*H259,2)</f>
        <v>0</v>
      </c>
      <c r="K259" s="179" t="s">
        <v>185</v>
      </c>
      <c r="L259" s="184"/>
      <c r="M259" s="185" t="s">
        <v>39</v>
      </c>
      <c r="N259" s="186" t="s">
        <v>53</v>
      </c>
      <c r="P259" s="142">
        <f>O259*H259</f>
        <v>0</v>
      </c>
      <c r="Q259" s="142">
        <v>0.00111</v>
      </c>
      <c r="R259" s="142">
        <f>Q259*H259</f>
        <v>0.4218</v>
      </c>
      <c r="S259" s="142">
        <v>0</v>
      </c>
      <c r="T259" s="143">
        <f>S259*H259</f>
        <v>0</v>
      </c>
      <c r="AR259" s="144" t="s">
        <v>231</v>
      </c>
      <c r="AT259" s="144" t="s">
        <v>355</v>
      </c>
      <c r="AU259" s="144" t="s">
        <v>89</v>
      </c>
      <c r="AY259" s="17" t="s">
        <v>179</v>
      </c>
      <c r="BE259" s="145">
        <f>IF(N259="základní",J259,0)</f>
        <v>0</v>
      </c>
      <c r="BF259" s="145">
        <f>IF(N259="snížená",J259,0)</f>
        <v>0</v>
      </c>
      <c r="BG259" s="145">
        <f>IF(N259="zákl. přenesená",J259,0)</f>
        <v>0</v>
      </c>
      <c r="BH259" s="145">
        <f>IF(N259="sníž. přenesená",J259,0)</f>
        <v>0</v>
      </c>
      <c r="BI259" s="145">
        <f>IF(N259="nulová",J259,0)</f>
        <v>0</v>
      </c>
      <c r="BJ259" s="17" t="s">
        <v>186</v>
      </c>
      <c r="BK259" s="145">
        <f>ROUND(I259*H259,2)</f>
        <v>0</v>
      </c>
      <c r="BL259" s="17" t="s">
        <v>186</v>
      </c>
      <c r="BM259" s="144" t="s">
        <v>395</v>
      </c>
    </row>
    <row r="260" spans="2:51" s="14" customFormat="1" ht="20.4">
      <c r="B260" s="164"/>
      <c r="D260" s="147" t="s">
        <v>188</v>
      </c>
      <c r="E260" s="165" t="s">
        <v>39</v>
      </c>
      <c r="F260" s="166" t="s">
        <v>396</v>
      </c>
      <c r="H260" s="165" t="s">
        <v>39</v>
      </c>
      <c r="I260" s="167"/>
      <c r="L260" s="164"/>
      <c r="M260" s="168"/>
      <c r="T260" s="169"/>
      <c r="AT260" s="165" t="s">
        <v>188</v>
      </c>
      <c r="AU260" s="165" t="s">
        <v>89</v>
      </c>
      <c r="AV260" s="14" t="s">
        <v>87</v>
      </c>
      <c r="AW260" s="14" t="s">
        <v>41</v>
      </c>
      <c r="AX260" s="14" t="s">
        <v>80</v>
      </c>
      <c r="AY260" s="165" t="s">
        <v>179</v>
      </c>
    </row>
    <row r="261" spans="2:51" s="12" customFormat="1" ht="20.4">
      <c r="B261" s="146"/>
      <c r="D261" s="147" t="s">
        <v>188</v>
      </c>
      <c r="E261" s="148" t="s">
        <v>39</v>
      </c>
      <c r="F261" s="149" t="s">
        <v>397</v>
      </c>
      <c r="H261" s="150">
        <v>380</v>
      </c>
      <c r="I261" s="151"/>
      <c r="L261" s="146"/>
      <c r="M261" s="152"/>
      <c r="T261" s="153"/>
      <c r="AT261" s="148" t="s">
        <v>188</v>
      </c>
      <c r="AU261" s="148" t="s">
        <v>89</v>
      </c>
      <c r="AV261" s="12" t="s">
        <v>89</v>
      </c>
      <c r="AW261" s="12" t="s">
        <v>41</v>
      </c>
      <c r="AX261" s="12" t="s">
        <v>80</v>
      </c>
      <c r="AY261" s="148" t="s">
        <v>179</v>
      </c>
    </row>
    <row r="262" spans="2:51" s="13" customFormat="1" ht="10.2">
      <c r="B262" s="154"/>
      <c r="D262" s="147" t="s">
        <v>188</v>
      </c>
      <c r="E262" s="155" t="s">
        <v>153</v>
      </c>
      <c r="F262" s="156" t="s">
        <v>192</v>
      </c>
      <c r="H262" s="157">
        <v>380</v>
      </c>
      <c r="I262" s="158"/>
      <c r="L262" s="154"/>
      <c r="M262" s="159"/>
      <c r="T262" s="160"/>
      <c r="AT262" s="155" t="s">
        <v>188</v>
      </c>
      <c r="AU262" s="155" t="s">
        <v>89</v>
      </c>
      <c r="AV262" s="13" t="s">
        <v>186</v>
      </c>
      <c r="AW262" s="13" t="s">
        <v>41</v>
      </c>
      <c r="AX262" s="13" t="s">
        <v>87</v>
      </c>
      <c r="AY262" s="155" t="s">
        <v>179</v>
      </c>
    </row>
    <row r="263" spans="2:65" s="1" customFormat="1" ht="33" customHeight="1">
      <c r="B263" s="33"/>
      <c r="C263" s="177" t="s">
        <v>398</v>
      </c>
      <c r="D263" s="177" t="s">
        <v>355</v>
      </c>
      <c r="E263" s="178" t="s">
        <v>399</v>
      </c>
      <c r="F263" s="179" t="s">
        <v>400</v>
      </c>
      <c r="G263" s="180" t="s">
        <v>125</v>
      </c>
      <c r="H263" s="181">
        <v>8232</v>
      </c>
      <c r="I263" s="182"/>
      <c r="J263" s="183">
        <f>ROUND(I263*H263,2)</f>
        <v>0</v>
      </c>
      <c r="K263" s="179" t="s">
        <v>39</v>
      </c>
      <c r="L263" s="184"/>
      <c r="M263" s="185" t="s">
        <v>39</v>
      </c>
      <c r="N263" s="186" t="s">
        <v>53</v>
      </c>
      <c r="P263" s="142">
        <f>O263*H263</f>
        <v>0</v>
      </c>
      <c r="Q263" s="142">
        <v>0.00018</v>
      </c>
      <c r="R263" s="142">
        <f>Q263*H263</f>
        <v>1.4817600000000002</v>
      </c>
      <c r="S263" s="142">
        <v>0</v>
      </c>
      <c r="T263" s="143">
        <f>S263*H263</f>
        <v>0</v>
      </c>
      <c r="AR263" s="144" t="s">
        <v>231</v>
      </c>
      <c r="AT263" s="144" t="s">
        <v>355</v>
      </c>
      <c r="AU263" s="144" t="s">
        <v>89</v>
      </c>
      <c r="AY263" s="17" t="s">
        <v>179</v>
      </c>
      <c r="BE263" s="145">
        <f>IF(N263="základní",J263,0)</f>
        <v>0</v>
      </c>
      <c r="BF263" s="145">
        <f>IF(N263="snížená",J263,0)</f>
        <v>0</v>
      </c>
      <c r="BG263" s="145">
        <f>IF(N263="zákl. přenesená",J263,0)</f>
        <v>0</v>
      </c>
      <c r="BH263" s="145">
        <f>IF(N263="sníž. přenesená",J263,0)</f>
        <v>0</v>
      </c>
      <c r="BI263" s="145">
        <f>IF(N263="nulová",J263,0)</f>
        <v>0</v>
      </c>
      <c r="BJ263" s="17" t="s">
        <v>186</v>
      </c>
      <c r="BK263" s="145">
        <f>ROUND(I263*H263,2)</f>
        <v>0</v>
      </c>
      <c r="BL263" s="17" t="s">
        <v>186</v>
      </c>
      <c r="BM263" s="144" t="s">
        <v>401</v>
      </c>
    </row>
    <row r="264" spans="2:51" s="12" customFormat="1" ht="10.2">
      <c r="B264" s="146"/>
      <c r="D264" s="147" t="s">
        <v>188</v>
      </c>
      <c r="E264" s="148" t="s">
        <v>39</v>
      </c>
      <c r="F264" s="149" t="s">
        <v>135</v>
      </c>
      <c r="H264" s="150">
        <v>8232</v>
      </c>
      <c r="I264" s="151"/>
      <c r="L264" s="146"/>
      <c r="M264" s="152"/>
      <c r="T264" s="153"/>
      <c r="AT264" s="148" t="s">
        <v>188</v>
      </c>
      <c r="AU264" s="148" t="s">
        <v>89</v>
      </c>
      <c r="AV264" s="12" t="s">
        <v>89</v>
      </c>
      <c r="AW264" s="12" t="s">
        <v>41</v>
      </c>
      <c r="AX264" s="12" t="s">
        <v>80</v>
      </c>
      <c r="AY264" s="148" t="s">
        <v>179</v>
      </c>
    </row>
    <row r="265" spans="2:51" s="13" customFormat="1" ht="10.2">
      <c r="B265" s="154"/>
      <c r="D265" s="147" t="s">
        <v>188</v>
      </c>
      <c r="E265" s="155" t="s">
        <v>39</v>
      </c>
      <c r="F265" s="156" t="s">
        <v>192</v>
      </c>
      <c r="H265" s="157">
        <v>8232</v>
      </c>
      <c r="I265" s="158"/>
      <c r="L265" s="154"/>
      <c r="M265" s="159"/>
      <c r="T265" s="160"/>
      <c r="AT265" s="155" t="s">
        <v>188</v>
      </c>
      <c r="AU265" s="155" t="s">
        <v>89</v>
      </c>
      <c r="AV265" s="13" t="s">
        <v>186</v>
      </c>
      <c r="AW265" s="13" t="s">
        <v>41</v>
      </c>
      <c r="AX265" s="13" t="s">
        <v>87</v>
      </c>
      <c r="AY265" s="155" t="s">
        <v>179</v>
      </c>
    </row>
    <row r="266" spans="2:65" s="1" customFormat="1" ht="33" customHeight="1">
      <c r="B266" s="33"/>
      <c r="C266" s="177" t="s">
        <v>402</v>
      </c>
      <c r="D266" s="177" t="s">
        <v>355</v>
      </c>
      <c r="E266" s="178" t="s">
        <v>403</v>
      </c>
      <c r="F266" s="179" t="s">
        <v>404</v>
      </c>
      <c r="G266" s="180" t="s">
        <v>125</v>
      </c>
      <c r="H266" s="181">
        <v>48</v>
      </c>
      <c r="I266" s="182"/>
      <c r="J266" s="183">
        <f>ROUND(I266*H266,2)</f>
        <v>0</v>
      </c>
      <c r="K266" s="179" t="s">
        <v>39</v>
      </c>
      <c r="L266" s="184"/>
      <c r="M266" s="185" t="s">
        <v>39</v>
      </c>
      <c r="N266" s="186" t="s">
        <v>53</v>
      </c>
      <c r="P266" s="142">
        <f>O266*H266</f>
        <v>0</v>
      </c>
      <c r="Q266" s="142">
        <v>0</v>
      </c>
      <c r="R266" s="142">
        <f>Q266*H266</f>
        <v>0</v>
      </c>
      <c r="S266" s="142">
        <v>0</v>
      </c>
      <c r="T266" s="143">
        <f>S266*H266</f>
        <v>0</v>
      </c>
      <c r="AR266" s="144" t="s">
        <v>231</v>
      </c>
      <c r="AT266" s="144" t="s">
        <v>355</v>
      </c>
      <c r="AU266" s="144" t="s">
        <v>89</v>
      </c>
      <c r="AY266" s="17" t="s">
        <v>179</v>
      </c>
      <c r="BE266" s="145">
        <f>IF(N266="základní",J266,0)</f>
        <v>0</v>
      </c>
      <c r="BF266" s="145">
        <f>IF(N266="snížená",J266,0)</f>
        <v>0</v>
      </c>
      <c r="BG266" s="145">
        <f>IF(N266="zákl. přenesená",J266,0)</f>
        <v>0</v>
      </c>
      <c r="BH266" s="145">
        <f>IF(N266="sníž. přenesená",J266,0)</f>
        <v>0</v>
      </c>
      <c r="BI266" s="145">
        <f>IF(N266="nulová",J266,0)</f>
        <v>0</v>
      </c>
      <c r="BJ266" s="17" t="s">
        <v>186</v>
      </c>
      <c r="BK266" s="145">
        <f>ROUND(I266*H266,2)</f>
        <v>0</v>
      </c>
      <c r="BL266" s="17" t="s">
        <v>186</v>
      </c>
      <c r="BM266" s="144" t="s">
        <v>405</v>
      </c>
    </row>
    <row r="267" spans="2:65" s="1" customFormat="1" ht="24.15" customHeight="1">
      <c r="B267" s="33"/>
      <c r="C267" s="177" t="s">
        <v>406</v>
      </c>
      <c r="D267" s="177" t="s">
        <v>355</v>
      </c>
      <c r="E267" s="178" t="s">
        <v>407</v>
      </c>
      <c r="F267" s="179" t="s">
        <v>408</v>
      </c>
      <c r="G267" s="180" t="s">
        <v>125</v>
      </c>
      <c r="H267" s="181">
        <v>57</v>
      </c>
      <c r="I267" s="182"/>
      <c r="J267" s="183">
        <f>ROUND(I267*H267,2)</f>
        <v>0</v>
      </c>
      <c r="K267" s="179" t="s">
        <v>39</v>
      </c>
      <c r="L267" s="184"/>
      <c r="M267" s="185" t="s">
        <v>39</v>
      </c>
      <c r="N267" s="186" t="s">
        <v>53</v>
      </c>
      <c r="P267" s="142">
        <f>O267*H267</f>
        <v>0</v>
      </c>
      <c r="Q267" s="142">
        <v>0.079</v>
      </c>
      <c r="R267" s="142">
        <f>Q267*H267</f>
        <v>4.503</v>
      </c>
      <c r="S267" s="142">
        <v>0</v>
      </c>
      <c r="T267" s="143">
        <f>S267*H267</f>
        <v>0</v>
      </c>
      <c r="AR267" s="144" t="s">
        <v>231</v>
      </c>
      <c r="AT267" s="144" t="s">
        <v>355</v>
      </c>
      <c r="AU267" s="144" t="s">
        <v>89</v>
      </c>
      <c r="AY267" s="17" t="s">
        <v>179</v>
      </c>
      <c r="BE267" s="145">
        <f>IF(N267="základní",J267,0)</f>
        <v>0</v>
      </c>
      <c r="BF267" s="145">
        <f>IF(N267="snížená",J267,0)</f>
        <v>0</v>
      </c>
      <c r="BG267" s="145">
        <f>IF(N267="zákl. přenesená",J267,0)</f>
        <v>0</v>
      </c>
      <c r="BH267" s="145">
        <f>IF(N267="sníž. přenesená",J267,0)</f>
        <v>0</v>
      </c>
      <c r="BI267" s="145">
        <f>IF(N267="nulová",J267,0)</f>
        <v>0</v>
      </c>
      <c r="BJ267" s="17" t="s">
        <v>186</v>
      </c>
      <c r="BK267" s="145">
        <f>ROUND(I267*H267,2)</f>
        <v>0</v>
      </c>
      <c r="BL267" s="17" t="s">
        <v>186</v>
      </c>
      <c r="BM267" s="144" t="s">
        <v>409</v>
      </c>
    </row>
    <row r="268" spans="2:51" s="12" customFormat="1" ht="10.2">
      <c r="B268" s="146"/>
      <c r="D268" s="147" t="s">
        <v>188</v>
      </c>
      <c r="E268" s="148" t="s">
        <v>39</v>
      </c>
      <c r="F268" s="149" t="s">
        <v>410</v>
      </c>
      <c r="H268" s="150">
        <v>57</v>
      </c>
      <c r="I268" s="151"/>
      <c r="L268" s="146"/>
      <c r="M268" s="152"/>
      <c r="T268" s="153"/>
      <c r="AT268" s="148" t="s">
        <v>188</v>
      </c>
      <c r="AU268" s="148" t="s">
        <v>89</v>
      </c>
      <c r="AV268" s="12" t="s">
        <v>89</v>
      </c>
      <c r="AW268" s="12" t="s">
        <v>41</v>
      </c>
      <c r="AX268" s="12" t="s">
        <v>80</v>
      </c>
      <c r="AY268" s="148" t="s">
        <v>179</v>
      </c>
    </row>
    <row r="269" spans="2:51" s="13" customFormat="1" ht="10.2">
      <c r="B269" s="154"/>
      <c r="D269" s="147" t="s">
        <v>188</v>
      </c>
      <c r="E269" s="155" t="s">
        <v>39</v>
      </c>
      <c r="F269" s="156" t="s">
        <v>192</v>
      </c>
      <c r="H269" s="157">
        <v>57</v>
      </c>
      <c r="I269" s="158"/>
      <c r="L269" s="154"/>
      <c r="M269" s="159"/>
      <c r="T269" s="160"/>
      <c r="AT269" s="155" t="s">
        <v>188</v>
      </c>
      <c r="AU269" s="155" t="s">
        <v>89</v>
      </c>
      <c r="AV269" s="13" t="s">
        <v>186</v>
      </c>
      <c r="AW269" s="13" t="s">
        <v>41</v>
      </c>
      <c r="AX269" s="13" t="s">
        <v>87</v>
      </c>
      <c r="AY269" s="155" t="s">
        <v>179</v>
      </c>
    </row>
    <row r="270" spans="2:65" s="1" customFormat="1" ht="24.15" customHeight="1">
      <c r="B270" s="33"/>
      <c r="C270" s="177" t="s">
        <v>411</v>
      </c>
      <c r="D270" s="177" t="s">
        <v>355</v>
      </c>
      <c r="E270" s="178" t="s">
        <v>412</v>
      </c>
      <c r="F270" s="179" t="s">
        <v>413</v>
      </c>
      <c r="G270" s="180" t="s">
        <v>109</v>
      </c>
      <c r="H270" s="181">
        <v>3.4</v>
      </c>
      <c r="I270" s="182"/>
      <c r="J270" s="183">
        <f>ROUND(I270*H270,2)</f>
        <v>0</v>
      </c>
      <c r="K270" s="179" t="s">
        <v>39</v>
      </c>
      <c r="L270" s="184"/>
      <c r="M270" s="185" t="s">
        <v>39</v>
      </c>
      <c r="N270" s="186" t="s">
        <v>53</v>
      </c>
      <c r="P270" s="142">
        <f>O270*H270</f>
        <v>0</v>
      </c>
      <c r="Q270" s="142">
        <v>2.234</v>
      </c>
      <c r="R270" s="142">
        <f>Q270*H270</f>
        <v>7.5956</v>
      </c>
      <c r="S270" s="142">
        <v>0</v>
      </c>
      <c r="T270" s="143">
        <f>S270*H270</f>
        <v>0</v>
      </c>
      <c r="AR270" s="144" t="s">
        <v>231</v>
      </c>
      <c r="AT270" s="144" t="s">
        <v>355</v>
      </c>
      <c r="AU270" s="144" t="s">
        <v>89</v>
      </c>
      <c r="AY270" s="17" t="s">
        <v>179</v>
      </c>
      <c r="BE270" s="145">
        <f>IF(N270="základní",J270,0)</f>
        <v>0</v>
      </c>
      <c r="BF270" s="145">
        <f>IF(N270="snížená",J270,0)</f>
        <v>0</v>
      </c>
      <c r="BG270" s="145">
        <f>IF(N270="zákl. přenesená",J270,0)</f>
        <v>0</v>
      </c>
      <c r="BH270" s="145">
        <f>IF(N270="sníž. přenesená",J270,0)</f>
        <v>0</v>
      </c>
      <c r="BI270" s="145">
        <f>IF(N270="nulová",J270,0)</f>
        <v>0</v>
      </c>
      <c r="BJ270" s="17" t="s">
        <v>186</v>
      </c>
      <c r="BK270" s="145">
        <f>ROUND(I270*H270,2)</f>
        <v>0</v>
      </c>
      <c r="BL270" s="17" t="s">
        <v>186</v>
      </c>
      <c r="BM270" s="144" t="s">
        <v>414</v>
      </c>
    </row>
    <row r="271" spans="2:51" s="12" customFormat="1" ht="10.2">
      <c r="B271" s="146"/>
      <c r="D271" s="147" t="s">
        <v>188</v>
      </c>
      <c r="E271" s="148" t="s">
        <v>39</v>
      </c>
      <c r="F271" s="149" t="s">
        <v>415</v>
      </c>
      <c r="H271" s="150">
        <v>3.4</v>
      </c>
      <c r="I271" s="151"/>
      <c r="L271" s="146"/>
      <c r="M271" s="152"/>
      <c r="T271" s="153"/>
      <c r="AT271" s="148" t="s">
        <v>188</v>
      </c>
      <c r="AU271" s="148" t="s">
        <v>89</v>
      </c>
      <c r="AV271" s="12" t="s">
        <v>89</v>
      </c>
      <c r="AW271" s="12" t="s">
        <v>41</v>
      </c>
      <c r="AX271" s="12" t="s">
        <v>80</v>
      </c>
      <c r="AY271" s="148" t="s">
        <v>179</v>
      </c>
    </row>
    <row r="272" spans="2:51" s="13" customFormat="1" ht="10.2">
      <c r="B272" s="154"/>
      <c r="D272" s="147" t="s">
        <v>188</v>
      </c>
      <c r="E272" s="155" t="s">
        <v>39</v>
      </c>
      <c r="F272" s="156" t="s">
        <v>192</v>
      </c>
      <c r="H272" s="157">
        <v>3.4</v>
      </c>
      <c r="I272" s="158"/>
      <c r="L272" s="154"/>
      <c r="M272" s="159"/>
      <c r="T272" s="160"/>
      <c r="AT272" s="155" t="s">
        <v>188</v>
      </c>
      <c r="AU272" s="155" t="s">
        <v>89</v>
      </c>
      <c r="AV272" s="13" t="s">
        <v>186</v>
      </c>
      <c r="AW272" s="13" t="s">
        <v>41</v>
      </c>
      <c r="AX272" s="13" t="s">
        <v>87</v>
      </c>
      <c r="AY272" s="155" t="s">
        <v>179</v>
      </c>
    </row>
    <row r="273" spans="2:63" s="11" customFormat="1" ht="25.95" customHeight="1">
      <c r="B273" s="121"/>
      <c r="D273" s="122" t="s">
        <v>79</v>
      </c>
      <c r="E273" s="123" t="s">
        <v>416</v>
      </c>
      <c r="F273" s="123" t="s">
        <v>417</v>
      </c>
      <c r="I273" s="124"/>
      <c r="J273" s="125">
        <f>BK273</f>
        <v>0</v>
      </c>
      <c r="L273" s="121"/>
      <c r="M273" s="126"/>
      <c r="P273" s="127">
        <f>SUM(P274:P328)</f>
        <v>0</v>
      </c>
      <c r="R273" s="127">
        <f>SUM(R274:R328)</f>
        <v>0</v>
      </c>
      <c r="T273" s="128">
        <f>SUM(T274:T328)</f>
        <v>0</v>
      </c>
      <c r="AR273" s="122" t="s">
        <v>186</v>
      </c>
      <c r="AT273" s="129" t="s">
        <v>79</v>
      </c>
      <c r="AU273" s="129" t="s">
        <v>80</v>
      </c>
      <c r="AY273" s="122" t="s">
        <v>179</v>
      </c>
      <c r="BK273" s="130">
        <f>SUM(BK274:BK328)</f>
        <v>0</v>
      </c>
    </row>
    <row r="274" spans="2:65" s="1" customFormat="1" ht="24.15" customHeight="1">
      <c r="B274" s="33"/>
      <c r="C274" s="133" t="s">
        <v>418</v>
      </c>
      <c r="D274" s="133" t="s">
        <v>182</v>
      </c>
      <c r="E274" s="134" t="s">
        <v>419</v>
      </c>
      <c r="F274" s="135" t="s">
        <v>420</v>
      </c>
      <c r="G274" s="136" t="s">
        <v>125</v>
      </c>
      <c r="H274" s="137">
        <v>45</v>
      </c>
      <c r="I274" s="138"/>
      <c r="J274" s="139">
        <f>ROUND(I274*H274,2)</f>
        <v>0</v>
      </c>
      <c r="K274" s="135" t="s">
        <v>185</v>
      </c>
      <c r="L274" s="33"/>
      <c r="M274" s="140" t="s">
        <v>39</v>
      </c>
      <c r="N274" s="141" t="s">
        <v>53</v>
      </c>
      <c r="P274" s="142">
        <f>O274*H274</f>
        <v>0</v>
      </c>
      <c r="Q274" s="142">
        <v>0</v>
      </c>
      <c r="R274" s="142">
        <f>Q274*H274</f>
        <v>0</v>
      </c>
      <c r="S274" s="142">
        <v>0</v>
      </c>
      <c r="T274" s="143">
        <f>S274*H274</f>
        <v>0</v>
      </c>
      <c r="AR274" s="144" t="s">
        <v>421</v>
      </c>
      <c r="AT274" s="144" t="s">
        <v>182</v>
      </c>
      <c r="AU274" s="144" t="s">
        <v>87</v>
      </c>
      <c r="AY274" s="17" t="s">
        <v>179</v>
      </c>
      <c r="BE274" s="145">
        <f>IF(N274="základní",J274,0)</f>
        <v>0</v>
      </c>
      <c r="BF274" s="145">
        <f>IF(N274="snížená",J274,0)</f>
        <v>0</v>
      </c>
      <c r="BG274" s="145">
        <f>IF(N274="zákl. přenesená",J274,0)</f>
        <v>0</v>
      </c>
      <c r="BH274" s="145">
        <f>IF(N274="sníž. přenesená",J274,0)</f>
        <v>0</v>
      </c>
      <c r="BI274" s="145">
        <f>IF(N274="nulová",J274,0)</f>
        <v>0</v>
      </c>
      <c r="BJ274" s="17" t="s">
        <v>186</v>
      </c>
      <c r="BK274" s="145">
        <f>ROUND(I274*H274,2)</f>
        <v>0</v>
      </c>
      <c r="BL274" s="17" t="s">
        <v>421</v>
      </c>
      <c r="BM274" s="144" t="s">
        <v>422</v>
      </c>
    </row>
    <row r="275" spans="2:65" s="1" customFormat="1" ht="55.5" customHeight="1">
      <c r="B275" s="33"/>
      <c r="C275" s="133" t="s">
        <v>317</v>
      </c>
      <c r="D275" s="133" t="s">
        <v>182</v>
      </c>
      <c r="E275" s="134" t="s">
        <v>423</v>
      </c>
      <c r="F275" s="135" t="s">
        <v>424</v>
      </c>
      <c r="G275" s="136" t="s">
        <v>125</v>
      </c>
      <c r="H275" s="137">
        <v>45</v>
      </c>
      <c r="I275" s="138"/>
      <c r="J275" s="139">
        <f>ROUND(I275*H275,2)</f>
        <v>0</v>
      </c>
      <c r="K275" s="135" t="s">
        <v>185</v>
      </c>
      <c r="L275" s="33"/>
      <c r="M275" s="140" t="s">
        <v>39</v>
      </c>
      <c r="N275" s="141" t="s">
        <v>53</v>
      </c>
      <c r="P275" s="142">
        <f>O275*H275</f>
        <v>0</v>
      </c>
      <c r="Q275" s="142">
        <v>0</v>
      </c>
      <c r="R275" s="142">
        <f>Q275*H275</f>
        <v>0</v>
      </c>
      <c r="S275" s="142">
        <v>0</v>
      </c>
      <c r="T275" s="143">
        <f>S275*H275</f>
        <v>0</v>
      </c>
      <c r="AR275" s="144" t="s">
        <v>421</v>
      </c>
      <c r="AT275" s="144" t="s">
        <v>182</v>
      </c>
      <c r="AU275" s="144" t="s">
        <v>87</v>
      </c>
      <c r="AY275" s="17" t="s">
        <v>179</v>
      </c>
      <c r="BE275" s="145">
        <f>IF(N275="základní",J275,0)</f>
        <v>0</v>
      </c>
      <c r="BF275" s="145">
        <f>IF(N275="snížená",J275,0)</f>
        <v>0</v>
      </c>
      <c r="BG275" s="145">
        <f>IF(N275="zákl. přenesená",J275,0)</f>
        <v>0</v>
      </c>
      <c r="BH275" s="145">
        <f>IF(N275="sníž. přenesená",J275,0)</f>
        <v>0</v>
      </c>
      <c r="BI275" s="145">
        <f>IF(N275="nulová",J275,0)</f>
        <v>0</v>
      </c>
      <c r="BJ275" s="17" t="s">
        <v>186</v>
      </c>
      <c r="BK275" s="145">
        <f>ROUND(I275*H275,2)</f>
        <v>0</v>
      </c>
      <c r="BL275" s="17" t="s">
        <v>421</v>
      </c>
      <c r="BM275" s="144" t="s">
        <v>425</v>
      </c>
    </row>
    <row r="276" spans="2:65" s="1" customFormat="1" ht="114.9" customHeight="1">
      <c r="B276" s="33"/>
      <c r="C276" s="133" t="s">
        <v>426</v>
      </c>
      <c r="D276" s="133" t="s">
        <v>182</v>
      </c>
      <c r="E276" s="134" t="s">
        <v>427</v>
      </c>
      <c r="F276" s="135" t="s">
        <v>428</v>
      </c>
      <c r="G276" s="136" t="s">
        <v>125</v>
      </c>
      <c r="H276" s="137">
        <v>1</v>
      </c>
      <c r="I276" s="138"/>
      <c r="J276" s="139">
        <f>ROUND(I276*H276,2)</f>
        <v>0</v>
      </c>
      <c r="K276" s="135" t="s">
        <v>185</v>
      </c>
      <c r="L276" s="33"/>
      <c r="M276" s="140" t="s">
        <v>39</v>
      </c>
      <c r="N276" s="141" t="s">
        <v>53</v>
      </c>
      <c r="P276" s="142">
        <f>O276*H276</f>
        <v>0</v>
      </c>
      <c r="Q276" s="142">
        <v>0</v>
      </c>
      <c r="R276" s="142">
        <f>Q276*H276</f>
        <v>0</v>
      </c>
      <c r="S276" s="142">
        <v>0</v>
      </c>
      <c r="T276" s="143">
        <f>S276*H276</f>
        <v>0</v>
      </c>
      <c r="AR276" s="144" t="s">
        <v>421</v>
      </c>
      <c r="AT276" s="144" t="s">
        <v>182</v>
      </c>
      <c r="AU276" s="144" t="s">
        <v>87</v>
      </c>
      <c r="AY276" s="17" t="s">
        <v>179</v>
      </c>
      <c r="BE276" s="145">
        <f>IF(N276="základní",J276,0)</f>
        <v>0</v>
      </c>
      <c r="BF276" s="145">
        <f>IF(N276="snížená",J276,0)</f>
        <v>0</v>
      </c>
      <c r="BG276" s="145">
        <f>IF(N276="zákl. přenesená",J276,0)</f>
        <v>0</v>
      </c>
      <c r="BH276" s="145">
        <f>IF(N276="sníž. přenesená",J276,0)</f>
        <v>0</v>
      </c>
      <c r="BI276" s="145">
        <f>IF(N276="nulová",J276,0)</f>
        <v>0</v>
      </c>
      <c r="BJ276" s="17" t="s">
        <v>186</v>
      </c>
      <c r="BK276" s="145">
        <f>ROUND(I276*H276,2)</f>
        <v>0</v>
      </c>
      <c r="BL276" s="17" t="s">
        <v>421</v>
      </c>
      <c r="BM276" s="144" t="s">
        <v>429</v>
      </c>
    </row>
    <row r="277" spans="2:51" s="12" customFormat="1" ht="20.4">
      <c r="B277" s="146"/>
      <c r="D277" s="147" t="s">
        <v>188</v>
      </c>
      <c r="E277" s="148" t="s">
        <v>39</v>
      </c>
      <c r="F277" s="149" t="s">
        <v>430</v>
      </c>
      <c r="H277" s="150">
        <v>1</v>
      </c>
      <c r="I277" s="151"/>
      <c r="L277" s="146"/>
      <c r="M277" s="152"/>
      <c r="T277" s="153"/>
      <c r="AT277" s="148" t="s">
        <v>188</v>
      </c>
      <c r="AU277" s="148" t="s">
        <v>87</v>
      </c>
      <c r="AV277" s="12" t="s">
        <v>89</v>
      </c>
      <c r="AW277" s="12" t="s">
        <v>41</v>
      </c>
      <c r="AX277" s="12" t="s">
        <v>80</v>
      </c>
      <c r="AY277" s="148" t="s">
        <v>179</v>
      </c>
    </row>
    <row r="278" spans="2:51" s="13" customFormat="1" ht="10.2">
      <c r="B278" s="154"/>
      <c r="D278" s="147" t="s">
        <v>188</v>
      </c>
      <c r="E278" s="155" t="s">
        <v>39</v>
      </c>
      <c r="F278" s="156" t="s">
        <v>192</v>
      </c>
      <c r="H278" s="157">
        <v>1</v>
      </c>
      <c r="I278" s="158"/>
      <c r="L278" s="154"/>
      <c r="M278" s="159"/>
      <c r="T278" s="160"/>
      <c r="AT278" s="155" t="s">
        <v>188</v>
      </c>
      <c r="AU278" s="155" t="s">
        <v>87</v>
      </c>
      <c r="AV278" s="13" t="s">
        <v>186</v>
      </c>
      <c r="AW278" s="13" t="s">
        <v>41</v>
      </c>
      <c r="AX278" s="13" t="s">
        <v>87</v>
      </c>
      <c r="AY278" s="155" t="s">
        <v>179</v>
      </c>
    </row>
    <row r="279" spans="2:65" s="1" customFormat="1" ht="101.25" customHeight="1">
      <c r="B279" s="33"/>
      <c r="C279" s="133" t="s">
        <v>431</v>
      </c>
      <c r="D279" s="133" t="s">
        <v>182</v>
      </c>
      <c r="E279" s="134" t="s">
        <v>432</v>
      </c>
      <c r="F279" s="135" t="s">
        <v>433</v>
      </c>
      <c r="G279" s="136" t="s">
        <v>141</v>
      </c>
      <c r="H279" s="137">
        <v>3746.346</v>
      </c>
      <c r="I279" s="138"/>
      <c r="J279" s="139">
        <f>ROUND(I279*H279,2)</f>
        <v>0</v>
      </c>
      <c r="K279" s="135" t="s">
        <v>185</v>
      </c>
      <c r="L279" s="33"/>
      <c r="M279" s="140" t="s">
        <v>39</v>
      </c>
      <c r="N279" s="141" t="s">
        <v>53</v>
      </c>
      <c r="P279" s="142">
        <f>O279*H279</f>
        <v>0</v>
      </c>
      <c r="Q279" s="142">
        <v>0</v>
      </c>
      <c r="R279" s="142">
        <f>Q279*H279</f>
        <v>0</v>
      </c>
      <c r="S279" s="142">
        <v>0</v>
      </c>
      <c r="T279" s="143">
        <f>S279*H279</f>
        <v>0</v>
      </c>
      <c r="AR279" s="144" t="s">
        <v>186</v>
      </c>
      <c r="AT279" s="144" t="s">
        <v>182</v>
      </c>
      <c r="AU279" s="144" t="s">
        <v>87</v>
      </c>
      <c r="AY279" s="17" t="s">
        <v>179</v>
      </c>
      <c r="BE279" s="145">
        <f>IF(N279="základní",J279,0)</f>
        <v>0</v>
      </c>
      <c r="BF279" s="145">
        <f>IF(N279="snížená",J279,0)</f>
        <v>0</v>
      </c>
      <c r="BG279" s="145">
        <f>IF(N279="zákl. přenesená",J279,0)</f>
        <v>0</v>
      </c>
      <c r="BH279" s="145">
        <f>IF(N279="sníž. přenesená",J279,0)</f>
        <v>0</v>
      </c>
      <c r="BI279" s="145">
        <f>IF(N279="nulová",J279,0)</f>
        <v>0</v>
      </c>
      <c r="BJ279" s="17" t="s">
        <v>186</v>
      </c>
      <c r="BK279" s="145">
        <f>ROUND(I279*H279,2)</f>
        <v>0</v>
      </c>
      <c r="BL279" s="17" t="s">
        <v>186</v>
      </c>
      <c r="BM279" s="144" t="s">
        <v>434</v>
      </c>
    </row>
    <row r="280" spans="2:47" s="1" customFormat="1" ht="67.2">
      <c r="B280" s="33"/>
      <c r="D280" s="147" t="s">
        <v>195</v>
      </c>
      <c r="F280" s="161" t="s">
        <v>435</v>
      </c>
      <c r="I280" s="162"/>
      <c r="L280" s="33"/>
      <c r="M280" s="163"/>
      <c r="T280" s="54"/>
      <c r="AT280" s="17" t="s">
        <v>195</v>
      </c>
      <c r="AU280" s="17" t="s">
        <v>87</v>
      </c>
    </row>
    <row r="281" spans="2:47" s="1" customFormat="1" ht="19.2">
      <c r="B281" s="33"/>
      <c r="D281" s="147" t="s">
        <v>197</v>
      </c>
      <c r="F281" s="161" t="s">
        <v>436</v>
      </c>
      <c r="I281" s="162"/>
      <c r="L281" s="33"/>
      <c r="M281" s="163"/>
      <c r="T281" s="54"/>
      <c r="AT281" s="17" t="s">
        <v>197</v>
      </c>
      <c r="AU281" s="17" t="s">
        <v>87</v>
      </c>
    </row>
    <row r="282" spans="2:51" s="12" customFormat="1" ht="20.4">
      <c r="B282" s="146"/>
      <c r="D282" s="147" t="s">
        <v>188</v>
      </c>
      <c r="E282" s="148" t="s">
        <v>39</v>
      </c>
      <c r="F282" s="149" t="s">
        <v>437</v>
      </c>
      <c r="H282" s="150">
        <v>3073.95</v>
      </c>
      <c r="I282" s="151"/>
      <c r="L282" s="146"/>
      <c r="M282" s="152"/>
      <c r="T282" s="153"/>
      <c r="AT282" s="148" t="s">
        <v>188</v>
      </c>
      <c r="AU282" s="148" t="s">
        <v>87</v>
      </c>
      <c r="AV282" s="12" t="s">
        <v>89</v>
      </c>
      <c r="AW282" s="12" t="s">
        <v>41</v>
      </c>
      <c r="AX282" s="12" t="s">
        <v>80</v>
      </c>
      <c r="AY282" s="148" t="s">
        <v>179</v>
      </c>
    </row>
    <row r="283" spans="2:51" s="12" customFormat="1" ht="20.4">
      <c r="B283" s="146"/>
      <c r="D283" s="147" t="s">
        <v>188</v>
      </c>
      <c r="E283" s="148" t="s">
        <v>39</v>
      </c>
      <c r="F283" s="149" t="s">
        <v>438</v>
      </c>
      <c r="H283" s="150">
        <v>573.696</v>
      </c>
      <c r="I283" s="151"/>
      <c r="L283" s="146"/>
      <c r="M283" s="152"/>
      <c r="T283" s="153"/>
      <c r="AT283" s="148" t="s">
        <v>188</v>
      </c>
      <c r="AU283" s="148" t="s">
        <v>87</v>
      </c>
      <c r="AV283" s="12" t="s">
        <v>89</v>
      </c>
      <c r="AW283" s="12" t="s">
        <v>41</v>
      </c>
      <c r="AX283" s="12" t="s">
        <v>80</v>
      </c>
      <c r="AY283" s="148" t="s">
        <v>179</v>
      </c>
    </row>
    <row r="284" spans="2:51" s="12" customFormat="1" ht="20.4">
      <c r="B284" s="146"/>
      <c r="D284" s="147" t="s">
        <v>188</v>
      </c>
      <c r="E284" s="148" t="s">
        <v>39</v>
      </c>
      <c r="F284" s="149" t="s">
        <v>439</v>
      </c>
      <c r="H284" s="150">
        <v>91.8</v>
      </c>
      <c r="I284" s="151"/>
      <c r="L284" s="146"/>
      <c r="M284" s="152"/>
      <c r="T284" s="153"/>
      <c r="AT284" s="148" t="s">
        <v>188</v>
      </c>
      <c r="AU284" s="148" t="s">
        <v>87</v>
      </c>
      <c r="AV284" s="12" t="s">
        <v>89</v>
      </c>
      <c r="AW284" s="12" t="s">
        <v>41</v>
      </c>
      <c r="AX284" s="12" t="s">
        <v>80</v>
      </c>
      <c r="AY284" s="148" t="s">
        <v>179</v>
      </c>
    </row>
    <row r="285" spans="2:51" s="12" customFormat="1" ht="20.4">
      <c r="B285" s="146"/>
      <c r="D285" s="147" t="s">
        <v>188</v>
      </c>
      <c r="E285" s="148" t="s">
        <v>39</v>
      </c>
      <c r="F285" s="149" t="s">
        <v>440</v>
      </c>
      <c r="H285" s="150">
        <v>6.9</v>
      </c>
      <c r="I285" s="151"/>
      <c r="L285" s="146"/>
      <c r="M285" s="152"/>
      <c r="T285" s="153"/>
      <c r="AT285" s="148" t="s">
        <v>188</v>
      </c>
      <c r="AU285" s="148" t="s">
        <v>87</v>
      </c>
      <c r="AV285" s="12" t="s">
        <v>89</v>
      </c>
      <c r="AW285" s="12" t="s">
        <v>41</v>
      </c>
      <c r="AX285" s="12" t="s">
        <v>80</v>
      </c>
      <c r="AY285" s="148" t="s">
        <v>179</v>
      </c>
    </row>
    <row r="286" spans="2:51" s="13" customFormat="1" ht="10.2">
      <c r="B286" s="154"/>
      <c r="D286" s="147" t="s">
        <v>188</v>
      </c>
      <c r="E286" s="155" t="s">
        <v>139</v>
      </c>
      <c r="F286" s="156" t="s">
        <v>192</v>
      </c>
      <c r="H286" s="157">
        <v>3746.346</v>
      </c>
      <c r="I286" s="158"/>
      <c r="L286" s="154"/>
      <c r="M286" s="159"/>
      <c r="T286" s="160"/>
      <c r="AT286" s="155" t="s">
        <v>188</v>
      </c>
      <c r="AU286" s="155" t="s">
        <v>87</v>
      </c>
      <c r="AV286" s="13" t="s">
        <v>186</v>
      </c>
      <c r="AW286" s="13" t="s">
        <v>41</v>
      </c>
      <c r="AX286" s="13" t="s">
        <v>87</v>
      </c>
      <c r="AY286" s="155" t="s">
        <v>179</v>
      </c>
    </row>
    <row r="287" spans="2:65" s="1" customFormat="1" ht="114.9" customHeight="1">
      <c r="B287" s="33"/>
      <c r="C287" s="133" t="s">
        <v>441</v>
      </c>
      <c r="D287" s="133" t="s">
        <v>182</v>
      </c>
      <c r="E287" s="134" t="s">
        <v>442</v>
      </c>
      <c r="F287" s="135" t="s">
        <v>443</v>
      </c>
      <c r="G287" s="136" t="s">
        <v>141</v>
      </c>
      <c r="H287" s="137">
        <v>107.31</v>
      </c>
      <c r="I287" s="138"/>
      <c r="J287" s="139">
        <f>ROUND(I287*H287,2)</f>
        <v>0</v>
      </c>
      <c r="K287" s="135" t="s">
        <v>185</v>
      </c>
      <c r="L287" s="33"/>
      <c r="M287" s="140" t="s">
        <v>39</v>
      </c>
      <c r="N287" s="141" t="s">
        <v>53</v>
      </c>
      <c r="P287" s="142">
        <f>O287*H287</f>
        <v>0</v>
      </c>
      <c r="Q287" s="142">
        <v>0</v>
      </c>
      <c r="R287" s="142">
        <f>Q287*H287</f>
        <v>0</v>
      </c>
      <c r="S287" s="142">
        <v>0</v>
      </c>
      <c r="T287" s="143">
        <f>S287*H287</f>
        <v>0</v>
      </c>
      <c r="AR287" s="144" t="s">
        <v>186</v>
      </c>
      <c r="AT287" s="144" t="s">
        <v>182</v>
      </c>
      <c r="AU287" s="144" t="s">
        <v>87</v>
      </c>
      <c r="AY287" s="17" t="s">
        <v>179</v>
      </c>
      <c r="BE287" s="145">
        <f>IF(N287="základní",J287,0)</f>
        <v>0</v>
      </c>
      <c r="BF287" s="145">
        <f>IF(N287="snížená",J287,0)</f>
        <v>0</v>
      </c>
      <c r="BG287" s="145">
        <f>IF(N287="zákl. přenesená",J287,0)</f>
        <v>0</v>
      </c>
      <c r="BH287" s="145">
        <f>IF(N287="sníž. přenesená",J287,0)</f>
        <v>0</v>
      </c>
      <c r="BI287" s="145">
        <f>IF(N287="nulová",J287,0)</f>
        <v>0</v>
      </c>
      <c r="BJ287" s="17" t="s">
        <v>186</v>
      </c>
      <c r="BK287" s="145">
        <f>ROUND(I287*H287,2)</f>
        <v>0</v>
      </c>
      <c r="BL287" s="17" t="s">
        <v>186</v>
      </c>
      <c r="BM287" s="144" t="s">
        <v>444</v>
      </c>
    </row>
    <row r="288" spans="2:47" s="1" customFormat="1" ht="67.2">
      <c r="B288" s="33"/>
      <c r="D288" s="147" t="s">
        <v>195</v>
      </c>
      <c r="F288" s="161" t="s">
        <v>435</v>
      </c>
      <c r="I288" s="162"/>
      <c r="L288" s="33"/>
      <c r="M288" s="163"/>
      <c r="T288" s="54"/>
      <c r="AT288" s="17" t="s">
        <v>195</v>
      </c>
      <c r="AU288" s="17" t="s">
        <v>87</v>
      </c>
    </row>
    <row r="289" spans="2:47" s="1" customFormat="1" ht="19.2">
      <c r="B289" s="33"/>
      <c r="D289" s="147" t="s">
        <v>197</v>
      </c>
      <c r="F289" s="161" t="s">
        <v>436</v>
      </c>
      <c r="I289" s="162"/>
      <c r="L289" s="33"/>
      <c r="M289" s="163"/>
      <c r="T289" s="54"/>
      <c r="AT289" s="17" t="s">
        <v>197</v>
      </c>
      <c r="AU289" s="17" t="s">
        <v>87</v>
      </c>
    </row>
    <row r="290" spans="2:51" s="12" customFormat="1" ht="20.4">
      <c r="B290" s="146"/>
      <c r="D290" s="147" t="s">
        <v>188</v>
      </c>
      <c r="E290" s="148" t="s">
        <v>39</v>
      </c>
      <c r="F290" s="149" t="s">
        <v>445</v>
      </c>
      <c r="H290" s="150">
        <v>107.31</v>
      </c>
      <c r="I290" s="151"/>
      <c r="L290" s="146"/>
      <c r="M290" s="152"/>
      <c r="T290" s="153"/>
      <c r="AT290" s="148" t="s">
        <v>188</v>
      </c>
      <c r="AU290" s="148" t="s">
        <v>87</v>
      </c>
      <c r="AV290" s="12" t="s">
        <v>89</v>
      </c>
      <c r="AW290" s="12" t="s">
        <v>41</v>
      </c>
      <c r="AX290" s="12" t="s">
        <v>80</v>
      </c>
      <c r="AY290" s="148" t="s">
        <v>179</v>
      </c>
    </row>
    <row r="291" spans="2:51" s="13" customFormat="1" ht="10.2">
      <c r="B291" s="154"/>
      <c r="D291" s="147" t="s">
        <v>188</v>
      </c>
      <c r="E291" s="155" t="s">
        <v>39</v>
      </c>
      <c r="F291" s="156" t="s">
        <v>192</v>
      </c>
      <c r="H291" s="157">
        <v>107.31</v>
      </c>
      <c r="I291" s="158"/>
      <c r="L291" s="154"/>
      <c r="M291" s="159"/>
      <c r="T291" s="160"/>
      <c r="AT291" s="155" t="s">
        <v>188</v>
      </c>
      <c r="AU291" s="155" t="s">
        <v>87</v>
      </c>
      <c r="AV291" s="13" t="s">
        <v>186</v>
      </c>
      <c r="AW291" s="13" t="s">
        <v>41</v>
      </c>
      <c r="AX291" s="13" t="s">
        <v>87</v>
      </c>
      <c r="AY291" s="155" t="s">
        <v>179</v>
      </c>
    </row>
    <row r="292" spans="2:65" s="1" customFormat="1" ht="78" customHeight="1">
      <c r="B292" s="33"/>
      <c r="C292" s="133" t="s">
        <v>119</v>
      </c>
      <c r="D292" s="133" t="s">
        <v>182</v>
      </c>
      <c r="E292" s="134" t="s">
        <v>446</v>
      </c>
      <c r="F292" s="135" t="s">
        <v>447</v>
      </c>
      <c r="G292" s="136" t="s">
        <v>141</v>
      </c>
      <c r="H292" s="137">
        <v>3747.828</v>
      </c>
      <c r="I292" s="138"/>
      <c r="J292" s="139">
        <f>ROUND(I292*H292,2)</f>
        <v>0</v>
      </c>
      <c r="K292" s="135" t="s">
        <v>185</v>
      </c>
      <c r="L292" s="33"/>
      <c r="M292" s="140" t="s">
        <v>39</v>
      </c>
      <c r="N292" s="141" t="s">
        <v>53</v>
      </c>
      <c r="P292" s="142">
        <f>O292*H292</f>
        <v>0</v>
      </c>
      <c r="Q292" s="142">
        <v>0</v>
      </c>
      <c r="R292" s="142">
        <f>Q292*H292</f>
        <v>0</v>
      </c>
      <c r="S292" s="142">
        <v>0</v>
      </c>
      <c r="T292" s="143">
        <f>S292*H292</f>
        <v>0</v>
      </c>
      <c r="AR292" s="144" t="s">
        <v>186</v>
      </c>
      <c r="AT292" s="144" t="s">
        <v>182</v>
      </c>
      <c r="AU292" s="144" t="s">
        <v>87</v>
      </c>
      <c r="AY292" s="17" t="s">
        <v>179</v>
      </c>
      <c r="BE292" s="145">
        <f>IF(N292="základní",J292,0)</f>
        <v>0</v>
      </c>
      <c r="BF292" s="145">
        <f>IF(N292="snížená",J292,0)</f>
        <v>0</v>
      </c>
      <c r="BG292" s="145">
        <f>IF(N292="zákl. přenesená",J292,0)</f>
        <v>0</v>
      </c>
      <c r="BH292" s="145">
        <f>IF(N292="sníž. přenesená",J292,0)</f>
        <v>0</v>
      </c>
      <c r="BI292" s="145">
        <f>IF(N292="nulová",J292,0)</f>
        <v>0</v>
      </c>
      <c r="BJ292" s="17" t="s">
        <v>186</v>
      </c>
      <c r="BK292" s="145">
        <f>ROUND(I292*H292,2)</f>
        <v>0</v>
      </c>
      <c r="BL292" s="17" t="s">
        <v>186</v>
      </c>
      <c r="BM292" s="144" t="s">
        <v>448</v>
      </c>
    </row>
    <row r="293" spans="2:47" s="1" customFormat="1" ht="57.6">
      <c r="B293" s="33"/>
      <c r="D293" s="147" t="s">
        <v>195</v>
      </c>
      <c r="F293" s="161" t="s">
        <v>449</v>
      </c>
      <c r="I293" s="162"/>
      <c r="L293" s="33"/>
      <c r="M293" s="163"/>
      <c r="T293" s="54"/>
      <c r="AT293" s="17" t="s">
        <v>195</v>
      </c>
      <c r="AU293" s="17" t="s">
        <v>87</v>
      </c>
    </row>
    <row r="294" spans="2:51" s="12" customFormat="1" ht="10.2">
      <c r="B294" s="146"/>
      <c r="D294" s="147" t="s">
        <v>188</v>
      </c>
      <c r="E294" s="148" t="s">
        <v>39</v>
      </c>
      <c r="F294" s="149" t="s">
        <v>139</v>
      </c>
      <c r="H294" s="150">
        <v>3746.346</v>
      </c>
      <c r="I294" s="151"/>
      <c r="L294" s="146"/>
      <c r="M294" s="152"/>
      <c r="T294" s="153"/>
      <c r="AT294" s="148" t="s">
        <v>188</v>
      </c>
      <c r="AU294" s="148" t="s">
        <v>87</v>
      </c>
      <c r="AV294" s="12" t="s">
        <v>89</v>
      </c>
      <c r="AW294" s="12" t="s">
        <v>41</v>
      </c>
      <c r="AX294" s="12" t="s">
        <v>80</v>
      </c>
      <c r="AY294" s="148" t="s">
        <v>179</v>
      </c>
    </row>
    <row r="295" spans="2:51" s="12" customFormat="1" ht="10.2">
      <c r="B295" s="146"/>
      <c r="D295" s="147" t="s">
        <v>188</v>
      </c>
      <c r="E295" s="148" t="s">
        <v>39</v>
      </c>
      <c r="F295" s="149" t="s">
        <v>450</v>
      </c>
      <c r="H295" s="150">
        <v>1.482</v>
      </c>
      <c r="I295" s="151"/>
      <c r="L295" s="146"/>
      <c r="M295" s="152"/>
      <c r="T295" s="153"/>
      <c r="AT295" s="148" t="s">
        <v>188</v>
      </c>
      <c r="AU295" s="148" t="s">
        <v>87</v>
      </c>
      <c r="AV295" s="12" t="s">
        <v>89</v>
      </c>
      <c r="AW295" s="12" t="s">
        <v>41</v>
      </c>
      <c r="AX295" s="12" t="s">
        <v>80</v>
      </c>
      <c r="AY295" s="148" t="s">
        <v>179</v>
      </c>
    </row>
    <row r="296" spans="2:51" s="13" customFormat="1" ht="10.2">
      <c r="B296" s="154"/>
      <c r="D296" s="147" t="s">
        <v>188</v>
      </c>
      <c r="E296" s="155" t="s">
        <v>39</v>
      </c>
      <c r="F296" s="156" t="s">
        <v>192</v>
      </c>
      <c r="H296" s="157">
        <v>3747.828</v>
      </c>
      <c r="I296" s="158"/>
      <c r="L296" s="154"/>
      <c r="M296" s="159"/>
      <c r="T296" s="160"/>
      <c r="AT296" s="155" t="s">
        <v>188</v>
      </c>
      <c r="AU296" s="155" t="s">
        <v>87</v>
      </c>
      <c r="AV296" s="13" t="s">
        <v>186</v>
      </c>
      <c r="AW296" s="13" t="s">
        <v>41</v>
      </c>
      <c r="AX296" s="13" t="s">
        <v>87</v>
      </c>
      <c r="AY296" s="155" t="s">
        <v>179</v>
      </c>
    </row>
    <row r="297" spans="2:65" s="1" customFormat="1" ht="100.5" customHeight="1">
      <c r="B297" s="33"/>
      <c r="C297" s="133" t="s">
        <v>451</v>
      </c>
      <c r="D297" s="133" t="s">
        <v>182</v>
      </c>
      <c r="E297" s="134" t="s">
        <v>452</v>
      </c>
      <c r="F297" s="135" t="s">
        <v>453</v>
      </c>
      <c r="G297" s="136" t="s">
        <v>141</v>
      </c>
      <c r="H297" s="137">
        <v>3746.346</v>
      </c>
      <c r="I297" s="138"/>
      <c r="J297" s="139">
        <f>ROUND(I297*H297,2)</f>
        <v>0</v>
      </c>
      <c r="K297" s="135" t="s">
        <v>185</v>
      </c>
      <c r="L297" s="33"/>
      <c r="M297" s="140" t="s">
        <v>39</v>
      </c>
      <c r="N297" s="141" t="s">
        <v>53</v>
      </c>
      <c r="P297" s="142">
        <f>O297*H297</f>
        <v>0</v>
      </c>
      <c r="Q297" s="142">
        <v>0</v>
      </c>
      <c r="R297" s="142">
        <f>Q297*H297</f>
        <v>0</v>
      </c>
      <c r="S297" s="142">
        <v>0</v>
      </c>
      <c r="T297" s="143">
        <f>S297*H297</f>
        <v>0</v>
      </c>
      <c r="AR297" s="144" t="s">
        <v>186</v>
      </c>
      <c r="AT297" s="144" t="s">
        <v>182</v>
      </c>
      <c r="AU297" s="144" t="s">
        <v>87</v>
      </c>
      <c r="AY297" s="17" t="s">
        <v>179</v>
      </c>
      <c r="BE297" s="145">
        <f>IF(N297="základní",J297,0)</f>
        <v>0</v>
      </c>
      <c r="BF297" s="145">
        <f>IF(N297="snížená",J297,0)</f>
        <v>0</v>
      </c>
      <c r="BG297" s="145">
        <f>IF(N297="zákl. přenesená",J297,0)</f>
        <v>0</v>
      </c>
      <c r="BH297" s="145">
        <f>IF(N297="sníž. přenesená",J297,0)</f>
        <v>0</v>
      </c>
      <c r="BI297" s="145">
        <f>IF(N297="nulová",J297,0)</f>
        <v>0</v>
      </c>
      <c r="BJ297" s="17" t="s">
        <v>186</v>
      </c>
      <c r="BK297" s="145">
        <f>ROUND(I297*H297,2)</f>
        <v>0</v>
      </c>
      <c r="BL297" s="17" t="s">
        <v>186</v>
      </c>
      <c r="BM297" s="144" t="s">
        <v>454</v>
      </c>
    </row>
    <row r="298" spans="2:47" s="1" customFormat="1" ht="67.2">
      <c r="B298" s="33"/>
      <c r="D298" s="147" t="s">
        <v>195</v>
      </c>
      <c r="F298" s="161" t="s">
        <v>455</v>
      </c>
      <c r="I298" s="162"/>
      <c r="L298" s="33"/>
      <c r="M298" s="163"/>
      <c r="T298" s="54"/>
      <c r="AT298" s="17" t="s">
        <v>195</v>
      </c>
      <c r="AU298" s="17" t="s">
        <v>87</v>
      </c>
    </row>
    <row r="299" spans="2:51" s="12" customFormat="1" ht="10.2">
      <c r="B299" s="146"/>
      <c r="D299" s="147" t="s">
        <v>188</v>
      </c>
      <c r="E299" s="148" t="s">
        <v>39</v>
      </c>
      <c r="F299" s="149" t="s">
        <v>139</v>
      </c>
      <c r="H299" s="150">
        <v>3746.346</v>
      </c>
      <c r="I299" s="151"/>
      <c r="L299" s="146"/>
      <c r="M299" s="152"/>
      <c r="T299" s="153"/>
      <c r="AT299" s="148" t="s">
        <v>188</v>
      </c>
      <c r="AU299" s="148" t="s">
        <v>87</v>
      </c>
      <c r="AV299" s="12" t="s">
        <v>89</v>
      </c>
      <c r="AW299" s="12" t="s">
        <v>41</v>
      </c>
      <c r="AX299" s="12" t="s">
        <v>80</v>
      </c>
      <c r="AY299" s="148" t="s">
        <v>179</v>
      </c>
    </row>
    <row r="300" spans="2:51" s="13" customFormat="1" ht="10.2">
      <c r="B300" s="154"/>
      <c r="D300" s="147" t="s">
        <v>188</v>
      </c>
      <c r="E300" s="155" t="s">
        <v>39</v>
      </c>
      <c r="F300" s="156" t="s">
        <v>192</v>
      </c>
      <c r="H300" s="157">
        <v>3746.346</v>
      </c>
      <c r="I300" s="158"/>
      <c r="L300" s="154"/>
      <c r="M300" s="159"/>
      <c r="T300" s="160"/>
      <c r="AT300" s="155" t="s">
        <v>188</v>
      </c>
      <c r="AU300" s="155" t="s">
        <v>87</v>
      </c>
      <c r="AV300" s="13" t="s">
        <v>186</v>
      </c>
      <c r="AW300" s="13" t="s">
        <v>41</v>
      </c>
      <c r="AX300" s="13" t="s">
        <v>87</v>
      </c>
      <c r="AY300" s="155" t="s">
        <v>179</v>
      </c>
    </row>
    <row r="301" spans="2:65" s="1" customFormat="1" ht="90" customHeight="1">
      <c r="B301" s="33"/>
      <c r="C301" s="133" t="s">
        <v>456</v>
      </c>
      <c r="D301" s="133" t="s">
        <v>182</v>
      </c>
      <c r="E301" s="134" t="s">
        <v>457</v>
      </c>
      <c r="F301" s="135" t="s">
        <v>458</v>
      </c>
      <c r="G301" s="136" t="s">
        <v>141</v>
      </c>
      <c r="H301" s="137">
        <v>1.482</v>
      </c>
      <c r="I301" s="138"/>
      <c r="J301" s="139">
        <f>ROUND(I301*H301,2)</f>
        <v>0</v>
      </c>
      <c r="K301" s="135" t="s">
        <v>185</v>
      </c>
      <c r="L301" s="33"/>
      <c r="M301" s="140" t="s">
        <v>39</v>
      </c>
      <c r="N301" s="141" t="s">
        <v>53</v>
      </c>
      <c r="P301" s="142">
        <f>O301*H301</f>
        <v>0</v>
      </c>
      <c r="Q301" s="142">
        <v>0</v>
      </c>
      <c r="R301" s="142">
        <f>Q301*H301</f>
        <v>0</v>
      </c>
      <c r="S301" s="142">
        <v>0</v>
      </c>
      <c r="T301" s="143">
        <f>S301*H301</f>
        <v>0</v>
      </c>
      <c r="AR301" s="144" t="s">
        <v>186</v>
      </c>
      <c r="AT301" s="144" t="s">
        <v>182</v>
      </c>
      <c r="AU301" s="144" t="s">
        <v>87</v>
      </c>
      <c r="AY301" s="17" t="s">
        <v>179</v>
      </c>
      <c r="BE301" s="145">
        <f>IF(N301="základní",J301,0)</f>
        <v>0</v>
      </c>
      <c r="BF301" s="145">
        <f>IF(N301="snížená",J301,0)</f>
        <v>0</v>
      </c>
      <c r="BG301" s="145">
        <f>IF(N301="zákl. přenesená",J301,0)</f>
        <v>0</v>
      </c>
      <c r="BH301" s="145">
        <f>IF(N301="sníž. přenesená",J301,0)</f>
        <v>0</v>
      </c>
      <c r="BI301" s="145">
        <f>IF(N301="nulová",J301,0)</f>
        <v>0</v>
      </c>
      <c r="BJ301" s="17" t="s">
        <v>186</v>
      </c>
      <c r="BK301" s="145">
        <f>ROUND(I301*H301,2)</f>
        <v>0</v>
      </c>
      <c r="BL301" s="17" t="s">
        <v>186</v>
      </c>
      <c r="BM301" s="144" t="s">
        <v>459</v>
      </c>
    </row>
    <row r="302" spans="2:47" s="1" customFormat="1" ht="67.2">
      <c r="B302" s="33"/>
      <c r="D302" s="147" t="s">
        <v>195</v>
      </c>
      <c r="F302" s="161" t="s">
        <v>455</v>
      </c>
      <c r="I302" s="162"/>
      <c r="L302" s="33"/>
      <c r="M302" s="163"/>
      <c r="T302" s="54"/>
      <c r="AT302" s="17" t="s">
        <v>195</v>
      </c>
      <c r="AU302" s="17" t="s">
        <v>87</v>
      </c>
    </row>
    <row r="303" spans="2:51" s="12" customFormat="1" ht="10.2">
      <c r="B303" s="146"/>
      <c r="D303" s="147" t="s">
        <v>188</v>
      </c>
      <c r="E303" s="148" t="s">
        <v>39</v>
      </c>
      <c r="F303" s="149" t="s">
        <v>460</v>
      </c>
      <c r="H303" s="150">
        <v>1.482</v>
      </c>
      <c r="I303" s="151"/>
      <c r="L303" s="146"/>
      <c r="M303" s="152"/>
      <c r="T303" s="153"/>
      <c r="AT303" s="148" t="s">
        <v>188</v>
      </c>
      <c r="AU303" s="148" t="s">
        <v>87</v>
      </c>
      <c r="AV303" s="12" t="s">
        <v>89</v>
      </c>
      <c r="AW303" s="12" t="s">
        <v>41</v>
      </c>
      <c r="AX303" s="12" t="s">
        <v>80</v>
      </c>
      <c r="AY303" s="148" t="s">
        <v>179</v>
      </c>
    </row>
    <row r="304" spans="2:51" s="13" customFormat="1" ht="10.2">
      <c r="B304" s="154"/>
      <c r="D304" s="147" t="s">
        <v>188</v>
      </c>
      <c r="E304" s="155" t="s">
        <v>39</v>
      </c>
      <c r="F304" s="156" t="s">
        <v>192</v>
      </c>
      <c r="H304" s="157">
        <v>1.482</v>
      </c>
      <c r="I304" s="158"/>
      <c r="L304" s="154"/>
      <c r="M304" s="159"/>
      <c r="T304" s="160"/>
      <c r="AT304" s="155" t="s">
        <v>188</v>
      </c>
      <c r="AU304" s="155" t="s">
        <v>87</v>
      </c>
      <c r="AV304" s="13" t="s">
        <v>186</v>
      </c>
      <c r="AW304" s="13" t="s">
        <v>41</v>
      </c>
      <c r="AX304" s="13" t="s">
        <v>87</v>
      </c>
      <c r="AY304" s="155" t="s">
        <v>179</v>
      </c>
    </row>
    <row r="305" spans="2:65" s="1" customFormat="1" ht="90" customHeight="1">
      <c r="B305" s="33"/>
      <c r="C305" s="133" t="s">
        <v>461</v>
      </c>
      <c r="D305" s="133" t="s">
        <v>182</v>
      </c>
      <c r="E305" s="134" t="s">
        <v>462</v>
      </c>
      <c r="F305" s="135" t="s">
        <v>463</v>
      </c>
      <c r="G305" s="136" t="s">
        <v>141</v>
      </c>
      <c r="H305" s="137">
        <v>168.3</v>
      </c>
      <c r="I305" s="138"/>
      <c r="J305" s="139">
        <f>ROUND(I305*H305,2)</f>
        <v>0</v>
      </c>
      <c r="K305" s="135" t="s">
        <v>185</v>
      </c>
      <c r="L305" s="33"/>
      <c r="M305" s="140" t="s">
        <v>39</v>
      </c>
      <c r="N305" s="141" t="s">
        <v>53</v>
      </c>
      <c r="P305" s="142">
        <f>O305*H305</f>
        <v>0</v>
      </c>
      <c r="Q305" s="142">
        <v>0</v>
      </c>
      <c r="R305" s="142">
        <f>Q305*H305</f>
        <v>0</v>
      </c>
      <c r="S305" s="142">
        <v>0</v>
      </c>
      <c r="T305" s="143">
        <f>S305*H305</f>
        <v>0</v>
      </c>
      <c r="AR305" s="144" t="s">
        <v>186</v>
      </c>
      <c r="AT305" s="144" t="s">
        <v>182</v>
      </c>
      <c r="AU305" s="144" t="s">
        <v>87</v>
      </c>
      <c r="AY305" s="17" t="s">
        <v>179</v>
      </c>
      <c r="BE305" s="145">
        <f>IF(N305="základní",J305,0)</f>
        <v>0</v>
      </c>
      <c r="BF305" s="145">
        <f>IF(N305="snížená",J305,0)</f>
        <v>0</v>
      </c>
      <c r="BG305" s="145">
        <f>IF(N305="zákl. přenesená",J305,0)</f>
        <v>0</v>
      </c>
      <c r="BH305" s="145">
        <f>IF(N305="sníž. přenesená",J305,0)</f>
        <v>0</v>
      </c>
      <c r="BI305" s="145">
        <f>IF(N305="nulová",J305,0)</f>
        <v>0</v>
      </c>
      <c r="BJ305" s="17" t="s">
        <v>186</v>
      </c>
      <c r="BK305" s="145">
        <f>ROUND(I305*H305,2)</f>
        <v>0</v>
      </c>
      <c r="BL305" s="17" t="s">
        <v>186</v>
      </c>
      <c r="BM305" s="144" t="s">
        <v>464</v>
      </c>
    </row>
    <row r="306" spans="2:47" s="1" customFormat="1" ht="67.2">
      <c r="B306" s="33"/>
      <c r="D306" s="147" t="s">
        <v>195</v>
      </c>
      <c r="F306" s="161" t="s">
        <v>455</v>
      </c>
      <c r="I306" s="162"/>
      <c r="L306" s="33"/>
      <c r="M306" s="163"/>
      <c r="T306" s="54"/>
      <c r="AT306" s="17" t="s">
        <v>195</v>
      </c>
      <c r="AU306" s="17" t="s">
        <v>87</v>
      </c>
    </row>
    <row r="307" spans="2:51" s="12" customFormat="1" ht="10.2">
      <c r="B307" s="146"/>
      <c r="D307" s="147" t="s">
        <v>188</v>
      </c>
      <c r="E307" s="148" t="s">
        <v>39</v>
      </c>
      <c r="F307" s="149" t="s">
        <v>144</v>
      </c>
      <c r="H307" s="150">
        <v>168.3</v>
      </c>
      <c r="I307" s="151"/>
      <c r="L307" s="146"/>
      <c r="M307" s="152"/>
      <c r="T307" s="153"/>
      <c r="AT307" s="148" t="s">
        <v>188</v>
      </c>
      <c r="AU307" s="148" t="s">
        <v>87</v>
      </c>
      <c r="AV307" s="12" t="s">
        <v>89</v>
      </c>
      <c r="AW307" s="12" t="s">
        <v>41</v>
      </c>
      <c r="AX307" s="12" t="s">
        <v>80</v>
      </c>
      <c r="AY307" s="148" t="s">
        <v>179</v>
      </c>
    </row>
    <row r="308" spans="2:51" s="13" customFormat="1" ht="10.2">
      <c r="B308" s="154"/>
      <c r="D308" s="147" t="s">
        <v>188</v>
      </c>
      <c r="E308" s="155" t="s">
        <v>39</v>
      </c>
      <c r="F308" s="156" t="s">
        <v>192</v>
      </c>
      <c r="H308" s="157">
        <v>168.3</v>
      </c>
      <c r="I308" s="158"/>
      <c r="L308" s="154"/>
      <c r="M308" s="159"/>
      <c r="T308" s="160"/>
      <c r="AT308" s="155" t="s">
        <v>188</v>
      </c>
      <c r="AU308" s="155" t="s">
        <v>87</v>
      </c>
      <c r="AV308" s="13" t="s">
        <v>186</v>
      </c>
      <c r="AW308" s="13" t="s">
        <v>41</v>
      </c>
      <c r="AX308" s="13" t="s">
        <v>87</v>
      </c>
      <c r="AY308" s="155" t="s">
        <v>179</v>
      </c>
    </row>
    <row r="309" spans="2:65" s="1" customFormat="1" ht="114.9" customHeight="1">
      <c r="B309" s="33"/>
      <c r="C309" s="133" t="s">
        <v>465</v>
      </c>
      <c r="D309" s="133" t="s">
        <v>182</v>
      </c>
      <c r="E309" s="134" t="s">
        <v>466</v>
      </c>
      <c r="F309" s="135" t="s">
        <v>467</v>
      </c>
      <c r="G309" s="136" t="s">
        <v>125</v>
      </c>
      <c r="H309" s="137">
        <v>1.482</v>
      </c>
      <c r="I309" s="138"/>
      <c r="J309" s="139">
        <f>ROUND(I309*H309,2)</f>
        <v>0</v>
      </c>
      <c r="K309" s="135" t="s">
        <v>185</v>
      </c>
      <c r="L309" s="33"/>
      <c r="M309" s="140" t="s">
        <v>39</v>
      </c>
      <c r="N309" s="141" t="s">
        <v>53</v>
      </c>
      <c r="P309" s="142">
        <f>O309*H309</f>
        <v>0</v>
      </c>
      <c r="Q309" s="142">
        <v>0</v>
      </c>
      <c r="R309" s="142">
        <f>Q309*H309</f>
        <v>0</v>
      </c>
      <c r="S309" s="142">
        <v>0</v>
      </c>
      <c r="T309" s="143">
        <f>S309*H309</f>
        <v>0</v>
      </c>
      <c r="AR309" s="144" t="s">
        <v>186</v>
      </c>
      <c r="AT309" s="144" t="s">
        <v>182</v>
      </c>
      <c r="AU309" s="144" t="s">
        <v>87</v>
      </c>
      <c r="AY309" s="17" t="s">
        <v>179</v>
      </c>
      <c r="BE309" s="145">
        <f>IF(N309="základní",J309,0)</f>
        <v>0</v>
      </c>
      <c r="BF309" s="145">
        <f>IF(N309="snížená",J309,0)</f>
        <v>0</v>
      </c>
      <c r="BG309" s="145">
        <f>IF(N309="zákl. přenesená",J309,0)</f>
        <v>0</v>
      </c>
      <c r="BH309" s="145">
        <f>IF(N309="sníž. přenesená",J309,0)</f>
        <v>0</v>
      </c>
      <c r="BI309" s="145">
        <f>IF(N309="nulová",J309,0)</f>
        <v>0</v>
      </c>
      <c r="BJ309" s="17" t="s">
        <v>186</v>
      </c>
      <c r="BK309" s="145">
        <f>ROUND(I309*H309,2)</f>
        <v>0</v>
      </c>
      <c r="BL309" s="17" t="s">
        <v>186</v>
      </c>
      <c r="BM309" s="144" t="s">
        <v>468</v>
      </c>
    </row>
    <row r="310" spans="2:47" s="1" customFormat="1" ht="67.2">
      <c r="B310" s="33"/>
      <c r="D310" s="147" t="s">
        <v>195</v>
      </c>
      <c r="F310" s="161" t="s">
        <v>435</v>
      </c>
      <c r="I310" s="162"/>
      <c r="L310" s="33"/>
      <c r="M310" s="163"/>
      <c r="T310" s="54"/>
      <c r="AT310" s="17" t="s">
        <v>195</v>
      </c>
      <c r="AU310" s="17" t="s">
        <v>87</v>
      </c>
    </row>
    <row r="311" spans="2:47" s="1" customFormat="1" ht="19.2">
      <c r="B311" s="33"/>
      <c r="D311" s="147" t="s">
        <v>197</v>
      </c>
      <c r="F311" s="161" t="s">
        <v>469</v>
      </c>
      <c r="I311" s="162"/>
      <c r="L311" s="33"/>
      <c r="M311" s="163"/>
      <c r="T311" s="54"/>
      <c r="AT311" s="17" t="s">
        <v>197</v>
      </c>
      <c r="AU311" s="17" t="s">
        <v>87</v>
      </c>
    </row>
    <row r="312" spans="2:51" s="12" customFormat="1" ht="10.2">
      <c r="B312" s="146"/>
      <c r="D312" s="147" t="s">
        <v>188</v>
      </c>
      <c r="E312" s="148" t="s">
        <v>39</v>
      </c>
      <c r="F312" s="149" t="s">
        <v>470</v>
      </c>
      <c r="H312" s="150">
        <v>1.482</v>
      </c>
      <c r="I312" s="151"/>
      <c r="L312" s="146"/>
      <c r="M312" s="152"/>
      <c r="T312" s="153"/>
      <c r="AT312" s="148" t="s">
        <v>188</v>
      </c>
      <c r="AU312" s="148" t="s">
        <v>87</v>
      </c>
      <c r="AV312" s="12" t="s">
        <v>89</v>
      </c>
      <c r="AW312" s="12" t="s">
        <v>41</v>
      </c>
      <c r="AX312" s="12" t="s">
        <v>80</v>
      </c>
      <c r="AY312" s="148" t="s">
        <v>179</v>
      </c>
    </row>
    <row r="313" spans="2:51" s="13" customFormat="1" ht="10.2">
      <c r="B313" s="154"/>
      <c r="D313" s="147" t="s">
        <v>188</v>
      </c>
      <c r="E313" s="155" t="s">
        <v>39</v>
      </c>
      <c r="F313" s="156" t="s">
        <v>192</v>
      </c>
      <c r="H313" s="157">
        <v>1.482</v>
      </c>
      <c r="I313" s="158"/>
      <c r="L313" s="154"/>
      <c r="M313" s="159"/>
      <c r="T313" s="160"/>
      <c r="AT313" s="155" t="s">
        <v>188</v>
      </c>
      <c r="AU313" s="155" t="s">
        <v>87</v>
      </c>
      <c r="AV313" s="13" t="s">
        <v>186</v>
      </c>
      <c r="AW313" s="13" t="s">
        <v>41</v>
      </c>
      <c r="AX313" s="13" t="s">
        <v>87</v>
      </c>
      <c r="AY313" s="155" t="s">
        <v>179</v>
      </c>
    </row>
    <row r="314" spans="2:65" s="1" customFormat="1" ht="101.25" customHeight="1">
      <c r="B314" s="33"/>
      <c r="C314" s="133" t="s">
        <v>471</v>
      </c>
      <c r="D314" s="133" t="s">
        <v>182</v>
      </c>
      <c r="E314" s="134" t="s">
        <v>472</v>
      </c>
      <c r="F314" s="135" t="s">
        <v>473</v>
      </c>
      <c r="G314" s="136" t="s">
        <v>141</v>
      </c>
      <c r="H314" s="137">
        <v>2833.157</v>
      </c>
      <c r="I314" s="138"/>
      <c r="J314" s="139">
        <f>ROUND(I314*H314,2)</f>
        <v>0</v>
      </c>
      <c r="K314" s="135" t="s">
        <v>185</v>
      </c>
      <c r="L314" s="33"/>
      <c r="M314" s="140" t="s">
        <v>39</v>
      </c>
      <c r="N314" s="141" t="s">
        <v>53</v>
      </c>
      <c r="P314" s="142">
        <f>O314*H314</f>
        <v>0</v>
      </c>
      <c r="Q314" s="142">
        <v>0</v>
      </c>
      <c r="R314" s="142">
        <f>Q314*H314</f>
        <v>0</v>
      </c>
      <c r="S314" s="142">
        <v>0</v>
      </c>
      <c r="T314" s="143">
        <f>S314*H314</f>
        <v>0</v>
      </c>
      <c r="AR314" s="144" t="s">
        <v>421</v>
      </c>
      <c r="AT314" s="144" t="s">
        <v>182</v>
      </c>
      <c r="AU314" s="144" t="s">
        <v>87</v>
      </c>
      <c r="AY314" s="17" t="s">
        <v>179</v>
      </c>
      <c r="BE314" s="145">
        <f>IF(N314="základní",J314,0)</f>
        <v>0</v>
      </c>
      <c r="BF314" s="145">
        <f>IF(N314="snížená",J314,0)</f>
        <v>0</v>
      </c>
      <c r="BG314" s="145">
        <f>IF(N314="zákl. přenesená",J314,0)</f>
        <v>0</v>
      </c>
      <c r="BH314" s="145">
        <f>IF(N314="sníž. přenesená",J314,0)</f>
        <v>0</v>
      </c>
      <c r="BI314" s="145">
        <f>IF(N314="nulová",J314,0)</f>
        <v>0</v>
      </c>
      <c r="BJ314" s="17" t="s">
        <v>186</v>
      </c>
      <c r="BK314" s="145">
        <f>ROUND(I314*H314,2)</f>
        <v>0</v>
      </c>
      <c r="BL314" s="17" t="s">
        <v>421</v>
      </c>
      <c r="BM314" s="144" t="s">
        <v>474</v>
      </c>
    </row>
    <row r="315" spans="2:51" s="12" customFormat="1" ht="20.4">
      <c r="B315" s="146"/>
      <c r="D315" s="147" t="s">
        <v>188</v>
      </c>
      <c r="E315" s="148" t="s">
        <v>39</v>
      </c>
      <c r="F315" s="149" t="s">
        <v>475</v>
      </c>
      <c r="H315" s="150">
        <v>2833.157</v>
      </c>
      <c r="I315" s="151"/>
      <c r="L315" s="146"/>
      <c r="M315" s="152"/>
      <c r="T315" s="153"/>
      <c r="AT315" s="148" t="s">
        <v>188</v>
      </c>
      <c r="AU315" s="148" t="s">
        <v>87</v>
      </c>
      <c r="AV315" s="12" t="s">
        <v>89</v>
      </c>
      <c r="AW315" s="12" t="s">
        <v>41</v>
      </c>
      <c r="AX315" s="12" t="s">
        <v>80</v>
      </c>
      <c r="AY315" s="148" t="s">
        <v>179</v>
      </c>
    </row>
    <row r="316" spans="2:51" s="13" customFormat="1" ht="10.2">
      <c r="B316" s="154"/>
      <c r="D316" s="147" t="s">
        <v>188</v>
      </c>
      <c r="E316" s="155" t="s">
        <v>39</v>
      </c>
      <c r="F316" s="156" t="s">
        <v>192</v>
      </c>
      <c r="H316" s="157">
        <v>2833.157</v>
      </c>
      <c r="I316" s="158"/>
      <c r="L316" s="154"/>
      <c r="M316" s="159"/>
      <c r="T316" s="160"/>
      <c r="AT316" s="155" t="s">
        <v>188</v>
      </c>
      <c r="AU316" s="155" t="s">
        <v>87</v>
      </c>
      <c r="AV316" s="13" t="s">
        <v>186</v>
      </c>
      <c r="AW316" s="13" t="s">
        <v>41</v>
      </c>
      <c r="AX316" s="13" t="s">
        <v>87</v>
      </c>
      <c r="AY316" s="155" t="s">
        <v>179</v>
      </c>
    </row>
    <row r="317" spans="2:65" s="1" customFormat="1" ht="114.9" customHeight="1">
      <c r="B317" s="33"/>
      <c r="C317" s="133" t="s">
        <v>342</v>
      </c>
      <c r="D317" s="133" t="s">
        <v>182</v>
      </c>
      <c r="E317" s="134" t="s">
        <v>476</v>
      </c>
      <c r="F317" s="135" t="s">
        <v>477</v>
      </c>
      <c r="G317" s="136" t="s">
        <v>141</v>
      </c>
      <c r="H317" s="137">
        <v>2.376</v>
      </c>
      <c r="I317" s="138"/>
      <c r="J317" s="139">
        <f>ROUND(I317*H317,2)</f>
        <v>0</v>
      </c>
      <c r="K317" s="135" t="s">
        <v>185</v>
      </c>
      <c r="L317" s="33"/>
      <c r="M317" s="140" t="s">
        <v>39</v>
      </c>
      <c r="N317" s="141" t="s">
        <v>53</v>
      </c>
      <c r="P317" s="142">
        <f>O317*H317</f>
        <v>0</v>
      </c>
      <c r="Q317" s="142">
        <v>0</v>
      </c>
      <c r="R317" s="142">
        <f>Q317*H317</f>
        <v>0</v>
      </c>
      <c r="S317" s="142">
        <v>0</v>
      </c>
      <c r="T317" s="143">
        <f>S317*H317</f>
        <v>0</v>
      </c>
      <c r="AR317" s="144" t="s">
        <v>421</v>
      </c>
      <c r="AT317" s="144" t="s">
        <v>182</v>
      </c>
      <c r="AU317" s="144" t="s">
        <v>87</v>
      </c>
      <c r="AY317" s="17" t="s">
        <v>179</v>
      </c>
      <c r="BE317" s="145">
        <f>IF(N317="základní",J317,0)</f>
        <v>0</v>
      </c>
      <c r="BF317" s="145">
        <f>IF(N317="snížená",J317,0)</f>
        <v>0</v>
      </c>
      <c r="BG317" s="145">
        <f>IF(N317="zákl. přenesená",J317,0)</f>
        <v>0</v>
      </c>
      <c r="BH317" s="145">
        <f>IF(N317="sníž. přenesená",J317,0)</f>
        <v>0</v>
      </c>
      <c r="BI317" s="145">
        <f>IF(N317="nulová",J317,0)</f>
        <v>0</v>
      </c>
      <c r="BJ317" s="17" t="s">
        <v>186</v>
      </c>
      <c r="BK317" s="145">
        <f>ROUND(I317*H317,2)</f>
        <v>0</v>
      </c>
      <c r="BL317" s="17" t="s">
        <v>421</v>
      </c>
      <c r="BM317" s="144" t="s">
        <v>478</v>
      </c>
    </row>
    <row r="318" spans="2:47" s="1" customFormat="1" ht="67.2">
      <c r="B318" s="33"/>
      <c r="D318" s="147" t="s">
        <v>195</v>
      </c>
      <c r="F318" s="161" t="s">
        <v>435</v>
      </c>
      <c r="I318" s="162"/>
      <c r="L318" s="33"/>
      <c r="M318" s="163"/>
      <c r="T318" s="54"/>
      <c r="AT318" s="17" t="s">
        <v>195</v>
      </c>
      <c r="AU318" s="17" t="s">
        <v>87</v>
      </c>
    </row>
    <row r="319" spans="2:51" s="12" customFormat="1" ht="20.4">
      <c r="B319" s="146"/>
      <c r="D319" s="147" t="s">
        <v>188</v>
      </c>
      <c r="E319" s="148" t="s">
        <v>39</v>
      </c>
      <c r="F319" s="149" t="s">
        <v>479</v>
      </c>
      <c r="H319" s="150">
        <v>2.376</v>
      </c>
      <c r="I319" s="151"/>
      <c r="L319" s="146"/>
      <c r="M319" s="152"/>
      <c r="T319" s="153"/>
      <c r="AT319" s="148" t="s">
        <v>188</v>
      </c>
      <c r="AU319" s="148" t="s">
        <v>87</v>
      </c>
      <c r="AV319" s="12" t="s">
        <v>89</v>
      </c>
      <c r="AW319" s="12" t="s">
        <v>41</v>
      </c>
      <c r="AX319" s="12" t="s">
        <v>80</v>
      </c>
      <c r="AY319" s="148" t="s">
        <v>179</v>
      </c>
    </row>
    <row r="320" spans="2:51" s="13" customFormat="1" ht="10.2">
      <c r="B320" s="154"/>
      <c r="D320" s="147" t="s">
        <v>188</v>
      </c>
      <c r="E320" s="155" t="s">
        <v>39</v>
      </c>
      <c r="F320" s="156" t="s">
        <v>192</v>
      </c>
      <c r="H320" s="157">
        <v>2.376</v>
      </c>
      <c r="I320" s="158"/>
      <c r="L320" s="154"/>
      <c r="M320" s="159"/>
      <c r="T320" s="160"/>
      <c r="AT320" s="155" t="s">
        <v>188</v>
      </c>
      <c r="AU320" s="155" t="s">
        <v>87</v>
      </c>
      <c r="AV320" s="13" t="s">
        <v>186</v>
      </c>
      <c r="AW320" s="13" t="s">
        <v>41</v>
      </c>
      <c r="AX320" s="13" t="s">
        <v>87</v>
      </c>
      <c r="AY320" s="155" t="s">
        <v>179</v>
      </c>
    </row>
    <row r="321" spans="2:65" s="1" customFormat="1" ht="168" customHeight="1">
      <c r="B321" s="33"/>
      <c r="C321" s="133" t="s">
        <v>480</v>
      </c>
      <c r="D321" s="133" t="s">
        <v>182</v>
      </c>
      <c r="E321" s="134" t="s">
        <v>481</v>
      </c>
      <c r="F321" s="135" t="s">
        <v>482</v>
      </c>
      <c r="G321" s="136" t="s">
        <v>141</v>
      </c>
      <c r="H321" s="137">
        <v>168.3</v>
      </c>
      <c r="I321" s="138"/>
      <c r="J321" s="139">
        <f>ROUND(I321*H321,2)</f>
        <v>0</v>
      </c>
      <c r="K321" s="135" t="s">
        <v>185</v>
      </c>
      <c r="L321" s="33"/>
      <c r="M321" s="140" t="s">
        <v>39</v>
      </c>
      <c r="N321" s="141" t="s">
        <v>53</v>
      </c>
      <c r="P321" s="142">
        <f>O321*H321</f>
        <v>0</v>
      </c>
      <c r="Q321" s="142">
        <v>0</v>
      </c>
      <c r="R321" s="142">
        <f>Q321*H321</f>
        <v>0</v>
      </c>
      <c r="S321" s="142">
        <v>0</v>
      </c>
      <c r="T321" s="143">
        <f>S321*H321</f>
        <v>0</v>
      </c>
      <c r="AR321" s="144" t="s">
        <v>421</v>
      </c>
      <c r="AT321" s="144" t="s">
        <v>182</v>
      </c>
      <c r="AU321" s="144" t="s">
        <v>87</v>
      </c>
      <c r="AY321" s="17" t="s">
        <v>179</v>
      </c>
      <c r="BE321" s="145">
        <f>IF(N321="základní",J321,0)</f>
        <v>0</v>
      </c>
      <c r="BF321" s="145">
        <f>IF(N321="snížená",J321,0)</f>
        <v>0</v>
      </c>
      <c r="BG321" s="145">
        <f>IF(N321="zákl. přenesená",J321,0)</f>
        <v>0</v>
      </c>
      <c r="BH321" s="145">
        <f>IF(N321="sníž. přenesená",J321,0)</f>
        <v>0</v>
      </c>
      <c r="BI321" s="145">
        <f>IF(N321="nulová",J321,0)</f>
        <v>0</v>
      </c>
      <c r="BJ321" s="17" t="s">
        <v>186</v>
      </c>
      <c r="BK321" s="145">
        <f>ROUND(I321*H321,2)</f>
        <v>0</v>
      </c>
      <c r="BL321" s="17" t="s">
        <v>421</v>
      </c>
      <c r="BM321" s="144" t="s">
        <v>483</v>
      </c>
    </row>
    <row r="322" spans="2:51" s="12" customFormat="1" ht="20.4">
      <c r="B322" s="146"/>
      <c r="D322" s="147" t="s">
        <v>188</v>
      </c>
      <c r="E322" s="148" t="s">
        <v>39</v>
      </c>
      <c r="F322" s="149" t="s">
        <v>484</v>
      </c>
      <c r="H322" s="150">
        <v>107.31</v>
      </c>
      <c r="I322" s="151"/>
      <c r="L322" s="146"/>
      <c r="M322" s="152"/>
      <c r="T322" s="153"/>
      <c r="AT322" s="148" t="s">
        <v>188</v>
      </c>
      <c r="AU322" s="148" t="s">
        <v>87</v>
      </c>
      <c r="AV322" s="12" t="s">
        <v>89</v>
      </c>
      <c r="AW322" s="12" t="s">
        <v>41</v>
      </c>
      <c r="AX322" s="12" t="s">
        <v>80</v>
      </c>
      <c r="AY322" s="148" t="s">
        <v>179</v>
      </c>
    </row>
    <row r="323" spans="2:51" s="12" customFormat="1" ht="20.4">
      <c r="B323" s="146"/>
      <c r="D323" s="147" t="s">
        <v>188</v>
      </c>
      <c r="E323" s="148" t="s">
        <v>39</v>
      </c>
      <c r="F323" s="149" t="s">
        <v>485</v>
      </c>
      <c r="H323" s="150">
        <v>60.99</v>
      </c>
      <c r="I323" s="151"/>
      <c r="L323" s="146"/>
      <c r="M323" s="152"/>
      <c r="T323" s="153"/>
      <c r="AT323" s="148" t="s">
        <v>188</v>
      </c>
      <c r="AU323" s="148" t="s">
        <v>87</v>
      </c>
      <c r="AV323" s="12" t="s">
        <v>89</v>
      </c>
      <c r="AW323" s="12" t="s">
        <v>41</v>
      </c>
      <c r="AX323" s="12" t="s">
        <v>80</v>
      </c>
      <c r="AY323" s="148" t="s">
        <v>179</v>
      </c>
    </row>
    <row r="324" spans="2:51" s="13" customFormat="1" ht="10.2">
      <c r="B324" s="154"/>
      <c r="D324" s="147" t="s">
        <v>188</v>
      </c>
      <c r="E324" s="155" t="s">
        <v>144</v>
      </c>
      <c r="F324" s="156" t="s">
        <v>192</v>
      </c>
      <c r="H324" s="157">
        <v>168.3</v>
      </c>
      <c r="I324" s="158"/>
      <c r="L324" s="154"/>
      <c r="M324" s="159"/>
      <c r="T324" s="160"/>
      <c r="AT324" s="155" t="s">
        <v>188</v>
      </c>
      <c r="AU324" s="155" t="s">
        <v>87</v>
      </c>
      <c r="AV324" s="13" t="s">
        <v>186</v>
      </c>
      <c r="AW324" s="13" t="s">
        <v>41</v>
      </c>
      <c r="AX324" s="13" t="s">
        <v>87</v>
      </c>
      <c r="AY324" s="155" t="s">
        <v>179</v>
      </c>
    </row>
    <row r="325" spans="2:65" s="1" customFormat="1" ht="90" customHeight="1">
      <c r="B325" s="33"/>
      <c r="C325" s="133" t="s">
        <v>486</v>
      </c>
      <c r="D325" s="133" t="s">
        <v>182</v>
      </c>
      <c r="E325" s="134" t="s">
        <v>487</v>
      </c>
      <c r="F325" s="135" t="s">
        <v>488</v>
      </c>
      <c r="G325" s="136" t="s">
        <v>141</v>
      </c>
      <c r="H325" s="137">
        <v>274.88</v>
      </c>
      <c r="I325" s="138"/>
      <c r="J325" s="139">
        <f>ROUND(I325*H325,2)</f>
        <v>0</v>
      </c>
      <c r="K325" s="135" t="s">
        <v>185</v>
      </c>
      <c r="L325" s="33"/>
      <c r="M325" s="140" t="s">
        <v>39</v>
      </c>
      <c r="N325" s="141" t="s">
        <v>53</v>
      </c>
      <c r="P325" s="142">
        <f>O325*H325</f>
        <v>0</v>
      </c>
      <c r="Q325" s="142">
        <v>0</v>
      </c>
      <c r="R325" s="142">
        <f>Q325*H325</f>
        <v>0</v>
      </c>
      <c r="S325" s="142">
        <v>0</v>
      </c>
      <c r="T325" s="143">
        <f>S325*H325</f>
        <v>0</v>
      </c>
      <c r="AR325" s="144" t="s">
        <v>421</v>
      </c>
      <c r="AT325" s="144" t="s">
        <v>182</v>
      </c>
      <c r="AU325" s="144" t="s">
        <v>87</v>
      </c>
      <c r="AY325" s="17" t="s">
        <v>179</v>
      </c>
      <c r="BE325" s="145">
        <f>IF(N325="základní",J325,0)</f>
        <v>0</v>
      </c>
      <c r="BF325" s="145">
        <f>IF(N325="snížená",J325,0)</f>
        <v>0</v>
      </c>
      <c r="BG325" s="145">
        <f>IF(N325="zákl. přenesená",J325,0)</f>
        <v>0</v>
      </c>
      <c r="BH325" s="145">
        <f>IF(N325="sníž. přenesená",J325,0)</f>
        <v>0</v>
      </c>
      <c r="BI325" s="145">
        <f>IF(N325="nulová",J325,0)</f>
        <v>0</v>
      </c>
      <c r="BJ325" s="17" t="s">
        <v>186</v>
      </c>
      <c r="BK325" s="145">
        <f>ROUND(I325*H325,2)</f>
        <v>0</v>
      </c>
      <c r="BL325" s="17" t="s">
        <v>421</v>
      </c>
      <c r="BM325" s="144" t="s">
        <v>489</v>
      </c>
    </row>
    <row r="326" spans="2:51" s="12" customFormat="1" ht="20.4">
      <c r="B326" s="146"/>
      <c r="D326" s="147" t="s">
        <v>188</v>
      </c>
      <c r="E326" s="148" t="s">
        <v>39</v>
      </c>
      <c r="F326" s="149" t="s">
        <v>490</v>
      </c>
      <c r="H326" s="150">
        <v>60.99</v>
      </c>
      <c r="I326" s="151"/>
      <c r="L326" s="146"/>
      <c r="M326" s="152"/>
      <c r="T326" s="153"/>
      <c r="AT326" s="148" t="s">
        <v>188</v>
      </c>
      <c r="AU326" s="148" t="s">
        <v>87</v>
      </c>
      <c r="AV326" s="12" t="s">
        <v>89</v>
      </c>
      <c r="AW326" s="12" t="s">
        <v>41</v>
      </c>
      <c r="AX326" s="12" t="s">
        <v>80</v>
      </c>
      <c r="AY326" s="148" t="s">
        <v>179</v>
      </c>
    </row>
    <row r="327" spans="2:51" s="12" customFormat="1" ht="20.4">
      <c r="B327" s="146"/>
      <c r="D327" s="147" t="s">
        <v>188</v>
      </c>
      <c r="E327" s="148" t="s">
        <v>39</v>
      </c>
      <c r="F327" s="149" t="s">
        <v>491</v>
      </c>
      <c r="H327" s="150">
        <v>213.89</v>
      </c>
      <c r="I327" s="151"/>
      <c r="L327" s="146"/>
      <c r="M327" s="152"/>
      <c r="T327" s="153"/>
      <c r="AT327" s="148" t="s">
        <v>188</v>
      </c>
      <c r="AU327" s="148" t="s">
        <v>87</v>
      </c>
      <c r="AV327" s="12" t="s">
        <v>89</v>
      </c>
      <c r="AW327" s="12" t="s">
        <v>41</v>
      </c>
      <c r="AX327" s="12" t="s">
        <v>80</v>
      </c>
      <c r="AY327" s="148" t="s">
        <v>179</v>
      </c>
    </row>
    <row r="328" spans="2:51" s="13" customFormat="1" ht="10.2">
      <c r="B328" s="154"/>
      <c r="D328" s="147" t="s">
        <v>188</v>
      </c>
      <c r="E328" s="155" t="s">
        <v>39</v>
      </c>
      <c r="F328" s="156" t="s">
        <v>192</v>
      </c>
      <c r="H328" s="157">
        <v>274.88</v>
      </c>
      <c r="I328" s="158"/>
      <c r="L328" s="154"/>
      <c r="M328" s="188"/>
      <c r="N328" s="189"/>
      <c r="O328" s="189"/>
      <c r="P328" s="189"/>
      <c r="Q328" s="189"/>
      <c r="R328" s="189"/>
      <c r="S328" s="189"/>
      <c r="T328" s="190"/>
      <c r="AT328" s="155" t="s">
        <v>188</v>
      </c>
      <c r="AU328" s="155" t="s">
        <v>87</v>
      </c>
      <c r="AV328" s="13" t="s">
        <v>186</v>
      </c>
      <c r="AW328" s="13" t="s">
        <v>41</v>
      </c>
      <c r="AX328" s="13" t="s">
        <v>87</v>
      </c>
      <c r="AY328" s="155" t="s">
        <v>179</v>
      </c>
    </row>
    <row r="329" spans="2:12" s="1" customFormat="1" ht="6.9" customHeight="1">
      <c r="B329" s="43"/>
      <c r="C329" s="44"/>
      <c r="D329" s="44"/>
      <c r="E329" s="44"/>
      <c r="F329" s="44"/>
      <c r="G329" s="44"/>
      <c r="H329" s="44"/>
      <c r="I329" s="44"/>
      <c r="J329" s="44"/>
      <c r="K329" s="44"/>
      <c r="L329" s="33"/>
    </row>
  </sheetData>
  <sheetProtection algorithmName="SHA-512" hashValue="2D2eFjR4yuLBswIuBfhHAOi+F8ElA26RhgDg8pASOF4FO263a+GAGWGERzKjuoLq0OpCo6BV2U59SxEJZIynlw==" saltValue="AZuFkJveahlZzVT7T96QtIhJjg105MUoO5VZSAmkjQiaI1QNesdQkk6Cm+Y1CtptLN5WsnZItdA1vcccvuC1Aw==" spinCount="100000" sheet="1" objects="1" scenarios="1" formatColumns="0" formatRows="0" autoFilter="0"/>
  <autoFilter ref="C87:K328"/>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16"/>
  <sheetViews>
    <sheetView showGridLines="0" workbookViewId="0" topLeftCell="A11">
      <selection activeCell="I29" sqref="I2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 customHeight="1">
      <c r="L2" s="231"/>
      <c r="M2" s="231"/>
      <c r="N2" s="231"/>
      <c r="O2" s="231"/>
      <c r="P2" s="231"/>
      <c r="Q2" s="231"/>
      <c r="R2" s="231"/>
      <c r="S2" s="231"/>
      <c r="T2" s="231"/>
      <c r="U2" s="231"/>
      <c r="V2" s="231"/>
      <c r="AT2" s="17" t="s">
        <v>100</v>
      </c>
      <c r="AZ2" s="91" t="s">
        <v>492</v>
      </c>
      <c r="BA2" s="91" t="s">
        <v>493</v>
      </c>
      <c r="BB2" s="91" t="s">
        <v>113</v>
      </c>
      <c r="BC2" s="91" t="s">
        <v>494</v>
      </c>
      <c r="BD2" s="91" t="s">
        <v>89</v>
      </c>
    </row>
    <row r="3" spans="2:46" ht="6.9" customHeight="1">
      <c r="B3" s="18"/>
      <c r="C3" s="19"/>
      <c r="D3" s="19"/>
      <c r="E3" s="19"/>
      <c r="F3" s="19"/>
      <c r="G3" s="19"/>
      <c r="H3" s="19"/>
      <c r="I3" s="19"/>
      <c r="J3" s="19"/>
      <c r="K3" s="19"/>
      <c r="L3" s="20"/>
      <c r="AT3" s="17" t="s">
        <v>89</v>
      </c>
    </row>
    <row r="4" spans="2:46" ht="24.9" customHeight="1">
      <c r="B4" s="20"/>
      <c r="D4" s="21" t="s">
        <v>115</v>
      </c>
      <c r="L4" s="20"/>
      <c r="M4" s="92" t="s">
        <v>10</v>
      </c>
      <c r="AT4" s="17" t="s">
        <v>41</v>
      </c>
    </row>
    <row r="5" spans="2:12" ht="6.9" customHeight="1">
      <c r="B5" s="20"/>
      <c r="L5" s="20"/>
    </row>
    <row r="6" spans="2:12" ht="12" customHeight="1">
      <c r="B6" s="20"/>
      <c r="D6" s="27" t="s">
        <v>16</v>
      </c>
      <c r="L6" s="20"/>
    </row>
    <row r="7" spans="2:12" ht="26.25" customHeight="1">
      <c r="B7" s="20"/>
      <c r="E7" s="246" t="str">
        <f>'Rekapitulace zakázky'!K6</f>
        <v>Oprava úseku km 1,604 - 3,955 (Třebušice - Most n.n.) - změna č.1 po prohlídce staveniště</v>
      </c>
      <c r="F7" s="247"/>
      <c r="G7" s="247"/>
      <c r="H7" s="247"/>
      <c r="L7" s="20"/>
    </row>
    <row r="8" spans="2:12" ht="12" customHeight="1">
      <c r="B8" s="20"/>
      <c r="D8" s="27" t="s">
        <v>130</v>
      </c>
      <c r="L8" s="20"/>
    </row>
    <row r="9" spans="2:12" s="1" customFormat="1" ht="16.5" customHeight="1">
      <c r="B9" s="33"/>
      <c r="E9" s="246" t="s">
        <v>495</v>
      </c>
      <c r="F9" s="248"/>
      <c r="G9" s="248"/>
      <c r="H9" s="248"/>
      <c r="L9" s="33"/>
    </row>
    <row r="10" spans="2:12" s="1" customFormat="1" ht="12" customHeight="1">
      <c r="B10" s="33"/>
      <c r="D10" s="27" t="s">
        <v>138</v>
      </c>
      <c r="L10" s="33"/>
    </row>
    <row r="11" spans="2:12" s="1" customFormat="1" ht="16.5" customHeight="1">
      <c r="B11" s="33"/>
      <c r="E11" s="205" t="s">
        <v>496</v>
      </c>
      <c r="F11" s="248"/>
      <c r="G11" s="248"/>
      <c r="H11" s="248"/>
      <c r="L11" s="33"/>
    </row>
    <row r="12" spans="2:12" s="1" customFormat="1" ht="10.2">
      <c r="B12" s="33"/>
      <c r="L12" s="33"/>
    </row>
    <row r="13" spans="2:12" s="1" customFormat="1" ht="12" customHeight="1">
      <c r="B13" s="33"/>
      <c r="D13" s="27" t="s">
        <v>18</v>
      </c>
      <c r="F13" s="25" t="s">
        <v>39</v>
      </c>
      <c r="I13" s="27" t="s">
        <v>20</v>
      </c>
      <c r="J13" s="25" t="s">
        <v>39</v>
      </c>
      <c r="L13" s="33"/>
    </row>
    <row r="14" spans="2:12" s="1" customFormat="1" ht="12" customHeight="1">
      <c r="B14" s="33"/>
      <c r="D14" s="27" t="s">
        <v>22</v>
      </c>
      <c r="F14" s="25" t="s">
        <v>23</v>
      </c>
      <c r="I14" s="27" t="s">
        <v>24</v>
      </c>
      <c r="J14" s="51" t="str">
        <f>'Rekapitulace zakázky'!AN8</f>
        <v>29. 5. 2023</v>
      </c>
      <c r="L14" s="33"/>
    </row>
    <row r="15" spans="2:12" s="1" customFormat="1" ht="10.8"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 customHeight="1">
      <c r="B18" s="33"/>
      <c r="L18" s="33"/>
    </row>
    <row r="19" spans="2:12" s="1" customFormat="1" ht="12" customHeight="1">
      <c r="B19" s="33"/>
      <c r="D19" s="27" t="s">
        <v>36</v>
      </c>
      <c r="I19" s="27" t="s">
        <v>31</v>
      </c>
      <c r="J19" s="28" t="str">
        <f>'Rekapitulace zakázky'!AN13</f>
        <v>Vyplň údaj</v>
      </c>
      <c r="L19" s="33"/>
    </row>
    <row r="20" spans="2:12" s="1" customFormat="1" ht="18" customHeight="1">
      <c r="B20" s="33"/>
      <c r="E20" s="249" t="str">
        <f>'Rekapitulace zakázky'!E14</f>
        <v>Vyplň údaj</v>
      </c>
      <c r="F20" s="230"/>
      <c r="G20" s="230"/>
      <c r="H20" s="230"/>
      <c r="I20" s="27" t="s">
        <v>34</v>
      </c>
      <c r="J20" s="28" t="str">
        <f>'Rekapitulace zakázky'!AN14</f>
        <v>Vyplň údaj</v>
      </c>
      <c r="L20" s="33"/>
    </row>
    <row r="21" spans="2:12" s="1" customFormat="1" ht="6.9" customHeight="1">
      <c r="B21" s="33"/>
      <c r="L21" s="33"/>
    </row>
    <row r="22" spans="2:12" s="1" customFormat="1" ht="12" customHeight="1">
      <c r="B22" s="33"/>
      <c r="D22" s="27" t="s">
        <v>38</v>
      </c>
      <c r="I22" s="27" t="s">
        <v>31</v>
      </c>
      <c r="J22" s="25" t="str">
        <f>IF('Rekapitulace zakázky'!AN16="","",'Rekapitulace zakázky'!AN16)</f>
        <v/>
      </c>
      <c r="L22" s="33"/>
    </row>
    <row r="23" spans="2:12" s="1" customFormat="1" ht="18" customHeight="1">
      <c r="B23" s="33"/>
      <c r="E23" s="25" t="str">
        <f>IF('Rekapitulace zakázky'!E17="","",'Rekapitulace zakázky'!E17)</f>
        <v xml:space="preserve"> </v>
      </c>
      <c r="I23" s="27" t="s">
        <v>34</v>
      </c>
      <c r="J23" s="25" t="str">
        <f>IF('Rekapitulace zakázky'!AN17="","",'Rekapitulace zakázky'!AN17)</f>
        <v/>
      </c>
      <c r="L23" s="33"/>
    </row>
    <row r="24" spans="2:12" s="1" customFormat="1" ht="6.9" customHeight="1">
      <c r="B24" s="33"/>
      <c r="L24" s="33"/>
    </row>
    <row r="25" spans="2:12" s="1" customFormat="1" ht="12" customHeight="1">
      <c r="B25" s="33"/>
      <c r="D25" s="27" t="s">
        <v>42</v>
      </c>
      <c r="I25" s="27" t="s">
        <v>31</v>
      </c>
      <c r="J25" s="25" t="s">
        <v>39</v>
      </c>
      <c r="L25" s="33"/>
    </row>
    <row r="26" spans="2:12" s="1" customFormat="1" ht="18" customHeight="1">
      <c r="B26" s="33"/>
      <c r="E26" s="25" t="s">
        <v>43</v>
      </c>
      <c r="I26" s="27" t="s">
        <v>34</v>
      </c>
      <c r="J26" s="25" t="s">
        <v>39</v>
      </c>
      <c r="L26" s="33"/>
    </row>
    <row r="27" spans="2:12" s="1" customFormat="1" ht="6.9" customHeight="1">
      <c r="B27" s="33"/>
      <c r="L27" s="33"/>
    </row>
    <row r="28" spans="2:12" s="1" customFormat="1" ht="12" customHeight="1">
      <c r="B28" s="33"/>
      <c r="D28" s="27" t="s">
        <v>44</v>
      </c>
      <c r="L28" s="33"/>
    </row>
    <row r="29" spans="2:12" s="7" customFormat="1" ht="139.2" customHeight="1">
      <c r="B29" s="93"/>
      <c r="E29" s="235" t="s">
        <v>497</v>
      </c>
      <c r="F29" s="235"/>
      <c r="G29" s="235"/>
      <c r="H29" s="235"/>
      <c r="L29" s="93"/>
    </row>
    <row r="30" spans="2:12" s="1" customFormat="1" ht="6.9" customHeight="1">
      <c r="B30" s="33"/>
      <c r="L30" s="33"/>
    </row>
    <row r="31" spans="2:12" s="1" customFormat="1" ht="6.9" customHeight="1">
      <c r="B31" s="33"/>
      <c r="D31" s="52"/>
      <c r="E31" s="52"/>
      <c r="F31" s="52"/>
      <c r="G31" s="52"/>
      <c r="H31" s="52"/>
      <c r="I31" s="52"/>
      <c r="J31" s="52"/>
      <c r="K31" s="52"/>
      <c r="L31" s="33"/>
    </row>
    <row r="32" spans="2:12" s="1" customFormat="1" ht="25.35" customHeight="1">
      <c r="B32" s="33"/>
      <c r="D32" s="94" t="s">
        <v>46</v>
      </c>
      <c r="J32" s="64">
        <f>ROUND(J86,2)</f>
        <v>0</v>
      </c>
      <c r="L32" s="33"/>
    </row>
    <row r="33" spans="2:12" s="1" customFormat="1" ht="6.9" customHeight="1">
      <c r="B33" s="33"/>
      <c r="D33" s="52"/>
      <c r="E33" s="52"/>
      <c r="F33" s="52"/>
      <c r="G33" s="52"/>
      <c r="H33" s="52"/>
      <c r="I33" s="52"/>
      <c r="J33" s="52"/>
      <c r="K33" s="52"/>
      <c r="L33" s="33"/>
    </row>
    <row r="34" spans="2:12" s="1" customFormat="1" ht="14.4" customHeight="1">
      <c r="B34" s="33"/>
      <c r="F34" s="36" t="s">
        <v>48</v>
      </c>
      <c r="I34" s="36" t="s">
        <v>47</v>
      </c>
      <c r="J34" s="36" t="s">
        <v>49</v>
      </c>
      <c r="L34" s="33"/>
    </row>
    <row r="35" spans="2:12" s="1" customFormat="1" ht="14.4" customHeight="1" hidden="1">
      <c r="B35" s="33"/>
      <c r="D35" s="38" t="s">
        <v>50</v>
      </c>
      <c r="E35" s="27" t="s">
        <v>51</v>
      </c>
      <c r="F35" s="84">
        <f>ROUND((SUM(BE86:BE115)),2)</f>
        <v>0</v>
      </c>
      <c r="I35" s="95">
        <v>0.21</v>
      </c>
      <c r="J35" s="84">
        <f>ROUND(((SUM(BE86:BE115))*I35),2)</f>
        <v>0</v>
      </c>
      <c r="L35" s="33"/>
    </row>
    <row r="36" spans="2:12" s="1" customFormat="1" ht="14.4" customHeight="1" hidden="1">
      <c r="B36" s="33"/>
      <c r="E36" s="27" t="s">
        <v>52</v>
      </c>
      <c r="F36" s="84">
        <f>ROUND((SUM(BF86:BF115)),2)</f>
        <v>0</v>
      </c>
      <c r="I36" s="95">
        <v>0.15</v>
      </c>
      <c r="J36" s="84">
        <f>ROUND(((SUM(BF86:BF115))*I36),2)</f>
        <v>0</v>
      </c>
      <c r="L36" s="33"/>
    </row>
    <row r="37" spans="2:12" s="1" customFormat="1" ht="14.4" customHeight="1">
      <c r="B37" s="33"/>
      <c r="D37" s="27" t="s">
        <v>50</v>
      </c>
      <c r="E37" s="27" t="s">
        <v>53</v>
      </c>
      <c r="F37" s="84">
        <f>ROUND((SUM(BG86:BG115)),2)</f>
        <v>0</v>
      </c>
      <c r="I37" s="95">
        <v>0.21</v>
      </c>
      <c r="J37" s="84">
        <f>0</f>
        <v>0</v>
      </c>
      <c r="L37" s="33"/>
    </row>
    <row r="38" spans="2:12" s="1" customFormat="1" ht="14.4" customHeight="1">
      <c r="B38" s="33"/>
      <c r="E38" s="27" t="s">
        <v>54</v>
      </c>
      <c r="F38" s="84">
        <f>ROUND((SUM(BH86:BH115)),2)</f>
        <v>0</v>
      </c>
      <c r="I38" s="95">
        <v>0.15</v>
      </c>
      <c r="J38" s="84">
        <f>0</f>
        <v>0</v>
      </c>
      <c r="L38" s="33"/>
    </row>
    <row r="39" spans="2:12" s="1" customFormat="1" ht="14.4" customHeight="1" hidden="1">
      <c r="B39" s="33"/>
      <c r="E39" s="27" t="s">
        <v>55</v>
      </c>
      <c r="F39" s="84">
        <f>ROUND((SUM(BI86:BI115)),2)</f>
        <v>0</v>
      </c>
      <c r="I39" s="95">
        <v>0</v>
      </c>
      <c r="J39" s="84">
        <f>0</f>
        <v>0</v>
      </c>
      <c r="L39" s="33"/>
    </row>
    <row r="40" spans="2:12" s="1" customFormat="1" ht="6.9" customHeight="1">
      <c r="B40" s="33"/>
      <c r="L40" s="33"/>
    </row>
    <row r="41" spans="2:12" s="1" customFormat="1" ht="25.35" customHeight="1">
      <c r="B41" s="33"/>
      <c r="C41" s="96"/>
      <c r="D41" s="97" t="s">
        <v>56</v>
      </c>
      <c r="E41" s="55"/>
      <c r="F41" s="55"/>
      <c r="G41" s="98" t="s">
        <v>57</v>
      </c>
      <c r="H41" s="99" t="s">
        <v>58</v>
      </c>
      <c r="I41" s="55"/>
      <c r="J41" s="100">
        <f>SUM(J32:J39)</f>
        <v>0</v>
      </c>
      <c r="K41" s="101"/>
      <c r="L41" s="33"/>
    </row>
    <row r="42" spans="2:12" s="1" customFormat="1" ht="14.4" customHeight="1">
      <c r="B42" s="43"/>
      <c r="C42" s="44"/>
      <c r="D42" s="44"/>
      <c r="E42" s="44"/>
      <c r="F42" s="44"/>
      <c r="G42" s="44"/>
      <c r="H42" s="44"/>
      <c r="I42" s="44"/>
      <c r="J42" s="44"/>
      <c r="K42" s="44"/>
      <c r="L42" s="33"/>
    </row>
    <row r="46" spans="2:12" s="1" customFormat="1" ht="6.9" customHeight="1" hidden="1">
      <c r="B46" s="45"/>
      <c r="C46" s="46"/>
      <c r="D46" s="46"/>
      <c r="E46" s="46"/>
      <c r="F46" s="46"/>
      <c r="G46" s="46"/>
      <c r="H46" s="46"/>
      <c r="I46" s="46"/>
      <c r="J46" s="46"/>
      <c r="K46" s="46"/>
      <c r="L46" s="33"/>
    </row>
    <row r="47" spans="2:12" s="1" customFormat="1" ht="24.9" customHeight="1" hidden="1">
      <c r="B47" s="33"/>
      <c r="C47" s="21" t="s">
        <v>157</v>
      </c>
      <c r="L47" s="33"/>
    </row>
    <row r="48" spans="2:12" s="1" customFormat="1" ht="6.9" customHeight="1" hidden="1">
      <c r="B48" s="33"/>
      <c r="L48" s="33"/>
    </row>
    <row r="49" spans="2:12" s="1" customFormat="1" ht="12" customHeight="1" hidden="1">
      <c r="B49" s="33"/>
      <c r="C49" s="27" t="s">
        <v>16</v>
      </c>
      <c r="L49" s="33"/>
    </row>
    <row r="50" spans="2:12" s="1" customFormat="1" ht="26.25" customHeight="1" hidden="1">
      <c r="B50" s="33"/>
      <c r="E50" s="246" t="str">
        <f>E7</f>
        <v>Oprava úseku km 1,604 - 3,955 (Třebušice - Most n.n.) - změna č.1 po prohlídce staveniště</v>
      </c>
      <c r="F50" s="247"/>
      <c r="G50" s="247"/>
      <c r="H50" s="247"/>
      <c r="L50" s="33"/>
    </row>
    <row r="51" spans="2:12" ht="12" customHeight="1" hidden="1">
      <c r="B51" s="20"/>
      <c r="C51" s="27" t="s">
        <v>130</v>
      </c>
      <c r="L51" s="20"/>
    </row>
    <row r="52" spans="2:12" s="1" customFormat="1" ht="16.5" customHeight="1" hidden="1">
      <c r="B52" s="33"/>
      <c r="E52" s="246" t="s">
        <v>495</v>
      </c>
      <c r="F52" s="248"/>
      <c r="G52" s="248"/>
      <c r="H52" s="248"/>
      <c r="L52" s="33"/>
    </row>
    <row r="53" spans="2:12" s="1" customFormat="1" ht="12" customHeight="1" hidden="1">
      <c r="B53" s="33"/>
      <c r="C53" s="27" t="s">
        <v>138</v>
      </c>
      <c r="L53" s="33"/>
    </row>
    <row r="54" spans="2:12" s="1" customFormat="1" ht="16.5" customHeight="1" hidden="1">
      <c r="B54" s="33"/>
      <c r="E54" s="205" t="str">
        <f>E11</f>
        <v>Č21-zm_1 - Vedlejší rozpočtové náklady</v>
      </c>
      <c r="F54" s="248"/>
      <c r="G54" s="248"/>
      <c r="H54" s="248"/>
      <c r="L54" s="33"/>
    </row>
    <row r="55" spans="2:12" s="1" customFormat="1" ht="6.9" customHeight="1" hidden="1">
      <c r="B55" s="33"/>
      <c r="L55" s="33"/>
    </row>
    <row r="56" spans="2:12" s="1" customFormat="1" ht="12" customHeight="1" hidden="1">
      <c r="B56" s="33"/>
      <c r="C56" s="27" t="s">
        <v>22</v>
      </c>
      <c r="F56" s="25" t="str">
        <f>F14</f>
        <v>Třebušice - Most nové nádraží</v>
      </c>
      <c r="I56" s="27" t="s">
        <v>24</v>
      </c>
      <c r="J56" s="51" t="str">
        <f>IF(J14="","",J14)</f>
        <v>29. 5. 2023</v>
      </c>
      <c r="L56" s="33"/>
    </row>
    <row r="57" spans="2:12" s="1" customFormat="1" ht="6.9" customHeight="1" hidden="1">
      <c r="B57" s="33"/>
      <c r="L57" s="33"/>
    </row>
    <row r="58" spans="2:12" s="1" customFormat="1" ht="15.15" customHeight="1" hidden="1">
      <c r="B58" s="33"/>
      <c r="C58" s="27" t="s">
        <v>30</v>
      </c>
      <c r="F58" s="25" t="str">
        <f>E17</f>
        <v>Správa železnic státní organizace</v>
      </c>
      <c r="I58" s="27" t="s">
        <v>38</v>
      </c>
      <c r="J58" s="31" t="str">
        <f>E23</f>
        <v xml:space="preserve"> </v>
      </c>
      <c r="L58" s="33"/>
    </row>
    <row r="59" spans="2:12" s="1" customFormat="1" ht="25.65" customHeight="1" hidden="1">
      <c r="B59" s="33"/>
      <c r="C59" s="27" t="s">
        <v>36</v>
      </c>
      <c r="F59" s="25" t="str">
        <f>IF(E20="","",E20)</f>
        <v>Vyplň údaj</v>
      </c>
      <c r="I59" s="27" t="s">
        <v>42</v>
      </c>
      <c r="J59" s="31" t="str">
        <f>E26</f>
        <v>Martin Řehák_725057275</v>
      </c>
      <c r="L59" s="33"/>
    </row>
    <row r="60" spans="2:12" s="1" customFormat="1" ht="10.35" customHeight="1" hidden="1">
      <c r="B60" s="33"/>
      <c r="L60" s="33"/>
    </row>
    <row r="61" spans="2:12" s="1" customFormat="1" ht="29.25" customHeight="1" hidden="1">
      <c r="B61" s="33"/>
      <c r="C61" s="102" t="s">
        <v>158</v>
      </c>
      <c r="D61" s="96"/>
      <c r="E61" s="96"/>
      <c r="F61" s="96"/>
      <c r="G61" s="96"/>
      <c r="H61" s="96"/>
      <c r="I61" s="96"/>
      <c r="J61" s="103" t="s">
        <v>159</v>
      </c>
      <c r="K61" s="96"/>
      <c r="L61" s="33"/>
    </row>
    <row r="62" spans="2:12" s="1" customFormat="1" ht="10.35" customHeight="1" hidden="1">
      <c r="B62" s="33"/>
      <c r="L62" s="33"/>
    </row>
    <row r="63" spans="2:47" s="1" customFormat="1" ht="22.8" customHeight="1" hidden="1">
      <c r="B63" s="33"/>
      <c r="C63" s="104" t="s">
        <v>78</v>
      </c>
      <c r="J63" s="64">
        <f>J86</f>
        <v>0</v>
      </c>
      <c r="L63" s="33"/>
      <c r="AU63" s="17" t="s">
        <v>160</v>
      </c>
    </row>
    <row r="64" spans="2:12" s="8" customFormat="1" ht="24.9" customHeight="1" hidden="1">
      <c r="B64" s="105"/>
      <c r="D64" s="106" t="s">
        <v>498</v>
      </c>
      <c r="E64" s="107"/>
      <c r="F64" s="107"/>
      <c r="G64" s="107"/>
      <c r="H64" s="107"/>
      <c r="I64" s="107"/>
      <c r="J64" s="108">
        <f>J87</f>
        <v>0</v>
      </c>
      <c r="L64" s="105"/>
    </row>
    <row r="65" spans="2:12" s="1" customFormat="1" ht="21.75" customHeight="1" hidden="1">
      <c r="B65" s="33"/>
      <c r="L65" s="33"/>
    </row>
    <row r="66" spans="2:12" s="1" customFormat="1" ht="6.9" customHeight="1" hidden="1">
      <c r="B66" s="43"/>
      <c r="C66" s="44"/>
      <c r="D66" s="44"/>
      <c r="E66" s="44"/>
      <c r="F66" s="44"/>
      <c r="G66" s="44"/>
      <c r="H66" s="44"/>
      <c r="I66" s="44"/>
      <c r="J66" s="44"/>
      <c r="K66" s="44"/>
      <c r="L66" s="33"/>
    </row>
    <row r="67" ht="10.2" hidden="1"/>
    <row r="68" ht="10.2" hidden="1"/>
    <row r="69" ht="10.2" hidden="1"/>
    <row r="70" spans="2:12" s="1" customFormat="1" ht="6.9" customHeight="1">
      <c r="B70" s="45"/>
      <c r="C70" s="46"/>
      <c r="D70" s="46"/>
      <c r="E70" s="46"/>
      <c r="F70" s="46"/>
      <c r="G70" s="46"/>
      <c r="H70" s="46"/>
      <c r="I70" s="46"/>
      <c r="J70" s="46"/>
      <c r="K70" s="46"/>
      <c r="L70" s="33"/>
    </row>
    <row r="71" spans="2:12" s="1" customFormat="1" ht="24.9" customHeight="1">
      <c r="B71" s="33"/>
      <c r="C71" s="21" t="s">
        <v>164</v>
      </c>
      <c r="L71" s="33"/>
    </row>
    <row r="72" spans="2:12" s="1" customFormat="1" ht="6.9" customHeight="1">
      <c r="B72" s="33"/>
      <c r="L72" s="33"/>
    </row>
    <row r="73" spans="2:12" s="1" customFormat="1" ht="12" customHeight="1">
      <c r="B73" s="33"/>
      <c r="C73" s="27" t="s">
        <v>16</v>
      </c>
      <c r="L73" s="33"/>
    </row>
    <row r="74" spans="2:12" s="1" customFormat="1" ht="26.25" customHeight="1">
      <c r="B74" s="33"/>
      <c r="E74" s="246" t="str">
        <f>E7</f>
        <v>Oprava úseku km 1,604 - 3,955 (Třebušice - Most n.n.) - změna č.1 po prohlídce staveniště</v>
      </c>
      <c r="F74" s="247"/>
      <c r="G74" s="247"/>
      <c r="H74" s="247"/>
      <c r="L74" s="33"/>
    </row>
    <row r="75" spans="2:12" ht="12" customHeight="1">
      <c r="B75" s="20"/>
      <c r="C75" s="27" t="s">
        <v>130</v>
      </c>
      <c r="L75" s="20"/>
    </row>
    <row r="76" spans="2:12" s="1" customFormat="1" ht="16.5" customHeight="1">
      <c r="B76" s="33"/>
      <c r="E76" s="246" t="s">
        <v>495</v>
      </c>
      <c r="F76" s="248"/>
      <c r="G76" s="248"/>
      <c r="H76" s="248"/>
      <c r="L76" s="33"/>
    </row>
    <row r="77" spans="2:12" s="1" customFormat="1" ht="12" customHeight="1">
      <c r="B77" s="33"/>
      <c r="C77" s="27" t="s">
        <v>138</v>
      </c>
      <c r="L77" s="33"/>
    </row>
    <row r="78" spans="2:12" s="1" customFormat="1" ht="16.5" customHeight="1">
      <c r="B78" s="33"/>
      <c r="E78" s="205" t="str">
        <f>E11</f>
        <v>Č21-zm_1 - Vedlejší rozpočtové náklady</v>
      </c>
      <c r="F78" s="248"/>
      <c r="G78" s="248"/>
      <c r="H78" s="248"/>
      <c r="L78" s="33"/>
    </row>
    <row r="79" spans="2:12" s="1" customFormat="1" ht="6.9" customHeight="1">
      <c r="B79" s="33"/>
      <c r="L79" s="33"/>
    </row>
    <row r="80" spans="2:12" s="1" customFormat="1" ht="12" customHeight="1">
      <c r="B80" s="33"/>
      <c r="C80" s="27" t="s">
        <v>22</v>
      </c>
      <c r="F80" s="25" t="str">
        <f>F14</f>
        <v>Třebušice - Most nové nádraží</v>
      </c>
      <c r="I80" s="27" t="s">
        <v>24</v>
      </c>
      <c r="J80" s="51" t="str">
        <f>IF(J14="","",J14)</f>
        <v>29. 5. 2023</v>
      </c>
      <c r="L80" s="33"/>
    </row>
    <row r="81" spans="2:12" s="1" customFormat="1" ht="6.9" customHeight="1">
      <c r="B81" s="33"/>
      <c r="L81" s="33"/>
    </row>
    <row r="82" spans="2:12" s="1" customFormat="1" ht="15.15" customHeight="1">
      <c r="B82" s="33"/>
      <c r="C82" s="27" t="s">
        <v>30</v>
      </c>
      <c r="F82" s="25" t="str">
        <f>E17</f>
        <v>Správa železnic státní organizace</v>
      </c>
      <c r="I82" s="27" t="s">
        <v>38</v>
      </c>
      <c r="J82" s="31" t="str">
        <f>E23</f>
        <v xml:space="preserve"> </v>
      </c>
      <c r="L82" s="33"/>
    </row>
    <row r="83" spans="2:12" s="1" customFormat="1" ht="25.65" customHeight="1">
      <c r="B83" s="33"/>
      <c r="C83" s="27" t="s">
        <v>36</v>
      </c>
      <c r="F83" s="25" t="str">
        <f>IF(E20="","",E20)</f>
        <v>Vyplň údaj</v>
      </c>
      <c r="I83" s="27" t="s">
        <v>42</v>
      </c>
      <c r="J83" s="31" t="str">
        <f>E26</f>
        <v>Martin Řehák_725057275</v>
      </c>
      <c r="L83" s="33"/>
    </row>
    <row r="84" spans="2:12" s="1" customFormat="1" ht="10.35" customHeight="1">
      <c r="B84" s="33"/>
      <c r="L84" s="33"/>
    </row>
    <row r="85" spans="2:20" s="10" customFormat="1" ht="29.25" customHeight="1">
      <c r="B85" s="113"/>
      <c r="C85" s="114" t="s">
        <v>165</v>
      </c>
      <c r="D85" s="115" t="s">
        <v>65</v>
      </c>
      <c r="E85" s="115" t="s">
        <v>61</v>
      </c>
      <c r="F85" s="115" t="s">
        <v>62</v>
      </c>
      <c r="G85" s="115" t="s">
        <v>166</v>
      </c>
      <c r="H85" s="115" t="s">
        <v>167</v>
      </c>
      <c r="I85" s="115" t="s">
        <v>168</v>
      </c>
      <c r="J85" s="115" t="s">
        <v>159</v>
      </c>
      <c r="K85" s="116" t="s">
        <v>169</v>
      </c>
      <c r="L85" s="113"/>
      <c r="M85" s="57" t="s">
        <v>39</v>
      </c>
      <c r="N85" s="58" t="s">
        <v>50</v>
      </c>
      <c r="O85" s="58" t="s">
        <v>170</v>
      </c>
      <c r="P85" s="58" t="s">
        <v>171</v>
      </c>
      <c r="Q85" s="58" t="s">
        <v>172</v>
      </c>
      <c r="R85" s="58" t="s">
        <v>173</v>
      </c>
      <c r="S85" s="58" t="s">
        <v>174</v>
      </c>
      <c r="T85" s="59" t="s">
        <v>175</v>
      </c>
    </row>
    <row r="86" spans="2:63" s="1" customFormat="1" ht="22.8" customHeight="1">
      <c r="B86" s="33"/>
      <c r="C86" s="62" t="s">
        <v>176</v>
      </c>
      <c r="J86" s="117">
        <f>BK86</f>
        <v>0</v>
      </c>
      <c r="L86" s="33"/>
      <c r="M86" s="60"/>
      <c r="N86" s="52"/>
      <c r="O86" s="52"/>
      <c r="P86" s="118">
        <f>P87</f>
        <v>0</v>
      </c>
      <c r="Q86" s="52"/>
      <c r="R86" s="118">
        <f>R87</f>
        <v>0</v>
      </c>
      <c r="S86" s="52"/>
      <c r="T86" s="119">
        <f>T87</f>
        <v>0</v>
      </c>
      <c r="AT86" s="17" t="s">
        <v>79</v>
      </c>
      <c r="AU86" s="17" t="s">
        <v>160</v>
      </c>
      <c r="BK86" s="120">
        <f>BK87</f>
        <v>0</v>
      </c>
    </row>
    <row r="87" spans="2:63" s="11" customFormat="1" ht="25.95" customHeight="1">
      <c r="B87" s="121"/>
      <c r="D87" s="122" t="s">
        <v>79</v>
      </c>
      <c r="E87" s="123" t="s">
        <v>96</v>
      </c>
      <c r="F87" s="123" t="s">
        <v>99</v>
      </c>
      <c r="I87" s="124"/>
      <c r="J87" s="125">
        <f>BK87</f>
        <v>0</v>
      </c>
      <c r="L87" s="121"/>
      <c r="M87" s="126"/>
      <c r="P87" s="127">
        <f>SUM(P88:P115)</f>
        <v>0</v>
      </c>
      <c r="R87" s="127">
        <f>SUM(R88:R115)</f>
        <v>0</v>
      </c>
      <c r="T87" s="128">
        <f>SUM(T88:T115)</f>
        <v>0</v>
      </c>
      <c r="AR87" s="122" t="s">
        <v>180</v>
      </c>
      <c r="AT87" s="129" t="s">
        <v>79</v>
      </c>
      <c r="AU87" s="129" t="s">
        <v>80</v>
      </c>
      <c r="AY87" s="122" t="s">
        <v>179</v>
      </c>
      <c r="BK87" s="130">
        <f>SUM(BK88:BK115)</f>
        <v>0</v>
      </c>
    </row>
    <row r="88" spans="2:65" s="1" customFormat="1" ht="16.5" customHeight="1">
      <c r="B88" s="33"/>
      <c r="C88" s="133" t="s">
        <v>87</v>
      </c>
      <c r="D88" s="133" t="s">
        <v>182</v>
      </c>
      <c r="E88" s="134" t="s">
        <v>499</v>
      </c>
      <c r="F88" s="135" t="s">
        <v>500</v>
      </c>
      <c r="G88" s="136" t="s">
        <v>501</v>
      </c>
      <c r="H88" s="191"/>
      <c r="I88" s="138"/>
      <c r="J88" s="139">
        <f>ROUND(I88*H88,2)</f>
        <v>0</v>
      </c>
      <c r="K88" s="135" t="s">
        <v>185</v>
      </c>
      <c r="L88" s="33"/>
      <c r="M88" s="140" t="s">
        <v>39</v>
      </c>
      <c r="N88" s="141" t="s">
        <v>53</v>
      </c>
      <c r="P88" s="142">
        <f>O88*H88</f>
        <v>0</v>
      </c>
      <c r="Q88" s="142">
        <v>0</v>
      </c>
      <c r="R88" s="142">
        <f>Q88*H88</f>
        <v>0</v>
      </c>
      <c r="S88" s="142">
        <v>0</v>
      </c>
      <c r="T88" s="143">
        <f>S88*H88</f>
        <v>0</v>
      </c>
      <c r="AR88" s="144" t="s">
        <v>186</v>
      </c>
      <c r="AT88" s="144" t="s">
        <v>182</v>
      </c>
      <c r="AU88" s="144" t="s">
        <v>87</v>
      </c>
      <c r="AY88" s="17" t="s">
        <v>179</v>
      </c>
      <c r="BE88" s="145">
        <f>IF(N88="základní",J88,0)</f>
        <v>0</v>
      </c>
      <c r="BF88" s="145">
        <f>IF(N88="snížená",J88,0)</f>
        <v>0</v>
      </c>
      <c r="BG88" s="145">
        <f>IF(N88="zákl. přenesená",J88,0)</f>
        <v>0</v>
      </c>
      <c r="BH88" s="145">
        <f>IF(N88="sníž. přenesená",J88,0)</f>
        <v>0</v>
      </c>
      <c r="BI88" s="145">
        <f>IF(N88="nulová",J88,0)</f>
        <v>0</v>
      </c>
      <c r="BJ88" s="17" t="s">
        <v>186</v>
      </c>
      <c r="BK88" s="145">
        <f>ROUND(I88*H88,2)</f>
        <v>0</v>
      </c>
      <c r="BL88" s="17" t="s">
        <v>186</v>
      </c>
      <c r="BM88" s="144" t="s">
        <v>502</v>
      </c>
    </row>
    <row r="89" spans="2:65" s="1" customFormat="1" ht="78" customHeight="1">
      <c r="B89" s="33"/>
      <c r="C89" s="133" t="s">
        <v>89</v>
      </c>
      <c r="D89" s="133" t="s">
        <v>182</v>
      </c>
      <c r="E89" s="134" t="s">
        <v>503</v>
      </c>
      <c r="F89" s="135" t="s">
        <v>504</v>
      </c>
      <c r="G89" s="136" t="s">
        <v>125</v>
      </c>
      <c r="H89" s="137">
        <v>5</v>
      </c>
      <c r="I89" s="138"/>
      <c r="J89" s="139">
        <f>ROUND(I89*H89,2)</f>
        <v>0</v>
      </c>
      <c r="K89" s="135" t="s">
        <v>185</v>
      </c>
      <c r="L89" s="33"/>
      <c r="M89" s="140" t="s">
        <v>39</v>
      </c>
      <c r="N89" s="141" t="s">
        <v>53</v>
      </c>
      <c r="P89" s="142">
        <f>O89*H89</f>
        <v>0</v>
      </c>
      <c r="Q89" s="142">
        <v>0</v>
      </c>
      <c r="R89" s="142">
        <f>Q89*H89</f>
        <v>0</v>
      </c>
      <c r="S89" s="142">
        <v>0</v>
      </c>
      <c r="T89" s="143">
        <f>S89*H89</f>
        <v>0</v>
      </c>
      <c r="AR89" s="144" t="s">
        <v>505</v>
      </c>
      <c r="AT89" s="144" t="s">
        <v>182</v>
      </c>
      <c r="AU89" s="144" t="s">
        <v>87</v>
      </c>
      <c r="AY89" s="17" t="s">
        <v>179</v>
      </c>
      <c r="BE89" s="145">
        <f>IF(N89="základní",J89,0)</f>
        <v>0</v>
      </c>
      <c r="BF89" s="145">
        <f>IF(N89="snížená",J89,0)</f>
        <v>0</v>
      </c>
      <c r="BG89" s="145">
        <f>IF(N89="zákl. přenesená",J89,0)</f>
        <v>0</v>
      </c>
      <c r="BH89" s="145">
        <f>IF(N89="sníž. přenesená",J89,0)</f>
        <v>0</v>
      </c>
      <c r="BI89" s="145">
        <f>IF(N89="nulová",J89,0)</f>
        <v>0</v>
      </c>
      <c r="BJ89" s="17" t="s">
        <v>186</v>
      </c>
      <c r="BK89" s="145">
        <f>ROUND(I89*H89,2)</f>
        <v>0</v>
      </c>
      <c r="BL89" s="17" t="s">
        <v>505</v>
      </c>
      <c r="BM89" s="144" t="s">
        <v>506</v>
      </c>
    </row>
    <row r="90" spans="2:47" s="1" customFormat="1" ht="48">
      <c r="B90" s="33"/>
      <c r="D90" s="147" t="s">
        <v>195</v>
      </c>
      <c r="F90" s="161" t="s">
        <v>507</v>
      </c>
      <c r="I90" s="162"/>
      <c r="L90" s="33"/>
      <c r="M90" s="163"/>
      <c r="T90" s="54"/>
      <c r="AT90" s="17" t="s">
        <v>195</v>
      </c>
      <c r="AU90" s="17" t="s">
        <v>87</v>
      </c>
    </row>
    <row r="91" spans="2:65" s="1" customFormat="1" ht="21.75" customHeight="1">
      <c r="B91" s="33"/>
      <c r="C91" s="133" t="s">
        <v>201</v>
      </c>
      <c r="D91" s="133" t="s">
        <v>182</v>
      </c>
      <c r="E91" s="134" t="s">
        <v>508</v>
      </c>
      <c r="F91" s="135" t="s">
        <v>509</v>
      </c>
      <c r="G91" s="136" t="s">
        <v>501</v>
      </c>
      <c r="H91" s="191"/>
      <c r="I91" s="138"/>
      <c r="J91" s="139">
        <f>ROUND(I91*H91,2)</f>
        <v>0</v>
      </c>
      <c r="K91" s="135" t="s">
        <v>185</v>
      </c>
      <c r="L91" s="33"/>
      <c r="M91" s="140" t="s">
        <v>39</v>
      </c>
      <c r="N91" s="141" t="s">
        <v>53</v>
      </c>
      <c r="P91" s="142">
        <f>O91*H91</f>
        <v>0</v>
      </c>
      <c r="Q91" s="142">
        <v>0</v>
      </c>
      <c r="R91" s="142">
        <f>Q91*H91</f>
        <v>0</v>
      </c>
      <c r="S91" s="142">
        <v>0</v>
      </c>
      <c r="T91" s="143">
        <f>S91*H91</f>
        <v>0</v>
      </c>
      <c r="AR91" s="144" t="s">
        <v>186</v>
      </c>
      <c r="AT91" s="144" t="s">
        <v>182</v>
      </c>
      <c r="AU91" s="144" t="s">
        <v>87</v>
      </c>
      <c r="AY91" s="17" t="s">
        <v>179</v>
      </c>
      <c r="BE91" s="145">
        <f>IF(N91="základní",J91,0)</f>
        <v>0</v>
      </c>
      <c r="BF91" s="145">
        <f>IF(N91="snížená",J91,0)</f>
        <v>0</v>
      </c>
      <c r="BG91" s="145">
        <f>IF(N91="zákl. přenesená",J91,0)</f>
        <v>0</v>
      </c>
      <c r="BH91" s="145">
        <f>IF(N91="sníž. přenesená",J91,0)</f>
        <v>0</v>
      </c>
      <c r="BI91" s="145">
        <f>IF(N91="nulová",J91,0)</f>
        <v>0</v>
      </c>
      <c r="BJ91" s="17" t="s">
        <v>186</v>
      </c>
      <c r="BK91" s="145">
        <f>ROUND(I91*H91,2)</f>
        <v>0</v>
      </c>
      <c r="BL91" s="17" t="s">
        <v>186</v>
      </c>
      <c r="BM91" s="144" t="s">
        <v>510</v>
      </c>
    </row>
    <row r="92" spans="2:65" s="1" customFormat="1" ht="114.9" customHeight="1">
      <c r="B92" s="33"/>
      <c r="C92" s="133" t="s">
        <v>186</v>
      </c>
      <c r="D92" s="133" t="s">
        <v>182</v>
      </c>
      <c r="E92" s="134" t="s">
        <v>511</v>
      </c>
      <c r="F92" s="135" t="s">
        <v>512</v>
      </c>
      <c r="G92" s="136" t="s">
        <v>113</v>
      </c>
      <c r="H92" s="137">
        <v>2.351</v>
      </c>
      <c r="I92" s="138"/>
      <c r="J92" s="139">
        <f>ROUND(I92*H92,2)</f>
        <v>0</v>
      </c>
      <c r="K92" s="135" t="s">
        <v>185</v>
      </c>
      <c r="L92" s="33"/>
      <c r="M92" s="140" t="s">
        <v>39</v>
      </c>
      <c r="N92" s="141" t="s">
        <v>53</v>
      </c>
      <c r="P92" s="142">
        <f>O92*H92</f>
        <v>0</v>
      </c>
      <c r="Q92" s="142">
        <v>0</v>
      </c>
      <c r="R92" s="142">
        <f>Q92*H92</f>
        <v>0</v>
      </c>
      <c r="S92" s="142">
        <v>0</v>
      </c>
      <c r="T92" s="143">
        <f>S92*H92</f>
        <v>0</v>
      </c>
      <c r="AR92" s="144" t="s">
        <v>186</v>
      </c>
      <c r="AT92" s="144" t="s">
        <v>182</v>
      </c>
      <c r="AU92" s="144" t="s">
        <v>87</v>
      </c>
      <c r="AY92" s="17" t="s">
        <v>179</v>
      </c>
      <c r="BE92" s="145">
        <f>IF(N92="základní",J92,0)</f>
        <v>0</v>
      </c>
      <c r="BF92" s="145">
        <f>IF(N92="snížená",J92,0)</f>
        <v>0</v>
      </c>
      <c r="BG92" s="145">
        <f>IF(N92="zákl. přenesená",J92,0)</f>
        <v>0</v>
      </c>
      <c r="BH92" s="145">
        <f>IF(N92="sníž. přenesená",J92,0)</f>
        <v>0</v>
      </c>
      <c r="BI92" s="145">
        <f>IF(N92="nulová",J92,0)</f>
        <v>0</v>
      </c>
      <c r="BJ92" s="17" t="s">
        <v>186</v>
      </c>
      <c r="BK92" s="145">
        <f>ROUND(I92*H92,2)</f>
        <v>0</v>
      </c>
      <c r="BL92" s="17" t="s">
        <v>186</v>
      </c>
      <c r="BM92" s="144" t="s">
        <v>513</v>
      </c>
    </row>
    <row r="93" spans="2:47" s="1" customFormat="1" ht="76.8">
      <c r="B93" s="33"/>
      <c r="D93" s="147" t="s">
        <v>195</v>
      </c>
      <c r="F93" s="161" t="s">
        <v>514</v>
      </c>
      <c r="I93" s="162"/>
      <c r="L93" s="33"/>
      <c r="M93" s="163"/>
      <c r="T93" s="54"/>
      <c r="AT93" s="17" t="s">
        <v>195</v>
      </c>
      <c r="AU93" s="17" t="s">
        <v>87</v>
      </c>
    </row>
    <row r="94" spans="2:51" s="14" customFormat="1" ht="10.2">
      <c r="B94" s="164"/>
      <c r="D94" s="147" t="s">
        <v>188</v>
      </c>
      <c r="E94" s="165" t="s">
        <v>39</v>
      </c>
      <c r="F94" s="166" t="s">
        <v>274</v>
      </c>
      <c r="H94" s="165" t="s">
        <v>39</v>
      </c>
      <c r="I94" s="167"/>
      <c r="L94" s="164"/>
      <c r="M94" s="168"/>
      <c r="T94" s="169"/>
      <c r="AT94" s="165" t="s">
        <v>188</v>
      </c>
      <c r="AU94" s="165" t="s">
        <v>87</v>
      </c>
      <c r="AV94" s="14" t="s">
        <v>87</v>
      </c>
      <c r="AW94" s="14" t="s">
        <v>41</v>
      </c>
      <c r="AX94" s="14" t="s">
        <v>80</v>
      </c>
      <c r="AY94" s="165" t="s">
        <v>179</v>
      </c>
    </row>
    <row r="95" spans="2:51" s="12" customFormat="1" ht="10.2">
      <c r="B95" s="146"/>
      <c r="D95" s="147" t="s">
        <v>188</v>
      </c>
      <c r="E95" s="148" t="s">
        <v>39</v>
      </c>
      <c r="F95" s="149" t="s">
        <v>515</v>
      </c>
      <c r="H95" s="150">
        <v>2.351</v>
      </c>
      <c r="I95" s="151"/>
      <c r="L95" s="146"/>
      <c r="M95" s="152"/>
      <c r="T95" s="153"/>
      <c r="AT95" s="148" t="s">
        <v>188</v>
      </c>
      <c r="AU95" s="148" t="s">
        <v>87</v>
      </c>
      <c r="AV95" s="12" t="s">
        <v>89</v>
      </c>
      <c r="AW95" s="12" t="s">
        <v>41</v>
      </c>
      <c r="AX95" s="12" t="s">
        <v>80</v>
      </c>
      <c r="AY95" s="148" t="s">
        <v>179</v>
      </c>
    </row>
    <row r="96" spans="2:51" s="13" customFormat="1" ht="10.2">
      <c r="B96" s="154"/>
      <c r="D96" s="147" t="s">
        <v>188</v>
      </c>
      <c r="E96" s="155" t="s">
        <v>492</v>
      </c>
      <c r="F96" s="156" t="s">
        <v>192</v>
      </c>
      <c r="H96" s="157">
        <v>2.351</v>
      </c>
      <c r="I96" s="158"/>
      <c r="L96" s="154"/>
      <c r="M96" s="159"/>
      <c r="T96" s="160"/>
      <c r="AT96" s="155" t="s">
        <v>188</v>
      </c>
      <c r="AU96" s="155" t="s">
        <v>87</v>
      </c>
      <c r="AV96" s="13" t="s">
        <v>186</v>
      </c>
      <c r="AW96" s="13" t="s">
        <v>41</v>
      </c>
      <c r="AX96" s="13" t="s">
        <v>87</v>
      </c>
      <c r="AY96" s="155" t="s">
        <v>179</v>
      </c>
    </row>
    <row r="97" spans="2:65" s="1" customFormat="1" ht="78" customHeight="1">
      <c r="B97" s="33"/>
      <c r="C97" s="133" t="s">
        <v>180</v>
      </c>
      <c r="D97" s="133" t="s">
        <v>182</v>
      </c>
      <c r="E97" s="134" t="s">
        <v>516</v>
      </c>
      <c r="F97" s="135" t="s">
        <v>517</v>
      </c>
      <c r="G97" s="136" t="s">
        <v>501</v>
      </c>
      <c r="H97" s="191"/>
      <c r="I97" s="138"/>
      <c r="J97" s="139">
        <f>ROUND(I97*H97,2)</f>
        <v>0</v>
      </c>
      <c r="K97" s="135" t="s">
        <v>185</v>
      </c>
      <c r="L97" s="33"/>
      <c r="M97" s="140" t="s">
        <v>39</v>
      </c>
      <c r="N97" s="141" t="s">
        <v>53</v>
      </c>
      <c r="P97" s="142">
        <f>O97*H97</f>
        <v>0</v>
      </c>
      <c r="Q97" s="142">
        <v>0</v>
      </c>
      <c r="R97" s="142">
        <f>Q97*H97</f>
        <v>0</v>
      </c>
      <c r="S97" s="142">
        <v>0</v>
      </c>
      <c r="T97" s="143">
        <f>S97*H97</f>
        <v>0</v>
      </c>
      <c r="AR97" s="144" t="s">
        <v>421</v>
      </c>
      <c r="AT97" s="144" t="s">
        <v>182</v>
      </c>
      <c r="AU97" s="144" t="s">
        <v>87</v>
      </c>
      <c r="AY97" s="17" t="s">
        <v>179</v>
      </c>
      <c r="BE97" s="145">
        <f>IF(N97="základní",J97,0)</f>
        <v>0</v>
      </c>
      <c r="BF97" s="145">
        <f>IF(N97="snížená",J97,0)</f>
        <v>0</v>
      </c>
      <c r="BG97" s="145">
        <f>IF(N97="zákl. přenesená",J97,0)</f>
        <v>0</v>
      </c>
      <c r="BH97" s="145">
        <f>IF(N97="sníž. přenesená",J97,0)</f>
        <v>0</v>
      </c>
      <c r="BI97" s="145">
        <f>IF(N97="nulová",J97,0)</f>
        <v>0</v>
      </c>
      <c r="BJ97" s="17" t="s">
        <v>186</v>
      </c>
      <c r="BK97" s="145">
        <f>ROUND(I97*H97,2)</f>
        <v>0</v>
      </c>
      <c r="BL97" s="17" t="s">
        <v>421</v>
      </c>
      <c r="BM97" s="144" t="s">
        <v>518</v>
      </c>
    </row>
    <row r="98" spans="2:47" s="1" customFormat="1" ht="48">
      <c r="B98" s="33"/>
      <c r="D98" s="147" t="s">
        <v>195</v>
      </c>
      <c r="F98" s="161" t="s">
        <v>519</v>
      </c>
      <c r="I98" s="162"/>
      <c r="L98" s="33"/>
      <c r="M98" s="163"/>
      <c r="T98" s="54"/>
      <c r="AT98" s="17" t="s">
        <v>195</v>
      </c>
      <c r="AU98" s="17" t="s">
        <v>87</v>
      </c>
    </row>
    <row r="99" spans="2:65" s="1" customFormat="1" ht="90" customHeight="1">
      <c r="B99" s="33"/>
      <c r="C99" s="133" t="s">
        <v>209</v>
      </c>
      <c r="D99" s="133" t="s">
        <v>182</v>
      </c>
      <c r="E99" s="134" t="s">
        <v>520</v>
      </c>
      <c r="F99" s="135" t="s">
        <v>521</v>
      </c>
      <c r="G99" s="136" t="s">
        <v>501</v>
      </c>
      <c r="H99" s="191"/>
      <c r="I99" s="138"/>
      <c r="J99" s="139">
        <f>ROUND(I99*H99,2)</f>
        <v>0</v>
      </c>
      <c r="K99" s="135" t="s">
        <v>185</v>
      </c>
      <c r="L99" s="33"/>
      <c r="M99" s="140" t="s">
        <v>39</v>
      </c>
      <c r="N99" s="141" t="s">
        <v>53</v>
      </c>
      <c r="P99" s="142">
        <f>O99*H99</f>
        <v>0</v>
      </c>
      <c r="Q99" s="142">
        <v>0</v>
      </c>
      <c r="R99" s="142">
        <f>Q99*H99</f>
        <v>0</v>
      </c>
      <c r="S99" s="142">
        <v>0</v>
      </c>
      <c r="T99" s="143">
        <f>S99*H99</f>
        <v>0</v>
      </c>
      <c r="AR99" s="144" t="s">
        <v>421</v>
      </c>
      <c r="AT99" s="144" t="s">
        <v>182</v>
      </c>
      <c r="AU99" s="144" t="s">
        <v>87</v>
      </c>
      <c r="AY99" s="17" t="s">
        <v>179</v>
      </c>
      <c r="BE99" s="145">
        <f>IF(N99="základní",J99,0)</f>
        <v>0</v>
      </c>
      <c r="BF99" s="145">
        <f>IF(N99="snížená",J99,0)</f>
        <v>0</v>
      </c>
      <c r="BG99" s="145">
        <f>IF(N99="zákl. přenesená",J99,0)</f>
        <v>0</v>
      </c>
      <c r="BH99" s="145">
        <f>IF(N99="sníž. přenesená",J99,0)</f>
        <v>0</v>
      </c>
      <c r="BI99" s="145">
        <f>IF(N99="nulová",J99,0)</f>
        <v>0</v>
      </c>
      <c r="BJ99" s="17" t="s">
        <v>186</v>
      </c>
      <c r="BK99" s="145">
        <f>ROUND(I99*H99,2)</f>
        <v>0</v>
      </c>
      <c r="BL99" s="17" t="s">
        <v>421</v>
      </c>
      <c r="BM99" s="144" t="s">
        <v>522</v>
      </c>
    </row>
    <row r="100" spans="2:47" s="1" customFormat="1" ht="57.6">
      <c r="B100" s="33"/>
      <c r="D100" s="147" t="s">
        <v>195</v>
      </c>
      <c r="F100" s="161" t="s">
        <v>523</v>
      </c>
      <c r="I100" s="162"/>
      <c r="L100" s="33"/>
      <c r="M100" s="163"/>
      <c r="T100" s="54"/>
      <c r="AT100" s="17" t="s">
        <v>195</v>
      </c>
      <c r="AU100" s="17" t="s">
        <v>87</v>
      </c>
    </row>
    <row r="101" spans="2:47" s="1" customFormat="1" ht="19.2">
      <c r="B101" s="33"/>
      <c r="D101" s="147" t="s">
        <v>197</v>
      </c>
      <c r="F101" s="161" t="s">
        <v>524</v>
      </c>
      <c r="I101" s="162"/>
      <c r="L101" s="33"/>
      <c r="M101" s="163"/>
      <c r="T101" s="54"/>
      <c r="AT101" s="17" t="s">
        <v>197</v>
      </c>
      <c r="AU101" s="17" t="s">
        <v>87</v>
      </c>
    </row>
    <row r="102" spans="2:65" s="1" customFormat="1" ht="66.75" customHeight="1">
      <c r="B102" s="33"/>
      <c r="C102" s="133" t="s">
        <v>225</v>
      </c>
      <c r="D102" s="133" t="s">
        <v>182</v>
      </c>
      <c r="E102" s="134" t="s">
        <v>525</v>
      </c>
      <c r="F102" s="135" t="s">
        <v>526</v>
      </c>
      <c r="G102" s="136" t="s">
        <v>501</v>
      </c>
      <c r="H102" s="191"/>
      <c r="I102" s="138"/>
      <c r="J102" s="139">
        <f>ROUND(I102*H102,2)</f>
        <v>0</v>
      </c>
      <c r="K102" s="135" t="s">
        <v>185</v>
      </c>
      <c r="L102" s="33"/>
      <c r="M102" s="140" t="s">
        <v>39</v>
      </c>
      <c r="N102" s="141" t="s">
        <v>53</v>
      </c>
      <c r="P102" s="142">
        <f>O102*H102</f>
        <v>0</v>
      </c>
      <c r="Q102" s="142">
        <v>0</v>
      </c>
      <c r="R102" s="142">
        <f>Q102*H102</f>
        <v>0</v>
      </c>
      <c r="S102" s="142">
        <v>0</v>
      </c>
      <c r="T102" s="143">
        <f>S102*H102</f>
        <v>0</v>
      </c>
      <c r="AR102" s="144" t="s">
        <v>421</v>
      </c>
      <c r="AT102" s="144" t="s">
        <v>182</v>
      </c>
      <c r="AU102" s="144" t="s">
        <v>87</v>
      </c>
      <c r="AY102" s="17" t="s">
        <v>179</v>
      </c>
      <c r="BE102" s="145">
        <f>IF(N102="základní",J102,0)</f>
        <v>0</v>
      </c>
      <c r="BF102" s="145">
        <f>IF(N102="snížená",J102,0)</f>
        <v>0</v>
      </c>
      <c r="BG102" s="145">
        <f>IF(N102="zákl. přenesená",J102,0)</f>
        <v>0</v>
      </c>
      <c r="BH102" s="145">
        <f>IF(N102="sníž. přenesená",J102,0)</f>
        <v>0</v>
      </c>
      <c r="BI102" s="145">
        <f>IF(N102="nulová",J102,0)</f>
        <v>0</v>
      </c>
      <c r="BJ102" s="17" t="s">
        <v>186</v>
      </c>
      <c r="BK102" s="145">
        <f>ROUND(I102*H102,2)</f>
        <v>0</v>
      </c>
      <c r="BL102" s="17" t="s">
        <v>421</v>
      </c>
      <c r="BM102" s="144" t="s">
        <v>527</v>
      </c>
    </row>
    <row r="103" spans="2:65" s="1" customFormat="1" ht="90" customHeight="1">
      <c r="B103" s="33"/>
      <c r="C103" s="133" t="s">
        <v>231</v>
      </c>
      <c r="D103" s="133" t="s">
        <v>182</v>
      </c>
      <c r="E103" s="134" t="s">
        <v>528</v>
      </c>
      <c r="F103" s="135" t="s">
        <v>529</v>
      </c>
      <c r="G103" s="136" t="s">
        <v>118</v>
      </c>
      <c r="H103" s="137">
        <v>4702</v>
      </c>
      <c r="I103" s="138"/>
      <c r="J103" s="139">
        <f>ROUND(I103*H103,2)</f>
        <v>0</v>
      </c>
      <c r="K103" s="135" t="s">
        <v>185</v>
      </c>
      <c r="L103" s="33"/>
      <c r="M103" s="140" t="s">
        <v>39</v>
      </c>
      <c r="N103" s="141" t="s">
        <v>53</v>
      </c>
      <c r="P103" s="142">
        <f>O103*H103</f>
        <v>0</v>
      </c>
      <c r="Q103" s="142">
        <v>0</v>
      </c>
      <c r="R103" s="142">
        <f>Q103*H103</f>
        <v>0</v>
      </c>
      <c r="S103" s="142">
        <v>0</v>
      </c>
      <c r="T103" s="143">
        <f>S103*H103</f>
        <v>0</v>
      </c>
      <c r="AR103" s="144" t="s">
        <v>421</v>
      </c>
      <c r="AT103" s="144" t="s">
        <v>182</v>
      </c>
      <c r="AU103" s="144" t="s">
        <v>87</v>
      </c>
      <c r="AY103" s="17" t="s">
        <v>179</v>
      </c>
      <c r="BE103" s="145">
        <f>IF(N103="základní",J103,0)</f>
        <v>0</v>
      </c>
      <c r="BF103" s="145">
        <f>IF(N103="snížená",J103,0)</f>
        <v>0</v>
      </c>
      <c r="BG103" s="145">
        <f>IF(N103="zákl. přenesená",J103,0)</f>
        <v>0</v>
      </c>
      <c r="BH103" s="145">
        <f>IF(N103="sníž. přenesená",J103,0)</f>
        <v>0</v>
      </c>
      <c r="BI103" s="145">
        <f>IF(N103="nulová",J103,0)</f>
        <v>0</v>
      </c>
      <c r="BJ103" s="17" t="s">
        <v>186</v>
      </c>
      <c r="BK103" s="145">
        <f>ROUND(I103*H103,2)</f>
        <v>0</v>
      </c>
      <c r="BL103" s="17" t="s">
        <v>421</v>
      </c>
      <c r="BM103" s="144" t="s">
        <v>530</v>
      </c>
    </row>
    <row r="104" spans="2:47" s="1" customFormat="1" ht="57.6">
      <c r="B104" s="33"/>
      <c r="D104" s="147" t="s">
        <v>195</v>
      </c>
      <c r="F104" s="161" t="s">
        <v>531</v>
      </c>
      <c r="I104" s="162"/>
      <c r="L104" s="33"/>
      <c r="M104" s="163"/>
      <c r="T104" s="54"/>
      <c r="AT104" s="17" t="s">
        <v>195</v>
      </c>
      <c r="AU104" s="17" t="s">
        <v>87</v>
      </c>
    </row>
    <row r="105" spans="2:51" s="12" customFormat="1" ht="10.2">
      <c r="B105" s="146"/>
      <c r="D105" s="147" t="s">
        <v>188</v>
      </c>
      <c r="E105" s="148" t="s">
        <v>39</v>
      </c>
      <c r="F105" s="149" t="s">
        <v>532</v>
      </c>
      <c r="H105" s="150">
        <v>4702</v>
      </c>
      <c r="I105" s="151"/>
      <c r="L105" s="146"/>
      <c r="M105" s="152"/>
      <c r="T105" s="153"/>
      <c r="AT105" s="148" t="s">
        <v>188</v>
      </c>
      <c r="AU105" s="148" t="s">
        <v>87</v>
      </c>
      <c r="AV105" s="12" t="s">
        <v>89</v>
      </c>
      <c r="AW105" s="12" t="s">
        <v>41</v>
      </c>
      <c r="AX105" s="12" t="s">
        <v>80</v>
      </c>
      <c r="AY105" s="148" t="s">
        <v>179</v>
      </c>
    </row>
    <row r="106" spans="2:51" s="13" customFormat="1" ht="10.2">
      <c r="B106" s="154"/>
      <c r="D106" s="147" t="s">
        <v>188</v>
      </c>
      <c r="E106" s="155" t="s">
        <v>39</v>
      </c>
      <c r="F106" s="156" t="s">
        <v>192</v>
      </c>
      <c r="H106" s="157">
        <v>4702</v>
      </c>
      <c r="I106" s="158"/>
      <c r="L106" s="154"/>
      <c r="M106" s="159"/>
      <c r="T106" s="160"/>
      <c r="AT106" s="155" t="s">
        <v>188</v>
      </c>
      <c r="AU106" s="155" t="s">
        <v>87</v>
      </c>
      <c r="AV106" s="13" t="s">
        <v>186</v>
      </c>
      <c r="AW106" s="13" t="s">
        <v>41</v>
      </c>
      <c r="AX106" s="13" t="s">
        <v>87</v>
      </c>
      <c r="AY106" s="155" t="s">
        <v>179</v>
      </c>
    </row>
    <row r="107" spans="2:65" s="1" customFormat="1" ht="21.75" customHeight="1">
      <c r="B107" s="33"/>
      <c r="C107" s="133" t="s">
        <v>240</v>
      </c>
      <c r="D107" s="133" t="s">
        <v>182</v>
      </c>
      <c r="E107" s="134" t="s">
        <v>533</v>
      </c>
      <c r="F107" s="135" t="s">
        <v>534</v>
      </c>
      <c r="G107" s="136" t="s">
        <v>501</v>
      </c>
      <c r="H107" s="191"/>
      <c r="I107" s="138"/>
      <c r="J107" s="139">
        <f>ROUND(I107*H107,2)</f>
        <v>0</v>
      </c>
      <c r="K107" s="135" t="s">
        <v>185</v>
      </c>
      <c r="L107" s="33"/>
      <c r="M107" s="140" t="s">
        <v>39</v>
      </c>
      <c r="N107" s="141" t="s">
        <v>53</v>
      </c>
      <c r="P107" s="142">
        <f>O107*H107</f>
        <v>0</v>
      </c>
      <c r="Q107" s="142">
        <v>0</v>
      </c>
      <c r="R107" s="142">
        <f>Q107*H107</f>
        <v>0</v>
      </c>
      <c r="S107" s="142">
        <v>0</v>
      </c>
      <c r="T107" s="143">
        <f>S107*H107</f>
        <v>0</v>
      </c>
      <c r="AR107" s="144" t="s">
        <v>186</v>
      </c>
      <c r="AT107" s="144" t="s">
        <v>182</v>
      </c>
      <c r="AU107" s="144" t="s">
        <v>87</v>
      </c>
      <c r="AY107" s="17" t="s">
        <v>179</v>
      </c>
      <c r="BE107" s="145">
        <f>IF(N107="základní",J107,0)</f>
        <v>0</v>
      </c>
      <c r="BF107" s="145">
        <f>IF(N107="snížená",J107,0)</f>
        <v>0</v>
      </c>
      <c r="BG107" s="145">
        <f>IF(N107="zákl. přenesená",J107,0)</f>
        <v>0</v>
      </c>
      <c r="BH107" s="145">
        <f>IF(N107="sníž. přenesená",J107,0)</f>
        <v>0</v>
      </c>
      <c r="BI107" s="145">
        <f>IF(N107="nulová",J107,0)</f>
        <v>0</v>
      </c>
      <c r="BJ107" s="17" t="s">
        <v>186</v>
      </c>
      <c r="BK107" s="145">
        <f>ROUND(I107*H107,2)</f>
        <v>0</v>
      </c>
      <c r="BL107" s="17" t="s">
        <v>186</v>
      </c>
      <c r="BM107" s="144" t="s">
        <v>535</v>
      </c>
    </row>
    <row r="108" spans="2:65" s="1" customFormat="1" ht="24.15" customHeight="1">
      <c r="B108" s="33"/>
      <c r="C108" s="133" t="s">
        <v>222</v>
      </c>
      <c r="D108" s="133" t="s">
        <v>182</v>
      </c>
      <c r="E108" s="134" t="s">
        <v>536</v>
      </c>
      <c r="F108" s="135" t="s">
        <v>537</v>
      </c>
      <c r="G108" s="136" t="s">
        <v>501</v>
      </c>
      <c r="H108" s="191"/>
      <c r="I108" s="138"/>
      <c r="J108" s="139">
        <f>ROUND(I108*H108,2)</f>
        <v>0</v>
      </c>
      <c r="K108" s="135" t="s">
        <v>185</v>
      </c>
      <c r="L108" s="33"/>
      <c r="M108" s="140" t="s">
        <v>39</v>
      </c>
      <c r="N108" s="141" t="s">
        <v>53</v>
      </c>
      <c r="P108" s="142">
        <f>O108*H108</f>
        <v>0</v>
      </c>
      <c r="Q108" s="142">
        <v>0</v>
      </c>
      <c r="R108" s="142">
        <f>Q108*H108</f>
        <v>0</v>
      </c>
      <c r="S108" s="142">
        <v>0</v>
      </c>
      <c r="T108" s="143">
        <f>S108*H108</f>
        <v>0</v>
      </c>
      <c r="AR108" s="144" t="s">
        <v>186</v>
      </c>
      <c r="AT108" s="144" t="s">
        <v>182</v>
      </c>
      <c r="AU108" s="144" t="s">
        <v>87</v>
      </c>
      <c r="AY108" s="17" t="s">
        <v>179</v>
      </c>
      <c r="BE108" s="145">
        <f>IF(N108="základní",J108,0)</f>
        <v>0</v>
      </c>
      <c r="BF108" s="145">
        <f>IF(N108="snížená",J108,0)</f>
        <v>0</v>
      </c>
      <c r="BG108" s="145">
        <f>IF(N108="zákl. přenesená",J108,0)</f>
        <v>0</v>
      </c>
      <c r="BH108" s="145">
        <f>IF(N108="sníž. přenesená",J108,0)</f>
        <v>0</v>
      </c>
      <c r="BI108" s="145">
        <f>IF(N108="nulová",J108,0)</f>
        <v>0</v>
      </c>
      <c r="BJ108" s="17" t="s">
        <v>186</v>
      </c>
      <c r="BK108" s="145">
        <f>ROUND(I108*H108,2)</f>
        <v>0</v>
      </c>
      <c r="BL108" s="17" t="s">
        <v>186</v>
      </c>
      <c r="BM108" s="144" t="s">
        <v>538</v>
      </c>
    </row>
    <row r="109" spans="2:65" s="1" customFormat="1" ht="90" customHeight="1">
      <c r="B109" s="33"/>
      <c r="C109" s="133" t="s">
        <v>269</v>
      </c>
      <c r="D109" s="133" t="s">
        <v>182</v>
      </c>
      <c r="E109" s="134" t="s">
        <v>539</v>
      </c>
      <c r="F109" s="135" t="s">
        <v>540</v>
      </c>
      <c r="G109" s="136" t="s">
        <v>113</v>
      </c>
      <c r="H109" s="137">
        <v>2.351</v>
      </c>
      <c r="I109" s="138"/>
      <c r="J109" s="139">
        <f>ROUND(I109*H109,2)</f>
        <v>0</v>
      </c>
      <c r="K109" s="135" t="s">
        <v>185</v>
      </c>
      <c r="L109" s="33"/>
      <c r="M109" s="140" t="s">
        <v>39</v>
      </c>
      <c r="N109" s="141" t="s">
        <v>53</v>
      </c>
      <c r="P109" s="142">
        <f>O109*H109</f>
        <v>0</v>
      </c>
      <c r="Q109" s="142">
        <v>0</v>
      </c>
      <c r="R109" s="142">
        <f>Q109*H109</f>
        <v>0</v>
      </c>
      <c r="S109" s="142">
        <v>0</v>
      </c>
      <c r="T109" s="143">
        <f>S109*H109</f>
        <v>0</v>
      </c>
      <c r="AR109" s="144" t="s">
        <v>421</v>
      </c>
      <c r="AT109" s="144" t="s">
        <v>182</v>
      </c>
      <c r="AU109" s="144" t="s">
        <v>87</v>
      </c>
      <c r="AY109" s="17" t="s">
        <v>179</v>
      </c>
      <c r="BE109" s="145">
        <f>IF(N109="základní",J109,0)</f>
        <v>0</v>
      </c>
      <c r="BF109" s="145">
        <f>IF(N109="snížená",J109,0)</f>
        <v>0</v>
      </c>
      <c r="BG109" s="145">
        <f>IF(N109="zákl. přenesená",J109,0)</f>
        <v>0</v>
      </c>
      <c r="BH109" s="145">
        <f>IF(N109="sníž. přenesená",J109,0)</f>
        <v>0</v>
      </c>
      <c r="BI109" s="145">
        <f>IF(N109="nulová",J109,0)</f>
        <v>0</v>
      </c>
      <c r="BJ109" s="17" t="s">
        <v>186</v>
      </c>
      <c r="BK109" s="145">
        <f>ROUND(I109*H109,2)</f>
        <v>0</v>
      </c>
      <c r="BL109" s="17" t="s">
        <v>421</v>
      </c>
      <c r="BM109" s="144" t="s">
        <v>541</v>
      </c>
    </row>
    <row r="110" spans="2:47" s="1" customFormat="1" ht="57.6">
      <c r="B110" s="33"/>
      <c r="D110" s="147" t="s">
        <v>195</v>
      </c>
      <c r="F110" s="161" t="s">
        <v>542</v>
      </c>
      <c r="I110" s="162"/>
      <c r="L110" s="33"/>
      <c r="M110" s="163"/>
      <c r="T110" s="54"/>
      <c r="AT110" s="17" t="s">
        <v>195</v>
      </c>
      <c r="AU110" s="17" t="s">
        <v>87</v>
      </c>
    </row>
    <row r="111" spans="2:47" s="1" customFormat="1" ht="28.8">
      <c r="B111" s="33"/>
      <c r="D111" s="147" t="s">
        <v>197</v>
      </c>
      <c r="F111" s="161" t="s">
        <v>543</v>
      </c>
      <c r="I111" s="162"/>
      <c r="L111" s="33"/>
      <c r="M111" s="163"/>
      <c r="T111" s="54"/>
      <c r="AT111" s="17" t="s">
        <v>197</v>
      </c>
      <c r="AU111" s="17" t="s">
        <v>87</v>
      </c>
    </row>
    <row r="112" spans="2:51" s="12" customFormat="1" ht="20.4">
      <c r="B112" s="146"/>
      <c r="D112" s="147" t="s">
        <v>188</v>
      </c>
      <c r="E112" s="148" t="s">
        <v>39</v>
      </c>
      <c r="F112" s="149" t="s">
        <v>544</v>
      </c>
      <c r="H112" s="150">
        <v>2.351</v>
      </c>
      <c r="I112" s="151"/>
      <c r="L112" s="146"/>
      <c r="M112" s="152"/>
      <c r="T112" s="153"/>
      <c r="AT112" s="148" t="s">
        <v>188</v>
      </c>
      <c r="AU112" s="148" t="s">
        <v>87</v>
      </c>
      <c r="AV112" s="12" t="s">
        <v>89</v>
      </c>
      <c r="AW112" s="12" t="s">
        <v>41</v>
      </c>
      <c r="AX112" s="12" t="s">
        <v>80</v>
      </c>
      <c r="AY112" s="148" t="s">
        <v>179</v>
      </c>
    </row>
    <row r="113" spans="2:51" s="13" customFormat="1" ht="10.2">
      <c r="B113" s="154"/>
      <c r="D113" s="147" t="s">
        <v>188</v>
      </c>
      <c r="E113" s="155" t="s">
        <v>39</v>
      </c>
      <c r="F113" s="156" t="s">
        <v>192</v>
      </c>
      <c r="H113" s="157">
        <v>2.351</v>
      </c>
      <c r="I113" s="158"/>
      <c r="L113" s="154"/>
      <c r="M113" s="159"/>
      <c r="T113" s="160"/>
      <c r="AT113" s="155" t="s">
        <v>188</v>
      </c>
      <c r="AU113" s="155" t="s">
        <v>87</v>
      </c>
      <c r="AV113" s="13" t="s">
        <v>186</v>
      </c>
      <c r="AW113" s="13" t="s">
        <v>41</v>
      </c>
      <c r="AX113" s="13" t="s">
        <v>87</v>
      </c>
      <c r="AY113" s="155" t="s">
        <v>179</v>
      </c>
    </row>
    <row r="114" spans="2:65" s="1" customFormat="1" ht="21.75" customHeight="1">
      <c r="B114" s="33"/>
      <c r="C114" s="133" t="s">
        <v>228</v>
      </c>
      <c r="D114" s="133" t="s">
        <v>182</v>
      </c>
      <c r="E114" s="134" t="s">
        <v>545</v>
      </c>
      <c r="F114" s="135" t="s">
        <v>546</v>
      </c>
      <c r="G114" s="136" t="s">
        <v>501</v>
      </c>
      <c r="H114" s="191"/>
      <c r="I114" s="138"/>
      <c r="J114" s="139">
        <f>ROUND(I114*H114,2)</f>
        <v>0</v>
      </c>
      <c r="K114" s="135" t="s">
        <v>185</v>
      </c>
      <c r="L114" s="33"/>
      <c r="M114" s="140" t="s">
        <v>39</v>
      </c>
      <c r="N114" s="141" t="s">
        <v>53</v>
      </c>
      <c r="P114" s="142">
        <f>O114*H114</f>
        <v>0</v>
      </c>
      <c r="Q114" s="142">
        <v>0</v>
      </c>
      <c r="R114" s="142">
        <f>Q114*H114</f>
        <v>0</v>
      </c>
      <c r="S114" s="142">
        <v>0</v>
      </c>
      <c r="T114" s="143">
        <f>S114*H114</f>
        <v>0</v>
      </c>
      <c r="AR114" s="144" t="s">
        <v>186</v>
      </c>
      <c r="AT114" s="144" t="s">
        <v>182</v>
      </c>
      <c r="AU114" s="144" t="s">
        <v>87</v>
      </c>
      <c r="AY114" s="17" t="s">
        <v>179</v>
      </c>
      <c r="BE114" s="145">
        <f>IF(N114="základní",J114,0)</f>
        <v>0</v>
      </c>
      <c r="BF114" s="145">
        <f>IF(N114="snížená",J114,0)</f>
        <v>0</v>
      </c>
      <c r="BG114" s="145">
        <f>IF(N114="zákl. přenesená",J114,0)</f>
        <v>0</v>
      </c>
      <c r="BH114" s="145">
        <f>IF(N114="sníž. přenesená",J114,0)</f>
        <v>0</v>
      </c>
      <c r="BI114" s="145">
        <f>IF(N114="nulová",J114,0)</f>
        <v>0</v>
      </c>
      <c r="BJ114" s="17" t="s">
        <v>186</v>
      </c>
      <c r="BK114" s="145">
        <f>ROUND(I114*H114,2)</f>
        <v>0</v>
      </c>
      <c r="BL114" s="17" t="s">
        <v>186</v>
      </c>
      <c r="BM114" s="144" t="s">
        <v>547</v>
      </c>
    </row>
    <row r="115" spans="2:65" s="1" customFormat="1" ht="44.25" customHeight="1">
      <c r="B115" s="33"/>
      <c r="C115" s="133" t="s">
        <v>282</v>
      </c>
      <c r="D115" s="133" t="s">
        <v>182</v>
      </c>
      <c r="E115" s="134" t="s">
        <v>548</v>
      </c>
      <c r="F115" s="135" t="s">
        <v>549</v>
      </c>
      <c r="G115" s="136" t="s">
        <v>501</v>
      </c>
      <c r="H115" s="191"/>
      <c r="I115" s="138"/>
      <c r="J115" s="139">
        <f>ROUND(I115*H115,2)</f>
        <v>0</v>
      </c>
      <c r="K115" s="135" t="s">
        <v>185</v>
      </c>
      <c r="L115" s="33"/>
      <c r="M115" s="192" t="s">
        <v>39</v>
      </c>
      <c r="N115" s="193" t="s">
        <v>53</v>
      </c>
      <c r="O115" s="194"/>
      <c r="P115" s="195">
        <f>O115*H115</f>
        <v>0</v>
      </c>
      <c r="Q115" s="195">
        <v>0</v>
      </c>
      <c r="R115" s="195">
        <f>Q115*H115</f>
        <v>0</v>
      </c>
      <c r="S115" s="195">
        <v>0</v>
      </c>
      <c r="T115" s="196">
        <f>S115*H115</f>
        <v>0</v>
      </c>
      <c r="AR115" s="144" t="s">
        <v>186</v>
      </c>
      <c r="AT115" s="144" t="s">
        <v>182</v>
      </c>
      <c r="AU115" s="144" t="s">
        <v>87</v>
      </c>
      <c r="AY115" s="17" t="s">
        <v>179</v>
      </c>
      <c r="BE115" s="145">
        <f>IF(N115="základní",J115,0)</f>
        <v>0</v>
      </c>
      <c r="BF115" s="145">
        <f>IF(N115="snížená",J115,0)</f>
        <v>0</v>
      </c>
      <c r="BG115" s="145">
        <f>IF(N115="zákl. přenesená",J115,0)</f>
        <v>0</v>
      </c>
      <c r="BH115" s="145">
        <f>IF(N115="sníž. přenesená",J115,0)</f>
        <v>0</v>
      </c>
      <c r="BI115" s="145">
        <f>IF(N115="nulová",J115,0)</f>
        <v>0</v>
      </c>
      <c r="BJ115" s="17" t="s">
        <v>186</v>
      </c>
      <c r="BK115" s="145">
        <f>ROUND(I115*H115,2)</f>
        <v>0</v>
      </c>
      <c r="BL115" s="17" t="s">
        <v>186</v>
      </c>
      <c r="BM115" s="144" t="s">
        <v>550</v>
      </c>
    </row>
    <row r="116" spans="2:12" s="1" customFormat="1" ht="6.9" customHeight="1">
      <c r="B116" s="43"/>
      <c r="C116" s="44"/>
      <c r="D116" s="44"/>
      <c r="E116" s="44"/>
      <c r="F116" s="44"/>
      <c r="G116" s="44"/>
      <c r="H116" s="44"/>
      <c r="I116" s="44"/>
      <c r="J116" s="44"/>
      <c r="K116" s="44"/>
      <c r="L116" s="33"/>
    </row>
  </sheetData>
  <sheetProtection algorithmName="SHA-512" hashValue="oLHQrU3QVNMgGe13jQ2DKrWm7FD5MgYyMOB/RAf68I14xC29JaSYQWQydb+uenpVnYugrQ9LVHuUxPNVfd+xXA==" saltValue="GJct2hoHk6U9Ntkyh/qtmhmFy4VpERI1zxvTC5ImiSHXJwXE8XJ8If2hla0wy99bDwmNNKLlYnl6Fi6iXl8Kiw==" spinCount="100000" sheet="1" objects="1" scenarios="1" formatColumns="0" formatRows="0" autoFilter="0"/>
  <autoFilter ref="C85:K115"/>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08"/>
  <sheetViews>
    <sheetView showGridLines="0" tabSelected="1" workbookViewId="0" topLeftCell="A26">
      <selection activeCell="X42" sqref="X4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31"/>
      <c r="M2" s="231"/>
      <c r="N2" s="231"/>
      <c r="O2" s="231"/>
      <c r="P2" s="231"/>
      <c r="Q2" s="231"/>
      <c r="R2" s="231"/>
      <c r="S2" s="231"/>
      <c r="T2" s="231"/>
      <c r="U2" s="231"/>
      <c r="V2" s="231"/>
      <c r="AT2" s="17" t="s">
        <v>106</v>
      </c>
    </row>
    <row r="3" spans="2:46" ht="6.9" customHeight="1">
      <c r="B3" s="18"/>
      <c r="C3" s="19"/>
      <c r="D3" s="19"/>
      <c r="E3" s="19"/>
      <c r="F3" s="19"/>
      <c r="G3" s="19"/>
      <c r="H3" s="19"/>
      <c r="I3" s="19"/>
      <c r="J3" s="19"/>
      <c r="K3" s="19"/>
      <c r="L3" s="20"/>
      <c r="AT3" s="17" t="s">
        <v>89</v>
      </c>
    </row>
    <row r="4" spans="2:46" ht="24.9" customHeight="1">
      <c r="B4" s="20"/>
      <c r="D4" s="21" t="s">
        <v>115</v>
      </c>
      <c r="L4" s="20"/>
      <c r="M4" s="92" t="s">
        <v>10</v>
      </c>
      <c r="AT4" s="17" t="s">
        <v>41</v>
      </c>
    </row>
    <row r="5" spans="2:12" ht="6.9" customHeight="1">
      <c r="B5" s="20"/>
      <c r="L5" s="20"/>
    </row>
    <row r="6" spans="2:12" ht="12" customHeight="1">
      <c r="B6" s="20"/>
      <c r="D6" s="27" t="s">
        <v>16</v>
      </c>
      <c r="L6" s="20"/>
    </row>
    <row r="7" spans="2:12" ht="26.25" customHeight="1">
      <c r="B7" s="20"/>
      <c r="E7" s="246" t="str">
        <f>'Rekapitulace zakázky'!K6</f>
        <v>Oprava úseku km 1,604 - 3,955 (Třebušice - Most n.n.) - změna č.1 po prohlídce staveniště</v>
      </c>
      <c r="F7" s="247"/>
      <c r="G7" s="247"/>
      <c r="H7" s="247"/>
      <c r="L7" s="20"/>
    </row>
    <row r="8" spans="2:12" ht="12" customHeight="1">
      <c r="B8" s="20"/>
      <c r="D8" s="27" t="s">
        <v>130</v>
      </c>
      <c r="L8" s="20"/>
    </row>
    <row r="9" spans="2:12" s="1" customFormat="1" ht="16.5" customHeight="1">
      <c r="B9" s="33"/>
      <c r="E9" s="246" t="s">
        <v>551</v>
      </c>
      <c r="F9" s="248"/>
      <c r="G9" s="248"/>
      <c r="H9" s="248"/>
      <c r="L9" s="33"/>
    </row>
    <row r="10" spans="2:12" s="1" customFormat="1" ht="12" customHeight="1">
      <c r="B10" s="33"/>
      <c r="D10" s="27" t="s">
        <v>138</v>
      </c>
      <c r="L10" s="33"/>
    </row>
    <row r="11" spans="2:12" s="1" customFormat="1" ht="16.5" customHeight="1">
      <c r="B11" s="33"/>
      <c r="E11" s="205" t="s">
        <v>552</v>
      </c>
      <c r="F11" s="248"/>
      <c r="G11" s="248"/>
      <c r="H11" s="248"/>
      <c r="L11" s="33"/>
    </row>
    <row r="12" spans="2:12" s="1" customFormat="1" ht="10.2">
      <c r="B12" s="33"/>
      <c r="L12" s="33"/>
    </row>
    <row r="13" spans="2:12" s="1" customFormat="1" ht="12" customHeight="1">
      <c r="B13" s="33"/>
      <c r="D13" s="27" t="s">
        <v>18</v>
      </c>
      <c r="F13" s="25" t="s">
        <v>39</v>
      </c>
      <c r="I13" s="27" t="s">
        <v>20</v>
      </c>
      <c r="J13" s="25" t="s">
        <v>39</v>
      </c>
      <c r="L13" s="33"/>
    </row>
    <row r="14" spans="2:12" s="1" customFormat="1" ht="12" customHeight="1">
      <c r="B14" s="33"/>
      <c r="D14" s="27" t="s">
        <v>22</v>
      </c>
      <c r="F14" s="25" t="s">
        <v>23</v>
      </c>
      <c r="I14" s="27" t="s">
        <v>24</v>
      </c>
      <c r="J14" s="51" t="str">
        <f>'Rekapitulace zakázky'!AN8</f>
        <v>29. 5. 2023</v>
      </c>
      <c r="L14" s="33"/>
    </row>
    <row r="15" spans="2:12" s="1" customFormat="1" ht="10.8"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 customHeight="1">
      <c r="B18" s="33"/>
      <c r="L18" s="33"/>
    </row>
    <row r="19" spans="2:12" s="1" customFormat="1" ht="12" customHeight="1">
      <c r="B19" s="33"/>
      <c r="D19" s="27" t="s">
        <v>36</v>
      </c>
      <c r="I19" s="27" t="s">
        <v>31</v>
      </c>
      <c r="J19" s="28" t="str">
        <f>'Rekapitulace zakázky'!AN13</f>
        <v>Vyplň údaj</v>
      </c>
      <c r="L19" s="33"/>
    </row>
    <row r="20" spans="2:12" s="1" customFormat="1" ht="18" customHeight="1">
      <c r="B20" s="33"/>
      <c r="E20" s="249" t="str">
        <f>'Rekapitulace zakázky'!E14</f>
        <v>Vyplň údaj</v>
      </c>
      <c r="F20" s="230"/>
      <c r="G20" s="230"/>
      <c r="H20" s="230"/>
      <c r="I20" s="27" t="s">
        <v>34</v>
      </c>
      <c r="J20" s="28" t="str">
        <f>'Rekapitulace zakázky'!AN14</f>
        <v>Vyplň údaj</v>
      </c>
      <c r="L20" s="33"/>
    </row>
    <row r="21" spans="2:12" s="1" customFormat="1" ht="6.9" customHeight="1">
      <c r="B21" s="33"/>
      <c r="L21" s="33"/>
    </row>
    <row r="22" spans="2:12" s="1" customFormat="1" ht="12" customHeight="1">
      <c r="B22" s="33"/>
      <c r="D22" s="27" t="s">
        <v>38</v>
      </c>
      <c r="I22" s="27" t="s">
        <v>31</v>
      </c>
      <c r="J22" s="25" t="str">
        <f>IF('Rekapitulace zakázky'!AN16="","",'Rekapitulace zakázky'!AN16)</f>
        <v/>
      </c>
      <c r="L22" s="33"/>
    </row>
    <row r="23" spans="2:12" s="1" customFormat="1" ht="18" customHeight="1">
      <c r="B23" s="33"/>
      <c r="E23" s="25" t="str">
        <f>IF('Rekapitulace zakázky'!E17="","",'Rekapitulace zakázky'!E17)</f>
        <v xml:space="preserve"> </v>
      </c>
      <c r="I23" s="27" t="s">
        <v>34</v>
      </c>
      <c r="J23" s="25" t="str">
        <f>IF('Rekapitulace zakázky'!AN17="","",'Rekapitulace zakázky'!AN17)</f>
        <v/>
      </c>
      <c r="L23" s="33"/>
    </row>
    <row r="24" spans="2:12" s="1" customFormat="1" ht="6.9" customHeight="1">
      <c r="B24" s="33"/>
      <c r="L24" s="33"/>
    </row>
    <row r="25" spans="2:12" s="1" customFormat="1" ht="12" customHeight="1">
      <c r="B25" s="33"/>
      <c r="D25" s="27" t="s">
        <v>42</v>
      </c>
      <c r="I25" s="27" t="s">
        <v>31</v>
      </c>
      <c r="J25" s="25" t="s">
        <v>39</v>
      </c>
      <c r="L25" s="33"/>
    </row>
    <row r="26" spans="2:12" s="1" customFormat="1" ht="18" customHeight="1">
      <c r="B26" s="33"/>
      <c r="E26" s="25" t="s">
        <v>43</v>
      </c>
      <c r="I26" s="27" t="s">
        <v>34</v>
      </c>
      <c r="J26" s="25" t="s">
        <v>39</v>
      </c>
      <c r="L26" s="33"/>
    </row>
    <row r="27" spans="2:12" s="1" customFormat="1" ht="6.9" customHeight="1">
      <c r="B27" s="33"/>
      <c r="L27" s="33"/>
    </row>
    <row r="28" spans="2:12" s="1" customFormat="1" ht="12" customHeight="1">
      <c r="B28" s="33"/>
      <c r="D28" s="27" t="s">
        <v>44</v>
      </c>
      <c r="L28" s="33"/>
    </row>
    <row r="29" spans="2:12" s="7" customFormat="1" ht="71.25" customHeight="1">
      <c r="B29" s="93"/>
      <c r="E29" s="235" t="s">
        <v>553</v>
      </c>
      <c r="F29" s="235"/>
      <c r="G29" s="235"/>
      <c r="H29" s="235"/>
      <c r="L29" s="93"/>
    </row>
    <row r="30" spans="2:12" s="1" customFormat="1" ht="6.9" customHeight="1">
      <c r="B30" s="33"/>
      <c r="L30" s="33"/>
    </row>
    <row r="31" spans="2:12" s="1" customFormat="1" ht="6.9" customHeight="1">
      <c r="B31" s="33"/>
      <c r="D31" s="52"/>
      <c r="E31" s="52"/>
      <c r="F31" s="52"/>
      <c r="G31" s="52"/>
      <c r="H31" s="52"/>
      <c r="I31" s="52"/>
      <c r="J31" s="52"/>
      <c r="K31" s="52"/>
      <c r="L31" s="33"/>
    </row>
    <row r="32" spans="2:12" s="1" customFormat="1" ht="25.35" customHeight="1">
      <c r="B32" s="33"/>
      <c r="D32" s="94" t="s">
        <v>46</v>
      </c>
      <c r="J32" s="64">
        <f>ROUND(J87,2)</f>
        <v>0</v>
      </c>
      <c r="L32" s="33"/>
    </row>
    <row r="33" spans="2:12" s="1" customFormat="1" ht="6.9" customHeight="1">
      <c r="B33" s="33"/>
      <c r="D33" s="52"/>
      <c r="E33" s="52"/>
      <c r="F33" s="52"/>
      <c r="G33" s="52"/>
      <c r="H33" s="52"/>
      <c r="I33" s="52"/>
      <c r="J33" s="52"/>
      <c r="K33" s="52"/>
      <c r="L33" s="33"/>
    </row>
    <row r="34" spans="2:12" s="1" customFormat="1" ht="14.4" customHeight="1">
      <c r="B34" s="33"/>
      <c r="F34" s="36" t="s">
        <v>48</v>
      </c>
      <c r="I34" s="36" t="s">
        <v>47</v>
      </c>
      <c r="J34" s="36" t="s">
        <v>49</v>
      </c>
      <c r="L34" s="33"/>
    </row>
    <row r="35" spans="2:12" s="1" customFormat="1" ht="14.4" customHeight="1" hidden="1">
      <c r="B35" s="33"/>
      <c r="D35" s="38" t="s">
        <v>50</v>
      </c>
      <c r="E35" s="27" t="s">
        <v>51</v>
      </c>
      <c r="F35" s="84">
        <f>ROUND((SUM(BE87:BE107)),2)</f>
        <v>0</v>
      </c>
      <c r="I35" s="95">
        <v>0.21</v>
      </c>
      <c r="J35" s="84">
        <f>ROUND(((SUM(BE87:BE107))*I35),2)</f>
        <v>0</v>
      </c>
      <c r="L35" s="33"/>
    </row>
    <row r="36" spans="2:12" s="1" customFormat="1" ht="14.4" customHeight="1" hidden="1">
      <c r="B36" s="33"/>
      <c r="E36" s="27" t="s">
        <v>52</v>
      </c>
      <c r="F36" s="84">
        <f>ROUND((SUM(BF87:BF107)),2)</f>
        <v>0</v>
      </c>
      <c r="I36" s="95">
        <v>0.15</v>
      </c>
      <c r="J36" s="84">
        <f>ROUND(((SUM(BF87:BF107))*I36),2)</f>
        <v>0</v>
      </c>
      <c r="L36" s="33"/>
    </row>
    <row r="37" spans="2:12" s="1" customFormat="1" ht="14.4" customHeight="1">
      <c r="B37" s="33"/>
      <c r="D37" s="27" t="s">
        <v>50</v>
      </c>
      <c r="E37" s="27" t="s">
        <v>53</v>
      </c>
      <c r="F37" s="84">
        <f>ROUND((SUM(BG87:BG107)),2)</f>
        <v>0</v>
      </c>
      <c r="I37" s="95">
        <v>0.21</v>
      </c>
      <c r="J37" s="84">
        <f>0</f>
        <v>0</v>
      </c>
      <c r="L37" s="33"/>
    </row>
    <row r="38" spans="2:12" s="1" customFormat="1" ht="14.4" customHeight="1">
      <c r="B38" s="33"/>
      <c r="E38" s="27" t="s">
        <v>54</v>
      </c>
      <c r="F38" s="84">
        <f>ROUND((SUM(BH87:BH107)),2)</f>
        <v>0</v>
      </c>
      <c r="I38" s="95">
        <v>0.15</v>
      </c>
      <c r="J38" s="84">
        <f>0</f>
        <v>0</v>
      </c>
      <c r="L38" s="33"/>
    </row>
    <row r="39" spans="2:12" s="1" customFormat="1" ht="14.4" customHeight="1" hidden="1">
      <c r="B39" s="33"/>
      <c r="E39" s="27" t="s">
        <v>55</v>
      </c>
      <c r="F39" s="84">
        <f>ROUND((SUM(BI87:BI107)),2)</f>
        <v>0</v>
      </c>
      <c r="I39" s="95">
        <v>0</v>
      </c>
      <c r="J39" s="84">
        <f>0</f>
        <v>0</v>
      </c>
      <c r="L39" s="33"/>
    </row>
    <row r="40" spans="2:12" s="1" customFormat="1" ht="6.9" customHeight="1">
      <c r="B40" s="33"/>
      <c r="L40" s="33"/>
    </row>
    <row r="41" spans="2:12" s="1" customFormat="1" ht="25.35" customHeight="1">
      <c r="B41" s="33"/>
      <c r="C41" s="96"/>
      <c r="D41" s="97" t="s">
        <v>56</v>
      </c>
      <c r="E41" s="55"/>
      <c r="F41" s="55"/>
      <c r="G41" s="98" t="s">
        <v>57</v>
      </c>
      <c r="H41" s="99" t="s">
        <v>58</v>
      </c>
      <c r="I41" s="55"/>
      <c r="J41" s="100">
        <f>SUM(J32:J39)</f>
        <v>0</v>
      </c>
      <c r="K41" s="101"/>
      <c r="L41" s="33"/>
    </row>
    <row r="42" spans="2:12" s="1" customFormat="1" ht="14.4" customHeight="1">
      <c r="B42" s="43"/>
      <c r="C42" s="44"/>
      <c r="D42" s="44"/>
      <c r="E42" s="44"/>
      <c r="F42" s="44"/>
      <c r="G42" s="44"/>
      <c r="H42" s="44"/>
      <c r="I42" s="44"/>
      <c r="J42" s="44"/>
      <c r="K42" s="44"/>
      <c r="L42" s="33"/>
    </row>
    <row r="46" spans="2:12" s="1" customFormat="1" ht="6.9" customHeight="1" hidden="1">
      <c r="B46" s="45"/>
      <c r="C46" s="46"/>
      <c r="D46" s="46"/>
      <c r="E46" s="46"/>
      <c r="F46" s="46"/>
      <c r="G46" s="46"/>
      <c r="H46" s="46"/>
      <c r="I46" s="46"/>
      <c r="J46" s="46"/>
      <c r="K46" s="46"/>
      <c r="L46" s="33"/>
    </row>
    <row r="47" spans="2:12" s="1" customFormat="1" ht="24.9" customHeight="1" hidden="1">
      <c r="B47" s="33"/>
      <c r="C47" s="21" t="s">
        <v>157</v>
      </c>
      <c r="L47" s="33"/>
    </row>
    <row r="48" spans="2:12" s="1" customFormat="1" ht="6.9" customHeight="1" hidden="1">
      <c r="B48" s="33"/>
      <c r="L48" s="33"/>
    </row>
    <row r="49" spans="2:12" s="1" customFormat="1" ht="12" customHeight="1" hidden="1">
      <c r="B49" s="33"/>
      <c r="C49" s="27" t="s">
        <v>16</v>
      </c>
      <c r="L49" s="33"/>
    </row>
    <row r="50" spans="2:12" s="1" customFormat="1" ht="26.25" customHeight="1" hidden="1">
      <c r="B50" s="33"/>
      <c r="E50" s="246" t="str">
        <f>E7</f>
        <v>Oprava úseku km 1,604 - 3,955 (Třebušice - Most n.n.) - změna č.1 po prohlídce staveniště</v>
      </c>
      <c r="F50" s="247"/>
      <c r="G50" s="247"/>
      <c r="H50" s="247"/>
      <c r="L50" s="33"/>
    </row>
    <row r="51" spans="2:12" ht="12" customHeight="1" hidden="1">
      <c r="B51" s="20"/>
      <c r="C51" s="27" t="s">
        <v>130</v>
      </c>
      <c r="L51" s="20"/>
    </row>
    <row r="52" spans="2:12" s="1" customFormat="1" ht="16.5" customHeight="1" hidden="1">
      <c r="B52" s="33"/>
      <c r="E52" s="246" t="s">
        <v>551</v>
      </c>
      <c r="F52" s="248"/>
      <c r="G52" s="248"/>
      <c r="H52" s="248"/>
      <c r="L52" s="33"/>
    </row>
    <row r="53" spans="2:12" s="1" customFormat="1" ht="12" customHeight="1" hidden="1">
      <c r="B53" s="33"/>
      <c r="C53" s="27" t="s">
        <v>138</v>
      </c>
      <c r="L53" s="33"/>
    </row>
    <row r="54" spans="2:12" s="1" customFormat="1" ht="16.5" customHeight="1" hidden="1">
      <c r="B54" s="33"/>
      <c r="E54" s="205" t="str">
        <f>E11</f>
        <v>Č25- NEOCEŇOVAT! - Materiál zadavatele</v>
      </c>
      <c r="F54" s="248"/>
      <c r="G54" s="248"/>
      <c r="H54" s="248"/>
      <c r="L54" s="33"/>
    </row>
    <row r="55" spans="2:12" s="1" customFormat="1" ht="6.9" customHeight="1" hidden="1">
      <c r="B55" s="33"/>
      <c r="L55" s="33"/>
    </row>
    <row r="56" spans="2:12" s="1" customFormat="1" ht="12" customHeight="1" hidden="1">
      <c r="B56" s="33"/>
      <c r="C56" s="27" t="s">
        <v>22</v>
      </c>
      <c r="F56" s="25" t="str">
        <f>F14</f>
        <v>Třebušice - Most nové nádraží</v>
      </c>
      <c r="I56" s="27" t="s">
        <v>24</v>
      </c>
      <c r="J56" s="51" t="str">
        <f>IF(J14="","",J14)</f>
        <v>29. 5. 2023</v>
      </c>
      <c r="L56" s="33"/>
    </row>
    <row r="57" spans="2:12" s="1" customFormat="1" ht="6.9" customHeight="1" hidden="1">
      <c r="B57" s="33"/>
      <c r="L57" s="33"/>
    </row>
    <row r="58" spans="2:12" s="1" customFormat="1" ht="15.15" customHeight="1" hidden="1">
      <c r="B58" s="33"/>
      <c r="C58" s="27" t="s">
        <v>30</v>
      </c>
      <c r="F58" s="25" t="str">
        <f>E17</f>
        <v>Správa železnic státní organizace</v>
      </c>
      <c r="I58" s="27" t="s">
        <v>38</v>
      </c>
      <c r="J58" s="31" t="str">
        <f>E23</f>
        <v xml:space="preserve"> </v>
      </c>
      <c r="L58" s="33"/>
    </row>
    <row r="59" spans="2:12" s="1" customFormat="1" ht="25.65" customHeight="1" hidden="1">
      <c r="B59" s="33"/>
      <c r="C59" s="27" t="s">
        <v>36</v>
      </c>
      <c r="F59" s="25" t="str">
        <f>IF(E20="","",E20)</f>
        <v>Vyplň údaj</v>
      </c>
      <c r="I59" s="27" t="s">
        <v>42</v>
      </c>
      <c r="J59" s="31" t="str">
        <f>E26</f>
        <v>Martin Řehák_725057275</v>
      </c>
      <c r="L59" s="33"/>
    </row>
    <row r="60" spans="2:12" s="1" customFormat="1" ht="10.35" customHeight="1" hidden="1">
      <c r="B60" s="33"/>
      <c r="L60" s="33"/>
    </row>
    <row r="61" spans="2:12" s="1" customFormat="1" ht="29.25" customHeight="1" hidden="1">
      <c r="B61" s="33"/>
      <c r="C61" s="102" t="s">
        <v>158</v>
      </c>
      <c r="D61" s="96"/>
      <c r="E61" s="96"/>
      <c r="F61" s="96"/>
      <c r="G61" s="96"/>
      <c r="H61" s="96"/>
      <c r="I61" s="96"/>
      <c r="J61" s="103" t="s">
        <v>159</v>
      </c>
      <c r="K61" s="96"/>
      <c r="L61" s="33"/>
    </row>
    <row r="62" spans="2:12" s="1" customFormat="1" ht="10.35" customHeight="1" hidden="1">
      <c r="B62" s="33"/>
      <c r="L62" s="33"/>
    </row>
    <row r="63" spans="2:47" s="1" customFormat="1" ht="22.8" customHeight="1" hidden="1">
      <c r="B63" s="33"/>
      <c r="C63" s="104" t="s">
        <v>78</v>
      </c>
      <c r="J63" s="64">
        <f>J87</f>
        <v>0</v>
      </c>
      <c r="L63" s="33"/>
      <c r="AU63" s="17" t="s">
        <v>160</v>
      </c>
    </row>
    <row r="64" spans="2:12" s="8" customFormat="1" ht="24.9" customHeight="1" hidden="1">
      <c r="B64" s="105"/>
      <c r="D64" s="106" t="s">
        <v>161</v>
      </c>
      <c r="E64" s="107"/>
      <c r="F64" s="107"/>
      <c r="G64" s="107"/>
      <c r="H64" s="107"/>
      <c r="I64" s="107"/>
      <c r="J64" s="108">
        <f>J88</f>
        <v>0</v>
      </c>
      <c r="L64" s="105"/>
    </row>
    <row r="65" spans="2:12" s="9" customFormat="1" ht="19.95" customHeight="1" hidden="1">
      <c r="B65" s="109"/>
      <c r="D65" s="110" t="s">
        <v>162</v>
      </c>
      <c r="E65" s="111"/>
      <c r="F65" s="111"/>
      <c r="G65" s="111"/>
      <c r="H65" s="111"/>
      <c r="I65" s="111"/>
      <c r="J65" s="112">
        <f>J89</f>
        <v>0</v>
      </c>
      <c r="L65" s="109"/>
    </row>
    <row r="66" spans="2:12" s="1" customFormat="1" ht="21.75" customHeight="1" hidden="1">
      <c r="B66" s="33"/>
      <c r="L66" s="33"/>
    </row>
    <row r="67" spans="2:12" s="1" customFormat="1" ht="6.9" customHeight="1" hidden="1">
      <c r="B67" s="43"/>
      <c r="C67" s="44"/>
      <c r="D67" s="44"/>
      <c r="E67" s="44"/>
      <c r="F67" s="44"/>
      <c r="G67" s="44"/>
      <c r="H67" s="44"/>
      <c r="I67" s="44"/>
      <c r="J67" s="44"/>
      <c r="K67" s="44"/>
      <c r="L67" s="33"/>
    </row>
    <row r="68" ht="10.2" hidden="1"/>
    <row r="69" ht="10.2" hidden="1"/>
    <row r="70" ht="10.2" hidden="1"/>
    <row r="71" spans="2:12" s="1" customFormat="1" ht="6.9" customHeight="1">
      <c r="B71" s="45"/>
      <c r="C71" s="46"/>
      <c r="D71" s="46"/>
      <c r="E71" s="46"/>
      <c r="F71" s="46"/>
      <c r="G71" s="46"/>
      <c r="H71" s="46"/>
      <c r="I71" s="46"/>
      <c r="J71" s="46"/>
      <c r="K71" s="46"/>
      <c r="L71" s="33"/>
    </row>
    <row r="72" spans="2:12" s="1" customFormat="1" ht="24.9" customHeight="1">
      <c r="B72" s="33"/>
      <c r="C72" s="21" t="s">
        <v>164</v>
      </c>
      <c r="L72" s="33"/>
    </row>
    <row r="73" spans="2:12" s="1" customFormat="1" ht="6.9" customHeight="1">
      <c r="B73" s="33"/>
      <c r="L73" s="33"/>
    </row>
    <row r="74" spans="2:12" s="1" customFormat="1" ht="12" customHeight="1">
      <c r="B74" s="33"/>
      <c r="C74" s="27" t="s">
        <v>16</v>
      </c>
      <c r="L74" s="33"/>
    </row>
    <row r="75" spans="2:12" s="1" customFormat="1" ht="26.25" customHeight="1">
      <c r="B75" s="33"/>
      <c r="E75" s="246" t="str">
        <f>E7</f>
        <v>Oprava úseku km 1,604 - 3,955 (Třebušice - Most n.n.) - změna č.1 po prohlídce staveniště</v>
      </c>
      <c r="F75" s="247"/>
      <c r="G75" s="247"/>
      <c r="H75" s="247"/>
      <c r="L75" s="33"/>
    </row>
    <row r="76" spans="2:12" ht="12" customHeight="1">
      <c r="B76" s="20"/>
      <c r="C76" s="27" t="s">
        <v>130</v>
      </c>
      <c r="L76" s="20"/>
    </row>
    <row r="77" spans="2:12" s="1" customFormat="1" ht="16.5" customHeight="1">
      <c r="B77" s="33"/>
      <c r="E77" s="246" t="s">
        <v>551</v>
      </c>
      <c r="F77" s="248"/>
      <c r="G77" s="248"/>
      <c r="H77" s="248"/>
      <c r="L77" s="33"/>
    </row>
    <row r="78" spans="2:12" s="1" customFormat="1" ht="12" customHeight="1">
      <c r="B78" s="33"/>
      <c r="C78" s="27" t="s">
        <v>138</v>
      </c>
      <c r="L78" s="33"/>
    </row>
    <row r="79" spans="2:12" s="1" customFormat="1" ht="16.5" customHeight="1">
      <c r="B79" s="33"/>
      <c r="E79" s="205" t="str">
        <f>E11</f>
        <v>Č25- NEOCEŇOVAT! - Materiál zadavatele</v>
      </c>
      <c r="F79" s="248"/>
      <c r="G79" s="248"/>
      <c r="H79" s="248"/>
      <c r="L79" s="33"/>
    </row>
    <row r="80" spans="2:12" s="1" customFormat="1" ht="6.9" customHeight="1">
      <c r="B80" s="33"/>
      <c r="L80" s="33"/>
    </row>
    <row r="81" spans="2:12" s="1" customFormat="1" ht="12" customHeight="1">
      <c r="B81" s="33"/>
      <c r="C81" s="27" t="s">
        <v>22</v>
      </c>
      <c r="F81" s="25" t="str">
        <f>F14</f>
        <v>Třebušice - Most nové nádraží</v>
      </c>
      <c r="I81" s="27" t="s">
        <v>24</v>
      </c>
      <c r="J81" s="51" t="str">
        <f>IF(J14="","",J14)</f>
        <v>29. 5. 2023</v>
      </c>
      <c r="L81" s="33"/>
    </row>
    <row r="82" spans="2:12" s="1" customFormat="1" ht="6.9" customHeight="1">
      <c r="B82" s="33"/>
      <c r="L82" s="33"/>
    </row>
    <row r="83" spans="2:12" s="1" customFormat="1" ht="15.15" customHeight="1">
      <c r="B83" s="33"/>
      <c r="C83" s="27" t="s">
        <v>30</v>
      </c>
      <c r="F83" s="25" t="str">
        <f>E17</f>
        <v>Správa železnic státní organizace</v>
      </c>
      <c r="I83" s="27" t="s">
        <v>38</v>
      </c>
      <c r="J83" s="31" t="str">
        <f>E23</f>
        <v xml:space="preserve"> </v>
      </c>
      <c r="L83" s="33"/>
    </row>
    <row r="84" spans="2:12" s="1" customFormat="1" ht="25.65" customHeight="1">
      <c r="B84" s="33"/>
      <c r="C84" s="27" t="s">
        <v>36</v>
      </c>
      <c r="F84" s="25" t="str">
        <f>IF(E20="","",E20)</f>
        <v>Vyplň údaj</v>
      </c>
      <c r="I84" s="27" t="s">
        <v>42</v>
      </c>
      <c r="J84" s="31" t="str">
        <f>E26</f>
        <v>Martin Řehák_725057275</v>
      </c>
      <c r="L84" s="33"/>
    </row>
    <row r="85" spans="2:12" s="1" customFormat="1" ht="10.35" customHeight="1">
      <c r="B85" s="33"/>
      <c r="L85" s="33"/>
    </row>
    <row r="86" spans="2:20" s="10" customFormat="1" ht="29.25" customHeight="1">
      <c r="B86" s="113"/>
      <c r="C86" s="114" t="s">
        <v>165</v>
      </c>
      <c r="D86" s="115" t="s">
        <v>65</v>
      </c>
      <c r="E86" s="115" t="s">
        <v>61</v>
      </c>
      <c r="F86" s="115" t="s">
        <v>62</v>
      </c>
      <c r="G86" s="115" t="s">
        <v>166</v>
      </c>
      <c r="H86" s="115" t="s">
        <v>167</v>
      </c>
      <c r="I86" s="115" t="s">
        <v>168</v>
      </c>
      <c r="J86" s="115" t="s">
        <v>159</v>
      </c>
      <c r="K86" s="116" t="s">
        <v>169</v>
      </c>
      <c r="L86" s="113"/>
      <c r="M86" s="57" t="s">
        <v>39</v>
      </c>
      <c r="N86" s="58" t="s">
        <v>50</v>
      </c>
      <c r="O86" s="58" t="s">
        <v>170</v>
      </c>
      <c r="P86" s="58" t="s">
        <v>171</v>
      </c>
      <c r="Q86" s="58" t="s">
        <v>172</v>
      </c>
      <c r="R86" s="58" t="s">
        <v>173</v>
      </c>
      <c r="S86" s="58" t="s">
        <v>174</v>
      </c>
      <c r="T86" s="59" t="s">
        <v>175</v>
      </c>
    </row>
    <row r="87" spans="2:63" s="1" customFormat="1" ht="22.8" customHeight="1">
      <c r="B87" s="33"/>
      <c r="C87" s="62" t="s">
        <v>176</v>
      </c>
      <c r="J87" s="117">
        <f>BK87</f>
        <v>0</v>
      </c>
      <c r="L87" s="33"/>
      <c r="M87" s="60"/>
      <c r="N87" s="52"/>
      <c r="O87" s="52"/>
      <c r="P87" s="118">
        <f>P88</f>
        <v>0</v>
      </c>
      <c r="Q87" s="52"/>
      <c r="R87" s="118">
        <f>R88</f>
        <v>0</v>
      </c>
      <c r="S87" s="52"/>
      <c r="T87" s="119">
        <f>T88</f>
        <v>0</v>
      </c>
      <c r="AT87" s="17" t="s">
        <v>79</v>
      </c>
      <c r="AU87" s="17" t="s">
        <v>160</v>
      </c>
      <c r="BK87" s="120">
        <f>BK88</f>
        <v>0</v>
      </c>
    </row>
    <row r="88" spans="2:63" s="11" customFormat="1" ht="25.95" customHeight="1">
      <c r="B88" s="121"/>
      <c r="D88" s="122" t="s">
        <v>79</v>
      </c>
      <c r="E88" s="123" t="s">
        <v>177</v>
      </c>
      <c r="F88" s="123" t="s">
        <v>178</v>
      </c>
      <c r="I88" s="124"/>
      <c r="J88" s="125">
        <f>BK88</f>
        <v>0</v>
      </c>
      <c r="L88" s="121"/>
      <c r="M88" s="126"/>
      <c r="P88" s="127">
        <f>P89</f>
        <v>0</v>
      </c>
      <c r="R88" s="127">
        <f>R89</f>
        <v>0</v>
      </c>
      <c r="T88" s="128">
        <f>T89</f>
        <v>0</v>
      </c>
      <c r="AR88" s="122" t="s">
        <v>87</v>
      </c>
      <c r="AT88" s="129" t="s">
        <v>79</v>
      </c>
      <c r="AU88" s="129" t="s">
        <v>80</v>
      </c>
      <c r="AY88" s="122" t="s">
        <v>179</v>
      </c>
      <c r="BK88" s="130">
        <f>BK89</f>
        <v>0</v>
      </c>
    </row>
    <row r="89" spans="2:63" s="11" customFormat="1" ht="22.8" customHeight="1">
      <c r="B89" s="121"/>
      <c r="D89" s="122" t="s">
        <v>79</v>
      </c>
      <c r="E89" s="131" t="s">
        <v>180</v>
      </c>
      <c r="F89" s="131" t="s">
        <v>181</v>
      </c>
      <c r="I89" s="124"/>
      <c r="J89" s="132">
        <f>BK89</f>
        <v>0</v>
      </c>
      <c r="L89" s="121"/>
      <c r="M89" s="126"/>
      <c r="P89" s="127">
        <f>SUM(P90:P107)</f>
        <v>0</v>
      </c>
      <c r="R89" s="127">
        <f>SUM(R90:R107)</f>
        <v>0</v>
      </c>
      <c r="T89" s="128">
        <f>SUM(T90:T107)</f>
        <v>0</v>
      </c>
      <c r="AR89" s="122" t="s">
        <v>87</v>
      </c>
      <c r="AT89" s="129" t="s">
        <v>79</v>
      </c>
      <c r="AU89" s="129" t="s">
        <v>87</v>
      </c>
      <c r="AY89" s="122" t="s">
        <v>179</v>
      </c>
      <c r="BK89" s="130">
        <f>SUM(BK90:BK107)</f>
        <v>0</v>
      </c>
    </row>
    <row r="90" spans="2:65" s="1" customFormat="1" ht="16.5" customHeight="1">
      <c r="B90" s="33"/>
      <c r="C90" s="177" t="s">
        <v>87</v>
      </c>
      <c r="D90" s="187" t="s">
        <v>355</v>
      </c>
      <c r="E90" s="178" t="s">
        <v>369</v>
      </c>
      <c r="F90" s="179" t="s">
        <v>554</v>
      </c>
      <c r="G90" s="180" t="s">
        <v>118</v>
      </c>
      <c r="H90" s="181">
        <v>44</v>
      </c>
      <c r="I90" s="182"/>
      <c r="J90" s="183">
        <f>ROUND(I90*H90,2)</f>
        <v>0</v>
      </c>
      <c r="K90" s="179" t="s">
        <v>39</v>
      </c>
      <c r="L90" s="184"/>
      <c r="M90" s="185" t="s">
        <v>39</v>
      </c>
      <c r="N90" s="186" t="s">
        <v>53</v>
      </c>
      <c r="P90" s="142">
        <f>O90*H90</f>
        <v>0</v>
      </c>
      <c r="Q90" s="142">
        <v>0</v>
      </c>
      <c r="R90" s="142">
        <f>Q90*H90</f>
        <v>0</v>
      </c>
      <c r="S90" s="142">
        <v>0</v>
      </c>
      <c r="T90" s="143">
        <f>S90*H90</f>
        <v>0</v>
      </c>
      <c r="AR90" s="144" t="s">
        <v>231</v>
      </c>
      <c r="AT90" s="144" t="s">
        <v>355</v>
      </c>
      <c r="AU90" s="144" t="s">
        <v>89</v>
      </c>
      <c r="AY90" s="17" t="s">
        <v>179</v>
      </c>
      <c r="BE90" s="145">
        <f>IF(N90="základní",J90,0)</f>
        <v>0</v>
      </c>
      <c r="BF90" s="145">
        <f>IF(N90="snížená",J90,0)</f>
        <v>0</v>
      </c>
      <c r="BG90" s="145">
        <f>IF(N90="zákl. přenesená",J90,0)</f>
        <v>0</v>
      </c>
      <c r="BH90" s="145">
        <f>IF(N90="sníž. přenesená",J90,0)</f>
        <v>0</v>
      </c>
      <c r="BI90" s="145">
        <f>IF(N90="nulová",J90,0)</f>
        <v>0</v>
      </c>
      <c r="BJ90" s="17" t="s">
        <v>186</v>
      </c>
      <c r="BK90" s="145">
        <f>ROUND(I90*H90,2)</f>
        <v>0</v>
      </c>
      <c r="BL90" s="17" t="s">
        <v>186</v>
      </c>
      <c r="BM90" s="144" t="s">
        <v>555</v>
      </c>
    </row>
    <row r="91" spans="2:47" s="1" customFormat="1" ht="19.2">
      <c r="B91" s="33"/>
      <c r="D91" s="147" t="s">
        <v>197</v>
      </c>
      <c r="F91" s="161" t="s">
        <v>363</v>
      </c>
      <c r="I91" s="162"/>
      <c r="L91" s="33"/>
      <c r="M91" s="163"/>
      <c r="T91" s="54"/>
      <c r="AT91" s="17" t="s">
        <v>197</v>
      </c>
      <c r="AU91" s="17" t="s">
        <v>89</v>
      </c>
    </row>
    <row r="92" spans="2:65" s="1" customFormat="1" ht="16.5" customHeight="1">
      <c r="B92" s="33"/>
      <c r="C92" s="177" t="s">
        <v>89</v>
      </c>
      <c r="D92" s="187" t="s">
        <v>355</v>
      </c>
      <c r="E92" s="178" t="s">
        <v>365</v>
      </c>
      <c r="F92" s="179" t="s">
        <v>556</v>
      </c>
      <c r="G92" s="180" t="s">
        <v>125</v>
      </c>
      <c r="H92" s="181">
        <v>365</v>
      </c>
      <c r="I92" s="182"/>
      <c r="J92" s="183">
        <f>ROUND(I92*H92,2)</f>
        <v>0</v>
      </c>
      <c r="K92" s="179" t="s">
        <v>185</v>
      </c>
      <c r="L92" s="184"/>
      <c r="M92" s="185" t="s">
        <v>39</v>
      </c>
      <c r="N92" s="186" t="s">
        <v>53</v>
      </c>
      <c r="P92" s="142">
        <f>O92*H92</f>
        <v>0</v>
      </c>
      <c r="Q92" s="142">
        <v>0</v>
      </c>
      <c r="R92" s="142">
        <f>Q92*H92</f>
        <v>0</v>
      </c>
      <c r="S92" s="142">
        <v>0</v>
      </c>
      <c r="T92" s="143">
        <f>S92*H92</f>
        <v>0</v>
      </c>
      <c r="AR92" s="144" t="s">
        <v>231</v>
      </c>
      <c r="AT92" s="144" t="s">
        <v>355</v>
      </c>
      <c r="AU92" s="144" t="s">
        <v>89</v>
      </c>
      <c r="AY92" s="17" t="s">
        <v>179</v>
      </c>
      <c r="BE92" s="145">
        <f>IF(N92="základní",J92,0)</f>
        <v>0</v>
      </c>
      <c r="BF92" s="145">
        <f>IF(N92="snížená",J92,0)</f>
        <v>0</v>
      </c>
      <c r="BG92" s="145">
        <f>IF(N92="zákl. přenesená",J92,0)</f>
        <v>0</v>
      </c>
      <c r="BH92" s="145">
        <f>IF(N92="sníž. přenesená",J92,0)</f>
        <v>0</v>
      </c>
      <c r="BI92" s="145">
        <f>IF(N92="nulová",J92,0)</f>
        <v>0</v>
      </c>
      <c r="BJ92" s="17" t="s">
        <v>186</v>
      </c>
      <c r="BK92" s="145">
        <f>ROUND(I92*H92,2)</f>
        <v>0</v>
      </c>
      <c r="BL92" s="17" t="s">
        <v>186</v>
      </c>
      <c r="BM92" s="144" t="s">
        <v>557</v>
      </c>
    </row>
    <row r="93" spans="2:47" s="1" customFormat="1" ht="19.2">
      <c r="B93" s="33"/>
      <c r="D93" s="147" t="s">
        <v>197</v>
      </c>
      <c r="F93" s="161" t="s">
        <v>363</v>
      </c>
      <c r="I93" s="162"/>
      <c r="L93" s="33"/>
      <c r="M93" s="163"/>
      <c r="T93" s="54"/>
      <c r="AT93" s="17" t="s">
        <v>197</v>
      </c>
      <c r="AU93" s="17" t="s">
        <v>89</v>
      </c>
    </row>
    <row r="94" spans="2:51" s="12" customFormat="1" ht="10.2">
      <c r="B94" s="146"/>
      <c r="D94" s="147" t="s">
        <v>188</v>
      </c>
      <c r="E94" s="148" t="s">
        <v>39</v>
      </c>
      <c r="F94" s="149" t="s">
        <v>558</v>
      </c>
      <c r="H94" s="150">
        <v>365</v>
      </c>
      <c r="I94" s="151"/>
      <c r="L94" s="146"/>
      <c r="M94" s="152"/>
      <c r="T94" s="153"/>
      <c r="AT94" s="148" t="s">
        <v>188</v>
      </c>
      <c r="AU94" s="148" t="s">
        <v>89</v>
      </c>
      <c r="AV94" s="12" t="s">
        <v>89</v>
      </c>
      <c r="AW94" s="12" t="s">
        <v>41</v>
      </c>
      <c r="AX94" s="12" t="s">
        <v>80</v>
      </c>
      <c r="AY94" s="148" t="s">
        <v>179</v>
      </c>
    </row>
    <row r="95" spans="2:51" s="13" customFormat="1" ht="10.2">
      <c r="B95" s="154"/>
      <c r="D95" s="147" t="s">
        <v>188</v>
      </c>
      <c r="E95" s="155" t="s">
        <v>39</v>
      </c>
      <c r="F95" s="156" t="s">
        <v>192</v>
      </c>
      <c r="H95" s="157">
        <v>365</v>
      </c>
      <c r="I95" s="158"/>
      <c r="L95" s="154"/>
      <c r="M95" s="159"/>
      <c r="T95" s="160"/>
      <c r="AT95" s="155" t="s">
        <v>188</v>
      </c>
      <c r="AU95" s="155" t="s">
        <v>89</v>
      </c>
      <c r="AV95" s="13" t="s">
        <v>186</v>
      </c>
      <c r="AW95" s="13" t="s">
        <v>41</v>
      </c>
      <c r="AX95" s="13" t="s">
        <v>87</v>
      </c>
      <c r="AY95" s="155" t="s">
        <v>179</v>
      </c>
    </row>
    <row r="96" spans="2:65" s="1" customFormat="1" ht="24.15" customHeight="1">
      <c r="B96" s="33"/>
      <c r="C96" s="177" t="s">
        <v>201</v>
      </c>
      <c r="D96" s="187" t="s">
        <v>355</v>
      </c>
      <c r="E96" s="178" t="s">
        <v>360</v>
      </c>
      <c r="F96" s="179" t="s">
        <v>559</v>
      </c>
      <c r="G96" s="180" t="s">
        <v>125</v>
      </c>
      <c r="H96" s="181">
        <v>214</v>
      </c>
      <c r="I96" s="182"/>
      <c r="J96" s="183">
        <f>ROUND(I96*H96,2)</f>
        <v>0</v>
      </c>
      <c r="K96" s="179" t="s">
        <v>185</v>
      </c>
      <c r="L96" s="184"/>
      <c r="M96" s="185" t="s">
        <v>39</v>
      </c>
      <c r="N96" s="186" t="s">
        <v>53</v>
      </c>
      <c r="P96" s="142">
        <f>O96*H96</f>
        <v>0</v>
      </c>
      <c r="Q96" s="142">
        <v>0</v>
      </c>
      <c r="R96" s="142">
        <f>Q96*H96</f>
        <v>0</v>
      </c>
      <c r="S96" s="142">
        <v>0</v>
      </c>
      <c r="T96" s="143">
        <f>S96*H96</f>
        <v>0</v>
      </c>
      <c r="AR96" s="144" t="s">
        <v>231</v>
      </c>
      <c r="AT96" s="144" t="s">
        <v>355</v>
      </c>
      <c r="AU96" s="144" t="s">
        <v>89</v>
      </c>
      <c r="AY96" s="17" t="s">
        <v>179</v>
      </c>
      <c r="BE96" s="145">
        <f>IF(N96="základní",J96,0)</f>
        <v>0</v>
      </c>
      <c r="BF96" s="145">
        <f>IF(N96="snížená",J96,0)</f>
        <v>0</v>
      </c>
      <c r="BG96" s="145">
        <f>IF(N96="zákl. přenesená",J96,0)</f>
        <v>0</v>
      </c>
      <c r="BH96" s="145">
        <f>IF(N96="sníž. přenesená",J96,0)</f>
        <v>0</v>
      </c>
      <c r="BI96" s="145">
        <f>IF(N96="nulová",J96,0)</f>
        <v>0</v>
      </c>
      <c r="BJ96" s="17" t="s">
        <v>186</v>
      </c>
      <c r="BK96" s="145">
        <f>ROUND(I96*H96,2)</f>
        <v>0</v>
      </c>
      <c r="BL96" s="17" t="s">
        <v>186</v>
      </c>
      <c r="BM96" s="144" t="s">
        <v>560</v>
      </c>
    </row>
    <row r="97" spans="2:47" s="1" customFormat="1" ht="19.2">
      <c r="B97" s="33"/>
      <c r="D97" s="147" t="s">
        <v>197</v>
      </c>
      <c r="F97" s="161" t="s">
        <v>363</v>
      </c>
      <c r="I97" s="162"/>
      <c r="L97" s="33"/>
      <c r="M97" s="163"/>
      <c r="T97" s="54"/>
      <c r="AT97" s="17" t="s">
        <v>197</v>
      </c>
      <c r="AU97" s="17" t="s">
        <v>89</v>
      </c>
    </row>
    <row r="98" spans="2:51" s="12" customFormat="1" ht="10.2">
      <c r="B98" s="146"/>
      <c r="D98" s="147" t="s">
        <v>188</v>
      </c>
      <c r="E98" s="148" t="s">
        <v>39</v>
      </c>
      <c r="F98" s="149" t="s">
        <v>561</v>
      </c>
      <c r="H98" s="150">
        <v>214</v>
      </c>
      <c r="I98" s="151"/>
      <c r="L98" s="146"/>
      <c r="M98" s="152"/>
      <c r="T98" s="153"/>
      <c r="AT98" s="148" t="s">
        <v>188</v>
      </c>
      <c r="AU98" s="148" t="s">
        <v>89</v>
      </c>
      <c r="AV98" s="12" t="s">
        <v>89</v>
      </c>
      <c r="AW98" s="12" t="s">
        <v>41</v>
      </c>
      <c r="AX98" s="12" t="s">
        <v>80</v>
      </c>
      <c r="AY98" s="148" t="s">
        <v>179</v>
      </c>
    </row>
    <row r="99" spans="2:51" s="13" customFormat="1" ht="10.2">
      <c r="B99" s="154"/>
      <c r="D99" s="147" t="s">
        <v>188</v>
      </c>
      <c r="E99" s="155" t="s">
        <v>39</v>
      </c>
      <c r="F99" s="156" t="s">
        <v>192</v>
      </c>
      <c r="H99" s="157">
        <v>214</v>
      </c>
      <c r="I99" s="158"/>
      <c r="L99" s="154"/>
      <c r="M99" s="159"/>
      <c r="T99" s="160"/>
      <c r="AT99" s="155" t="s">
        <v>188</v>
      </c>
      <c r="AU99" s="155" t="s">
        <v>89</v>
      </c>
      <c r="AV99" s="13" t="s">
        <v>186</v>
      </c>
      <c r="AW99" s="13" t="s">
        <v>41</v>
      </c>
      <c r="AX99" s="13" t="s">
        <v>87</v>
      </c>
      <c r="AY99" s="155" t="s">
        <v>179</v>
      </c>
    </row>
    <row r="100" spans="2:65" s="1" customFormat="1" ht="24.15" customHeight="1">
      <c r="B100" s="33"/>
      <c r="C100" s="177" t="s">
        <v>186</v>
      </c>
      <c r="D100" s="187" t="s">
        <v>355</v>
      </c>
      <c r="E100" s="178" t="s">
        <v>373</v>
      </c>
      <c r="F100" s="179" t="s">
        <v>374</v>
      </c>
      <c r="G100" s="180" t="s">
        <v>125</v>
      </c>
      <c r="H100" s="181">
        <v>110</v>
      </c>
      <c r="I100" s="182"/>
      <c r="J100" s="183">
        <f>ROUND(I100*H100,2)</f>
        <v>0</v>
      </c>
      <c r="K100" s="179" t="s">
        <v>185</v>
      </c>
      <c r="L100" s="184"/>
      <c r="M100" s="185" t="s">
        <v>39</v>
      </c>
      <c r="N100" s="186" t="s">
        <v>53</v>
      </c>
      <c r="P100" s="142">
        <f>O100*H100</f>
        <v>0</v>
      </c>
      <c r="Q100" s="142">
        <v>0</v>
      </c>
      <c r="R100" s="142">
        <f>Q100*H100</f>
        <v>0</v>
      </c>
      <c r="S100" s="142">
        <v>0</v>
      </c>
      <c r="T100" s="143">
        <f>S100*H100</f>
        <v>0</v>
      </c>
      <c r="AR100" s="144" t="s">
        <v>231</v>
      </c>
      <c r="AT100" s="144" t="s">
        <v>355</v>
      </c>
      <c r="AU100" s="144" t="s">
        <v>89</v>
      </c>
      <c r="AY100" s="17" t="s">
        <v>179</v>
      </c>
      <c r="BE100" s="145">
        <f>IF(N100="základní",J100,0)</f>
        <v>0</v>
      </c>
      <c r="BF100" s="145">
        <f>IF(N100="snížená",J100,0)</f>
        <v>0</v>
      </c>
      <c r="BG100" s="145">
        <f>IF(N100="zákl. přenesená",J100,0)</f>
        <v>0</v>
      </c>
      <c r="BH100" s="145">
        <f>IF(N100="sníž. přenesená",J100,0)</f>
        <v>0</v>
      </c>
      <c r="BI100" s="145">
        <f>IF(N100="nulová",J100,0)</f>
        <v>0</v>
      </c>
      <c r="BJ100" s="17" t="s">
        <v>186</v>
      </c>
      <c r="BK100" s="145">
        <f>ROUND(I100*H100,2)</f>
        <v>0</v>
      </c>
      <c r="BL100" s="17" t="s">
        <v>186</v>
      </c>
      <c r="BM100" s="144" t="s">
        <v>562</v>
      </c>
    </row>
    <row r="101" spans="2:47" s="1" customFormat="1" ht="19.2">
      <c r="B101" s="33"/>
      <c r="D101" s="147" t="s">
        <v>197</v>
      </c>
      <c r="F101" s="161" t="s">
        <v>363</v>
      </c>
      <c r="I101" s="162"/>
      <c r="L101" s="33"/>
      <c r="M101" s="163"/>
      <c r="T101" s="54"/>
      <c r="AT101" s="17" t="s">
        <v>197</v>
      </c>
      <c r="AU101" s="17" t="s">
        <v>89</v>
      </c>
    </row>
    <row r="102" spans="2:51" s="12" customFormat="1" ht="10.2">
      <c r="B102" s="146"/>
      <c r="D102" s="147" t="s">
        <v>188</v>
      </c>
      <c r="E102" s="148" t="s">
        <v>39</v>
      </c>
      <c r="F102" s="149" t="s">
        <v>563</v>
      </c>
      <c r="H102" s="150">
        <v>110</v>
      </c>
      <c r="I102" s="151"/>
      <c r="L102" s="146"/>
      <c r="M102" s="152"/>
      <c r="T102" s="153"/>
      <c r="AT102" s="148" t="s">
        <v>188</v>
      </c>
      <c r="AU102" s="148" t="s">
        <v>89</v>
      </c>
      <c r="AV102" s="12" t="s">
        <v>89</v>
      </c>
      <c r="AW102" s="12" t="s">
        <v>41</v>
      </c>
      <c r="AX102" s="12" t="s">
        <v>80</v>
      </c>
      <c r="AY102" s="148" t="s">
        <v>179</v>
      </c>
    </row>
    <row r="103" spans="2:51" s="13" customFormat="1" ht="10.2">
      <c r="B103" s="154"/>
      <c r="D103" s="147" t="s">
        <v>188</v>
      </c>
      <c r="E103" s="155" t="s">
        <v>39</v>
      </c>
      <c r="F103" s="156" t="s">
        <v>192</v>
      </c>
      <c r="H103" s="157">
        <v>110</v>
      </c>
      <c r="I103" s="158"/>
      <c r="L103" s="154"/>
      <c r="M103" s="159"/>
      <c r="T103" s="160"/>
      <c r="AT103" s="155" t="s">
        <v>188</v>
      </c>
      <c r="AU103" s="155" t="s">
        <v>89</v>
      </c>
      <c r="AV103" s="13" t="s">
        <v>186</v>
      </c>
      <c r="AW103" s="13" t="s">
        <v>41</v>
      </c>
      <c r="AX103" s="13" t="s">
        <v>87</v>
      </c>
      <c r="AY103" s="155" t="s">
        <v>179</v>
      </c>
    </row>
    <row r="104" spans="2:65" s="1" customFormat="1" ht="24.15" customHeight="1">
      <c r="B104" s="33"/>
      <c r="C104" s="177" t="s">
        <v>180</v>
      </c>
      <c r="D104" s="187" t="s">
        <v>355</v>
      </c>
      <c r="E104" s="178" t="s">
        <v>377</v>
      </c>
      <c r="F104" s="179" t="s">
        <v>378</v>
      </c>
      <c r="G104" s="180" t="s">
        <v>125</v>
      </c>
      <c r="H104" s="181">
        <v>14</v>
      </c>
      <c r="I104" s="182"/>
      <c r="J104" s="183">
        <f>ROUND(I104*H104,2)</f>
        <v>0</v>
      </c>
      <c r="K104" s="179" t="s">
        <v>185</v>
      </c>
      <c r="L104" s="184"/>
      <c r="M104" s="185" t="s">
        <v>39</v>
      </c>
      <c r="N104" s="186" t="s">
        <v>53</v>
      </c>
      <c r="P104" s="142">
        <f>O104*H104</f>
        <v>0</v>
      </c>
      <c r="Q104" s="142">
        <v>0</v>
      </c>
      <c r="R104" s="142">
        <f>Q104*H104</f>
        <v>0</v>
      </c>
      <c r="S104" s="142">
        <v>0</v>
      </c>
      <c r="T104" s="143">
        <f>S104*H104</f>
        <v>0</v>
      </c>
      <c r="AR104" s="144" t="s">
        <v>231</v>
      </c>
      <c r="AT104" s="144" t="s">
        <v>355</v>
      </c>
      <c r="AU104" s="144" t="s">
        <v>89</v>
      </c>
      <c r="AY104" s="17" t="s">
        <v>179</v>
      </c>
      <c r="BE104" s="145">
        <f>IF(N104="základní",J104,0)</f>
        <v>0</v>
      </c>
      <c r="BF104" s="145">
        <f>IF(N104="snížená",J104,0)</f>
        <v>0</v>
      </c>
      <c r="BG104" s="145">
        <f>IF(N104="zákl. přenesená",J104,0)</f>
        <v>0</v>
      </c>
      <c r="BH104" s="145">
        <f>IF(N104="sníž. přenesená",J104,0)</f>
        <v>0</v>
      </c>
      <c r="BI104" s="145">
        <f>IF(N104="nulová",J104,0)</f>
        <v>0</v>
      </c>
      <c r="BJ104" s="17" t="s">
        <v>186</v>
      </c>
      <c r="BK104" s="145">
        <f>ROUND(I104*H104,2)</f>
        <v>0</v>
      </c>
      <c r="BL104" s="17" t="s">
        <v>186</v>
      </c>
      <c r="BM104" s="144" t="s">
        <v>564</v>
      </c>
    </row>
    <row r="105" spans="2:47" s="1" customFormat="1" ht="19.2">
      <c r="B105" s="33"/>
      <c r="D105" s="147" t="s">
        <v>197</v>
      </c>
      <c r="F105" s="161" t="s">
        <v>363</v>
      </c>
      <c r="I105" s="162"/>
      <c r="L105" s="33"/>
      <c r="M105" s="163"/>
      <c r="T105" s="54"/>
      <c r="AT105" s="17" t="s">
        <v>197</v>
      </c>
      <c r="AU105" s="17" t="s">
        <v>89</v>
      </c>
    </row>
    <row r="106" spans="2:51" s="12" customFormat="1" ht="10.2">
      <c r="B106" s="146"/>
      <c r="D106" s="147" t="s">
        <v>188</v>
      </c>
      <c r="E106" s="148" t="s">
        <v>39</v>
      </c>
      <c r="F106" s="149" t="s">
        <v>565</v>
      </c>
      <c r="H106" s="150">
        <v>14</v>
      </c>
      <c r="I106" s="151"/>
      <c r="L106" s="146"/>
      <c r="M106" s="152"/>
      <c r="T106" s="153"/>
      <c r="AT106" s="148" t="s">
        <v>188</v>
      </c>
      <c r="AU106" s="148" t="s">
        <v>89</v>
      </c>
      <c r="AV106" s="12" t="s">
        <v>89</v>
      </c>
      <c r="AW106" s="12" t="s">
        <v>41</v>
      </c>
      <c r="AX106" s="12" t="s">
        <v>80</v>
      </c>
      <c r="AY106" s="148" t="s">
        <v>179</v>
      </c>
    </row>
    <row r="107" spans="2:51" s="13" customFormat="1" ht="10.2">
      <c r="B107" s="154"/>
      <c r="D107" s="147" t="s">
        <v>188</v>
      </c>
      <c r="E107" s="155" t="s">
        <v>39</v>
      </c>
      <c r="F107" s="156" t="s">
        <v>192</v>
      </c>
      <c r="H107" s="157">
        <v>14</v>
      </c>
      <c r="I107" s="158"/>
      <c r="L107" s="154"/>
      <c r="M107" s="188"/>
      <c r="N107" s="189"/>
      <c r="O107" s="189"/>
      <c r="P107" s="189"/>
      <c r="Q107" s="189"/>
      <c r="R107" s="189"/>
      <c r="S107" s="189"/>
      <c r="T107" s="190"/>
      <c r="AT107" s="155" t="s">
        <v>188</v>
      </c>
      <c r="AU107" s="155" t="s">
        <v>89</v>
      </c>
      <c r="AV107" s="13" t="s">
        <v>186</v>
      </c>
      <c r="AW107" s="13" t="s">
        <v>41</v>
      </c>
      <c r="AX107" s="13" t="s">
        <v>87</v>
      </c>
      <c r="AY107" s="155" t="s">
        <v>179</v>
      </c>
    </row>
    <row r="108" spans="2:12" s="1" customFormat="1" ht="6.9" customHeight="1">
      <c r="B108" s="43"/>
      <c r="C108" s="44"/>
      <c r="D108" s="44"/>
      <c r="E108" s="44"/>
      <c r="F108" s="44"/>
      <c r="G108" s="44"/>
      <c r="H108" s="44"/>
      <c r="I108" s="44"/>
      <c r="J108" s="44"/>
      <c r="K108" s="44"/>
      <c r="L108" s="33"/>
    </row>
  </sheetData>
  <sheetProtection algorithmName="SHA-512" hashValue="LXaa3WqNXu1YlWsrmLXYuAtZlNXRIWo0e7YVj74fS+IaSfXsDnnUZgD2NbmTIMS3Q7G9D8NfnZjHx1IkVU6ZJA==" saltValue="TbVqJQftearEdft6cIMRh2QB9yLVddk3BGg4LL3Nh5hG8liHaS3Dv3Mu5s113YKrAtw3JtFFVKhsUUyLyxmIgA==" spinCount="100000" sheet="1" objects="1" scenarios="1" formatColumns="0" formatRows="0" autoFilter="0"/>
  <autoFilter ref="C86:K107"/>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H174"/>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 customHeight="1"/>
    <row r="3" spans="2:8" ht="6.9" customHeight="1">
      <c r="B3" s="18"/>
      <c r="C3" s="19"/>
      <c r="D3" s="19"/>
      <c r="E3" s="19"/>
      <c r="F3" s="19"/>
      <c r="G3" s="19"/>
      <c r="H3" s="20"/>
    </row>
    <row r="4" spans="2:8" ht="24.9" customHeight="1">
      <c r="B4" s="20"/>
      <c r="C4" s="21" t="s">
        <v>566</v>
      </c>
      <c r="H4" s="20"/>
    </row>
    <row r="5" spans="2:8" ht="12" customHeight="1">
      <c r="B5" s="20"/>
      <c r="C5" s="24" t="s">
        <v>13</v>
      </c>
      <c r="D5" s="235" t="s">
        <v>14</v>
      </c>
      <c r="E5" s="231"/>
      <c r="F5" s="231"/>
      <c r="H5" s="20"/>
    </row>
    <row r="6" spans="2:8" ht="36.9" customHeight="1">
      <c r="B6" s="20"/>
      <c r="C6" s="26" t="s">
        <v>16</v>
      </c>
      <c r="D6" s="232" t="s">
        <v>17</v>
      </c>
      <c r="E6" s="231"/>
      <c r="F6" s="231"/>
      <c r="H6" s="20"/>
    </row>
    <row r="7" spans="2:8" ht="24.75" customHeight="1">
      <c r="B7" s="20"/>
      <c r="C7" s="27" t="s">
        <v>24</v>
      </c>
      <c r="D7" s="51" t="str">
        <f>'Rekapitulace zakázky'!AN8</f>
        <v>29. 5. 2023</v>
      </c>
      <c r="H7" s="20"/>
    </row>
    <row r="8" spans="2:8" s="1" customFormat="1" ht="10.8" customHeight="1">
      <c r="B8" s="33"/>
      <c r="H8" s="33"/>
    </row>
    <row r="9" spans="2:8" s="10" customFormat="1" ht="29.25" customHeight="1">
      <c r="B9" s="113"/>
      <c r="C9" s="114" t="s">
        <v>61</v>
      </c>
      <c r="D9" s="115" t="s">
        <v>62</v>
      </c>
      <c r="E9" s="115" t="s">
        <v>166</v>
      </c>
      <c r="F9" s="116" t="s">
        <v>567</v>
      </c>
      <c r="H9" s="113"/>
    </row>
    <row r="10" spans="2:8" s="1" customFormat="1" ht="26.4" customHeight="1">
      <c r="B10" s="33"/>
      <c r="C10" s="197" t="s">
        <v>568</v>
      </c>
      <c r="D10" s="197" t="s">
        <v>92</v>
      </c>
      <c r="H10" s="33"/>
    </row>
    <row r="11" spans="2:8" s="1" customFormat="1" ht="16.8" customHeight="1">
      <c r="B11" s="33"/>
      <c r="C11" s="198" t="s">
        <v>127</v>
      </c>
      <c r="D11" s="199" t="s">
        <v>128</v>
      </c>
      <c r="E11" s="200" t="s">
        <v>125</v>
      </c>
      <c r="F11" s="201">
        <v>214</v>
      </c>
      <c r="H11" s="33"/>
    </row>
    <row r="12" spans="2:8" s="1" customFormat="1" ht="16.8" customHeight="1">
      <c r="B12" s="33"/>
      <c r="C12" s="202" t="s">
        <v>39</v>
      </c>
      <c r="D12" s="202" t="s">
        <v>245</v>
      </c>
      <c r="E12" s="17" t="s">
        <v>39</v>
      </c>
      <c r="F12" s="203">
        <v>0</v>
      </c>
      <c r="H12" s="33"/>
    </row>
    <row r="13" spans="2:8" s="1" customFormat="1" ht="16.8" customHeight="1">
      <c r="B13" s="33"/>
      <c r="C13" s="202" t="s">
        <v>39</v>
      </c>
      <c r="D13" s="202" t="s">
        <v>246</v>
      </c>
      <c r="E13" s="17" t="s">
        <v>39</v>
      </c>
      <c r="F13" s="203">
        <v>214</v>
      </c>
      <c r="H13" s="33"/>
    </row>
    <row r="14" spans="2:8" s="1" customFormat="1" ht="16.8" customHeight="1">
      <c r="B14" s="33"/>
      <c r="C14" s="202" t="s">
        <v>127</v>
      </c>
      <c r="D14" s="202" t="s">
        <v>247</v>
      </c>
      <c r="E14" s="17" t="s">
        <v>39</v>
      </c>
      <c r="F14" s="203">
        <v>214</v>
      </c>
      <c r="H14" s="33"/>
    </row>
    <row r="15" spans="2:8" s="1" customFormat="1" ht="16.8" customHeight="1">
      <c r="B15" s="33"/>
      <c r="C15" s="204" t="s">
        <v>569</v>
      </c>
      <c r="H15" s="33"/>
    </row>
    <row r="16" spans="2:8" s="1" customFormat="1" ht="20.4">
      <c r="B16" s="33"/>
      <c r="C16" s="202" t="s">
        <v>241</v>
      </c>
      <c r="D16" s="202" t="s">
        <v>570</v>
      </c>
      <c r="E16" s="17" t="s">
        <v>125</v>
      </c>
      <c r="F16" s="203">
        <v>579</v>
      </c>
      <c r="H16" s="33"/>
    </row>
    <row r="17" spans="2:8" s="1" customFormat="1" ht="16.8" customHeight="1">
      <c r="B17" s="33"/>
      <c r="C17" s="202" t="s">
        <v>264</v>
      </c>
      <c r="D17" s="202" t="s">
        <v>571</v>
      </c>
      <c r="E17" s="17" t="s">
        <v>125</v>
      </c>
      <c r="F17" s="203">
        <v>579</v>
      </c>
      <c r="H17" s="33"/>
    </row>
    <row r="18" spans="2:8" s="1" customFormat="1" ht="20.4">
      <c r="B18" s="33"/>
      <c r="C18" s="202" t="s">
        <v>481</v>
      </c>
      <c r="D18" s="202" t="s">
        <v>572</v>
      </c>
      <c r="E18" s="17" t="s">
        <v>141</v>
      </c>
      <c r="F18" s="203">
        <v>168.3</v>
      </c>
      <c r="H18" s="33"/>
    </row>
    <row r="19" spans="2:8" s="1" customFormat="1" ht="16.8" customHeight="1">
      <c r="B19" s="33"/>
      <c r="C19" s="202" t="s">
        <v>487</v>
      </c>
      <c r="D19" s="202" t="s">
        <v>573</v>
      </c>
      <c r="E19" s="17" t="s">
        <v>141</v>
      </c>
      <c r="F19" s="203">
        <v>274.88</v>
      </c>
      <c r="H19" s="33"/>
    </row>
    <row r="20" spans="2:8" s="1" customFormat="1" ht="16.8" customHeight="1">
      <c r="B20" s="33"/>
      <c r="C20" s="202" t="s">
        <v>360</v>
      </c>
      <c r="D20" s="202" t="s">
        <v>361</v>
      </c>
      <c r="E20" s="17" t="s">
        <v>125</v>
      </c>
      <c r="F20" s="203">
        <v>214</v>
      </c>
      <c r="H20" s="33"/>
    </row>
    <row r="21" spans="2:8" s="1" customFormat="1" ht="16.8" customHeight="1">
      <c r="B21" s="33"/>
      <c r="C21" s="198" t="s">
        <v>297</v>
      </c>
      <c r="D21" s="199" t="s">
        <v>574</v>
      </c>
      <c r="E21" s="200" t="s">
        <v>118</v>
      </c>
      <c r="F21" s="201">
        <v>4640</v>
      </c>
      <c r="H21" s="33"/>
    </row>
    <row r="22" spans="2:8" s="1" customFormat="1" ht="16.8" customHeight="1">
      <c r="B22" s="33"/>
      <c r="C22" s="202" t="s">
        <v>39</v>
      </c>
      <c r="D22" s="202" t="s">
        <v>296</v>
      </c>
      <c r="E22" s="17" t="s">
        <v>39</v>
      </c>
      <c r="F22" s="203">
        <v>4640</v>
      </c>
      <c r="H22" s="33"/>
    </row>
    <row r="23" spans="2:8" s="1" customFormat="1" ht="16.8" customHeight="1">
      <c r="B23" s="33"/>
      <c r="C23" s="202" t="s">
        <v>297</v>
      </c>
      <c r="D23" s="202" t="s">
        <v>192</v>
      </c>
      <c r="E23" s="17" t="s">
        <v>39</v>
      </c>
      <c r="F23" s="203">
        <v>4640</v>
      </c>
      <c r="H23" s="33"/>
    </row>
    <row r="24" spans="2:8" s="1" customFormat="1" ht="16.8" customHeight="1">
      <c r="B24" s="33"/>
      <c r="C24" s="198" t="s">
        <v>107</v>
      </c>
      <c r="D24" s="199" t="s">
        <v>108</v>
      </c>
      <c r="E24" s="200" t="s">
        <v>109</v>
      </c>
      <c r="F24" s="201">
        <v>1707.75</v>
      </c>
      <c r="H24" s="33"/>
    </row>
    <row r="25" spans="2:8" s="1" customFormat="1" ht="16.8" customHeight="1">
      <c r="B25" s="33"/>
      <c r="C25" s="202" t="s">
        <v>39</v>
      </c>
      <c r="D25" s="202" t="s">
        <v>224</v>
      </c>
      <c r="E25" s="17" t="s">
        <v>39</v>
      </c>
      <c r="F25" s="203">
        <v>1707.75</v>
      </c>
      <c r="H25" s="33"/>
    </row>
    <row r="26" spans="2:8" s="1" customFormat="1" ht="16.8" customHeight="1">
      <c r="B26" s="33"/>
      <c r="C26" s="202" t="s">
        <v>107</v>
      </c>
      <c r="D26" s="202" t="s">
        <v>192</v>
      </c>
      <c r="E26" s="17" t="s">
        <v>39</v>
      </c>
      <c r="F26" s="203">
        <v>1707.75</v>
      </c>
      <c r="H26" s="33"/>
    </row>
    <row r="27" spans="2:8" s="1" customFormat="1" ht="16.8" customHeight="1">
      <c r="B27" s="33"/>
      <c r="C27" s="204" t="s">
        <v>569</v>
      </c>
      <c r="H27" s="33"/>
    </row>
    <row r="28" spans="2:8" s="1" customFormat="1" ht="16.8" customHeight="1">
      <c r="B28" s="33"/>
      <c r="C28" s="202" t="s">
        <v>220</v>
      </c>
      <c r="D28" s="202" t="s">
        <v>108</v>
      </c>
      <c r="E28" s="17" t="s">
        <v>109</v>
      </c>
      <c r="F28" s="203">
        <v>1707.75</v>
      </c>
      <c r="H28" s="33"/>
    </row>
    <row r="29" spans="2:8" s="1" customFormat="1" ht="20.4">
      <c r="B29" s="33"/>
      <c r="C29" s="202" t="s">
        <v>472</v>
      </c>
      <c r="D29" s="202" t="s">
        <v>575</v>
      </c>
      <c r="E29" s="17" t="s">
        <v>141</v>
      </c>
      <c r="F29" s="203">
        <v>2833.157</v>
      </c>
      <c r="H29" s="33"/>
    </row>
    <row r="30" spans="2:8" s="1" customFormat="1" ht="20.4">
      <c r="B30" s="33"/>
      <c r="C30" s="202" t="s">
        <v>432</v>
      </c>
      <c r="D30" s="202" t="s">
        <v>576</v>
      </c>
      <c r="E30" s="17" t="s">
        <v>141</v>
      </c>
      <c r="F30" s="203">
        <v>3746.346</v>
      </c>
      <c r="H30" s="33"/>
    </row>
    <row r="31" spans="2:8" s="1" customFormat="1" ht="16.8" customHeight="1">
      <c r="B31" s="33"/>
      <c r="C31" s="202" t="s">
        <v>356</v>
      </c>
      <c r="D31" s="202" t="s">
        <v>357</v>
      </c>
      <c r="E31" s="17" t="s">
        <v>141</v>
      </c>
      <c r="F31" s="203">
        <v>2833.157</v>
      </c>
      <c r="H31" s="33"/>
    </row>
    <row r="32" spans="2:8" s="1" customFormat="1" ht="16.8" customHeight="1">
      <c r="B32" s="33"/>
      <c r="C32" s="198" t="s">
        <v>116</v>
      </c>
      <c r="D32" s="199" t="s">
        <v>117</v>
      </c>
      <c r="E32" s="200" t="s">
        <v>118</v>
      </c>
      <c r="F32" s="201">
        <v>44</v>
      </c>
      <c r="H32" s="33"/>
    </row>
    <row r="33" spans="2:8" s="1" customFormat="1" ht="16.8" customHeight="1">
      <c r="B33" s="33"/>
      <c r="C33" s="202" t="s">
        <v>39</v>
      </c>
      <c r="D33" s="202" t="s">
        <v>205</v>
      </c>
      <c r="E33" s="17" t="s">
        <v>39</v>
      </c>
      <c r="F33" s="203">
        <v>20</v>
      </c>
      <c r="H33" s="33"/>
    </row>
    <row r="34" spans="2:8" s="1" customFormat="1" ht="16.8" customHeight="1">
      <c r="B34" s="33"/>
      <c r="C34" s="202" t="s">
        <v>39</v>
      </c>
      <c r="D34" s="202" t="s">
        <v>206</v>
      </c>
      <c r="E34" s="17" t="s">
        <v>39</v>
      </c>
      <c r="F34" s="203">
        <v>24</v>
      </c>
      <c r="H34" s="33"/>
    </row>
    <row r="35" spans="2:8" s="1" customFormat="1" ht="16.8" customHeight="1">
      <c r="B35" s="33"/>
      <c r="C35" s="202" t="s">
        <v>116</v>
      </c>
      <c r="D35" s="202" t="s">
        <v>192</v>
      </c>
      <c r="E35" s="17" t="s">
        <v>39</v>
      </c>
      <c r="F35" s="203">
        <v>44</v>
      </c>
      <c r="H35" s="33"/>
    </row>
    <row r="36" spans="2:8" s="1" customFormat="1" ht="16.8" customHeight="1">
      <c r="B36" s="33"/>
      <c r="C36" s="204" t="s">
        <v>569</v>
      </c>
      <c r="H36" s="33"/>
    </row>
    <row r="37" spans="2:8" s="1" customFormat="1" ht="16.8" customHeight="1">
      <c r="B37" s="33"/>
      <c r="C37" s="202" t="s">
        <v>202</v>
      </c>
      <c r="D37" s="202" t="s">
        <v>577</v>
      </c>
      <c r="E37" s="17" t="s">
        <v>118</v>
      </c>
      <c r="F37" s="203">
        <v>44</v>
      </c>
      <c r="H37" s="33"/>
    </row>
    <row r="38" spans="2:8" s="1" customFormat="1" ht="16.8" customHeight="1">
      <c r="B38" s="33"/>
      <c r="C38" s="202" t="s">
        <v>369</v>
      </c>
      <c r="D38" s="202" t="s">
        <v>370</v>
      </c>
      <c r="E38" s="17" t="s">
        <v>118</v>
      </c>
      <c r="F38" s="203">
        <v>44</v>
      </c>
      <c r="H38" s="33"/>
    </row>
    <row r="39" spans="2:8" s="1" customFormat="1" ht="16.8" customHeight="1">
      <c r="B39" s="33"/>
      <c r="C39" s="198" t="s">
        <v>123</v>
      </c>
      <c r="D39" s="199" t="s">
        <v>124</v>
      </c>
      <c r="E39" s="200" t="s">
        <v>125</v>
      </c>
      <c r="F39" s="201">
        <v>22</v>
      </c>
      <c r="H39" s="33"/>
    </row>
    <row r="40" spans="2:8" s="1" customFormat="1" ht="16.8" customHeight="1">
      <c r="B40" s="33"/>
      <c r="C40" s="202" t="s">
        <v>39</v>
      </c>
      <c r="D40" s="202" t="s">
        <v>303</v>
      </c>
      <c r="E40" s="17" t="s">
        <v>39</v>
      </c>
      <c r="F40" s="203">
        <v>22</v>
      </c>
      <c r="H40" s="33"/>
    </row>
    <row r="41" spans="2:8" s="1" customFormat="1" ht="16.8" customHeight="1">
      <c r="B41" s="33"/>
      <c r="C41" s="202" t="s">
        <v>123</v>
      </c>
      <c r="D41" s="202" t="s">
        <v>192</v>
      </c>
      <c r="E41" s="17" t="s">
        <v>39</v>
      </c>
      <c r="F41" s="203">
        <v>22</v>
      </c>
      <c r="H41" s="33"/>
    </row>
    <row r="42" spans="2:8" s="1" customFormat="1" ht="16.8" customHeight="1">
      <c r="B42" s="33"/>
      <c r="C42" s="204" t="s">
        <v>569</v>
      </c>
      <c r="H42" s="33"/>
    </row>
    <row r="43" spans="2:8" s="1" customFormat="1" ht="16.8" customHeight="1">
      <c r="B43" s="33"/>
      <c r="C43" s="202" t="s">
        <v>299</v>
      </c>
      <c r="D43" s="202" t="s">
        <v>578</v>
      </c>
      <c r="E43" s="17" t="s">
        <v>125</v>
      </c>
      <c r="F43" s="203">
        <v>22</v>
      </c>
      <c r="H43" s="33"/>
    </row>
    <row r="44" spans="2:8" s="1" customFormat="1" ht="16.8" customHeight="1">
      <c r="B44" s="33"/>
      <c r="C44" s="202" t="s">
        <v>305</v>
      </c>
      <c r="D44" s="202" t="s">
        <v>579</v>
      </c>
      <c r="E44" s="17" t="s">
        <v>125</v>
      </c>
      <c r="F44" s="203">
        <v>146</v>
      </c>
      <c r="H44" s="33"/>
    </row>
    <row r="45" spans="2:8" s="1" customFormat="1" ht="16.8" customHeight="1">
      <c r="B45" s="33"/>
      <c r="C45" s="202" t="s">
        <v>381</v>
      </c>
      <c r="D45" s="202" t="s">
        <v>382</v>
      </c>
      <c r="E45" s="17" t="s">
        <v>125</v>
      </c>
      <c r="F45" s="203">
        <v>22</v>
      </c>
      <c r="H45" s="33"/>
    </row>
    <row r="46" spans="2:8" s="1" customFormat="1" ht="16.8" customHeight="1">
      <c r="B46" s="33"/>
      <c r="C46" s="198" t="s">
        <v>147</v>
      </c>
      <c r="D46" s="199" t="s">
        <v>148</v>
      </c>
      <c r="E46" s="200" t="s">
        <v>125</v>
      </c>
      <c r="F46" s="201">
        <v>14</v>
      </c>
      <c r="H46" s="33"/>
    </row>
    <row r="47" spans="2:8" s="1" customFormat="1" ht="16.8" customHeight="1">
      <c r="B47" s="33"/>
      <c r="C47" s="202" t="s">
        <v>39</v>
      </c>
      <c r="D47" s="202" t="s">
        <v>311</v>
      </c>
      <c r="E47" s="17" t="s">
        <v>39</v>
      </c>
      <c r="F47" s="203">
        <v>0</v>
      </c>
      <c r="H47" s="33"/>
    </row>
    <row r="48" spans="2:8" s="1" customFormat="1" ht="20.4">
      <c r="B48" s="33"/>
      <c r="C48" s="202" t="s">
        <v>147</v>
      </c>
      <c r="D48" s="202" t="s">
        <v>312</v>
      </c>
      <c r="E48" s="17" t="s">
        <v>39</v>
      </c>
      <c r="F48" s="203">
        <v>14</v>
      </c>
      <c r="H48" s="33"/>
    </row>
    <row r="49" spans="2:8" s="1" customFormat="1" ht="16.8" customHeight="1">
      <c r="B49" s="33"/>
      <c r="C49" s="204" t="s">
        <v>569</v>
      </c>
      <c r="H49" s="33"/>
    </row>
    <row r="50" spans="2:8" s="1" customFormat="1" ht="16.8" customHeight="1">
      <c r="B50" s="33"/>
      <c r="C50" s="202" t="s">
        <v>305</v>
      </c>
      <c r="D50" s="202" t="s">
        <v>579</v>
      </c>
      <c r="E50" s="17" t="s">
        <v>125</v>
      </c>
      <c r="F50" s="203">
        <v>146</v>
      </c>
      <c r="H50" s="33"/>
    </row>
    <row r="51" spans="2:8" s="1" customFormat="1" ht="16.8" customHeight="1">
      <c r="B51" s="33"/>
      <c r="C51" s="202" t="s">
        <v>377</v>
      </c>
      <c r="D51" s="202" t="s">
        <v>378</v>
      </c>
      <c r="E51" s="17" t="s">
        <v>125</v>
      </c>
      <c r="F51" s="203">
        <v>14</v>
      </c>
      <c r="H51" s="33"/>
    </row>
    <row r="52" spans="2:8" s="1" customFormat="1" ht="16.8" customHeight="1">
      <c r="B52" s="33"/>
      <c r="C52" s="198" t="s">
        <v>150</v>
      </c>
      <c r="D52" s="199" t="s">
        <v>151</v>
      </c>
      <c r="E52" s="200" t="s">
        <v>125</v>
      </c>
      <c r="F52" s="201">
        <v>110</v>
      </c>
      <c r="H52" s="33"/>
    </row>
    <row r="53" spans="2:8" s="1" customFormat="1" ht="20.4">
      <c r="B53" s="33"/>
      <c r="C53" s="202" t="s">
        <v>39</v>
      </c>
      <c r="D53" s="202" t="s">
        <v>313</v>
      </c>
      <c r="E53" s="17" t="s">
        <v>39</v>
      </c>
      <c r="F53" s="203">
        <v>35</v>
      </c>
      <c r="H53" s="33"/>
    </row>
    <row r="54" spans="2:8" s="1" customFormat="1" ht="20.4">
      <c r="B54" s="33"/>
      <c r="C54" s="202" t="s">
        <v>39</v>
      </c>
      <c r="D54" s="202" t="s">
        <v>314</v>
      </c>
      <c r="E54" s="17" t="s">
        <v>39</v>
      </c>
      <c r="F54" s="203">
        <v>75</v>
      </c>
      <c r="H54" s="33"/>
    </row>
    <row r="55" spans="2:8" s="1" customFormat="1" ht="16.8" customHeight="1">
      <c r="B55" s="33"/>
      <c r="C55" s="202" t="s">
        <v>150</v>
      </c>
      <c r="D55" s="202" t="s">
        <v>247</v>
      </c>
      <c r="E55" s="17" t="s">
        <v>39</v>
      </c>
      <c r="F55" s="203">
        <v>110</v>
      </c>
      <c r="H55" s="33"/>
    </row>
    <row r="56" spans="2:8" s="1" customFormat="1" ht="16.8" customHeight="1">
      <c r="B56" s="33"/>
      <c r="C56" s="204" t="s">
        <v>569</v>
      </c>
      <c r="H56" s="33"/>
    </row>
    <row r="57" spans="2:8" s="1" customFormat="1" ht="16.8" customHeight="1">
      <c r="B57" s="33"/>
      <c r="C57" s="202" t="s">
        <v>305</v>
      </c>
      <c r="D57" s="202" t="s">
        <v>579</v>
      </c>
      <c r="E57" s="17" t="s">
        <v>125</v>
      </c>
      <c r="F57" s="203">
        <v>146</v>
      </c>
      <c r="H57" s="33"/>
    </row>
    <row r="58" spans="2:8" s="1" customFormat="1" ht="16.8" customHeight="1">
      <c r="B58" s="33"/>
      <c r="C58" s="202" t="s">
        <v>373</v>
      </c>
      <c r="D58" s="202" t="s">
        <v>374</v>
      </c>
      <c r="E58" s="17" t="s">
        <v>125</v>
      </c>
      <c r="F58" s="203">
        <v>110</v>
      </c>
      <c r="H58" s="33"/>
    </row>
    <row r="59" spans="2:8" s="1" customFormat="1" ht="16.8" customHeight="1">
      <c r="B59" s="33"/>
      <c r="C59" s="198" t="s">
        <v>120</v>
      </c>
      <c r="D59" s="199" t="s">
        <v>121</v>
      </c>
      <c r="E59" s="200" t="s">
        <v>113</v>
      </c>
      <c r="F59" s="201">
        <v>2.32</v>
      </c>
      <c r="H59" s="33"/>
    </row>
    <row r="60" spans="2:8" s="1" customFormat="1" ht="16.8" customHeight="1">
      <c r="B60" s="33"/>
      <c r="C60" s="202" t="s">
        <v>39</v>
      </c>
      <c r="D60" s="202" t="s">
        <v>274</v>
      </c>
      <c r="E60" s="17" t="s">
        <v>39</v>
      </c>
      <c r="F60" s="203">
        <v>0</v>
      </c>
      <c r="H60" s="33"/>
    </row>
    <row r="61" spans="2:8" s="1" customFormat="1" ht="16.8" customHeight="1">
      <c r="B61" s="33"/>
      <c r="C61" s="202" t="s">
        <v>39</v>
      </c>
      <c r="D61" s="202" t="s">
        <v>275</v>
      </c>
      <c r="E61" s="17" t="s">
        <v>39</v>
      </c>
      <c r="F61" s="203">
        <v>1.945</v>
      </c>
      <c r="H61" s="33"/>
    </row>
    <row r="62" spans="2:8" s="1" customFormat="1" ht="16.8" customHeight="1">
      <c r="B62" s="33"/>
      <c r="C62" s="202" t="s">
        <v>39</v>
      </c>
      <c r="D62" s="202" t="s">
        <v>276</v>
      </c>
      <c r="E62" s="17" t="s">
        <v>39</v>
      </c>
      <c r="F62" s="203">
        <v>0.375</v>
      </c>
      <c r="H62" s="33"/>
    </row>
    <row r="63" spans="2:8" s="1" customFormat="1" ht="16.8" customHeight="1">
      <c r="B63" s="33"/>
      <c r="C63" s="202" t="s">
        <v>120</v>
      </c>
      <c r="D63" s="202" t="s">
        <v>192</v>
      </c>
      <c r="E63" s="17" t="s">
        <v>39</v>
      </c>
      <c r="F63" s="203">
        <v>2.32</v>
      </c>
      <c r="H63" s="33"/>
    </row>
    <row r="64" spans="2:8" s="1" customFormat="1" ht="16.8" customHeight="1">
      <c r="B64" s="33"/>
      <c r="C64" s="204" t="s">
        <v>569</v>
      </c>
      <c r="H64" s="33"/>
    </row>
    <row r="65" spans="2:8" s="1" customFormat="1" ht="16.8" customHeight="1">
      <c r="B65" s="33"/>
      <c r="C65" s="202" t="s">
        <v>270</v>
      </c>
      <c r="D65" s="202" t="s">
        <v>121</v>
      </c>
      <c r="E65" s="17" t="s">
        <v>113</v>
      </c>
      <c r="F65" s="203">
        <v>2.32</v>
      </c>
      <c r="H65" s="33"/>
    </row>
    <row r="66" spans="2:8" s="1" customFormat="1" ht="16.8" customHeight="1">
      <c r="B66" s="33"/>
      <c r="C66" s="202" t="s">
        <v>277</v>
      </c>
      <c r="D66" s="202" t="s">
        <v>580</v>
      </c>
      <c r="E66" s="17" t="s">
        <v>113</v>
      </c>
      <c r="F66" s="203">
        <v>4.597</v>
      </c>
      <c r="H66" s="33"/>
    </row>
    <row r="67" spans="2:8" s="1" customFormat="1" ht="20.4">
      <c r="B67" s="33"/>
      <c r="C67" s="202" t="s">
        <v>292</v>
      </c>
      <c r="D67" s="202" t="s">
        <v>581</v>
      </c>
      <c r="E67" s="17" t="s">
        <v>118</v>
      </c>
      <c r="F67" s="203">
        <v>4640</v>
      </c>
      <c r="H67" s="33"/>
    </row>
    <row r="68" spans="2:8" s="1" customFormat="1" ht="16.8" customHeight="1">
      <c r="B68" s="33"/>
      <c r="C68" s="198" t="s">
        <v>135</v>
      </c>
      <c r="D68" s="199" t="s">
        <v>136</v>
      </c>
      <c r="E68" s="200" t="s">
        <v>125</v>
      </c>
      <c r="F68" s="201">
        <v>8232</v>
      </c>
      <c r="H68" s="33"/>
    </row>
    <row r="69" spans="2:8" s="1" customFormat="1" ht="16.8" customHeight="1">
      <c r="B69" s="33"/>
      <c r="C69" s="202" t="s">
        <v>39</v>
      </c>
      <c r="D69" s="202" t="s">
        <v>236</v>
      </c>
      <c r="E69" s="17" t="s">
        <v>39</v>
      </c>
      <c r="F69" s="203">
        <v>4214.8</v>
      </c>
      <c r="H69" s="33"/>
    </row>
    <row r="70" spans="2:8" s="1" customFormat="1" ht="16.8" customHeight="1">
      <c r="B70" s="33"/>
      <c r="C70" s="202" t="s">
        <v>39</v>
      </c>
      <c r="D70" s="202" t="s">
        <v>237</v>
      </c>
      <c r="E70" s="17" t="s">
        <v>39</v>
      </c>
      <c r="F70" s="203">
        <v>1979.84</v>
      </c>
      <c r="H70" s="33"/>
    </row>
    <row r="71" spans="2:8" s="1" customFormat="1" ht="16.8" customHeight="1">
      <c r="B71" s="33"/>
      <c r="C71" s="202" t="s">
        <v>39</v>
      </c>
      <c r="D71" s="202" t="s">
        <v>238</v>
      </c>
      <c r="E71" s="17" t="s">
        <v>39</v>
      </c>
      <c r="F71" s="203">
        <v>1307.36</v>
      </c>
      <c r="H71" s="33"/>
    </row>
    <row r="72" spans="2:8" s="1" customFormat="1" ht="16.8" customHeight="1">
      <c r="B72" s="33"/>
      <c r="C72" s="202" t="s">
        <v>39</v>
      </c>
      <c r="D72" s="202" t="s">
        <v>239</v>
      </c>
      <c r="E72" s="17" t="s">
        <v>39</v>
      </c>
      <c r="F72" s="203">
        <v>730</v>
      </c>
      <c r="H72" s="33"/>
    </row>
    <row r="73" spans="2:8" s="1" customFormat="1" ht="16.8" customHeight="1">
      <c r="B73" s="33"/>
      <c r="C73" s="202" t="s">
        <v>135</v>
      </c>
      <c r="D73" s="202" t="s">
        <v>192</v>
      </c>
      <c r="E73" s="17" t="s">
        <v>39</v>
      </c>
      <c r="F73" s="203">
        <v>8232</v>
      </c>
      <c r="H73" s="33"/>
    </row>
    <row r="74" spans="2:8" s="1" customFormat="1" ht="16.8" customHeight="1">
      <c r="B74" s="33"/>
      <c r="C74" s="204" t="s">
        <v>569</v>
      </c>
      <c r="H74" s="33"/>
    </row>
    <row r="75" spans="2:8" s="1" customFormat="1" ht="16.8" customHeight="1">
      <c r="B75" s="33"/>
      <c r="C75" s="202" t="s">
        <v>232</v>
      </c>
      <c r="D75" s="202" t="s">
        <v>136</v>
      </c>
      <c r="E75" s="17" t="s">
        <v>234</v>
      </c>
      <c r="F75" s="203">
        <v>8232</v>
      </c>
      <c r="H75" s="33"/>
    </row>
    <row r="76" spans="2:8" s="1" customFormat="1" ht="20.4">
      <c r="B76" s="33"/>
      <c r="C76" s="202" t="s">
        <v>466</v>
      </c>
      <c r="D76" s="202" t="s">
        <v>582</v>
      </c>
      <c r="E76" s="17" t="s">
        <v>125</v>
      </c>
      <c r="F76" s="203">
        <v>1.482</v>
      </c>
      <c r="H76" s="33"/>
    </row>
    <row r="77" spans="2:8" s="1" customFormat="1" ht="16.8" customHeight="1">
      <c r="B77" s="33"/>
      <c r="C77" s="202" t="s">
        <v>446</v>
      </c>
      <c r="D77" s="202" t="s">
        <v>583</v>
      </c>
      <c r="E77" s="17" t="s">
        <v>141</v>
      </c>
      <c r="F77" s="203">
        <v>3747.828</v>
      </c>
      <c r="H77" s="33"/>
    </row>
    <row r="78" spans="2:8" s="1" customFormat="1" ht="16.8" customHeight="1">
      <c r="B78" s="33"/>
      <c r="C78" s="202" t="s">
        <v>457</v>
      </c>
      <c r="D78" s="202" t="s">
        <v>584</v>
      </c>
      <c r="E78" s="17" t="s">
        <v>141</v>
      </c>
      <c r="F78" s="203">
        <v>1.482</v>
      </c>
      <c r="H78" s="33"/>
    </row>
    <row r="79" spans="2:8" s="1" customFormat="1" ht="20.4">
      <c r="B79" s="33"/>
      <c r="C79" s="202" t="s">
        <v>389</v>
      </c>
      <c r="D79" s="202" t="s">
        <v>390</v>
      </c>
      <c r="E79" s="17" t="s">
        <v>125</v>
      </c>
      <c r="F79" s="203">
        <v>16084</v>
      </c>
      <c r="H79" s="33"/>
    </row>
    <row r="80" spans="2:8" s="1" customFormat="1" ht="20.4">
      <c r="B80" s="33"/>
      <c r="C80" s="202" t="s">
        <v>399</v>
      </c>
      <c r="D80" s="202" t="s">
        <v>400</v>
      </c>
      <c r="E80" s="17" t="s">
        <v>125</v>
      </c>
      <c r="F80" s="203">
        <v>8232</v>
      </c>
      <c r="H80" s="33"/>
    </row>
    <row r="81" spans="2:8" s="1" customFormat="1" ht="16.8" customHeight="1">
      <c r="B81" s="33"/>
      <c r="C81" s="198" t="s">
        <v>338</v>
      </c>
      <c r="D81" s="199" t="s">
        <v>585</v>
      </c>
      <c r="E81" s="200" t="s">
        <v>118</v>
      </c>
      <c r="F81" s="201">
        <v>17</v>
      </c>
      <c r="H81" s="33"/>
    </row>
    <row r="82" spans="2:8" s="1" customFormat="1" ht="16.8" customHeight="1">
      <c r="B82" s="33"/>
      <c r="C82" s="202" t="s">
        <v>39</v>
      </c>
      <c r="D82" s="202" t="s">
        <v>337</v>
      </c>
      <c r="E82" s="17" t="s">
        <v>39</v>
      </c>
      <c r="F82" s="203">
        <v>17</v>
      </c>
      <c r="H82" s="33"/>
    </row>
    <row r="83" spans="2:8" s="1" customFormat="1" ht="16.8" customHeight="1">
      <c r="B83" s="33"/>
      <c r="C83" s="202" t="s">
        <v>338</v>
      </c>
      <c r="D83" s="202" t="s">
        <v>192</v>
      </c>
      <c r="E83" s="17" t="s">
        <v>39</v>
      </c>
      <c r="F83" s="203">
        <v>17</v>
      </c>
      <c r="H83" s="33"/>
    </row>
    <row r="84" spans="2:8" s="1" customFormat="1" ht="16.8" customHeight="1">
      <c r="B84" s="33"/>
      <c r="C84" s="204" t="s">
        <v>569</v>
      </c>
      <c r="H84" s="33"/>
    </row>
    <row r="85" spans="2:8" s="1" customFormat="1" ht="16.8" customHeight="1">
      <c r="B85" s="33"/>
      <c r="C85" s="202" t="s">
        <v>334</v>
      </c>
      <c r="D85" s="202" t="s">
        <v>585</v>
      </c>
      <c r="E85" s="17" t="s">
        <v>118</v>
      </c>
      <c r="F85" s="203">
        <v>17</v>
      </c>
      <c r="H85" s="33"/>
    </row>
    <row r="86" spans="2:8" s="1" customFormat="1" ht="16.8" customHeight="1">
      <c r="B86" s="33"/>
      <c r="C86" s="202" t="s">
        <v>330</v>
      </c>
      <c r="D86" s="202" t="s">
        <v>586</v>
      </c>
      <c r="E86" s="17" t="s">
        <v>109</v>
      </c>
      <c r="F86" s="203">
        <v>51</v>
      </c>
      <c r="H86" s="33"/>
    </row>
    <row r="87" spans="2:8" s="1" customFormat="1" ht="20.4">
      <c r="B87" s="33"/>
      <c r="C87" s="202" t="s">
        <v>432</v>
      </c>
      <c r="D87" s="202" t="s">
        <v>576</v>
      </c>
      <c r="E87" s="17" t="s">
        <v>141</v>
      </c>
      <c r="F87" s="203">
        <v>3746.346</v>
      </c>
      <c r="H87" s="33"/>
    </row>
    <row r="88" spans="2:8" s="1" customFormat="1" ht="16.8" customHeight="1">
      <c r="B88" s="33"/>
      <c r="C88" s="202" t="s">
        <v>407</v>
      </c>
      <c r="D88" s="202" t="s">
        <v>408</v>
      </c>
      <c r="E88" s="17" t="s">
        <v>125</v>
      </c>
      <c r="F88" s="203">
        <v>57</v>
      </c>
      <c r="H88" s="33"/>
    </row>
    <row r="89" spans="2:8" s="1" customFormat="1" ht="16.8" customHeight="1">
      <c r="B89" s="33"/>
      <c r="C89" s="202" t="s">
        <v>412</v>
      </c>
      <c r="D89" s="202" t="s">
        <v>413</v>
      </c>
      <c r="E89" s="17" t="s">
        <v>109</v>
      </c>
      <c r="F89" s="203">
        <v>3.4</v>
      </c>
      <c r="H89" s="33"/>
    </row>
    <row r="90" spans="2:8" s="1" customFormat="1" ht="16.8" customHeight="1">
      <c r="B90" s="33"/>
      <c r="C90" s="198" t="s">
        <v>131</v>
      </c>
      <c r="D90" s="199" t="s">
        <v>132</v>
      </c>
      <c r="E90" s="200" t="s">
        <v>125</v>
      </c>
      <c r="F90" s="201">
        <v>365</v>
      </c>
      <c r="H90" s="33"/>
    </row>
    <row r="91" spans="2:8" s="1" customFormat="1" ht="16.8" customHeight="1">
      <c r="B91" s="33"/>
      <c r="C91" s="202" t="s">
        <v>39</v>
      </c>
      <c r="D91" s="202" t="s">
        <v>39</v>
      </c>
      <c r="E91" s="17" t="s">
        <v>39</v>
      </c>
      <c r="F91" s="203">
        <v>0</v>
      </c>
      <c r="H91" s="33"/>
    </row>
    <row r="92" spans="2:8" s="1" customFormat="1" ht="16.8" customHeight="1">
      <c r="B92" s="33"/>
      <c r="C92" s="202" t="s">
        <v>39</v>
      </c>
      <c r="D92" s="202" t="s">
        <v>248</v>
      </c>
      <c r="E92" s="17" t="s">
        <v>39</v>
      </c>
      <c r="F92" s="203">
        <v>0</v>
      </c>
      <c r="H92" s="33"/>
    </row>
    <row r="93" spans="2:8" s="1" customFormat="1" ht="16.8" customHeight="1">
      <c r="B93" s="33"/>
      <c r="C93" s="202" t="s">
        <v>39</v>
      </c>
      <c r="D93" s="202" t="s">
        <v>249</v>
      </c>
      <c r="E93" s="17" t="s">
        <v>39</v>
      </c>
      <c r="F93" s="203">
        <v>47</v>
      </c>
      <c r="H93" s="33"/>
    </row>
    <row r="94" spans="2:8" s="1" customFormat="1" ht="16.8" customHeight="1">
      <c r="B94" s="33"/>
      <c r="C94" s="202" t="s">
        <v>39</v>
      </c>
      <c r="D94" s="202" t="s">
        <v>250</v>
      </c>
      <c r="E94" s="17" t="s">
        <v>39</v>
      </c>
      <c r="F94" s="203">
        <v>35</v>
      </c>
      <c r="H94" s="33"/>
    </row>
    <row r="95" spans="2:8" s="1" customFormat="1" ht="16.8" customHeight="1">
      <c r="B95" s="33"/>
      <c r="C95" s="202" t="s">
        <v>39</v>
      </c>
      <c r="D95" s="202" t="s">
        <v>251</v>
      </c>
      <c r="E95" s="17" t="s">
        <v>39</v>
      </c>
      <c r="F95" s="203">
        <v>22</v>
      </c>
      <c r="H95" s="33"/>
    </row>
    <row r="96" spans="2:8" s="1" customFormat="1" ht="16.8" customHeight="1">
      <c r="B96" s="33"/>
      <c r="C96" s="202" t="s">
        <v>39</v>
      </c>
      <c r="D96" s="202" t="s">
        <v>252</v>
      </c>
      <c r="E96" s="17" t="s">
        <v>39</v>
      </c>
      <c r="F96" s="203">
        <v>33</v>
      </c>
      <c r="H96" s="33"/>
    </row>
    <row r="97" spans="2:8" s="1" customFormat="1" ht="16.8" customHeight="1">
      <c r="B97" s="33"/>
      <c r="C97" s="202" t="s">
        <v>39</v>
      </c>
      <c r="D97" s="202" t="s">
        <v>253</v>
      </c>
      <c r="E97" s="17" t="s">
        <v>39</v>
      </c>
      <c r="F97" s="203">
        <v>33</v>
      </c>
      <c r="H97" s="33"/>
    </row>
    <row r="98" spans="2:8" s="1" customFormat="1" ht="16.8" customHeight="1">
      <c r="B98" s="33"/>
      <c r="C98" s="202" t="s">
        <v>39</v>
      </c>
      <c r="D98" s="202" t="s">
        <v>254</v>
      </c>
      <c r="E98" s="17" t="s">
        <v>39</v>
      </c>
      <c r="F98" s="203">
        <v>29</v>
      </c>
      <c r="H98" s="33"/>
    </row>
    <row r="99" spans="2:8" s="1" customFormat="1" ht="16.8" customHeight="1">
      <c r="B99" s="33"/>
      <c r="C99" s="202" t="s">
        <v>39</v>
      </c>
      <c r="D99" s="202" t="s">
        <v>255</v>
      </c>
      <c r="E99" s="17" t="s">
        <v>39</v>
      </c>
      <c r="F99" s="203">
        <v>40</v>
      </c>
      <c r="H99" s="33"/>
    </row>
    <row r="100" spans="2:8" s="1" customFormat="1" ht="16.8" customHeight="1">
      <c r="B100" s="33"/>
      <c r="C100" s="202" t="s">
        <v>39</v>
      </c>
      <c r="D100" s="202" t="s">
        <v>256</v>
      </c>
      <c r="E100" s="17" t="s">
        <v>39</v>
      </c>
      <c r="F100" s="203">
        <v>40</v>
      </c>
      <c r="H100" s="33"/>
    </row>
    <row r="101" spans="2:8" s="1" customFormat="1" ht="16.8" customHeight="1">
      <c r="B101" s="33"/>
      <c r="C101" s="202" t="s">
        <v>39</v>
      </c>
      <c r="D101" s="202" t="s">
        <v>257</v>
      </c>
      <c r="E101" s="17" t="s">
        <v>39</v>
      </c>
      <c r="F101" s="203">
        <v>6</v>
      </c>
      <c r="H101" s="33"/>
    </row>
    <row r="102" spans="2:8" s="1" customFormat="1" ht="16.8" customHeight="1">
      <c r="B102" s="33"/>
      <c r="C102" s="202" t="s">
        <v>39</v>
      </c>
      <c r="D102" s="202" t="s">
        <v>258</v>
      </c>
      <c r="E102" s="17" t="s">
        <v>39</v>
      </c>
      <c r="F102" s="203">
        <v>14</v>
      </c>
      <c r="H102" s="33"/>
    </row>
    <row r="103" spans="2:8" s="1" customFormat="1" ht="16.8" customHeight="1">
      <c r="B103" s="33"/>
      <c r="C103" s="202" t="s">
        <v>39</v>
      </c>
      <c r="D103" s="202" t="s">
        <v>259</v>
      </c>
      <c r="E103" s="17" t="s">
        <v>39</v>
      </c>
      <c r="F103" s="203">
        <v>18</v>
      </c>
      <c r="H103" s="33"/>
    </row>
    <row r="104" spans="2:8" s="1" customFormat="1" ht="16.8" customHeight="1">
      <c r="B104" s="33"/>
      <c r="C104" s="202" t="s">
        <v>39</v>
      </c>
      <c r="D104" s="202" t="s">
        <v>260</v>
      </c>
      <c r="E104" s="17" t="s">
        <v>39</v>
      </c>
      <c r="F104" s="203">
        <v>16</v>
      </c>
      <c r="H104" s="33"/>
    </row>
    <row r="105" spans="2:8" s="1" customFormat="1" ht="16.8" customHeight="1">
      <c r="B105" s="33"/>
      <c r="C105" s="202" t="s">
        <v>39</v>
      </c>
      <c r="D105" s="202" t="s">
        <v>261</v>
      </c>
      <c r="E105" s="17" t="s">
        <v>39</v>
      </c>
      <c r="F105" s="203">
        <v>4</v>
      </c>
      <c r="H105" s="33"/>
    </row>
    <row r="106" spans="2:8" s="1" customFormat="1" ht="16.8" customHeight="1">
      <c r="B106" s="33"/>
      <c r="C106" s="202" t="s">
        <v>39</v>
      </c>
      <c r="D106" s="202" t="s">
        <v>262</v>
      </c>
      <c r="E106" s="17" t="s">
        <v>39</v>
      </c>
      <c r="F106" s="203">
        <v>4</v>
      </c>
      <c r="H106" s="33"/>
    </row>
    <row r="107" spans="2:8" s="1" customFormat="1" ht="16.8" customHeight="1">
      <c r="B107" s="33"/>
      <c r="C107" s="202" t="s">
        <v>39</v>
      </c>
      <c r="D107" s="202" t="s">
        <v>263</v>
      </c>
      <c r="E107" s="17" t="s">
        <v>39</v>
      </c>
      <c r="F107" s="203">
        <v>24</v>
      </c>
      <c r="H107" s="33"/>
    </row>
    <row r="108" spans="2:8" s="1" customFormat="1" ht="16.8" customHeight="1">
      <c r="B108" s="33"/>
      <c r="C108" s="202" t="s">
        <v>131</v>
      </c>
      <c r="D108" s="202" t="s">
        <v>247</v>
      </c>
      <c r="E108" s="17" t="s">
        <v>39</v>
      </c>
      <c r="F108" s="203">
        <v>365</v>
      </c>
      <c r="H108" s="33"/>
    </row>
    <row r="109" spans="2:8" s="1" customFormat="1" ht="16.8" customHeight="1">
      <c r="B109" s="33"/>
      <c r="C109" s="204" t="s">
        <v>569</v>
      </c>
      <c r="H109" s="33"/>
    </row>
    <row r="110" spans="2:8" s="1" customFormat="1" ht="20.4">
      <c r="B110" s="33"/>
      <c r="C110" s="202" t="s">
        <v>241</v>
      </c>
      <c r="D110" s="202" t="s">
        <v>570</v>
      </c>
      <c r="E110" s="17" t="s">
        <v>125</v>
      </c>
      <c r="F110" s="203">
        <v>579</v>
      </c>
      <c r="H110" s="33"/>
    </row>
    <row r="111" spans="2:8" s="1" customFormat="1" ht="16.8" customHeight="1">
      <c r="B111" s="33"/>
      <c r="C111" s="202" t="s">
        <v>264</v>
      </c>
      <c r="D111" s="202" t="s">
        <v>571</v>
      </c>
      <c r="E111" s="17" t="s">
        <v>125</v>
      </c>
      <c r="F111" s="203">
        <v>579</v>
      </c>
      <c r="H111" s="33"/>
    </row>
    <row r="112" spans="2:8" s="1" customFormat="1" ht="16.8" customHeight="1">
      <c r="B112" s="33"/>
      <c r="C112" s="202" t="s">
        <v>232</v>
      </c>
      <c r="D112" s="202" t="s">
        <v>136</v>
      </c>
      <c r="E112" s="17" t="s">
        <v>234</v>
      </c>
      <c r="F112" s="203">
        <v>8232</v>
      </c>
      <c r="H112" s="33"/>
    </row>
    <row r="113" spans="2:8" s="1" customFormat="1" ht="20.4">
      <c r="B113" s="33"/>
      <c r="C113" s="202" t="s">
        <v>442</v>
      </c>
      <c r="D113" s="202" t="s">
        <v>587</v>
      </c>
      <c r="E113" s="17" t="s">
        <v>141</v>
      </c>
      <c r="F113" s="203">
        <v>107.31</v>
      </c>
      <c r="H113" s="33"/>
    </row>
    <row r="114" spans="2:8" s="1" customFormat="1" ht="20.4">
      <c r="B114" s="33"/>
      <c r="C114" s="202" t="s">
        <v>481</v>
      </c>
      <c r="D114" s="202" t="s">
        <v>572</v>
      </c>
      <c r="E114" s="17" t="s">
        <v>141</v>
      </c>
      <c r="F114" s="203">
        <v>168.3</v>
      </c>
      <c r="H114" s="33"/>
    </row>
    <row r="115" spans="2:8" s="1" customFormat="1" ht="16.8" customHeight="1">
      <c r="B115" s="33"/>
      <c r="C115" s="202" t="s">
        <v>487</v>
      </c>
      <c r="D115" s="202" t="s">
        <v>573</v>
      </c>
      <c r="E115" s="17" t="s">
        <v>141</v>
      </c>
      <c r="F115" s="203">
        <v>274.88</v>
      </c>
      <c r="H115" s="33"/>
    </row>
    <row r="116" spans="2:8" s="1" customFormat="1" ht="16.8" customHeight="1">
      <c r="B116" s="33"/>
      <c r="C116" s="198" t="s">
        <v>111</v>
      </c>
      <c r="D116" s="199" t="s">
        <v>112</v>
      </c>
      <c r="E116" s="200" t="s">
        <v>113</v>
      </c>
      <c r="F116" s="201">
        <v>2.277</v>
      </c>
      <c r="H116" s="33"/>
    </row>
    <row r="117" spans="2:8" s="1" customFormat="1" ht="16.8" customHeight="1">
      <c r="B117" s="33"/>
      <c r="C117" s="202" t="s">
        <v>39</v>
      </c>
      <c r="D117" s="202" t="s">
        <v>216</v>
      </c>
      <c r="E117" s="17" t="s">
        <v>39</v>
      </c>
      <c r="F117" s="203">
        <v>1.915</v>
      </c>
      <c r="H117" s="33"/>
    </row>
    <row r="118" spans="2:8" s="1" customFormat="1" ht="16.8" customHeight="1">
      <c r="B118" s="33"/>
      <c r="C118" s="202" t="s">
        <v>39</v>
      </c>
      <c r="D118" s="202" t="s">
        <v>217</v>
      </c>
      <c r="E118" s="17" t="s">
        <v>39</v>
      </c>
      <c r="F118" s="203">
        <v>0.362</v>
      </c>
      <c r="H118" s="33"/>
    </row>
    <row r="119" spans="2:8" s="1" customFormat="1" ht="20.4">
      <c r="B119" s="33"/>
      <c r="C119" s="202" t="s">
        <v>39</v>
      </c>
      <c r="D119" s="202" t="s">
        <v>218</v>
      </c>
      <c r="E119" s="17" t="s">
        <v>39</v>
      </c>
      <c r="F119" s="203">
        <v>0</v>
      </c>
      <c r="H119" s="33"/>
    </row>
    <row r="120" spans="2:8" s="1" customFormat="1" ht="16.8" customHeight="1">
      <c r="B120" s="33"/>
      <c r="C120" s="202" t="s">
        <v>39</v>
      </c>
      <c r="D120" s="202" t="s">
        <v>219</v>
      </c>
      <c r="E120" s="17" t="s">
        <v>39</v>
      </c>
      <c r="F120" s="203">
        <v>0</v>
      </c>
      <c r="H120" s="33"/>
    </row>
    <row r="121" spans="2:8" s="1" customFormat="1" ht="16.8" customHeight="1">
      <c r="B121" s="33"/>
      <c r="C121" s="202" t="s">
        <v>111</v>
      </c>
      <c r="D121" s="202" t="s">
        <v>192</v>
      </c>
      <c r="E121" s="17" t="s">
        <v>39</v>
      </c>
      <c r="F121" s="203">
        <v>2.277</v>
      </c>
      <c r="H121" s="33"/>
    </row>
    <row r="122" spans="2:8" s="1" customFormat="1" ht="16.8" customHeight="1">
      <c r="B122" s="33"/>
      <c r="C122" s="204" t="s">
        <v>569</v>
      </c>
      <c r="H122" s="33"/>
    </row>
    <row r="123" spans="2:8" s="1" customFormat="1" ht="16.8" customHeight="1">
      <c r="B123" s="33"/>
      <c r="C123" s="202" t="s">
        <v>212</v>
      </c>
      <c r="D123" s="202" t="s">
        <v>588</v>
      </c>
      <c r="E123" s="17" t="s">
        <v>113</v>
      </c>
      <c r="F123" s="203">
        <v>2.277</v>
      </c>
      <c r="H123" s="33"/>
    </row>
    <row r="124" spans="2:8" s="1" customFormat="1" ht="16.8" customHeight="1">
      <c r="B124" s="33"/>
      <c r="C124" s="202" t="s">
        <v>220</v>
      </c>
      <c r="D124" s="202" t="s">
        <v>108</v>
      </c>
      <c r="E124" s="17" t="s">
        <v>109</v>
      </c>
      <c r="F124" s="203">
        <v>1707.75</v>
      </c>
      <c r="H124" s="33"/>
    </row>
    <row r="125" spans="2:8" s="1" customFormat="1" ht="16.8" customHeight="1">
      <c r="B125" s="33"/>
      <c r="C125" s="202" t="s">
        <v>226</v>
      </c>
      <c r="D125" s="202" t="s">
        <v>589</v>
      </c>
      <c r="E125" s="17" t="s">
        <v>113</v>
      </c>
      <c r="F125" s="203">
        <v>2.277</v>
      </c>
      <c r="H125" s="33"/>
    </row>
    <row r="126" spans="2:8" s="1" customFormat="1" ht="16.8" customHeight="1">
      <c r="B126" s="33"/>
      <c r="C126" s="202" t="s">
        <v>277</v>
      </c>
      <c r="D126" s="202" t="s">
        <v>580</v>
      </c>
      <c r="E126" s="17" t="s">
        <v>113</v>
      </c>
      <c r="F126" s="203">
        <v>4.597</v>
      </c>
      <c r="H126" s="33"/>
    </row>
    <row r="127" spans="2:8" s="1" customFormat="1" ht="16.8" customHeight="1">
      <c r="B127" s="33"/>
      <c r="C127" s="198" t="s">
        <v>153</v>
      </c>
      <c r="D127" s="199" t="s">
        <v>154</v>
      </c>
      <c r="E127" s="200" t="s">
        <v>125</v>
      </c>
      <c r="F127" s="201">
        <v>380</v>
      </c>
      <c r="H127" s="33"/>
    </row>
    <row r="128" spans="2:8" s="1" customFormat="1" ht="16.8" customHeight="1">
      <c r="B128" s="33"/>
      <c r="C128" s="202" t="s">
        <v>39</v>
      </c>
      <c r="D128" s="202" t="s">
        <v>396</v>
      </c>
      <c r="E128" s="17" t="s">
        <v>39</v>
      </c>
      <c r="F128" s="203">
        <v>0</v>
      </c>
      <c r="H128" s="33"/>
    </row>
    <row r="129" spans="2:8" s="1" customFormat="1" ht="20.4">
      <c r="B129" s="33"/>
      <c r="C129" s="202" t="s">
        <v>39</v>
      </c>
      <c r="D129" s="202" t="s">
        <v>397</v>
      </c>
      <c r="E129" s="17" t="s">
        <v>39</v>
      </c>
      <c r="F129" s="203">
        <v>380</v>
      </c>
      <c r="H129" s="33"/>
    </row>
    <row r="130" spans="2:8" s="1" customFormat="1" ht="16.8" customHeight="1">
      <c r="B130" s="33"/>
      <c r="C130" s="202" t="s">
        <v>153</v>
      </c>
      <c r="D130" s="202" t="s">
        <v>192</v>
      </c>
      <c r="E130" s="17" t="s">
        <v>39</v>
      </c>
      <c r="F130" s="203">
        <v>380</v>
      </c>
      <c r="H130" s="33"/>
    </row>
    <row r="131" spans="2:8" s="1" customFormat="1" ht="16.8" customHeight="1">
      <c r="B131" s="33"/>
      <c r="C131" s="204" t="s">
        <v>569</v>
      </c>
      <c r="H131" s="33"/>
    </row>
    <row r="132" spans="2:8" s="1" customFormat="1" ht="16.8" customHeight="1">
      <c r="B132" s="33"/>
      <c r="C132" s="202" t="s">
        <v>394</v>
      </c>
      <c r="D132" s="202" t="s">
        <v>154</v>
      </c>
      <c r="E132" s="17" t="s">
        <v>125</v>
      </c>
      <c r="F132" s="203">
        <v>380</v>
      </c>
      <c r="H132" s="33"/>
    </row>
    <row r="133" spans="2:8" s="1" customFormat="1" ht="20.4">
      <c r="B133" s="33"/>
      <c r="C133" s="202" t="s">
        <v>389</v>
      </c>
      <c r="D133" s="202" t="s">
        <v>390</v>
      </c>
      <c r="E133" s="17" t="s">
        <v>125</v>
      </c>
      <c r="F133" s="203">
        <v>16084</v>
      </c>
      <c r="H133" s="33"/>
    </row>
    <row r="134" spans="2:8" s="1" customFormat="1" ht="16.8" customHeight="1">
      <c r="B134" s="33"/>
      <c r="C134" s="198" t="s">
        <v>144</v>
      </c>
      <c r="D134" s="199" t="s">
        <v>145</v>
      </c>
      <c r="E134" s="200" t="s">
        <v>141</v>
      </c>
      <c r="F134" s="201">
        <v>168.3</v>
      </c>
      <c r="H134" s="33"/>
    </row>
    <row r="135" spans="2:8" s="1" customFormat="1" ht="16.8" customHeight="1">
      <c r="B135" s="33"/>
      <c r="C135" s="202" t="s">
        <v>39</v>
      </c>
      <c r="D135" s="202" t="s">
        <v>484</v>
      </c>
      <c r="E135" s="17" t="s">
        <v>39</v>
      </c>
      <c r="F135" s="203">
        <v>107.31</v>
      </c>
      <c r="H135" s="33"/>
    </row>
    <row r="136" spans="2:8" s="1" customFormat="1" ht="16.8" customHeight="1">
      <c r="B136" s="33"/>
      <c r="C136" s="202" t="s">
        <v>39</v>
      </c>
      <c r="D136" s="202" t="s">
        <v>485</v>
      </c>
      <c r="E136" s="17" t="s">
        <v>39</v>
      </c>
      <c r="F136" s="203">
        <v>60.99</v>
      </c>
      <c r="H136" s="33"/>
    </row>
    <row r="137" spans="2:8" s="1" customFormat="1" ht="16.8" customHeight="1">
      <c r="B137" s="33"/>
      <c r="C137" s="202" t="s">
        <v>144</v>
      </c>
      <c r="D137" s="202" t="s">
        <v>192</v>
      </c>
      <c r="E137" s="17" t="s">
        <v>39</v>
      </c>
      <c r="F137" s="203">
        <v>168.3</v>
      </c>
      <c r="H137" s="33"/>
    </row>
    <row r="138" spans="2:8" s="1" customFormat="1" ht="16.8" customHeight="1">
      <c r="B138" s="33"/>
      <c r="C138" s="204" t="s">
        <v>569</v>
      </c>
      <c r="H138" s="33"/>
    </row>
    <row r="139" spans="2:8" s="1" customFormat="1" ht="20.4">
      <c r="B139" s="33"/>
      <c r="C139" s="202" t="s">
        <v>481</v>
      </c>
      <c r="D139" s="202" t="s">
        <v>572</v>
      </c>
      <c r="E139" s="17" t="s">
        <v>141</v>
      </c>
      <c r="F139" s="203">
        <v>168.3</v>
      </c>
      <c r="H139" s="33"/>
    </row>
    <row r="140" spans="2:8" s="1" customFormat="1" ht="16.8" customHeight="1">
      <c r="B140" s="33"/>
      <c r="C140" s="202" t="s">
        <v>462</v>
      </c>
      <c r="D140" s="202" t="s">
        <v>590</v>
      </c>
      <c r="E140" s="17" t="s">
        <v>141</v>
      </c>
      <c r="F140" s="203">
        <v>168.3</v>
      </c>
      <c r="H140" s="33"/>
    </row>
    <row r="141" spans="2:8" s="1" customFormat="1" ht="16.8" customHeight="1">
      <c r="B141" s="33"/>
      <c r="C141" s="198" t="s">
        <v>139</v>
      </c>
      <c r="D141" s="199" t="s">
        <v>140</v>
      </c>
      <c r="E141" s="200" t="s">
        <v>141</v>
      </c>
      <c r="F141" s="201">
        <v>3746.346</v>
      </c>
      <c r="H141" s="33"/>
    </row>
    <row r="142" spans="2:8" s="1" customFormat="1" ht="16.8" customHeight="1">
      <c r="B142" s="33"/>
      <c r="C142" s="202" t="s">
        <v>39</v>
      </c>
      <c r="D142" s="202" t="s">
        <v>437</v>
      </c>
      <c r="E142" s="17" t="s">
        <v>39</v>
      </c>
      <c r="F142" s="203">
        <v>3073.95</v>
      </c>
      <c r="H142" s="33"/>
    </row>
    <row r="143" spans="2:8" s="1" customFormat="1" ht="16.8" customHeight="1">
      <c r="B143" s="33"/>
      <c r="C143" s="202" t="s">
        <v>39</v>
      </c>
      <c r="D143" s="202" t="s">
        <v>438</v>
      </c>
      <c r="E143" s="17" t="s">
        <v>39</v>
      </c>
      <c r="F143" s="203">
        <v>573.696</v>
      </c>
      <c r="H143" s="33"/>
    </row>
    <row r="144" spans="2:8" s="1" customFormat="1" ht="16.8" customHeight="1">
      <c r="B144" s="33"/>
      <c r="C144" s="202" t="s">
        <v>39</v>
      </c>
      <c r="D144" s="202" t="s">
        <v>439</v>
      </c>
      <c r="E144" s="17" t="s">
        <v>39</v>
      </c>
      <c r="F144" s="203">
        <v>91.8</v>
      </c>
      <c r="H144" s="33"/>
    </row>
    <row r="145" spans="2:8" s="1" customFormat="1" ht="16.8" customHeight="1">
      <c r="B145" s="33"/>
      <c r="C145" s="202" t="s">
        <v>39</v>
      </c>
      <c r="D145" s="202" t="s">
        <v>440</v>
      </c>
      <c r="E145" s="17" t="s">
        <v>39</v>
      </c>
      <c r="F145" s="203">
        <v>6.9</v>
      </c>
      <c r="H145" s="33"/>
    </row>
    <row r="146" spans="2:8" s="1" customFormat="1" ht="16.8" customHeight="1">
      <c r="B146" s="33"/>
      <c r="C146" s="202" t="s">
        <v>139</v>
      </c>
      <c r="D146" s="202" t="s">
        <v>192</v>
      </c>
      <c r="E146" s="17" t="s">
        <v>39</v>
      </c>
      <c r="F146" s="203">
        <v>3746.346</v>
      </c>
      <c r="H146" s="33"/>
    </row>
    <row r="147" spans="2:8" s="1" customFormat="1" ht="16.8" customHeight="1">
      <c r="B147" s="33"/>
      <c r="C147" s="204" t="s">
        <v>569</v>
      </c>
      <c r="H147" s="33"/>
    </row>
    <row r="148" spans="2:8" s="1" customFormat="1" ht="20.4">
      <c r="B148" s="33"/>
      <c r="C148" s="202" t="s">
        <v>432</v>
      </c>
      <c r="D148" s="202" t="s">
        <v>576</v>
      </c>
      <c r="E148" s="17" t="s">
        <v>141</v>
      </c>
      <c r="F148" s="203">
        <v>3746.346</v>
      </c>
      <c r="H148" s="33"/>
    </row>
    <row r="149" spans="2:8" s="1" customFormat="1" ht="16.8" customHeight="1">
      <c r="B149" s="33"/>
      <c r="C149" s="202" t="s">
        <v>446</v>
      </c>
      <c r="D149" s="202" t="s">
        <v>583</v>
      </c>
      <c r="E149" s="17" t="s">
        <v>141</v>
      </c>
      <c r="F149" s="203">
        <v>3747.828</v>
      </c>
      <c r="H149" s="33"/>
    </row>
    <row r="150" spans="2:8" s="1" customFormat="1" ht="16.8" customHeight="1">
      <c r="B150" s="33"/>
      <c r="C150" s="202" t="s">
        <v>452</v>
      </c>
      <c r="D150" s="202" t="s">
        <v>591</v>
      </c>
      <c r="E150" s="17" t="s">
        <v>141</v>
      </c>
      <c r="F150" s="203">
        <v>3746.346</v>
      </c>
      <c r="H150" s="33"/>
    </row>
    <row r="151" spans="2:8" s="1" customFormat="1" ht="16.8" customHeight="1">
      <c r="B151" s="33"/>
      <c r="C151" s="198" t="s">
        <v>353</v>
      </c>
      <c r="D151" s="199" t="s">
        <v>592</v>
      </c>
      <c r="E151" s="200" t="s">
        <v>327</v>
      </c>
      <c r="F151" s="201">
        <v>3984</v>
      </c>
      <c r="H151" s="33"/>
    </row>
    <row r="152" spans="2:8" s="1" customFormat="1" ht="16.8" customHeight="1">
      <c r="B152" s="33"/>
      <c r="C152" s="202" t="s">
        <v>39</v>
      </c>
      <c r="D152" s="202" t="s">
        <v>349</v>
      </c>
      <c r="E152" s="17" t="s">
        <v>39</v>
      </c>
      <c r="F152" s="203">
        <v>560</v>
      </c>
      <c r="H152" s="33"/>
    </row>
    <row r="153" spans="2:8" s="1" customFormat="1" ht="16.8" customHeight="1">
      <c r="B153" s="33"/>
      <c r="C153" s="202" t="s">
        <v>39</v>
      </c>
      <c r="D153" s="202" t="s">
        <v>350</v>
      </c>
      <c r="E153" s="17" t="s">
        <v>39</v>
      </c>
      <c r="F153" s="203">
        <v>2712</v>
      </c>
      <c r="H153" s="33"/>
    </row>
    <row r="154" spans="2:8" s="1" customFormat="1" ht="16.8" customHeight="1">
      <c r="B154" s="33"/>
      <c r="C154" s="202" t="s">
        <v>39</v>
      </c>
      <c r="D154" s="202" t="s">
        <v>351</v>
      </c>
      <c r="E154" s="17" t="s">
        <v>39</v>
      </c>
      <c r="F154" s="203">
        <v>0</v>
      </c>
      <c r="H154" s="33"/>
    </row>
    <row r="155" spans="2:8" s="1" customFormat="1" ht="16.8" customHeight="1">
      <c r="B155" s="33"/>
      <c r="C155" s="202" t="s">
        <v>39</v>
      </c>
      <c r="D155" s="202" t="s">
        <v>352</v>
      </c>
      <c r="E155" s="17" t="s">
        <v>39</v>
      </c>
      <c r="F155" s="203">
        <v>712</v>
      </c>
      <c r="H155" s="33"/>
    </row>
    <row r="156" spans="2:8" s="1" customFormat="1" ht="16.8" customHeight="1">
      <c r="B156" s="33"/>
      <c r="C156" s="202" t="s">
        <v>353</v>
      </c>
      <c r="D156" s="202" t="s">
        <v>192</v>
      </c>
      <c r="E156" s="17" t="s">
        <v>39</v>
      </c>
      <c r="F156" s="203">
        <v>3984</v>
      </c>
      <c r="H156" s="33"/>
    </row>
    <row r="157" spans="2:8" s="1" customFormat="1" ht="16.8" customHeight="1">
      <c r="B157" s="33"/>
      <c r="C157" s="204" t="s">
        <v>569</v>
      </c>
      <c r="H157" s="33"/>
    </row>
    <row r="158" spans="2:8" s="1" customFormat="1" ht="16.8" customHeight="1">
      <c r="B158" s="33"/>
      <c r="C158" s="202" t="s">
        <v>345</v>
      </c>
      <c r="D158" s="202" t="s">
        <v>592</v>
      </c>
      <c r="E158" s="17" t="s">
        <v>327</v>
      </c>
      <c r="F158" s="203">
        <v>3984</v>
      </c>
      <c r="H158" s="33"/>
    </row>
    <row r="159" spans="2:8" s="1" customFormat="1" ht="20.4">
      <c r="B159" s="33"/>
      <c r="C159" s="202" t="s">
        <v>432</v>
      </c>
      <c r="D159" s="202" t="s">
        <v>576</v>
      </c>
      <c r="E159" s="17" t="s">
        <v>141</v>
      </c>
      <c r="F159" s="203">
        <v>3746.346</v>
      </c>
      <c r="H159" s="33"/>
    </row>
    <row r="160" spans="2:8" s="1" customFormat="1" ht="26.4" customHeight="1">
      <c r="B160" s="33"/>
      <c r="C160" s="197" t="s">
        <v>593</v>
      </c>
      <c r="D160" s="197" t="s">
        <v>99</v>
      </c>
      <c r="H160" s="33"/>
    </row>
    <row r="161" spans="2:8" s="1" customFormat="1" ht="24">
      <c r="B161" s="33"/>
      <c r="C161" s="198" t="s">
        <v>492</v>
      </c>
      <c r="D161" s="199" t="s">
        <v>493</v>
      </c>
      <c r="E161" s="200" t="s">
        <v>113</v>
      </c>
      <c r="F161" s="201">
        <v>2.351</v>
      </c>
      <c r="H161" s="33"/>
    </row>
    <row r="162" spans="2:8" s="1" customFormat="1" ht="16.8" customHeight="1">
      <c r="B162" s="33"/>
      <c r="C162" s="202" t="s">
        <v>39</v>
      </c>
      <c r="D162" s="202" t="s">
        <v>274</v>
      </c>
      <c r="E162" s="17" t="s">
        <v>39</v>
      </c>
      <c r="F162" s="203">
        <v>0</v>
      </c>
      <c r="H162" s="33"/>
    </row>
    <row r="163" spans="2:8" s="1" customFormat="1" ht="16.8" customHeight="1">
      <c r="B163" s="33"/>
      <c r="C163" s="202" t="s">
        <v>39</v>
      </c>
      <c r="D163" s="202" t="s">
        <v>515</v>
      </c>
      <c r="E163" s="17" t="s">
        <v>39</v>
      </c>
      <c r="F163" s="203">
        <v>2.351</v>
      </c>
      <c r="H163" s="33"/>
    </row>
    <row r="164" spans="2:8" s="1" customFormat="1" ht="16.8" customHeight="1">
      <c r="B164" s="33"/>
      <c r="C164" s="202" t="s">
        <v>492</v>
      </c>
      <c r="D164" s="202" t="s">
        <v>192</v>
      </c>
      <c r="E164" s="17" t="s">
        <v>39</v>
      </c>
      <c r="F164" s="203">
        <v>2.351</v>
      </c>
      <c r="H164" s="33"/>
    </row>
    <row r="165" spans="2:8" s="1" customFormat="1" ht="16.8" customHeight="1">
      <c r="B165" s="33"/>
      <c r="C165" s="204" t="s">
        <v>569</v>
      </c>
      <c r="H165" s="33"/>
    </row>
    <row r="166" spans="2:8" s="1" customFormat="1" ht="20.4">
      <c r="B166" s="33"/>
      <c r="C166" s="202" t="s">
        <v>511</v>
      </c>
      <c r="D166" s="202" t="s">
        <v>594</v>
      </c>
      <c r="E166" s="17" t="s">
        <v>113</v>
      </c>
      <c r="F166" s="203">
        <v>2.351</v>
      </c>
      <c r="H166" s="33"/>
    </row>
    <row r="167" spans="2:8" s="1" customFormat="1" ht="20.4">
      <c r="B167" s="33"/>
      <c r="C167" s="202" t="s">
        <v>539</v>
      </c>
      <c r="D167" s="202" t="s">
        <v>595</v>
      </c>
      <c r="E167" s="17" t="s">
        <v>113</v>
      </c>
      <c r="F167" s="203">
        <v>2.351</v>
      </c>
      <c r="H167" s="33"/>
    </row>
    <row r="168" spans="2:8" s="1" customFormat="1" ht="16.8" customHeight="1">
      <c r="B168" s="33"/>
      <c r="C168" s="202" t="s">
        <v>528</v>
      </c>
      <c r="D168" s="202" t="s">
        <v>596</v>
      </c>
      <c r="E168" s="17" t="s">
        <v>118</v>
      </c>
      <c r="F168" s="203">
        <v>4702</v>
      </c>
      <c r="H168" s="33"/>
    </row>
    <row r="169" spans="2:8" s="1" customFormat="1" ht="26.4" customHeight="1">
      <c r="B169" s="33"/>
      <c r="C169" s="197" t="s">
        <v>597</v>
      </c>
      <c r="D169" s="197" t="s">
        <v>105</v>
      </c>
      <c r="H169" s="33"/>
    </row>
    <row r="170" spans="2:8" s="1" customFormat="1" ht="16.8" customHeight="1">
      <c r="B170" s="33"/>
      <c r="C170" s="198" t="s">
        <v>127</v>
      </c>
      <c r="D170" s="199" t="s">
        <v>128</v>
      </c>
      <c r="E170" s="200" t="s">
        <v>125</v>
      </c>
      <c r="F170" s="201">
        <v>214</v>
      </c>
      <c r="H170" s="33"/>
    </row>
    <row r="171" spans="2:8" s="1" customFormat="1" ht="16.8" customHeight="1">
      <c r="B171" s="33"/>
      <c r="C171" s="198" t="s">
        <v>147</v>
      </c>
      <c r="D171" s="199" t="s">
        <v>148</v>
      </c>
      <c r="E171" s="200" t="s">
        <v>125</v>
      </c>
      <c r="F171" s="201">
        <v>14</v>
      </c>
      <c r="H171" s="33"/>
    </row>
    <row r="172" spans="2:8" s="1" customFormat="1" ht="16.8" customHeight="1">
      <c r="B172" s="33"/>
      <c r="C172" s="198" t="s">
        <v>150</v>
      </c>
      <c r="D172" s="199" t="s">
        <v>151</v>
      </c>
      <c r="E172" s="200" t="s">
        <v>125</v>
      </c>
      <c r="F172" s="201">
        <v>110</v>
      </c>
      <c r="H172" s="33"/>
    </row>
    <row r="173" spans="2:8" s="1" customFormat="1" ht="16.8" customHeight="1">
      <c r="B173" s="33"/>
      <c r="C173" s="198" t="s">
        <v>131</v>
      </c>
      <c r="D173" s="199" t="s">
        <v>132</v>
      </c>
      <c r="E173" s="200" t="s">
        <v>125</v>
      </c>
      <c r="F173" s="201">
        <v>430</v>
      </c>
      <c r="H173" s="33"/>
    </row>
    <row r="174" spans="2:8" s="1" customFormat="1" ht="7.35" customHeight="1">
      <c r="B174" s="43"/>
      <c r="C174" s="44"/>
      <c r="D174" s="44"/>
      <c r="E174" s="44"/>
      <c r="F174" s="44"/>
      <c r="G174" s="44"/>
      <c r="H174" s="33"/>
    </row>
    <row r="175" s="1" customFormat="1" ht="10.2"/>
  </sheetData>
  <sheetProtection algorithmName="SHA-512" hashValue="lVWPwVXn/YGPETjRuJIONjwaqSmDsgJvo11tWRpJQJ4kW8V837RR0FS8Tp5J732roVbIiLPsmy11PemAE52sIg==" saltValue="rOnYK/0Ue3uWoNquKJ948Jtln8jAXsBK2e7h4cPthIujhB7bnXKExj/ZsTY4jDeeD+bdWgUwCKorA3HzJ29Zf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2023-06-05T11:04:30Z</dcterms:created>
  <dcterms:modified xsi:type="dcterms:W3CDTF">2023-06-05T11:07:20Z</dcterms:modified>
  <cp:category/>
  <cp:version/>
  <cp:contentType/>
  <cp:contentStatus/>
</cp:coreProperties>
</file>