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3-01-31" sheetId="2" r:id="rId2"/>
    <sheet name="S0 03-93-01" sheetId="3" r:id="rId3"/>
    <sheet name="SO 03-50-01" sheetId="4" r:id="rId4"/>
    <sheet name="SO 03-86-01" sheetId="5" r:id="rId5"/>
    <sheet name="SO 98-98" sheetId="6" r:id="rId6"/>
  </sheets>
  <definedNames/>
  <calcPr/>
  <webPublishing/>
</workbook>
</file>

<file path=xl/sharedStrings.xml><?xml version="1.0" encoding="utf-8"?>
<sst xmlns="http://schemas.openxmlformats.org/spreadsheetml/2006/main" count="2223" uniqueCount="478">
  <si>
    <t>Aspe</t>
  </si>
  <si>
    <t>Rekapitulace ceny</t>
  </si>
  <si>
    <t>S632000489</t>
  </si>
  <si>
    <t>Zvýšení bezpečnosti na přejezdu P732 v km 42,296 na trati Domažlice – Planá</t>
  </si>
  <si>
    <t>ZŘ</t>
  </si>
  <si>
    <t>20230504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</si>
  <si>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</si>
  <si>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</si>
  <si>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</si>
  <si>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</si>
  <si>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</si>
  <si>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</si>
  <si>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</si>
  <si>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</si>
  <si>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</si>
  <si>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</si>
  <si>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03-01-31</t>
  </si>
  <si>
    <t>PZZ v km 42,296 (P732)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</si>
  <si>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</si>
  <si>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</si>
  <si>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</si>
  <si>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</si>
  <si>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</si>
  <si>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</si>
  <si>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</si>
  <si>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</si>
  <si>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</si>
  <si>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</si>
  <si>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</si>
  <si>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</si>
  <si>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</si>
  <si>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</si>
  <si>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</si>
  <si>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</si>
  <si>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</si>
  <si>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</si>
  <si>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</si>
  <si>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</si>
  <si>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</si>
  <si>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</si>
  <si>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</si>
  <si>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</si>
  <si>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</si>
  <si>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</si>
  <si>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</si>
  <si>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03-01-31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</si>
  <si>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</si>
  <si>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</si>
  <si>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</si>
  <si>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</si>
  <si>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</si>
  <si>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</si>
  <si>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</si>
  <si>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</si>
  <si>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2022_OTSKP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</si>
  <si>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</si>
  <si>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</si>
  <si>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</si>
  <si>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</si>
  <si>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</si>
  <si>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</si>
  <si>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75B117</t>
  </si>
  <si>
    <t>VNITŘNÍ KABELOVÉ ROZVODY DO 20 KABELŮ - MONTÁŽ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</si>
  <si>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</si>
  <si>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</si>
  <si>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</si>
  <si>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</si>
  <si>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</si>
  <si>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</si>
  <si>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</si>
  <si>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R1</t>
  </si>
  <si>
    <t>BEZÚDRŽBOVÁ BATERIE 24 V/259AH - DODÁVKA</t>
  </si>
  <si>
    <t>R-položka</t>
  </si>
  <si>
    <t>Položka obsahuje dodání kompletní baterie podle typu včetně potřebného pomocného materiálu a jeho dopravy na místo určení</t>
  </si>
  <si>
    <t>6</t>
  </si>
  <si>
    <t>75B6T7</t>
  </si>
  <si>
    <t>BATERIE - MONTÁŽ</t>
  </si>
  <si>
    <t>7</t>
  </si>
  <si>
    <t>75D111</t>
  </si>
  <si>
    <t>SKŘÍŇ LOGIKY RELÉOVÉHO PŘEJEZDOVÉHO ZABEZPEČOVACÍHO ZAŘÍZENÍ - DODÁVKA</t>
  </si>
  <si>
    <t>8</t>
  </si>
  <si>
    <t>75D117</t>
  </si>
  <si>
    <t>SKŘÍŇ LOGIKY RELÉOVÉHO PŘEJEZDOVÉHO ZABEZPEČOVACÍHO ZAŘÍZENÍ - MONTÁŽ</t>
  </si>
  <si>
    <t>9</t>
  </si>
  <si>
    <t>75D161</t>
  </si>
  <si>
    <t>RELÉOVÝ DOMEK (DO 18 M2) PREFABRIKOVANÝ, IZOLOVANÝ, S KLIMATIZACÍ A VNITŘNÍ KABELIZACÍ - DODÁVKA</t>
  </si>
  <si>
    <t>10</t>
  </si>
  <si>
    <t>75D167</t>
  </si>
  <si>
    <t>RELÉOVÝ DOMEK (DO 18 M2) PREFABRIKOVANÝ - MONTÁŽ</t>
  </si>
  <si>
    <t>11</t>
  </si>
  <si>
    <t>75IEC2</t>
  </si>
  <si>
    <t>VENKOVNÍ TELEFONNÍ OBJEKT NA ZDI</t>
  </si>
  <si>
    <t>12</t>
  </si>
  <si>
    <t>75IECX</t>
  </si>
  <si>
    <t>VENKOVNÍ TELEFONNÍ OBJEKT - MONTÁŽ</t>
  </si>
  <si>
    <t>13</t>
  </si>
  <si>
    <t>R3</t>
  </si>
  <si>
    <t>Skříňka místního ovládání - dodávka</t>
  </si>
  <si>
    <t>Výkaz výměr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</si>
  <si>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</si>
  <si>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14</t>
  </si>
  <si>
    <t>R4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</si>
  <si>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</si>
  <si>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</si>
  <si>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15</t>
  </si>
  <si>
    <t>R5</t>
  </si>
  <si>
    <t>Diagnostika vnitřních stavů PZZ s možností dálkového rozboru dat - dodávka, montáž</t>
  </si>
  <si>
    <t>Dodávka i montáž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</si>
  <si>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16</t>
  </si>
  <si>
    <t>R6</t>
  </si>
  <si>
    <t>Elektronické záznamové zařízení - dodávka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</si>
  <si>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</si>
  <si>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17</t>
  </si>
  <si>
    <t>R7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</si>
  <si>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</si>
  <si>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</si>
  <si>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18</t>
  </si>
  <si>
    <t>R8</t>
  </si>
  <si>
    <t>VÝSTRAŽNÍK SE ZÁVOROU, 1 SKŘÍŇ - DODÁVKA</t>
  </si>
  <si>
    <t>Položka obsahuje dodávka výstražníku se závorou 1 skříň podle jeho typu a potřebného pomocného materiálu a dopravy do staveništního skladu, včetně DZ A32a</t>
  </si>
  <si>
    <t>R9</t>
  </si>
  <si>
    <t>Bezdrátové ovládání PZS - dodávka</t>
  </si>
  <si>
    <t>Dodání bezrátového ovládání PZS, včetně  potřebného pomocného materiálu a jeho dopravy do staveništního skladu.</t>
  </si>
  <si>
    <t>19</t>
  </si>
  <si>
    <t>75D217</t>
  </si>
  <si>
    <t>VÝSTRAŽNÍK SE ZÁVOROU, 1 SKŘÍŇ - MONTÁŽ</t>
  </si>
  <si>
    <t>R10</t>
  </si>
  <si>
    <t>Bezdrátové ovládání PZS - montáž</t>
  </si>
  <si>
    <t>Položka obsahuje všechny náklady na montáž bezrátového ovládání PZS se všemi pomocnými a doplňujícími pracemi a součástmi, případné použití mechanizmů, včetně dopravy ze skladu k místu montáže.</t>
  </si>
  <si>
    <t>20</t>
  </si>
  <si>
    <t>75C331</t>
  </si>
  <si>
    <t>POMOCNÉ STAVĚDLO (SE ČTYŘMI ŘADIČI) - DODÁVKA</t>
  </si>
  <si>
    <t>SNÍMAČ POČÍTAČE NÁPRAV - DODÁVKA</t>
  </si>
  <si>
    <t>Položka obsahuje kompletní dodávka snímače počítače náprav, potřebného pomocného materiálu a dopravy do staveništního skladu.</t>
  </si>
  <si>
    <t>MONTÁŽNÍ PLOŠINA K VÝSTRAŽNÍKU SE ZÁVOROU (dodávka i montáž)</t>
  </si>
  <si>
    <t>1. Položka obsahuje:  
 Komplet dodávku a montáž montážní plošiny vč. veškerého příslušenství   
2. Způsob měření:  
Udává se počet kusů kompletní konstrukce nebo práce.</t>
  </si>
  <si>
    <t>21</t>
  </si>
  <si>
    <t>75C337</t>
  </si>
  <si>
    <t>POMOCNÉ STAVĚDLO (SE ČTYŘMI ŘADIČI) - MONTÁŽ</t>
  </si>
  <si>
    <t>75D261</t>
  </si>
  <si>
    <t>PŘEJEZDNÍK - DODÁVKA</t>
  </si>
  <si>
    <t>22</t>
  </si>
  <si>
    <t>75D267</t>
  </si>
  <si>
    <t>PŘEJEZDNÍK - MONTÁŽ</t>
  </si>
  <si>
    <t>23</t>
  </si>
  <si>
    <t>75C721</t>
  </si>
  <si>
    <t>VZDÁLENOSTNÍ UPOZORNOVADLO, NEPROMĚNNÉ NÁVĚSTIDLO SE ZÁKLADEM - DODÁVKA</t>
  </si>
  <si>
    <t>24</t>
  </si>
  <si>
    <t>75C727</t>
  </si>
  <si>
    <t>VZDÁLENOSTNÍ UPOZORNOVADLO, NEPROMĚNNÉ NÁVĚSTIDLO SE ZÁKLADEM - MONTÁŽ</t>
  </si>
  <si>
    <t>25</t>
  </si>
  <si>
    <t>75C917</t>
  </si>
  <si>
    <t>SNÍMAČ POČÍTAČE NÁPRAV - MONTÁŽ</t>
  </si>
  <si>
    <t>R11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</si>
  <si>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</si>
  <si>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</si>
  <si>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26</t>
  </si>
  <si>
    <t>R12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</si>
  <si>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</si>
  <si>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</si>
  <si>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27</t>
  </si>
  <si>
    <t>R13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</si>
  <si>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</si>
  <si>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</si>
  <si>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28</t>
  </si>
  <si>
    <t>R14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</si>
  <si>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</si>
  <si>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</si>
  <si>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29</t>
  </si>
  <si>
    <t>75E117</t>
  </si>
  <si>
    <t>DOZOR PRACOVNÍKŮ PROVOZOVATELE PŘI PRÁCI NA ŽIVÉM ZAŘÍZENÍ</t>
  </si>
  <si>
    <t>HOD</t>
  </si>
  <si>
    <t>30</t>
  </si>
  <si>
    <t>75E197</t>
  </si>
  <si>
    <t>PŘÍPRAVA A CELKOVÉ ZKOUŠKY PŘEJEZDOVÉHO ZABEZPEČOVACÍHO ZAŘÍZENÍ PRO JEDNU KOLEJ</t>
  </si>
  <si>
    <t>31</t>
  </si>
  <si>
    <t>75E127</t>
  </si>
  <si>
    <t>CELKOVÁ PROHLÍDKA ZAŘÍZENÍ A VYHOTOVENÍ REVIZNÍ ZPRÁVY</t>
  </si>
  <si>
    <t>32</t>
  </si>
  <si>
    <t>75E1B7</t>
  </si>
  <si>
    <t>REGULACE A ZKOUŠENÍ ZABEZPEČOVACÍHO ZAŘÍZENÍ</t>
  </si>
  <si>
    <t>33</t>
  </si>
  <si>
    <t>74F323</t>
  </si>
  <si>
    <t>PROTOKOL UTZ</t>
  </si>
  <si>
    <t>34</t>
  </si>
  <si>
    <t>R15</t>
  </si>
  <si>
    <t>Přechodné dopravní značení - DODÁVKA A MONTÁŽ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</si>
  <si>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</si>
  <si>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35</t>
  </si>
  <si>
    <t>02943</t>
  </si>
  <si>
    <t>OSTATNÍ POŽADAVKY - VYPRACOVÁNÍ RDS</t>
  </si>
  <si>
    <t>KPL</t>
  </si>
  <si>
    <t>Kabelizace</t>
  </si>
  <si>
    <t>36</t>
  </si>
  <si>
    <t>75A151</t>
  </si>
  <si>
    <t>KABEL METALICKÝ SE STÍNĚNÍM DO 12 PÁRŮ - DODÁVKA</t>
  </si>
  <si>
    <t>KMPÁR</t>
  </si>
  <si>
    <t>37</t>
  </si>
  <si>
    <t>75A237</t>
  </si>
  <si>
    <t>ZATAŽENÍ A SPOJKOVÁNÍ KABELŮ SE STÍNĚNÍM DO 12 PÁRŮ - MONTÁŽ</t>
  </si>
  <si>
    <t>38</t>
  </si>
  <si>
    <t>75A131</t>
  </si>
  <si>
    <t>KABEL METALICKÝ DVOUPLÁŠŤOVÝ DO 12 PÁRŮ - DODÁVKA</t>
  </si>
  <si>
    <t>39</t>
  </si>
  <si>
    <t>75A217</t>
  </si>
  <si>
    <t>ZATAŽENÍ A SPOJKOVÁNÍ KABELŮ DO 12 PÁRŮ - MONTÁŽ</t>
  </si>
  <si>
    <t>40</t>
  </si>
  <si>
    <t>742H12</t>
  </si>
  <si>
    <t>KABEL NN ČTYŘ- A PĚTIŽÍLOVÝ CU S PLASTOVOU IZOLACÍ OD 4 DO 16 MM2</t>
  </si>
  <si>
    <t>41</t>
  </si>
  <si>
    <t>742L12</t>
  </si>
  <si>
    <t>UKONČENÍ DVOU AŽ PĚTIŽÍLOVÉHO KABELU V ROZVADĚČI NEBO NA PŘÍSTROJI OD 4 DO 16 MM2</t>
  </si>
  <si>
    <t>42</t>
  </si>
  <si>
    <t>75I222</t>
  </si>
  <si>
    <t>KABEL ZEMNÍ DVOUPLÁŠŤOVÝ BEZ PANCÍŘE PRŮMĚRU ŽÍLY 0,8 MM DO 25XN</t>
  </si>
  <si>
    <t>KMČTYŘKA</t>
  </si>
  <si>
    <t>43</t>
  </si>
  <si>
    <t>75I22X</t>
  </si>
  <si>
    <t>KABEL ZEMNÍ DVOUPLÁŠŤOVÝ BEZ PANCÍŘE PRŮMĚRU ŽÍLY 0,8 MM - MONTÁŽ</t>
  </si>
  <si>
    <t>44</t>
  </si>
  <si>
    <t>75II21</t>
  </si>
  <si>
    <t>SPOJKA PRO CELOPLASTOVÉ KABELY S PANCÍŘEM DO 100 ŽIL</t>
  </si>
  <si>
    <t>45</t>
  </si>
  <si>
    <t>75II2X</t>
  </si>
  <si>
    <t>SPOJKA PRO CELOPLASTOVÉ KABELY S PANCÍŘEM - MONTÁŽ</t>
  </si>
  <si>
    <t>46</t>
  </si>
  <si>
    <t>701005</t>
  </si>
  <si>
    <t>VYHLEDÁVACÍ MARKER ZEMNÍ S MOŽNOSTÍ ZÁPISU</t>
  </si>
  <si>
    <t>47</t>
  </si>
  <si>
    <t>75IG61</t>
  </si>
  <si>
    <t>VEDENÍ UZEMŇOVACÍ V ZEMI Z FEZN DRÁTU DO 120 MM2</t>
  </si>
  <si>
    <t>48</t>
  </si>
  <si>
    <t>75IG6X</t>
  </si>
  <si>
    <t>VEDENÍ UZEMŇOVACÍ V ZEMI Z FEZN DRÁTU DO 120 MM2 - MONTÁŽ</t>
  </si>
  <si>
    <t>49</t>
  </si>
  <si>
    <t>75IG11</t>
  </si>
  <si>
    <t>TYČ UZEMŇOVACÍ</t>
  </si>
  <si>
    <t>50</t>
  </si>
  <si>
    <t>75IG1X</t>
  </si>
  <si>
    <t>TYČ UZEMŇOVACÍ - MONTÁŽ</t>
  </si>
  <si>
    <t>51</t>
  </si>
  <si>
    <t>75IE41</t>
  </si>
  <si>
    <t>SLOUPKOVÝ ROZVADĚČ DO 100 PÁRŮ</t>
  </si>
  <si>
    <t>R17</t>
  </si>
  <si>
    <t>MĚŘENÍ ZÁVĚREČNÉ DÁLKOVÝCH KABELŮ V JEDNOM SMĚRU V PLNÉM ROZSAHU BEZ PROVOZU</t>
  </si>
  <si>
    <t>ČTYŘKA</t>
  </si>
  <si>
    <t>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</t>
  </si>
  <si>
    <t>52</t>
  </si>
  <si>
    <t>75IE4X</t>
  </si>
  <si>
    <t>SLOUPKOVÝ ROZVADĚČ DO 100 PÁRŮ - MONTÁŽ</t>
  </si>
  <si>
    <t>53</t>
  </si>
  <si>
    <t>R18</t>
  </si>
  <si>
    <t>KONTROLNÍ MĚŘENÍ DÁLKOVÝCH KABELŮ V JEDNOM SMĚRU V PLNÉM ROZSAHU BEZ PROVOZU (stávající kabel 5XN)</t>
  </si>
  <si>
    <t>HDPE</t>
  </si>
  <si>
    <t>54</t>
  </si>
  <si>
    <t>75I911</t>
  </si>
  <si>
    <t>OPTOTRUBKA HDPE PRŮMĚRU DO 40 MM</t>
  </si>
  <si>
    <t>55</t>
  </si>
  <si>
    <t>75I91X</t>
  </si>
  <si>
    <t>OPTOTRUBKA HDPE - MONTÁŽ</t>
  </si>
  <si>
    <t>56</t>
  </si>
  <si>
    <t>75I962</t>
  </si>
  <si>
    <t>OPTOTRUBKA - KALIBRACE</t>
  </si>
  <si>
    <t>75IA11</t>
  </si>
  <si>
    <t>OPTOTRUBKOVÁ SPOJKA PRŮMĚRU DO 40 MM</t>
  </si>
  <si>
    <t>57</t>
  </si>
  <si>
    <t>75I961</t>
  </si>
  <si>
    <t>OPTOTRUBKA - HERMETIZACE ÚSEKU DO 2000 M</t>
  </si>
  <si>
    <t>ÚSEK</t>
  </si>
  <si>
    <t>58</t>
  </si>
  <si>
    <t>75IA1X</t>
  </si>
  <si>
    <t>OPTOTRUBKOVÁ SPOJKA - MONTÁŽ</t>
  </si>
  <si>
    <t>59</t>
  </si>
  <si>
    <t>Zemní práce</t>
  </si>
  <si>
    <t>60</t>
  </si>
  <si>
    <t>R19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</si>
  <si>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</si>
  <si>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</si>
  <si>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</si>
  <si>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61</t>
  </si>
  <si>
    <t>709210</t>
  </si>
  <si>
    <t>KŘIŽOVATKA KABELOVÝCH VEDENÍ SE STÁVAJÍCÍ INŽENÝRSKOU SÍTÍ (KABELEM, POTRUBÍM APOD.)</t>
  </si>
  <si>
    <t>62</t>
  </si>
  <si>
    <t>02730</t>
  </si>
  <si>
    <t>POMOC PRÁCE ZŘÍZ NEBO ZAJIŠŤ OCHRANU INŽENÝRSKÝCH SÍTÍ</t>
  </si>
  <si>
    <t>63</t>
  </si>
  <si>
    <t>R21</t>
  </si>
  <si>
    <t>HLOUBENÍ JAM ZAPAŽ I NEPAŽ TŘ. 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</si>
  <si>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</si>
  <si>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</t>
  </si>
  <si>
    <t>64</t>
  </si>
  <si>
    <t>R22</t>
  </si>
  <si>
    <t>HLOUBENÍ RÝH ŠÍŘ DO 2M 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</si>
  <si>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</si>
  <si>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65</t>
  </si>
  <si>
    <t>17411</t>
  </si>
  <si>
    <t>ZÁSYP JAM A RÝH ZEMINOU SE ZHUTNĚNÍM</t>
  </si>
  <si>
    <t>66</t>
  </si>
  <si>
    <t>702312</t>
  </si>
  <si>
    <t>ZAKRYTÍ KABELŮ VÝSTRAŽNOU FÓLIÍ ŠÍŘKY PŘES 20 DO 40 CM</t>
  </si>
  <si>
    <t>67</t>
  </si>
  <si>
    <t>14173</t>
  </si>
  <si>
    <t>PROTLAČOVÁNÍ POTRUBÍ Z PLAST HMOT DN DO 200MM</t>
  </si>
  <si>
    <t>68</t>
  </si>
  <si>
    <t>702212</t>
  </si>
  <si>
    <t>KABELOVÁ CHRÁNIČKA ZEMNÍ DN PŘES 100 DO 200 MM</t>
  </si>
  <si>
    <t>R27</t>
  </si>
  <si>
    <t>PLASTOVÁ ZEMNÍ KOMORA PRO ULOŽENÍ REZERVY</t>
  </si>
  <si>
    <t>Položka zahrnuje materiál dle názvu položky</t>
  </si>
  <si>
    <t>69</t>
  </si>
  <si>
    <t>75ID1X</t>
  </si>
  <si>
    <t>PLASTOVÁ ZEMNÍ KOMORA PRO ULOŽENÍ REZERVY - MONTÁŽ</t>
  </si>
  <si>
    <t>70</t>
  </si>
  <si>
    <t>18210</t>
  </si>
  <si>
    <t>ÚPRAVA POVRCHŮ SROVNÁNÍM ÚZEMÍ</t>
  </si>
  <si>
    <t>71</t>
  </si>
  <si>
    <t>465922</t>
  </si>
  <si>
    <t>DLAŽBY Z BETONOVÝCH DLAŽDIC NA MC</t>
  </si>
  <si>
    <t>M2</t>
  </si>
  <si>
    <t>72</t>
  </si>
  <si>
    <t>R24</t>
  </si>
  <si>
    <t>OSTATNÍ POŽADAVKY - ZEMĚMĚŘIČSKÁ MĚŘENÍ</t>
  </si>
  <si>
    <t>Zahrnuje veškeré náklady spojené s požadovanými pracemi ( dle názvu položky)</t>
  </si>
  <si>
    <t>Demontáže</t>
  </si>
  <si>
    <t>73</t>
  </si>
  <si>
    <t>VÝSTRAŽNÝ KŘÍŽ - DEMONTÁŽ</t>
  </si>
  <si>
    <t>Položka obsahuje demontáž stávajícího výstražného kříže všemi pomocnými a doplňujícími pracemi a součástmi, případné použití mechanizmů, včetně dopravy z místa demontáže do skladu, naložení vybouraného materiálu na dopravní prostředek, odvoz vybouraného materiálu do skladu nebo na likvidaci.</t>
  </si>
  <si>
    <t>D.2.1.5</t>
  </si>
  <si>
    <t>Ostatní inženýrské objekty</t>
  </si>
  <si>
    <t xml:space="preserve">  S0 03-93-01</t>
  </si>
  <si>
    <t>Úprava odvodnění (P732)</t>
  </si>
  <si>
    <t>S0 03-93-01</t>
  </si>
  <si>
    <t>12273</t>
  </si>
  <si>
    <t>ODKOPÁVKY A PROKOPÁVKY OBECNÉ TŘ. I</t>
  </si>
  <si>
    <t>"odkop přiíkopu pro propustek + 10%     
2,1*11*1,1=25,410 [A]   
přesvahování příkopů    
(9,5+7+2,6+4)*0,1*1,1=2,541 [B]   
Celkem: A+B=27,951 [C]</t>
  </si>
  <si>
    <t>zásyp odtěženou zeminou   
zásyp propustku 0,3*8=2,400 [A]</t>
  </si>
  <si>
    <t>17481</t>
  </si>
  <si>
    <t>ZÁSYP JAM A RÝH Z NAKUPOVANÝCH MATERIÁLŮ</t>
  </si>
  <si>
    <t>chybějící zemina na zásyp, odtěžená zemina odečtena   
zásyp propustku 0,2*8=1,600 [A]</t>
  </si>
  <si>
    <t>Základy</t>
  </si>
  <si>
    <t>21461B</t>
  </si>
  <si>
    <t>SEPARAČNÍ GEOTEXTILIE DO 200G/M2</t>
  </si>
  <si>
    <t>trouby propustku 3,1*8=24,800 [A]</t>
  </si>
  <si>
    <t>272315</t>
  </si>
  <si>
    <t>ZÁKLADY Z PROSTÉHO BETONU DO C30/37</t>
  </si>
  <si>
    <t>základ propustku   
0,1*8=0,800 [A]</t>
  </si>
  <si>
    <t>Vodorovné konstrukce</t>
  </si>
  <si>
    <t>465511</t>
  </si>
  <si>
    <t>DLAŽBY Z LOMOVÉHO KAMENE NA SUCHO</t>
  </si>
  <si>
    <t>dlažba dna příkopů a odlázdění    
 13,1*0,2=2,620 [A]</t>
  </si>
  <si>
    <t>Komunikace</t>
  </si>
  <si>
    <t>561121</t>
  </si>
  <si>
    <t>PODKLADNÍ BETON TŘ. I TL. DO 100MM</t>
  </si>
  <si>
    <t>podkladní beton pod propustek     
0,1*8=0,800 [A]</t>
  </si>
  <si>
    <t>Přidružená stavební výroba</t>
  </si>
  <si>
    <t>711211</t>
  </si>
  <si>
    <t>IZOLACE ZVLÁŠT KONSTR PROTI ZEM VLHK ASFALT NÁTĚRY</t>
  </si>
  <si>
    <t>Ostatní konstrukce a práce</t>
  </si>
  <si>
    <t>918358</t>
  </si>
  <si>
    <t>PROPUSTY Z TRUB DN 600MM</t>
  </si>
  <si>
    <t>8=8,000 [A]</t>
  </si>
  <si>
    <t>D.2.1.8</t>
  </si>
  <si>
    <t>Pozemní komunikace</t>
  </si>
  <si>
    <t xml:space="preserve">  SO 03-50-01</t>
  </si>
  <si>
    <t>Úprava napojení účelové komunikace (P732)</t>
  </si>
  <si>
    <t>SO 03-50-01</t>
  </si>
  <si>
    <t>pro konstrukce sjezdu   
  3,1*40=124,000 [A]   
jámy pro sloupky plošiny   
0,7*0,7*1*4*20=39,200 [B]   
Celkem: A+B=163,200 [C]</t>
  </si>
  <si>
    <t>12273B</t>
  </si>
  <si>
    <t>ODKOPÁVKY A PROKOPÁVKY OBECNÉ TŘ. I - DOPRAVA</t>
  </si>
  <si>
    <t>M3KM</t>
  </si>
  <si>
    <t>13173</t>
  </si>
  <si>
    <t>jámy pro sloupky plošiny   
0,7*0,7*1*4=1,960 [A]</t>
  </si>
  <si>
    <t>18130</t>
  </si>
  <si>
    <t>ÚPRAVA PLÁNĚ BEZ ZHUTNĚNÍ</t>
  </si>
  <si>
    <t>plochy pro zatravnění  179=179,000 [A]</t>
  </si>
  <si>
    <t>18241</t>
  </si>
  <si>
    <t>ZALOŽENÍ TRÁVNÍKU RUČNÍM VÝSEVEM</t>
  </si>
  <si>
    <t>zatravněné plochy 185=185,000 [A]</t>
  </si>
  <si>
    <t>patky plošin  0,7*0,7*1,2*4=2,352 [A]</t>
  </si>
  <si>
    <t>56324</t>
  </si>
  <si>
    <t>VOZOVKOVÉ VRSTVY Z VIBROVANÉHO ŠTĚRKU TL. DO 200MM</t>
  </si>
  <si>
    <t>plocha komunikace 166=166,000 [A]</t>
  </si>
  <si>
    <t>56333</t>
  </si>
  <si>
    <t>VOZOVKOVÉ VRSTVY ZE ŠTĚRKODRTI TL. DO 150MM</t>
  </si>
  <si>
    <t>74B830</t>
  </si>
  <si>
    <t>OCELOVÁ KONSTRUKCE NESTANDARDNÍ</t>
  </si>
  <si>
    <t>KG</t>
  </si>
  <si>
    <t>plošina na bet patkách u závor - celková hmotnost   
320=320,000 [A]</t>
  </si>
  <si>
    <t>91692</t>
  </si>
  <si>
    <t>ZVÝRAZŇUJÍCÍ SLOUPKY PLASTOVÉ</t>
  </si>
  <si>
    <t>sloupky Z11c, d  2=2,000 [A]</t>
  </si>
  <si>
    <t>D.2.3.6</t>
  </si>
  <si>
    <t>Rozvodny vn, nn, osvětlení a dálkové ovládání odpojovačů</t>
  </si>
  <si>
    <t xml:space="preserve">  SO 03-86-01</t>
  </si>
  <si>
    <t>Přípojka nn pro PZZ v km 42,296 (P732)</t>
  </si>
  <si>
    <t>SO 03-86-01</t>
  </si>
  <si>
    <t>Přípojka nn pro PZZ</t>
  </si>
  <si>
    <t>742H11</t>
  </si>
  <si>
    <t>KABEL NN ČTYŘ- A PĚTIŽÍLOVÝ CU S PLASTOVOU IZOLACÍ DO 2,5 MM2</t>
  </si>
  <si>
    <t>742H23</t>
  </si>
  <si>
    <t>KABEL NN ČTYŘ- A PĚTIŽÍLOVÝ AL S PLASTOVOU IZOLACÍ OD 25 DO 50 MM2</t>
  </si>
  <si>
    <t>742L11</t>
  </si>
  <si>
    <t>UKONČENÍ DVOU AŽ PĚTIŽÍLOVÉHO KABELU V ROZVADĚČI NEBO NA PŘÍSTROJI DO 2,5 MM2</t>
  </si>
  <si>
    <t>742L13</t>
  </si>
  <si>
    <t>UKONČENÍ DVOU AŽ PĚTIŽÍLOVÉHO KABELU V ROZVADĚČI NEBO NA PŘÍSTROJI OD 25 DO 50 MM2</t>
  </si>
  <si>
    <t>743D11</t>
  </si>
  <si>
    <t>SKŘÍŇ PŘÍPOJKOVÁ POJISTKOVÁ KOMPAKTNÍ PILÍŘOVÁ DO 63 A, DO 50 MM2, S 1-2 SADAMI JISTÍCÍCH PRVKŮ</t>
  </si>
  <si>
    <t>PŘEJEZDOVÁ SKŘÍŇ VENKOVNÍ PRÁZDNÁ PLASTOVÁ V KOMPAKTNÍM PILÍŘI, MIN. IP 44</t>
  </si>
  <si>
    <t>741C01</t>
  </si>
  <si>
    <t>EKVIPOTENCIÁLNÍ PŘÍPOJNICE</t>
  </si>
  <si>
    <t>741413</t>
  </si>
  <si>
    <t>ZÁSUVKA/PŘÍVODKA PRŮMYSLOVÁ, KRYTÍ IP 44 400 V, DO 63 A</t>
  </si>
  <si>
    <t>744J41</t>
  </si>
  <si>
    <t>SILOVÝ KOMPLETNÍ PŘEPÍNAČ 1-0-1 TŘÍ-ČTYŘPÓLOVÝ DO 32 A</t>
  </si>
  <si>
    <t>744B31</t>
  </si>
  <si>
    <t>PÁČKOVÝ VYPÍNAČ TŘÍPÓLOVÝ (10 KA) DO 32 A</t>
  </si>
  <si>
    <t>744C01</t>
  </si>
  <si>
    <t>POMOCNÝ SPÍNAČ K MODULÁRNÍMU PŘÍSTROJI DO 125 A</t>
  </si>
  <si>
    <t>744C02</t>
  </si>
  <si>
    <t>NAPĚŤOVÁ SPOUŠŤ K MODULÁRNÍMU PŘÍSTROJI DO 125 A</t>
  </si>
  <si>
    <t>744633</t>
  </si>
  <si>
    <t>JISTIČ TŘÍPÓLOVÝ (10 KA) OD 13 DO 20 A</t>
  </si>
  <si>
    <t>744Q22</t>
  </si>
  <si>
    <t>SVODIČ PŘEPĚTÍ TYP 1+2 (TŘÍDA B+C) 3-4 PÓLOVÝ</t>
  </si>
  <si>
    <t>747213</t>
  </si>
  <si>
    <t>CELKOVÁ PROHLÍDKA, ZKOUŠENÍ, MĚŘENÍ A VYHOTOVENÍ VÝCHOZÍ REVIZNÍ ZPRÁVY, PRO OBJEM IN PŘES 500 DO 1000 TIS. KČ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</si>
  <si>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</si>
  <si>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</si>
  <si>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</si>
  <si>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</si>
  <si>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13193</t>
  </si>
  <si>
    <t>HLOUBENÍ JAM ZAPAŽ I NEPAŽ TŘ III</t>
  </si>
  <si>
    <t>13293</t>
  </si>
  <si>
    <t>HLOUBENÍ RÝH ŠÍŘ DO 2M PAŽ I NEPAŽ TŘ. III</t>
  </si>
  <si>
    <t>75II11</t>
  </si>
  <si>
    <t>SPOJKA PRO CELOPLASTOVÉ KABELY BEZ PANCÍŘE DO 100 ŽIL</t>
  </si>
  <si>
    <t>75II1X</t>
  </si>
  <si>
    <t>SPOJKA PRO CELOPLASTOVÉ KABELY BEZ PANCÍŘE - MONTÁŽ</t>
  </si>
  <si>
    <t>702311</t>
  </si>
  <si>
    <t>ZAKRYTÍ KABELŮ VÝSTRAŽNOU FÓLIÍ ŠÍŘKY DO 20 CM</t>
  </si>
  <si>
    <t>015120</t>
  </si>
  <si>
    <t>POPLATKY ZA LIKVIDACI ODPADŮ NEKONTAMINOVANÝCH - 17 01 02 STAVEBNÍ A DEMOLIČNÍ SUŤ (CIHLY)</t>
  </si>
  <si>
    <t>T</t>
  </si>
  <si>
    <t>747702</t>
  </si>
  <si>
    <t>ÚPRAVA ZAPOJENÍ STÁVAJÍCÍCH KABELOVÝCH SKŘÍNÍ/ROZVADĚČŮ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</si>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</sst>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</f>
      </c>
    </row>
    <row r="7" spans="2:3" ht="12.75" customHeight="1">
      <c r="B7" s="8" t="s">
        <v>7</v>
      </c>
      <c s="10">
        <f>0+E10+E12+E14+E16+E18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03-01-31'!K8+'PS 03-01-31'!M8</f>
      </c>
      <c s="14">
        <f>C11*0.21</f>
      </c>
      <c s="14">
        <f>C11+D11</f>
      </c>
      <c s="13">
        <f>'PS 03-01-31'!T7</f>
      </c>
    </row>
    <row r="12" spans="1:6" ht="12.75">
      <c r="A12" s="11" t="s">
        <v>327</v>
      </c>
      <c s="12" t="s">
        <v>328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329</v>
      </c>
      <c s="12" t="s">
        <v>330</v>
      </c>
      <c s="14">
        <f>'S0 03-93-01'!K8+'S0 03-93-01'!M8</f>
      </c>
      <c s="14">
        <f>C13*0.21</f>
      </c>
      <c s="14">
        <f>C13+D13</f>
      </c>
      <c s="13">
        <f>'S0 03-93-01'!T7</f>
      </c>
    </row>
    <row r="14" spans="1:6" ht="12.75">
      <c r="A14" s="11" t="s">
        <v>361</v>
      </c>
      <c s="12" t="s">
        <v>362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363</v>
      </c>
      <c s="12" t="s">
        <v>364</v>
      </c>
      <c s="14">
        <f>'SO 03-50-01'!K8+'SO 03-50-01'!M8</f>
      </c>
      <c s="14">
        <f>C15*0.21</f>
      </c>
      <c s="14">
        <f>C15+D15</f>
      </c>
      <c s="13">
        <f>'SO 03-50-01'!T7</f>
      </c>
    </row>
    <row r="16" spans="1:6" ht="12.75">
      <c r="A16" s="11" t="s">
        <v>391</v>
      </c>
      <c s="12" t="s">
        <v>392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393</v>
      </c>
      <c s="12" t="s">
        <v>394</v>
      </c>
      <c s="14">
        <f>'SO 03-86-01'!K8+'SO 03-86-01'!M8</f>
      </c>
      <c s="14">
        <f>C17*0.21</f>
      </c>
      <c s="14">
        <f>C17+D17</f>
      </c>
      <c s="13">
        <f>'SO 03-86-01'!T7</f>
      </c>
    </row>
    <row r="18" spans="1:6" ht="12.75">
      <c r="A18" s="11" t="s">
        <v>445</v>
      </c>
      <c s="12" t="s">
        <v>446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447</v>
      </c>
      <c s="12" t="s">
        <v>448</v>
      </c>
      <c s="14">
        <f>'SO 98-98'!K8+'SO 98-98'!M8</f>
      </c>
      <c s="14">
        <f>C19*0.21</f>
      </c>
      <c s="14">
        <f>C19+D19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COUNTIFS(L8:L338,"=0",A8:A338,"P")+COUNTIFS(L8:L338,"",A8:A338,"P")+SUM(Q8:Q338)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0+J9+J174+J251+J280+J337</f>
      </c>
      <c s="29">
        <f>0+K9+K174+K251+K280+K337</f>
      </c>
      <c s="29">
        <f>0+L9+L174+L251+L280+L337</f>
      </c>
      <c s="29">
        <f>0+M9+M174+M251+M280+M337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</f>
      </c>
      <c s="32">
        <f>0+M10+M14+M18+M22+M26+M30+M34+M38+M42+M46+M50+M54+M58+M62+M66+M70+M74+M78+M82+M86+M90+M94+M98+M102+M106+M110+M114+M118+M122+M126+M130+M134+M138+M142+M146+M150+M154+M158+M162+M166+M170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70</v>
      </c>
      <c s="35" t="s">
        <v>51</v>
      </c>
      <c s="6" t="s">
        <v>71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25.5">
      <c r="A29" t="s">
        <v>59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80</v>
      </c>
      <c s="34" t="s">
        <v>81</v>
      </c>
      <c s="35" t="s">
        <v>51</v>
      </c>
      <c s="6" t="s">
        <v>82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83</v>
      </c>
      <c s="34" t="s">
        <v>84</v>
      </c>
      <c s="35" t="s">
        <v>51</v>
      </c>
      <c s="6" t="s">
        <v>85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86</v>
      </c>
      <c s="34" t="s">
        <v>87</v>
      </c>
      <c s="35" t="s">
        <v>51</v>
      </c>
      <c s="6" t="s">
        <v>88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89</v>
      </c>
      <c s="34" t="s">
        <v>90</v>
      </c>
      <c s="35" t="s">
        <v>51</v>
      </c>
      <c s="6" t="s">
        <v>91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92</v>
      </c>
      <c s="34" t="s">
        <v>93</v>
      </c>
      <c s="35" t="s">
        <v>51</v>
      </c>
      <c s="6" t="s">
        <v>94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95</v>
      </c>
      <c s="34" t="s">
        <v>96</v>
      </c>
      <c s="35" t="s">
        <v>51</v>
      </c>
      <c s="6" t="s">
        <v>97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72</v>
      </c>
      <c>
        <f>(M58*21)/100</f>
      </c>
      <c t="s">
        <v>27</v>
      </c>
    </row>
    <row r="59" spans="1:5" ht="12.75">
      <c r="A59" s="35" t="s">
        <v>55</v>
      </c>
      <c r="E59" s="39" t="s">
        <v>9</v>
      </c>
    </row>
    <row r="60" spans="1:5" ht="12.75">
      <c r="A60" s="35" t="s">
        <v>57</v>
      </c>
      <c r="E60" s="40" t="s">
        <v>98</v>
      </c>
    </row>
    <row r="61" spans="1:5" ht="51">
      <c r="A61" t="s">
        <v>59</v>
      </c>
      <c r="E61" s="39" t="s">
        <v>99</v>
      </c>
    </row>
    <row r="62" spans="1:16" ht="12.75">
      <c r="A62" t="s">
        <v>49</v>
      </c>
      <c s="34" t="s">
        <v>100</v>
      </c>
      <c s="34" t="s">
        <v>101</v>
      </c>
      <c s="35" t="s">
        <v>51</v>
      </c>
      <c s="6" t="s">
        <v>102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55</v>
      </c>
      <c r="E63" s="39" t="s">
        <v>9</v>
      </c>
    </row>
    <row r="64" spans="1:5" ht="12.75">
      <c r="A64" s="35" t="s">
        <v>57</v>
      </c>
      <c r="E64" s="40" t="s">
        <v>98</v>
      </c>
    </row>
    <row r="65" spans="1:5" ht="63.75">
      <c r="A65" t="s">
        <v>59</v>
      </c>
      <c r="E65" s="39" t="s">
        <v>103</v>
      </c>
    </row>
    <row r="66" spans="1:16" ht="12.75">
      <c r="A66" t="s">
        <v>49</v>
      </c>
      <c s="34" t="s">
        <v>104</v>
      </c>
      <c s="34" t="s">
        <v>105</v>
      </c>
      <c s="35" t="s">
        <v>51</v>
      </c>
      <c s="6" t="s">
        <v>106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98</v>
      </c>
    </row>
    <row r="69" spans="1:5" ht="51">
      <c r="A69" t="s">
        <v>59</v>
      </c>
      <c r="E69" s="39" t="s">
        <v>107</v>
      </c>
    </row>
    <row r="70" spans="1:16" ht="12.75">
      <c r="A70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98</v>
      </c>
    </row>
    <row r="73" spans="1:5" ht="51">
      <c r="A73" t="s">
        <v>59</v>
      </c>
      <c r="E73" s="39" t="s">
        <v>111</v>
      </c>
    </row>
    <row r="74" spans="1:16" ht="12.75">
      <c r="A74" t="s">
        <v>49</v>
      </c>
      <c s="34" t="s">
        <v>112</v>
      </c>
      <c s="34" t="s">
        <v>113</v>
      </c>
      <c s="35" t="s">
        <v>51</v>
      </c>
      <c s="6" t="s">
        <v>114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72</v>
      </c>
      <c>
        <f>(M74*21)/100</f>
      </c>
      <c t="s">
        <v>27</v>
      </c>
    </row>
    <row r="75" spans="1:5" ht="12.75">
      <c r="A75" s="35" t="s">
        <v>55</v>
      </c>
      <c r="E75" s="39" t="s">
        <v>9</v>
      </c>
    </row>
    <row r="76" spans="1:5" ht="12.75">
      <c r="A76" s="35" t="s">
        <v>57</v>
      </c>
      <c r="E76" s="40" t="s">
        <v>98</v>
      </c>
    </row>
    <row r="77" spans="1:5" ht="38.25">
      <c r="A77" t="s">
        <v>59</v>
      </c>
      <c r="E77" s="39" t="s">
        <v>115</v>
      </c>
    </row>
    <row r="78" spans="1:16" ht="12.75">
      <c r="A78" t="s">
        <v>49</v>
      </c>
      <c s="34" t="s">
        <v>116</v>
      </c>
      <c s="34" t="s">
        <v>117</v>
      </c>
      <c s="35" t="s">
        <v>51</v>
      </c>
      <c s="6" t="s">
        <v>118</v>
      </c>
      <c s="36" t="s">
        <v>65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72</v>
      </c>
      <c>
        <f>(M78*21)/100</f>
      </c>
      <c t="s">
        <v>27</v>
      </c>
    </row>
    <row r="79" spans="1:5" ht="12.75">
      <c r="A79" s="35" t="s">
        <v>55</v>
      </c>
      <c r="E79" s="39" t="s">
        <v>9</v>
      </c>
    </row>
    <row r="80" spans="1:5" ht="12.75">
      <c r="A80" s="35" t="s">
        <v>57</v>
      </c>
      <c r="E80" s="40" t="s">
        <v>98</v>
      </c>
    </row>
    <row r="81" spans="1:5" ht="25.5">
      <c r="A81" t="s">
        <v>59</v>
      </c>
      <c r="E81" s="39" t="s">
        <v>119</v>
      </c>
    </row>
    <row r="82" spans="1:16" ht="12.75">
      <c r="A82" t="s">
        <v>49</v>
      </c>
      <c s="34" t="s">
        <v>116</v>
      </c>
      <c s="34" t="s">
        <v>120</v>
      </c>
      <c s="35" t="s">
        <v>47</v>
      </c>
      <c s="6" t="s">
        <v>121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72</v>
      </c>
      <c>
        <f>(M82*21)/100</f>
      </c>
      <c t="s">
        <v>27</v>
      </c>
    </row>
    <row r="83" spans="1:5" ht="12.75">
      <c r="A83" s="35" t="s">
        <v>55</v>
      </c>
      <c r="E83" s="39" t="s">
        <v>9</v>
      </c>
    </row>
    <row r="84" spans="1:5" ht="12.75">
      <c r="A84" s="35" t="s">
        <v>57</v>
      </c>
      <c r="E84" s="40" t="s">
        <v>98</v>
      </c>
    </row>
    <row r="85" spans="1:5" ht="25.5">
      <c r="A85" t="s">
        <v>59</v>
      </c>
      <c r="E85" s="39" t="s">
        <v>122</v>
      </c>
    </row>
    <row r="86" spans="1:16" ht="12.75">
      <c r="A86" t="s">
        <v>49</v>
      </c>
      <c s="34" t="s">
        <v>123</v>
      </c>
      <c s="34" t="s">
        <v>124</v>
      </c>
      <c s="35" t="s">
        <v>51</v>
      </c>
      <c s="6" t="s">
        <v>125</v>
      </c>
      <c s="36" t="s">
        <v>65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123</v>
      </c>
      <c s="34" t="s">
        <v>126</v>
      </c>
      <c s="35" t="s">
        <v>51</v>
      </c>
      <c s="6" t="s">
        <v>127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72</v>
      </c>
      <c>
        <f>(M90*21)/100</f>
      </c>
      <c t="s">
        <v>27</v>
      </c>
    </row>
    <row r="91" spans="1:5" ht="12.75">
      <c r="A91" s="35" t="s">
        <v>55</v>
      </c>
      <c r="E91" s="39" t="s">
        <v>9</v>
      </c>
    </row>
    <row r="92" spans="1:5" ht="12.75">
      <c r="A92" s="35" t="s">
        <v>57</v>
      </c>
      <c r="E92" s="40" t="s">
        <v>98</v>
      </c>
    </row>
    <row r="93" spans="1:5" ht="38.25">
      <c r="A93" t="s">
        <v>59</v>
      </c>
      <c r="E93" s="39" t="s">
        <v>128</v>
      </c>
    </row>
    <row r="94" spans="1:16" ht="12.75">
      <c r="A94" t="s">
        <v>49</v>
      </c>
      <c s="34" t="s">
        <v>129</v>
      </c>
      <c s="34" t="s">
        <v>130</v>
      </c>
      <c s="35" t="s">
        <v>47</v>
      </c>
      <c s="6" t="s">
        <v>131</v>
      </c>
      <c s="36" t="s">
        <v>65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129</v>
      </c>
      <c s="34" t="s">
        <v>126</v>
      </c>
      <c s="35" t="s">
        <v>47</v>
      </c>
      <c s="6" t="s">
        <v>132</v>
      </c>
      <c s="36" t="s">
        <v>65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72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25.5">
      <c r="A101" t="s">
        <v>59</v>
      </c>
      <c r="E101" s="39" t="s">
        <v>133</v>
      </c>
    </row>
    <row r="102" spans="1:16" ht="12.75">
      <c r="A102" t="s">
        <v>49</v>
      </c>
      <c s="34" t="s">
        <v>129</v>
      </c>
      <c s="34" t="s">
        <v>120</v>
      </c>
      <c s="35" t="s">
        <v>51</v>
      </c>
      <c s="6" t="s">
        <v>134</v>
      </c>
      <c s="36" t="s">
        <v>65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72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51">
      <c r="A105" t="s">
        <v>59</v>
      </c>
      <c r="E105" s="39" t="s">
        <v>135</v>
      </c>
    </row>
    <row r="106" spans="1:16" ht="12.75">
      <c r="A106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65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136</v>
      </c>
      <c s="34" t="s">
        <v>139</v>
      </c>
      <c s="35" t="s">
        <v>51</v>
      </c>
      <c s="6" t="s">
        <v>140</v>
      </c>
      <c s="36" t="s">
        <v>65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141</v>
      </c>
      <c s="34" t="s">
        <v>142</v>
      </c>
      <c s="35" t="s">
        <v>51</v>
      </c>
      <c s="6" t="s">
        <v>143</v>
      </c>
      <c s="36" t="s">
        <v>65</v>
      </c>
      <c s="37">
        <v>3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25.5">
      <c r="A118" t="s">
        <v>49</v>
      </c>
      <c s="34" t="s">
        <v>144</v>
      </c>
      <c s="34" t="s">
        <v>145</v>
      </c>
      <c s="35" t="s">
        <v>51</v>
      </c>
      <c s="6" t="s">
        <v>146</v>
      </c>
      <c s="36" t="s">
        <v>65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25.5">
      <c r="A122" t="s">
        <v>49</v>
      </c>
      <c s="34" t="s">
        <v>147</v>
      </c>
      <c s="34" t="s">
        <v>148</v>
      </c>
      <c s="35" t="s">
        <v>51</v>
      </c>
      <c s="6" t="s">
        <v>149</v>
      </c>
      <c s="36" t="s">
        <v>65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150</v>
      </c>
      <c s="34" t="s">
        <v>151</v>
      </c>
      <c s="35" t="s">
        <v>51</v>
      </c>
      <c s="6" t="s">
        <v>152</v>
      </c>
      <c s="36" t="s">
        <v>65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150</v>
      </c>
      <c s="34" t="s">
        <v>153</v>
      </c>
      <c s="35" t="s">
        <v>51</v>
      </c>
      <c s="6" t="s">
        <v>154</v>
      </c>
      <c s="36" t="s">
        <v>65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72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98</v>
      </c>
    </row>
    <row r="133" spans="1:5" ht="51">
      <c r="A133" t="s">
        <v>59</v>
      </c>
      <c r="E133" s="39" t="s">
        <v>155</v>
      </c>
    </row>
    <row r="134" spans="1:16" ht="12.75">
      <c r="A134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65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72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98</v>
      </c>
    </row>
    <row r="137" spans="1:5" ht="51">
      <c r="A137" t="s">
        <v>59</v>
      </c>
      <c r="E137" s="39" t="s">
        <v>159</v>
      </c>
    </row>
    <row r="138" spans="1:16" ht="12.75">
      <c r="A138" t="s">
        <v>49</v>
      </c>
      <c s="34" t="s">
        <v>160</v>
      </c>
      <c s="34" t="s">
        <v>161</v>
      </c>
      <c s="35" t="s">
        <v>51</v>
      </c>
      <c s="6" t="s">
        <v>162</v>
      </c>
      <c s="36" t="s">
        <v>65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72</v>
      </c>
      <c>
        <f>(M138*21)/100</f>
      </c>
      <c t="s">
        <v>27</v>
      </c>
    </row>
    <row r="139" spans="1:5" ht="12.75">
      <c r="A139" s="35" t="s">
        <v>55</v>
      </c>
      <c r="E139" s="39" t="s">
        <v>9</v>
      </c>
    </row>
    <row r="140" spans="1:5" ht="12.75">
      <c r="A140" s="35" t="s">
        <v>57</v>
      </c>
      <c r="E140" s="40" t="s">
        <v>98</v>
      </c>
    </row>
    <row r="141" spans="1:5" ht="51">
      <c r="A141" t="s">
        <v>59</v>
      </c>
      <c r="E141" s="39" t="s">
        <v>163</v>
      </c>
    </row>
    <row r="142" spans="1:16" ht="12.75">
      <c r="A142" t="s">
        <v>49</v>
      </c>
      <c s="34" t="s">
        <v>164</v>
      </c>
      <c s="34" t="s">
        <v>165</v>
      </c>
      <c s="35" t="s">
        <v>51</v>
      </c>
      <c s="6" t="s">
        <v>166</v>
      </c>
      <c s="36" t="s">
        <v>65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72</v>
      </c>
      <c>
        <f>(M142*21)/100</f>
      </c>
      <c t="s">
        <v>27</v>
      </c>
    </row>
    <row r="143" spans="1:5" ht="12.75">
      <c r="A143" s="35" t="s">
        <v>55</v>
      </c>
      <c r="E143" s="39" t="s">
        <v>9</v>
      </c>
    </row>
    <row r="144" spans="1:5" ht="12.75">
      <c r="A144" s="35" t="s">
        <v>57</v>
      </c>
      <c r="E144" s="40" t="s">
        <v>98</v>
      </c>
    </row>
    <row r="145" spans="1:5" ht="63.75">
      <c r="A145" t="s">
        <v>59</v>
      </c>
      <c r="E145" s="39" t="s">
        <v>167</v>
      </c>
    </row>
    <row r="146" spans="1:16" ht="12.75">
      <c r="A146" t="s">
        <v>49</v>
      </c>
      <c s="34" t="s">
        <v>168</v>
      </c>
      <c s="34" t="s">
        <v>169</v>
      </c>
      <c s="35" t="s">
        <v>51</v>
      </c>
      <c s="6" t="s">
        <v>170</v>
      </c>
      <c s="36" t="s">
        <v>171</v>
      </c>
      <c s="37">
        <v>24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58</v>
      </c>
    </row>
    <row r="149" spans="1:5" ht="12.75">
      <c r="A149" t="s">
        <v>59</v>
      </c>
      <c r="E149" s="39" t="s">
        <v>60</v>
      </c>
    </row>
    <row r="150" spans="1:16" ht="25.5">
      <c r="A150" t="s">
        <v>49</v>
      </c>
      <c s="34" t="s">
        <v>172</v>
      </c>
      <c s="34" t="s">
        <v>173</v>
      </c>
      <c s="35" t="s">
        <v>51</v>
      </c>
      <c s="6" t="s">
        <v>174</v>
      </c>
      <c s="36" t="s">
        <v>65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58</v>
      </c>
    </row>
    <row r="153" spans="1:5" ht="12.75">
      <c r="A153" t="s">
        <v>59</v>
      </c>
      <c r="E153" s="39" t="s">
        <v>60</v>
      </c>
    </row>
    <row r="154" spans="1:16" ht="12.75">
      <c r="A154" t="s">
        <v>49</v>
      </c>
      <c s="34" t="s">
        <v>175</v>
      </c>
      <c s="34" t="s">
        <v>176</v>
      </c>
      <c s="35" t="s">
        <v>51</v>
      </c>
      <c s="6" t="s">
        <v>177</v>
      </c>
      <c s="36" t="s">
        <v>171</v>
      </c>
      <c s="37">
        <v>24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58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178</v>
      </c>
      <c s="34" t="s">
        <v>179</v>
      </c>
      <c s="35" t="s">
        <v>51</v>
      </c>
      <c s="6" t="s">
        <v>180</v>
      </c>
      <c s="36" t="s">
        <v>171</v>
      </c>
      <c s="37">
        <v>24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12.75">
      <c r="A160" s="35" t="s">
        <v>57</v>
      </c>
      <c r="E160" s="40" t="s">
        <v>58</v>
      </c>
    </row>
    <row r="161" spans="1:5" ht="12.75">
      <c r="A161" t="s">
        <v>59</v>
      </c>
      <c r="E161" s="39" t="s">
        <v>60</v>
      </c>
    </row>
    <row r="162" spans="1:16" ht="12.75">
      <c r="A162" t="s">
        <v>49</v>
      </c>
      <c s="34" t="s">
        <v>181</v>
      </c>
      <c s="34" t="s">
        <v>182</v>
      </c>
      <c s="35" t="s">
        <v>51</v>
      </c>
      <c s="6" t="s">
        <v>183</v>
      </c>
      <c s="36" t="s">
        <v>65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56</v>
      </c>
    </row>
    <row r="164" spans="1:5" ht="12.75">
      <c r="A164" s="35" t="s">
        <v>57</v>
      </c>
      <c r="E164" s="40" t="s">
        <v>58</v>
      </c>
    </row>
    <row r="165" spans="1:5" ht="12.75">
      <c r="A165" t="s">
        <v>59</v>
      </c>
      <c r="E165" s="39" t="s">
        <v>60</v>
      </c>
    </row>
    <row r="166" spans="1:16" ht="12.75">
      <c r="A166" t="s">
        <v>49</v>
      </c>
      <c s="34" t="s">
        <v>184</v>
      </c>
      <c s="34" t="s">
        <v>185</v>
      </c>
      <c s="35" t="s">
        <v>51</v>
      </c>
      <c s="6" t="s">
        <v>186</v>
      </c>
      <c s="36" t="s">
        <v>65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72</v>
      </c>
      <c>
        <f>(M166*21)/100</f>
      </c>
      <c t="s">
        <v>27</v>
      </c>
    </row>
    <row r="167" spans="1:5" ht="12.75">
      <c r="A167" s="35" t="s">
        <v>55</v>
      </c>
      <c r="E167" s="39" t="s">
        <v>9</v>
      </c>
    </row>
    <row r="168" spans="1:5" ht="12.75">
      <c r="A168" s="35" t="s">
        <v>57</v>
      </c>
      <c r="E168" s="40" t="s">
        <v>98</v>
      </c>
    </row>
    <row r="169" spans="1:5" ht="51">
      <c r="A169" t="s">
        <v>59</v>
      </c>
      <c r="E169" s="39" t="s">
        <v>187</v>
      </c>
    </row>
    <row r="170" spans="1:16" ht="12.75">
      <c r="A170" t="s">
        <v>49</v>
      </c>
      <c s="34" t="s">
        <v>188</v>
      </c>
      <c s="34" t="s">
        <v>189</v>
      </c>
      <c s="35" t="s">
        <v>51</v>
      </c>
      <c s="6" t="s">
        <v>190</v>
      </c>
      <c s="36" t="s">
        <v>191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9</v>
      </c>
    </row>
    <row r="172" spans="1:5" ht="12.75">
      <c r="A172" s="35" t="s">
        <v>57</v>
      </c>
      <c r="E172" s="40" t="s">
        <v>98</v>
      </c>
    </row>
    <row r="173" spans="1:5" ht="12.75">
      <c r="A173" t="s">
        <v>59</v>
      </c>
      <c r="E173" s="39" t="s">
        <v>60</v>
      </c>
    </row>
    <row r="174" spans="1:13" ht="12.75">
      <c r="A174" t="s">
        <v>46</v>
      </c>
      <c r="C174" s="31" t="s">
        <v>27</v>
      </c>
      <c r="E174" s="33" t="s">
        <v>192</v>
      </c>
      <c r="J174" s="32">
        <f>0</f>
      </c>
      <c s="32">
        <f>0</f>
      </c>
      <c s="32">
        <f>0+L175+L179+L183+L187+L191+L195+L199+L203+L207+L211+L215+L219+L223+L227+L231+L235+L239+L243+L247</f>
      </c>
      <c s="32">
        <f>0+M175+M179+M183+M187+M191+M195+M199+M203+M207+M211+M215+M219+M223+M227+M231+M235+M239+M243+M247</f>
      </c>
    </row>
    <row r="175" spans="1:16" ht="12.75">
      <c r="A175" t="s">
        <v>49</v>
      </c>
      <c s="34" t="s">
        <v>193</v>
      </c>
      <c s="34" t="s">
        <v>194</v>
      </c>
      <c s="35" t="s">
        <v>51</v>
      </c>
      <c s="6" t="s">
        <v>195</v>
      </c>
      <c s="36" t="s">
        <v>196</v>
      </c>
      <c s="37">
        <v>1.84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58</v>
      </c>
    </row>
    <row r="178" spans="1:5" ht="12.75">
      <c r="A178" t="s">
        <v>59</v>
      </c>
      <c r="E178" s="39" t="s">
        <v>60</v>
      </c>
    </row>
    <row r="179" spans="1:16" ht="12.75">
      <c r="A179" t="s">
        <v>49</v>
      </c>
      <c s="34" t="s">
        <v>197</v>
      </c>
      <c s="34" t="s">
        <v>198</v>
      </c>
      <c s="35" t="s">
        <v>51</v>
      </c>
      <c s="6" t="s">
        <v>199</v>
      </c>
      <c s="36" t="s">
        <v>196</v>
      </c>
      <c s="37">
        <v>1.84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58</v>
      </c>
    </row>
    <row r="182" spans="1:5" ht="12.75">
      <c r="A182" t="s">
        <v>59</v>
      </c>
      <c r="E182" s="39" t="s">
        <v>60</v>
      </c>
    </row>
    <row r="183" spans="1:16" ht="12.75">
      <c r="A183" t="s">
        <v>49</v>
      </c>
      <c s="34" t="s">
        <v>200</v>
      </c>
      <c s="34" t="s">
        <v>201</v>
      </c>
      <c s="35" t="s">
        <v>51</v>
      </c>
      <c s="6" t="s">
        <v>202</v>
      </c>
      <c s="36" t="s">
        <v>196</v>
      </c>
      <c s="37">
        <v>12.39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58</v>
      </c>
    </row>
    <row r="186" spans="1:5" ht="12.75">
      <c r="A186" t="s">
        <v>59</v>
      </c>
      <c r="E186" s="39" t="s">
        <v>60</v>
      </c>
    </row>
    <row r="187" spans="1:16" ht="12.75">
      <c r="A187" t="s">
        <v>49</v>
      </c>
      <c s="34" t="s">
        <v>203</v>
      </c>
      <c s="34" t="s">
        <v>204</v>
      </c>
      <c s="35" t="s">
        <v>51</v>
      </c>
      <c s="6" t="s">
        <v>205</v>
      </c>
      <c s="36" t="s">
        <v>196</v>
      </c>
      <c s="37">
        <v>12.39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58</v>
      </c>
    </row>
    <row r="190" spans="1:5" ht="12.75">
      <c r="A190" t="s">
        <v>59</v>
      </c>
      <c r="E190" s="39" t="s">
        <v>60</v>
      </c>
    </row>
    <row r="191" spans="1:16" ht="12.75">
      <c r="A191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53</v>
      </c>
      <c s="37">
        <v>145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58</v>
      </c>
    </row>
    <row r="194" spans="1:5" ht="12.75">
      <c r="A194" t="s">
        <v>59</v>
      </c>
      <c r="E194" s="39" t="s">
        <v>60</v>
      </c>
    </row>
    <row r="195" spans="1:16" ht="25.5">
      <c r="A195" t="s">
        <v>49</v>
      </c>
      <c s="34" t="s">
        <v>209</v>
      </c>
      <c s="34" t="s">
        <v>210</v>
      </c>
      <c s="35" t="s">
        <v>51</v>
      </c>
      <c s="6" t="s">
        <v>211</v>
      </c>
      <c s="36" t="s">
        <v>65</v>
      </c>
      <c s="37">
        <v>6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58</v>
      </c>
    </row>
    <row r="198" spans="1:5" ht="12.75">
      <c r="A198" t="s">
        <v>59</v>
      </c>
      <c r="E198" s="39" t="s">
        <v>60</v>
      </c>
    </row>
    <row r="199" spans="1:16" ht="12.75">
      <c r="A199" t="s">
        <v>49</v>
      </c>
      <c s="34" t="s">
        <v>212</v>
      </c>
      <c s="34" t="s">
        <v>213</v>
      </c>
      <c s="35" t="s">
        <v>51</v>
      </c>
      <c s="6" t="s">
        <v>214</v>
      </c>
      <c s="36" t="s">
        <v>215</v>
      </c>
      <c s="37">
        <v>6.6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58</v>
      </c>
    </row>
    <row r="202" spans="1:5" ht="12.75">
      <c r="A202" t="s">
        <v>59</v>
      </c>
      <c r="E202" s="39" t="s">
        <v>60</v>
      </c>
    </row>
    <row r="203" spans="1:16" ht="25.5">
      <c r="A203" t="s">
        <v>49</v>
      </c>
      <c s="34" t="s">
        <v>216</v>
      </c>
      <c s="34" t="s">
        <v>217</v>
      </c>
      <c s="35" t="s">
        <v>51</v>
      </c>
      <c s="6" t="s">
        <v>218</v>
      </c>
      <c s="36" t="s">
        <v>53</v>
      </c>
      <c s="37">
        <v>660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58</v>
      </c>
    </row>
    <row r="206" spans="1:5" ht="12.75">
      <c r="A206" t="s">
        <v>59</v>
      </c>
      <c r="E206" s="39" t="s">
        <v>60</v>
      </c>
    </row>
    <row r="207" spans="1:16" ht="12.75">
      <c r="A207" t="s">
        <v>49</v>
      </c>
      <c s="34" t="s">
        <v>219</v>
      </c>
      <c s="34" t="s">
        <v>220</v>
      </c>
      <c s="35" t="s">
        <v>51</v>
      </c>
      <c s="6" t="s">
        <v>221</v>
      </c>
      <c s="36" t="s">
        <v>65</v>
      </c>
      <c s="37">
        <v>15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12.75">
      <c r="A209" s="35" t="s">
        <v>57</v>
      </c>
      <c r="E209" s="40" t="s">
        <v>58</v>
      </c>
    </row>
    <row r="210" spans="1:5" ht="12.75">
      <c r="A210" t="s">
        <v>59</v>
      </c>
      <c r="E210" s="39" t="s">
        <v>60</v>
      </c>
    </row>
    <row r="211" spans="1:16" ht="12.75">
      <c r="A211" t="s">
        <v>49</v>
      </c>
      <c s="34" t="s">
        <v>222</v>
      </c>
      <c s="34" t="s">
        <v>223</v>
      </c>
      <c s="35" t="s">
        <v>51</v>
      </c>
      <c s="6" t="s">
        <v>224</v>
      </c>
      <c s="36" t="s">
        <v>65</v>
      </c>
      <c s="37">
        <v>15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12.75">
      <c r="A213" s="35" t="s">
        <v>57</v>
      </c>
      <c r="E213" s="40" t="s">
        <v>58</v>
      </c>
    </row>
    <row r="214" spans="1:5" ht="12.75">
      <c r="A214" t="s">
        <v>59</v>
      </c>
      <c r="E214" s="39" t="s">
        <v>60</v>
      </c>
    </row>
    <row r="215" spans="1:16" ht="12.75">
      <c r="A215" t="s">
        <v>49</v>
      </c>
      <c s="34" t="s">
        <v>225</v>
      </c>
      <c s="34" t="s">
        <v>226</v>
      </c>
      <c s="35" t="s">
        <v>51</v>
      </c>
      <c s="6" t="s">
        <v>227</v>
      </c>
      <c s="36" t="s">
        <v>65</v>
      </c>
      <c s="37">
        <v>15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12.75">
      <c r="A217" s="35" t="s">
        <v>57</v>
      </c>
      <c r="E217" s="40" t="s">
        <v>58</v>
      </c>
    </row>
    <row r="218" spans="1:5" ht="12.75">
      <c r="A218" t="s">
        <v>59</v>
      </c>
      <c r="E218" s="39" t="s">
        <v>60</v>
      </c>
    </row>
    <row r="219" spans="1:16" ht="12.75">
      <c r="A219" t="s">
        <v>49</v>
      </c>
      <c s="34" t="s">
        <v>228</v>
      </c>
      <c s="34" t="s">
        <v>229</v>
      </c>
      <c s="35" t="s">
        <v>51</v>
      </c>
      <c s="6" t="s">
        <v>230</v>
      </c>
      <c s="36" t="s">
        <v>53</v>
      </c>
      <c s="37">
        <v>100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56</v>
      </c>
    </row>
    <row r="221" spans="1:5" ht="12.75">
      <c r="A221" s="35" t="s">
        <v>57</v>
      </c>
      <c r="E221" s="40" t="s">
        <v>58</v>
      </c>
    </row>
    <row r="222" spans="1:5" ht="12.75">
      <c r="A222" t="s">
        <v>59</v>
      </c>
      <c r="E222" s="39" t="s">
        <v>60</v>
      </c>
    </row>
    <row r="223" spans="1:16" ht="12.75">
      <c r="A223" t="s">
        <v>49</v>
      </c>
      <c s="34" t="s">
        <v>231</v>
      </c>
      <c s="34" t="s">
        <v>232</v>
      </c>
      <c s="35" t="s">
        <v>51</v>
      </c>
      <c s="6" t="s">
        <v>233</v>
      </c>
      <c s="36" t="s">
        <v>53</v>
      </c>
      <c s="37">
        <v>100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56</v>
      </c>
    </row>
    <row r="225" spans="1:5" ht="12.75">
      <c r="A225" s="35" t="s">
        <v>57</v>
      </c>
      <c r="E225" s="40" t="s">
        <v>58</v>
      </c>
    </row>
    <row r="226" spans="1:5" ht="12.75">
      <c r="A226" t="s">
        <v>59</v>
      </c>
      <c r="E226" s="39" t="s">
        <v>60</v>
      </c>
    </row>
    <row r="227" spans="1:16" ht="12.75">
      <c r="A227" t="s">
        <v>49</v>
      </c>
      <c s="34" t="s">
        <v>234</v>
      </c>
      <c s="34" t="s">
        <v>235</v>
      </c>
      <c s="35" t="s">
        <v>51</v>
      </c>
      <c s="6" t="s">
        <v>236</v>
      </c>
      <c s="36" t="s">
        <v>65</v>
      </c>
      <c s="37">
        <v>8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56</v>
      </c>
    </row>
    <row r="229" spans="1:5" ht="12.75">
      <c r="A229" s="35" t="s">
        <v>57</v>
      </c>
      <c r="E229" s="40" t="s">
        <v>58</v>
      </c>
    </row>
    <row r="230" spans="1:5" ht="12.75">
      <c r="A230" t="s">
        <v>59</v>
      </c>
      <c r="E230" s="39" t="s">
        <v>60</v>
      </c>
    </row>
    <row r="231" spans="1:16" ht="12.75">
      <c r="A231" t="s">
        <v>49</v>
      </c>
      <c s="34" t="s">
        <v>237</v>
      </c>
      <c s="34" t="s">
        <v>238</v>
      </c>
      <c s="35" t="s">
        <v>51</v>
      </c>
      <c s="6" t="s">
        <v>239</v>
      </c>
      <c s="36" t="s">
        <v>65</v>
      </c>
      <c s="37">
        <v>8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56</v>
      </c>
    </row>
    <row r="233" spans="1:5" ht="12.75">
      <c r="A233" s="35" t="s">
        <v>57</v>
      </c>
      <c r="E233" s="40" t="s">
        <v>58</v>
      </c>
    </row>
    <row r="234" spans="1:5" ht="12.75">
      <c r="A234" t="s">
        <v>59</v>
      </c>
      <c r="E234" s="39" t="s">
        <v>60</v>
      </c>
    </row>
    <row r="235" spans="1:16" ht="12.75">
      <c r="A235" t="s">
        <v>49</v>
      </c>
      <c s="34" t="s">
        <v>240</v>
      </c>
      <c s="34" t="s">
        <v>241</v>
      </c>
      <c s="35" t="s">
        <v>51</v>
      </c>
      <c s="6" t="s">
        <v>242</v>
      </c>
      <c s="36" t="s">
        <v>65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56</v>
      </c>
    </row>
    <row r="237" spans="1:5" ht="12.75">
      <c r="A237" s="35" t="s">
        <v>57</v>
      </c>
      <c r="E237" s="40" t="s">
        <v>58</v>
      </c>
    </row>
    <row r="238" spans="1:5" ht="12.75">
      <c r="A238" t="s">
        <v>59</v>
      </c>
      <c r="E238" s="39" t="s">
        <v>60</v>
      </c>
    </row>
    <row r="239" spans="1:16" ht="25.5">
      <c r="A239" t="s">
        <v>49</v>
      </c>
      <c s="34" t="s">
        <v>240</v>
      </c>
      <c s="34" t="s">
        <v>243</v>
      </c>
      <c s="35" t="s">
        <v>51</v>
      </c>
      <c s="6" t="s">
        <v>244</v>
      </c>
      <c s="36" t="s">
        <v>245</v>
      </c>
      <c s="37">
        <v>10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72</v>
      </c>
      <c>
        <f>(M239*21)/100</f>
      </c>
      <c t="s">
        <v>27</v>
      </c>
    </row>
    <row r="240" spans="1:5" ht="12.75">
      <c r="A240" s="35" t="s">
        <v>55</v>
      </c>
      <c r="E240" s="39" t="s">
        <v>56</v>
      </c>
    </row>
    <row r="241" spans="1:5" ht="12.75">
      <c r="A241" s="35" t="s">
        <v>57</v>
      </c>
      <c r="E241" s="40" t="s">
        <v>58</v>
      </c>
    </row>
    <row r="242" spans="1:5" ht="76.5">
      <c r="A242" t="s">
        <v>59</v>
      </c>
      <c r="E242" s="39" t="s">
        <v>246</v>
      </c>
    </row>
    <row r="243" spans="1:16" ht="12.75">
      <c r="A243" t="s">
        <v>49</v>
      </c>
      <c s="34" t="s">
        <v>247</v>
      </c>
      <c s="34" t="s">
        <v>248</v>
      </c>
      <c s="35" t="s">
        <v>51</v>
      </c>
      <c s="6" t="s">
        <v>249</v>
      </c>
      <c s="36" t="s">
        <v>65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56</v>
      </c>
    </row>
    <row r="245" spans="1:5" ht="12.75">
      <c r="A245" s="35" t="s">
        <v>57</v>
      </c>
      <c r="E245" s="40" t="s">
        <v>58</v>
      </c>
    </row>
    <row r="246" spans="1:5" ht="12.75">
      <c r="A246" t="s">
        <v>59</v>
      </c>
      <c r="E246" s="39" t="s">
        <v>60</v>
      </c>
    </row>
    <row r="247" spans="1:16" ht="25.5">
      <c r="A247" t="s">
        <v>49</v>
      </c>
      <c s="34" t="s">
        <v>250</v>
      </c>
      <c s="34" t="s">
        <v>251</v>
      </c>
      <c s="35" t="s">
        <v>51</v>
      </c>
      <c s="6" t="s">
        <v>252</v>
      </c>
      <c s="36" t="s">
        <v>245</v>
      </c>
      <c s="37">
        <v>5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72</v>
      </c>
      <c>
        <f>(M247*21)/100</f>
      </c>
      <c t="s">
        <v>27</v>
      </c>
    </row>
    <row r="248" spans="1:5" ht="12.75">
      <c r="A248" s="35" t="s">
        <v>55</v>
      </c>
      <c r="E248" s="39" t="s">
        <v>56</v>
      </c>
    </row>
    <row r="249" spans="1:5" ht="12.75">
      <c r="A249" s="35" t="s">
        <v>57</v>
      </c>
      <c r="E249" s="40" t="s">
        <v>58</v>
      </c>
    </row>
    <row r="250" spans="1:5" ht="76.5">
      <c r="A250" t="s">
        <v>59</v>
      </c>
      <c r="E250" s="39" t="s">
        <v>246</v>
      </c>
    </row>
    <row r="251" spans="1:13" ht="12.75">
      <c r="A251" t="s">
        <v>46</v>
      </c>
      <c r="C251" s="31" t="s">
        <v>26</v>
      </c>
      <c r="E251" s="33" t="s">
        <v>253</v>
      </c>
      <c r="J251" s="32">
        <f>0</f>
      </c>
      <c s="32">
        <f>0</f>
      </c>
      <c s="32">
        <f>0+L252+L256+L260+L264+L268+L272+L276</f>
      </c>
      <c s="32">
        <f>0+M252+M256+M260+M264+M268+M272+M276</f>
      </c>
    </row>
    <row r="252" spans="1:16" ht="12.75">
      <c r="A252" t="s">
        <v>49</v>
      </c>
      <c s="34" t="s">
        <v>254</v>
      </c>
      <c s="34" t="s">
        <v>255</v>
      </c>
      <c s="35" t="s">
        <v>51</v>
      </c>
      <c s="6" t="s">
        <v>256</v>
      </c>
      <c s="36" t="s">
        <v>53</v>
      </c>
      <c s="37">
        <v>2000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12.75">
      <c r="A254" s="35" t="s">
        <v>57</v>
      </c>
      <c r="E254" s="40" t="s">
        <v>58</v>
      </c>
    </row>
    <row r="255" spans="1:5" ht="12.75">
      <c r="A255" t="s">
        <v>59</v>
      </c>
      <c r="E255" s="39" t="s">
        <v>60</v>
      </c>
    </row>
    <row r="256" spans="1:16" ht="12.75">
      <c r="A256" t="s">
        <v>49</v>
      </c>
      <c s="34" t="s">
        <v>257</v>
      </c>
      <c s="34" t="s">
        <v>258</v>
      </c>
      <c s="35" t="s">
        <v>51</v>
      </c>
      <c s="6" t="s">
        <v>259</v>
      </c>
      <c s="36" t="s">
        <v>53</v>
      </c>
      <c s="37">
        <v>2000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56</v>
      </c>
    </row>
    <row r="258" spans="1:5" ht="12.75">
      <c r="A258" s="35" t="s">
        <v>57</v>
      </c>
      <c r="E258" s="40" t="s">
        <v>58</v>
      </c>
    </row>
    <row r="259" spans="1:5" ht="12.75">
      <c r="A259" t="s">
        <v>59</v>
      </c>
      <c r="E259" s="39" t="s">
        <v>60</v>
      </c>
    </row>
    <row r="260" spans="1:16" ht="12.75">
      <c r="A260" t="s">
        <v>49</v>
      </c>
      <c s="34" t="s">
        <v>260</v>
      </c>
      <c s="34" t="s">
        <v>261</v>
      </c>
      <c s="35" t="s">
        <v>51</v>
      </c>
      <c s="6" t="s">
        <v>262</v>
      </c>
      <c s="36" t="s">
        <v>53</v>
      </c>
      <c s="37">
        <v>2000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56</v>
      </c>
    </row>
    <row r="262" spans="1:5" ht="12.75">
      <c r="A262" s="35" t="s">
        <v>57</v>
      </c>
      <c r="E262" s="40" t="s">
        <v>58</v>
      </c>
    </row>
    <row r="263" spans="1:5" ht="12.75">
      <c r="A263" t="s">
        <v>59</v>
      </c>
      <c r="E263" s="39" t="s">
        <v>60</v>
      </c>
    </row>
    <row r="264" spans="1:16" ht="12.75">
      <c r="A264" t="s">
        <v>49</v>
      </c>
      <c s="34" t="s">
        <v>260</v>
      </c>
      <c s="34" t="s">
        <v>263</v>
      </c>
      <c s="35" t="s">
        <v>51</v>
      </c>
      <c s="6" t="s">
        <v>264</v>
      </c>
      <c s="36" t="s">
        <v>65</v>
      </c>
      <c s="37">
        <v>10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56</v>
      </c>
    </row>
    <row r="266" spans="1:5" ht="12.75">
      <c r="A266" s="35" t="s">
        <v>57</v>
      </c>
      <c r="E266" s="40" t="s">
        <v>58</v>
      </c>
    </row>
    <row r="267" spans="1:5" ht="12.75">
      <c r="A267" t="s">
        <v>59</v>
      </c>
      <c r="E267" s="39" t="s">
        <v>60</v>
      </c>
    </row>
    <row r="268" spans="1:16" ht="12.75">
      <c r="A268" t="s">
        <v>49</v>
      </c>
      <c s="34" t="s">
        <v>265</v>
      </c>
      <c s="34" t="s">
        <v>266</v>
      </c>
      <c s="35" t="s">
        <v>51</v>
      </c>
      <c s="6" t="s">
        <v>267</v>
      </c>
      <c s="36" t="s">
        <v>268</v>
      </c>
      <c s="37">
        <v>4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56</v>
      </c>
    </row>
    <row r="270" spans="1:5" ht="12.75">
      <c r="A270" s="35" t="s">
        <v>57</v>
      </c>
      <c r="E270" s="40" t="s">
        <v>58</v>
      </c>
    </row>
    <row r="271" spans="1:5" ht="12.75">
      <c r="A271" t="s">
        <v>59</v>
      </c>
      <c r="E271" s="39" t="s">
        <v>60</v>
      </c>
    </row>
    <row r="272" spans="1:16" ht="12.75">
      <c r="A272" t="s">
        <v>49</v>
      </c>
      <c s="34" t="s">
        <v>269</v>
      </c>
      <c s="34" t="s">
        <v>270</v>
      </c>
      <c s="35" t="s">
        <v>51</v>
      </c>
      <c s="6" t="s">
        <v>271</v>
      </c>
      <c s="36" t="s">
        <v>65</v>
      </c>
      <c s="37">
        <v>10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56</v>
      </c>
    </row>
    <row r="274" spans="1:5" ht="12.75">
      <c r="A274" s="35" t="s">
        <v>57</v>
      </c>
      <c r="E274" s="40" t="s">
        <v>58</v>
      </c>
    </row>
    <row r="275" spans="1:5" ht="12.75">
      <c r="A275" t="s">
        <v>59</v>
      </c>
      <c r="E275" s="39" t="s">
        <v>60</v>
      </c>
    </row>
    <row r="276" spans="1:16" ht="12.75">
      <c r="A276" t="s">
        <v>49</v>
      </c>
      <c s="34" t="s">
        <v>272</v>
      </c>
      <c s="34" t="s">
        <v>226</v>
      </c>
      <c s="35" t="s">
        <v>51</v>
      </c>
      <c s="6" t="s">
        <v>227</v>
      </c>
      <c s="36" t="s">
        <v>65</v>
      </c>
      <c s="37">
        <v>10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56</v>
      </c>
    </row>
    <row r="278" spans="1:5" ht="12.75">
      <c r="A278" s="35" t="s">
        <v>57</v>
      </c>
      <c r="E278" s="40" t="s">
        <v>58</v>
      </c>
    </row>
    <row r="279" spans="1:5" ht="12.75">
      <c r="A279" t="s">
        <v>59</v>
      </c>
      <c r="E279" s="39" t="s">
        <v>60</v>
      </c>
    </row>
    <row r="280" spans="1:13" ht="12.75">
      <c r="A280" t="s">
        <v>46</v>
      </c>
      <c r="C280" s="31" t="s">
        <v>66</v>
      </c>
      <c r="E280" s="33" t="s">
        <v>273</v>
      </c>
      <c r="J280" s="32">
        <f>0</f>
      </c>
      <c s="32">
        <f>0</f>
      </c>
      <c s="32">
        <f>0+L281+L285+L289+L293+L297+L301+L305+L309+L313+L317+L321+L325+L329+L333</f>
      </c>
      <c s="32">
        <f>0+M281+M285+M289+M293+M297+M301+M305+M309+M313+M317+M321+M325+M329+M333</f>
      </c>
    </row>
    <row r="281" spans="1:16" ht="12.75">
      <c r="A281" t="s">
        <v>49</v>
      </c>
      <c s="34" t="s">
        <v>274</v>
      </c>
      <c s="34" t="s">
        <v>275</v>
      </c>
      <c s="35" t="s">
        <v>51</v>
      </c>
      <c s="6" t="s">
        <v>276</v>
      </c>
      <c s="36" t="s">
        <v>277</v>
      </c>
      <c s="37">
        <v>0.6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72</v>
      </c>
      <c>
        <f>(M281*21)/100</f>
      </c>
      <c t="s">
        <v>27</v>
      </c>
    </row>
    <row r="282" spans="1:5" ht="12.75">
      <c r="A282" s="35" t="s">
        <v>55</v>
      </c>
      <c r="E282" s="39" t="s">
        <v>56</v>
      </c>
    </row>
    <row r="283" spans="1:5" ht="12.75">
      <c r="A283" s="35" t="s">
        <v>57</v>
      </c>
      <c r="E283" s="40" t="s">
        <v>58</v>
      </c>
    </row>
    <row r="284" spans="1:5" ht="63.75">
      <c r="A284" t="s">
        <v>59</v>
      </c>
      <c r="E284" s="39" t="s">
        <v>278</v>
      </c>
    </row>
    <row r="285" spans="1:16" ht="25.5">
      <c r="A285" t="s">
        <v>49</v>
      </c>
      <c s="34" t="s">
        <v>279</v>
      </c>
      <c s="34" t="s">
        <v>280</v>
      </c>
      <c s="35" t="s">
        <v>51</v>
      </c>
      <c s="6" t="s">
        <v>281</v>
      </c>
      <c s="36" t="s">
        <v>65</v>
      </c>
      <c s="37">
        <v>4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12.75">
      <c r="A286" s="35" t="s">
        <v>55</v>
      </c>
      <c r="E286" s="39" t="s">
        <v>56</v>
      </c>
    </row>
    <row r="287" spans="1:5" ht="12.75">
      <c r="A287" s="35" t="s">
        <v>57</v>
      </c>
      <c r="E287" s="40" t="s">
        <v>58</v>
      </c>
    </row>
    <row r="288" spans="1:5" ht="12.75">
      <c r="A288" t="s">
        <v>59</v>
      </c>
      <c r="E288" s="39" t="s">
        <v>60</v>
      </c>
    </row>
    <row r="289" spans="1:16" ht="12.75">
      <c r="A289" t="s">
        <v>49</v>
      </c>
      <c s="34" t="s">
        <v>282</v>
      </c>
      <c s="34" t="s">
        <v>283</v>
      </c>
      <c s="35" t="s">
        <v>51</v>
      </c>
      <c s="6" t="s">
        <v>284</v>
      </c>
      <c s="36" t="s">
        <v>191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12.75">
      <c r="A290" s="35" t="s">
        <v>55</v>
      </c>
      <c r="E290" s="39" t="s">
        <v>56</v>
      </c>
    </row>
    <row r="291" spans="1:5" ht="12.75">
      <c r="A291" s="35" t="s">
        <v>57</v>
      </c>
      <c r="E291" s="40" t="s">
        <v>58</v>
      </c>
    </row>
    <row r="292" spans="1:5" ht="12.75">
      <c r="A292" t="s">
        <v>59</v>
      </c>
      <c r="E292" s="39" t="s">
        <v>60</v>
      </c>
    </row>
    <row r="293" spans="1:16" ht="12.75">
      <c r="A293" t="s">
        <v>49</v>
      </c>
      <c s="34" t="s">
        <v>285</v>
      </c>
      <c s="34" t="s">
        <v>286</v>
      </c>
      <c s="35" t="s">
        <v>51</v>
      </c>
      <c s="6" t="s">
        <v>287</v>
      </c>
      <c s="36" t="s">
        <v>288</v>
      </c>
      <c s="37">
        <v>30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72</v>
      </c>
      <c>
        <f>(M293*21)/100</f>
      </c>
      <c t="s">
        <v>27</v>
      </c>
    </row>
    <row r="294" spans="1:5" ht="12.75">
      <c r="A294" s="35" t="s">
        <v>55</v>
      </c>
      <c r="E294" s="39" t="s">
        <v>56</v>
      </c>
    </row>
    <row r="295" spans="1:5" ht="12.75">
      <c r="A295" s="35" t="s">
        <v>57</v>
      </c>
      <c r="E295" s="40" t="s">
        <v>58</v>
      </c>
    </row>
    <row r="296" spans="1:5" ht="293.25">
      <c r="A296" t="s">
        <v>59</v>
      </c>
      <c r="E296" s="39" t="s">
        <v>289</v>
      </c>
    </row>
    <row r="297" spans="1:16" ht="12.75">
      <c r="A297" t="s">
        <v>49</v>
      </c>
      <c s="34" t="s">
        <v>290</v>
      </c>
      <c s="34" t="s">
        <v>291</v>
      </c>
      <c s="35" t="s">
        <v>51</v>
      </c>
      <c s="6" t="s">
        <v>292</v>
      </c>
      <c s="36" t="s">
        <v>288</v>
      </c>
      <c s="37">
        <v>189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72</v>
      </c>
      <c>
        <f>(M297*21)/100</f>
      </c>
      <c t="s">
        <v>27</v>
      </c>
    </row>
    <row r="298" spans="1:5" ht="12.75">
      <c r="A298" s="35" t="s">
        <v>55</v>
      </c>
      <c r="E298" s="39" t="s">
        <v>56</v>
      </c>
    </row>
    <row r="299" spans="1:5" ht="12.75">
      <c r="A299" s="35" t="s">
        <v>57</v>
      </c>
      <c r="E299" s="40" t="s">
        <v>58</v>
      </c>
    </row>
    <row r="300" spans="1:5" ht="318.75">
      <c r="A300" t="s">
        <v>59</v>
      </c>
      <c r="E300" s="39" t="s">
        <v>293</v>
      </c>
    </row>
    <row r="301" spans="1:16" ht="12.75">
      <c r="A301" t="s">
        <v>49</v>
      </c>
      <c s="34" t="s">
        <v>294</v>
      </c>
      <c s="34" t="s">
        <v>295</v>
      </c>
      <c s="35" t="s">
        <v>51</v>
      </c>
      <c s="6" t="s">
        <v>296</v>
      </c>
      <c s="36" t="s">
        <v>288</v>
      </c>
      <c s="37">
        <v>219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27</v>
      </c>
    </row>
    <row r="302" spans="1:5" ht="12.75">
      <c r="A302" s="35" t="s">
        <v>55</v>
      </c>
      <c r="E302" s="39" t="s">
        <v>56</v>
      </c>
    </row>
    <row r="303" spans="1:5" ht="12.75">
      <c r="A303" s="35" t="s">
        <v>57</v>
      </c>
      <c r="E303" s="40" t="s">
        <v>58</v>
      </c>
    </row>
    <row r="304" spans="1:5" ht="12.75">
      <c r="A304" t="s">
        <v>59</v>
      </c>
      <c r="E304" s="39" t="s">
        <v>60</v>
      </c>
    </row>
    <row r="305" spans="1:16" ht="12.75">
      <c r="A305" t="s">
        <v>49</v>
      </c>
      <c s="34" t="s">
        <v>297</v>
      </c>
      <c s="34" t="s">
        <v>298</v>
      </c>
      <c s="35" t="s">
        <v>51</v>
      </c>
      <c s="6" t="s">
        <v>299</v>
      </c>
      <c s="36" t="s">
        <v>53</v>
      </c>
      <c s="37">
        <v>600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27</v>
      </c>
    </row>
    <row r="306" spans="1:5" ht="12.75">
      <c r="A306" s="35" t="s">
        <v>55</v>
      </c>
      <c r="E306" s="39" t="s">
        <v>56</v>
      </c>
    </row>
    <row r="307" spans="1:5" ht="12.75">
      <c r="A307" s="35" t="s">
        <v>57</v>
      </c>
      <c r="E307" s="40" t="s">
        <v>58</v>
      </c>
    </row>
    <row r="308" spans="1:5" ht="12.75">
      <c r="A308" t="s">
        <v>59</v>
      </c>
      <c r="E308" s="39" t="s">
        <v>60</v>
      </c>
    </row>
    <row r="309" spans="1:16" ht="12.75">
      <c r="A309" t="s">
        <v>49</v>
      </c>
      <c s="34" t="s">
        <v>300</v>
      </c>
      <c s="34" t="s">
        <v>301</v>
      </c>
      <c s="35" t="s">
        <v>51</v>
      </c>
      <c s="6" t="s">
        <v>302</v>
      </c>
      <c s="36" t="s">
        <v>53</v>
      </c>
      <c s="37">
        <v>45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27</v>
      </c>
    </row>
    <row r="310" spans="1:5" ht="12.75">
      <c r="A310" s="35" t="s">
        <v>55</v>
      </c>
      <c r="E310" s="39" t="s">
        <v>56</v>
      </c>
    </row>
    <row r="311" spans="1:5" ht="12.75">
      <c r="A311" s="35" t="s">
        <v>57</v>
      </c>
      <c r="E311" s="40" t="s">
        <v>58</v>
      </c>
    </row>
    <row r="312" spans="1:5" ht="12.75">
      <c r="A312" t="s">
        <v>59</v>
      </c>
      <c r="E312" s="39" t="s">
        <v>60</v>
      </c>
    </row>
    <row r="313" spans="1:16" ht="12.75">
      <c r="A313" t="s">
        <v>49</v>
      </c>
      <c s="34" t="s">
        <v>303</v>
      </c>
      <c s="34" t="s">
        <v>304</v>
      </c>
      <c s="35" t="s">
        <v>51</v>
      </c>
      <c s="6" t="s">
        <v>305</v>
      </c>
      <c s="36" t="s">
        <v>53</v>
      </c>
      <c s="37">
        <v>15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27</v>
      </c>
    </row>
    <row r="314" spans="1:5" ht="12.75">
      <c r="A314" s="35" t="s">
        <v>55</v>
      </c>
      <c r="E314" s="39" t="s">
        <v>56</v>
      </c>
    </row>
    <row r="315" spans="1:5" ht="12.75">
      <c r="A315" s="35" t="s">
        <v>57</v>
      </c>
      <c r="E315" s="40" t="s">
        <v>58</v>
      </c>
    </row>
    <row r="316" spans="1:5" ht="12.75">
      <c r="A316" t="s">
        <v>59</v>
      </c>
      <c r="E316" s="39" t="s">
        <v>60</v>
      </c>
    </row>
    <row r="317" spans="1:16" ht="12.75">
      <c r="A317" t="s">
        <v>49</v>
      </c>
      <c s="34" t="s">
        <v>303</v>
      </c>
      <c s="34" t="s">
        <v>306</v>
      </c>
      <c s="35" t="s">
        <v>51</v>
      </c>
      <c s="6" t="s">
        <v>307</v>
      </c>
      <c s="36" t="s">
        <v>65</v>
      </c>
      <c s="37">
        <v>1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72</v>
      </c>
      <c>
        <f>(M317*21)/100</f>
      </c>
      <c t="s">
        <v>27</v>
      </c>
    </row>
    <row r="318" spans="1:5" ht="12.75">
      <c r="A318" s="35" t="s">
        <v>55</v>
      </c>
      <c r="E318" s="39" t="s">
        <v>56</v>
      </c>
    </row>
    <row r="319" spans="1:5" ht="12.75">
      <c r="A319" s="35" t="s">
        <v>57</v>
      </c>
      <c r="E319" s="40" t="s">
        <v>58</v>
      </c>
    </row>
    <row r="320" spans="1:5" ht="12.75">
      <c r="A320" t="s">
        <v>59</v>
      </c>
      <c r="E320" s="39" t="s">
        <v>308</v>
      </c>
    </row>
    <row r="321" spans="1:16" ht="12.75">
      <c r="A321" t="s">
        <v>49</v>
      </c>
      <c s="34" t="s">
        <v>309</v>
      </c>
      <c s="34" t="s">
        <v>310</v>
      </c>
      <c s="35" t="s">
        <v>51</v>
      </c>
      <c s="6" t="s">
        <v>311</v>
      </c>
      <c s="36" t="s">
        <v>65</v>
      </c>
      <c s="37">
        <v>1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27</v>
      </c>
    </row>
    <row r="322" spans="1:5" ht="12.75">
      <c r="A322" s="35" t="s">
        <v>55</v>
      </c>
      <c r="E322" s="39" t="s">
        <v>56</v>
      </c>
    </row>
    <row r="323" spans="1:5" ht="12.75">
      <c r="A323" s="35" t="s">
        <v>57</v>
      </c>
      <c r="E323" s="40" t="s">
        <v>58</v>
      </c>
    </row>
    <row r="324" spans="1:5" ht="12.75">
      <c r="A324" t="s">
        <v>59</v>
      </c>
      <c r="E324" s="39" t="s">
        <v>60</v>
      </c>
    </row>
    <row r="325" spans="1:16" ht="12.75">
      <c r="A325" t="s">
        <v>49</v>
      </c>
      <c s="34" t="s">
        <v>312</v>
      </c>
      <c s="34" t="s">
        <v>313</v>
      </c>
      <c s="35" t="s">
        <v>51</v>
      </c>
      <c s="6" t="s">
        <v>314</v>
      </c>
      <c s="36" t="s">
        <v>288</v>
      </c>
      <c s="37">
        <v>90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54</v>
      </c>
      <c>
        <f>(M325*21)/100</f>
      </c>
      <c t="s">
        <v>27</v>
      </c>
    </row>
    <row r="326" spans="1:5" ht="12.75">
      <c r="A326" s="35" t="s">
        <v>55</v>
      </c>
      <c r="E326" s="39" t="s">
        <v>56</v>
      </c>
    </row>
    <row r="327" spans="1:5" ht="12.75">
      <c r="A327" s="35" t="s">
        <v>57</v>
      </c>
      <c r="E327" s="40" t="s">
        <v>58</v>
      </c>
    </row>
    <row r="328" spans="1:5" ht="12.75">
      <c r="A328" t="s">
        <v>59</v>
      </c>
      <c r="E328" s="39" t="s">
        <v>60</v>
      </c>
    </row>
    <row r="329" spans="1:16" ht="12.75">
      <c r="A329" t="s">
        <v>49</v>
      </c>
      <c s="34" t="s">
        <v>315</v>
      </c>
      <c s="34" t="s">
        <v>316</v>
      </c>
      <c s="35" t="s">
        <v>51</v>
      </c>
      <c s="6" t="s">
        <v>317</v>
      </c>
      <c s="36" t="s">
        <v>318</v>
      </c>
      <c s="37">
        <v>49.4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54</v>
      </c>
      <c>
        <f>(M329*21)/100</f>
      </c>
      <c t="s">
        <v>27</v>
      </c>
    </row>
    <row r="330" spans="1:5" ht="12.75">
      <c r="A330" s="35" t="s">
        <v>55</v>
      </c>
      <c r="E330" s="39" t="s">
        <v>56</v>
      </c>
    </row>
    <row r="331" spans="1:5" ht="12.75">
      <c r="A331" s="35" t="s">
        <v>57</v>
      </c>
      <c r="E331" s="40" t="s">
        <v>58</v>
      </c>
    </row>
    <row r="332" spans="1:5" ht="12.75">
      <c r="A332" t="s">
        <v>59</v>
      </c>
      <c r="E332" s="39" t="s">
        <v>60</v>
      </c>
    </row>
    <row r="333" spans="1:16" ht="12.75">
      <c r="A333" t="s">
        <v>49</v>
      </c>
      <c s="34" t="s">
        <v>319</v>
      </c>
      <c s="34" t="s">
        <v>320</v>
      </c>
      <c s="35" t="s">
        <v>51</v>
      </c>
      <c s="6" t="s">
        <v>321</v>
      </c>
      <c s="36" t="s">
        <v>191</v>
      </c>
      <c s="37">
        <v>1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72</v>
      </c>
      <c>
        <f>(M333*21)/100</f>
      </c>
      <c t="s">
        <v>27</v>
      </c>
    </row>
    <row r="334" spans="1:5" ht="12.75">
      <c r="A334" s="35" t="s">
        <v>55</v>
      </c>
      <c r="E334" s="39" t="s">
        <v>56</v>
      </c>
    </row>
    <row r="335" spans="1:5" ht="12.75">
      <c r="A335" s="35" t="s">
        <v>57</v>
      </c>
      <c r="E335" s="40" t="s">
        <v>58</v>
      </c>
    </row>
    <row r="336" spans="1:5" ht="12.75">
      <c r="A336" t="s">
        <v>59</v>
      </c>
      <c r="E336" s="39" t="s">
        <v>322</v>
      </c>
    </row>
    <row r="337" spans="1:13" ht="12.75">
      <c r="A337" t="s">
        <v>46</v>
      </c>
      <c r="C337" s="31" t="s">
        <v>69</v>
      </c>
      <c r="E337" s="33" t="s">
        <v>323</v>
      </c>
      <c r="J337" s="32">
        <f>0</f>
      </c>
      <c s="32">
        <f>0</f>
      </c>
      <c s="32">
        <f>0+L338</f>
      </c>
      <c s="32">
        <f>0+M338</f>
      </c>
    </row>
    <row r="338" spans="1:16" ht="12.75">
      <c r="A338" t="s">
        <v>49</v>
      </c>
      <c s="34" t="s">
        <v>324</v>
      </c>
      <c s="34" t="s">
        <v>306</v>
      </c>
      <c s="35" t="s">
        <v>51</v>
      </c>
      <c s="6" t="s">
        <v>325</v>
      </c>
      <c s="36" t="s">
        <v>65</v>
      </c>
      <c s="37">
        <v>2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72</v>
      </c>
      <c>
        <f>(M338*21)/100</f>
      </c>
      <c t="s">
        <v>27</v>
      </c>
    </row>
    <row r="339" spans="1:5" ht="12.75">
      <c r="A339" s="35" t="s">
        <v>55</v>
      </c>
      <c r="E339" s="39" t="s">
        <v>56</v>
      </c>
    </row>
    <row r="340" spans="1:5" ht="12.75">
      <c r="A340" s="35" t="s">
        <v>57</v>
      </c>
      <c r="E340" s="40" t="s">
        <v>58</v>
      </c>
    </row>
    <row r="341" spans="1:5" ht="51">
      <c r="A341" t="s">
        <v>59</v>
      </c>
      <c r="E341" s="39" t="s">
        <v>326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327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327</v>
      </c>
      <c r="E4" s="26" t="s">
        <v>328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331</v>
      </c>
      <c r="E8" s="30" t="s">
        <v>330</v>
      </c>
      <c r="J8" s="29">
        <f>0+J9+J22+J31+J36+J41+J46</f>
      </c>
      <c s="29">
        <f>0+K9+K22+K31+K36+K41+K46</f>
      </c>
      <c s="29">
        <f>0+L9+L22+L31+L36+L41+L46</f>
      </c>
      <c s="29">
        <f>0+M9+M22+M31+M36+M41+M46</f>
      </c>
    </row>
    <row r="9" spans="1:13" ht="12.75">
      <c r="A9" t="s">
        <v>46</v>
      </c>
      <c r="C9" s="31" t="s">
        <v>47</v>
      </c>
      <c r="E9" s="33" t="s">
        <v>273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332</v>
      </c>
      <c s="35" t="s">
        <v>51</v>
      </c>
      <c s="6" t="s">
        <v>333</v>
      </c>
      <c s="36" t="s">
        <v>288</v>
      </c>
      <c s="37">
        <v>27.951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63.75">
      <c r="A12" s="35" t="s">
        <v>57</v>
      </c>
      <c r="E12" s="40" t="s">
        <v>334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295</v>
      </c>
      <c s="35" t="s">
        <v>51</v>
      </c>
      <c s="6" t="s">
        <v>296</v>
      </c>
      <c s="36" t="s">
        <v>288</v>
      </c>
      <c s="37">
        <v>2.4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25.5">
      <c r="A16" s="35" t="s">
        <v>57</v>
      </c>
      <c r="E16" s="40" t="s">
        <v>335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336</v>
      </c>
      <c s="35" t="s">
        <v>51</v>
      </c>
      <c s="6" t="s">
        <v>337</v>
      </c>
      <c s="36" t="s">
        <v>288</v>
      </c>
      <c s="37">
        <v>1.6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25.5">
      <c r="A20" s="35" t="s">
        <v>57</v>
      </c>
      <c r="E20" s="40" t="s">
        <v>338</v>
      </c>
    </row>
    <row r="21" spans="1:5" ht="12.75">
      <c r="A21" t="s">
        <v>59</v>
      </c>
      <c r="E21" s="39" t="s">
        <v>60</v>
      </c>
    </row>
    <row r="22" spans="1:13" ht="12.75">
      <c r="A22" t="s">
        <v>46</v>
      </c>
      <c r="C22" s="31" t="s">
        <v>27</v>
      </c>
      <c r="E22" s="33" t="s">
        <v>339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66</v>
      </c>
      <c s="34" t="s">
        <v>340</v>
      </c>
      <c s="35" t="s">
        <v>51</v>
      </c>
      <c s="6" t="s">
        <v>341</v>
      </c>
      <c s="36" t="s">
        <v>318</v>
      </c>
      <c s="37">
        <v>24.8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12.75">
      <c r="A25" s="35" t="s">
        <v>57</v>
      </c>
      <c r="E25" s="40" t="s">
        <v>342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69</v>
      </c>
      <c s="34" t="s">
        <v>343</v>
      </c>
      <c s="35" t="s">
        <v>51</v>
      </c>
      <c s="6" t="s">
        <v>344</v>
      </c>
      <c s="36" t="s">
        <v>288</v>
      </c>
      <c s="37">
        <v>0.8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25.5">
      <c r="A29" s="35" t="s">
        <v>57</v>
      </c>
      <c r="E29" s="40" t="s">
        <v>345</v>
      </c>
    </row>
    <row r="30" spans="1:5" ht="12.75">
      <c r="A30" t="s">
        <v>59</v>
      </c>
      <c r="E30" s="39" t="s">
        <v>60</v>
      </c>
    </row>
    <row r="31" spans="1:13" ht="12.75">
      <c r="A31" t="s">
        <v>46</v>
      </c>
      <c r="C31" s="31" t="s">
        <v>66</v>
      </c>
      <c r="E31" s="33" t="s">
        <v>346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74</v>
      </c>
      <c s="34" t="s">
        <v>347</v>
      </c>
      <c s="35" t="s">
        <v>51</v>
      </c>
      <c s="6" t="s">
        <v>348</v>
      </c>
      <c s="36" t="s">
        <v>288</v>
      </c>
      <c s="37">
        <v>2.62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51</v>
      </c>
    </row>
    <row r="34" spans="1:5" ht="25.5">
      <c r="A34" s="35" t="s">
        <v>57</v>
      </c>
      <c r="E34" s="40" t="s">
        <v>349</v>
      </c>
    </row>
    <row r="35" spans="1:5" ht="12.75">
      <c r="A35" t="s">
        <v>59</v>
      </c>
      <c r="E35" s="39" t="s">
        <v>60</v>
      </c>
    </row>
    <row r="36" spans="1:13" ht="12.75">
      <c r="A36" t="s">
        <v>46</v>
      </c>
      <c r="C36" s="31" t="s">
        <v>69</v>
      </c>
      <c r="E36" s="33" t="s">
        <v>350</v>
      </c>
      <c r="J36" s="32">
        <f>0</f>
      </c>
      <c s="32">
        <f>0</f>
      </c>
      <c s="32">
        <f>0+L37</f>
      </c>
      <c s="32">
        <f>0+M37</f>
      </c>
    </row>
    <row r="37" spans="1:16" ht="12.75">
      <c r="A37" t="s">
        <v>49</v>
      </c>
      <c s="34" t="s">
        <v>77</v>
      </c>
      <c s="34" t="s">
        <v>351</v>
      </c>
      <c s="35" t="s">
        <v>51</v>
      </c>
      <c s="6" t="s">
        <v>352</v>
      </c>
      <c s="36" t="s">
        <v>318</v>
      </c>
      <c s="37">
        <v>0.8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51</v>
      </c>
    </row>
    <row r="39" spans="1:5" ht="25.5">
      <c r="A39" s="35" t="s">
        <v>57</v>
      </c>
      <c r="E39" s="40" t="s">
        <v>353</v>
      </c>
    </row>
    <row r="40" spans="1:5" ht="12.75">
      <c r="A40" t="s">
        <v>59</v>
      </c>
      <c r="E40" s="39" t="s">
        <v>60</v>
      </c>
    </row>
    <row r="41" spans="1:13" ht="12.75">
      <c r="A41" t="s">
        <v>46</v>
      </c>
      <c r="C41" s="31" t="s">
        <v>77</v>
      </c>
      <c r="E41" s="33" t="s">
        <v>354</v>
      </c>
      <c r="J41" s="32">
        <f>0</f>
      </c>
      <c s="32">
        <f>0</f>
      </c>
      <c s="32">
        <f>0+L42</f>
      </c>
      <c s="32">
        <f>0+M42</f>
      </c>
    </row>
    <row r="42" spans="1:16" ht="12.75">
      <c r="A42" t="s">
        <v>49</v>
      </c>
      <c s="34" t="s">
        <v>80</v>
      </c>
      <c s="34" t="s">
        <v>355</v>
      </c>
      <c s="35" t="s">
        <v>51</v>
      </c>
      <c s="6" t="s">
        <v>356</v>
      </c>
      <c s="36" t="s">
        <v>318</v>
      </c>
      <c s="37">
        <v>24.8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342</v>
      </c>
    </row>
    <row r="45" spans="1:5" ht="12.75">
      <c r="A45" t="s">
        <v>59</v>
      </c>
      <c r="E45" s="39" t="s">
        <v>60</v>
      </c>
    </row>
    <row r="46" spans="1:13" ht="12.75">
      <c r="A46" t="s">
        <v>46</v>
      </c>
      <c r="C46" s="31" t="s">
        <v>83</v>
      </c>
      <c r="E46" s="33" t="s">
        <v>357</v>
      </c>
      <c r="J46" s="32">
        <f>0</f>
      </c>
      <c s="32">
        <f>0</f>
      </c>
      <c s="32">
        <f>0+L47</f>
      </c>
      <c s="32">
        <f>0+M47</f>
      </c>
    </row>
    <row r="47" spans="1:16" ht="12.75">
      <c r="A47" t="s">
        <v>49</v>
      </c>
      <c s="34" t="s">
        <v>83</v>
      </c>
      <c s="34" t="s">
        <v>358</v>
      </c>
      <c s="35" t="s">
        <v>51</v>
      </c>
      <c s="6" t="s">
        <v>359</v>
      </c>
      <c s="36" t="s">
        <v>53</v>
      </c>
      <c s="37">
        <v>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57</v>
      </c>
      <c r="E49" s="40" t="s">
        <v>360</v>
      </c>
    </row>
    <row r="50" spans="1:5" ht="12.75">
      <c r="A50" t="s">
        <v>59</v>
      </c>
      <c r="E50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361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361</v>
      </c>
      <c r="E4" s="26" t="s">
        <v>362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COUNTIFS(L8:L50,"=0",A8:A50,"P")+COUNTIFS(L8:L50,"",A8:A50,"P")+SUM(Q8:Q50)</f>
      </c>
    </row>
    <row r="8" spans="1:13" ht="12.75">
      <c r="A8" t="s">
        <v>44</v>
      </c>
      <c r="C8" s="28" t="s">
        <v>365</v>
      </c>
      <c r="E8" s="30" t="s">
        <v>364</v>
      </c>
      <c r="J8" s="29">
        <f>0+J9+J30+J35+J44+J49</f>
      </c>
      <c s="29">
        <f>0+K9+K30+K35+K44+K49</f>
      </c>
      <c s="29">
        <f>0+L9+L30+L35+L44+L49</f>
      </c>
      <c s="29">
        <f>0+M9+M30+M35+M44+M49</f>
      </c>
    </row>
    <row r="9" spans="1:13" ht="12.75">
      <c r="A9" t="s">
        <v>46</v>
      </c>
      <c r="C9" s="31" t="s">
        <v>47</v>
      </c>
      <c r="E9" s="33" t="s">
        <v>273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332</v>
      </c>
      <c s="35" t="s">
        <v>51</v>
      </c>
      <c s="6" t="s">
        <v>333</v>
      </c>
      <c s="36" t="s">
        <v>288</v>
      </c>
      <c s="37">
        <v>163.2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63.75">
      <c r="A12" s="35" t="s">
        <v>57</v>
      </c>
      <c r="E12" s="40" t="s">
        <v>366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367</v>
      </c>
      <c s="35" t="s">
        <v>51</v>
      </c>
      <c s="6" t="s">
        <v>368</v>
      </c>
      <c s="36" t="s">
        <v>369</v>
      </c>
      <c s="37">
        <v>163.2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63.75">
      <c r="A16" s="35" t="s">
        <v>57</v>
      </c>
      <c r="E16" s="40" t="s">
        <v>366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370</v>
      </c>
      <c s="35" t="s">
        <v>51</v>
      </c>
      <c s="6" t="s">
        <v>287</v>
      </c>
      <c s="36" t="s">
        <v>288</v>
      </c>
      <c s="37">
        <v>1.96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25.5">
      <c r="A20" s="35" t="s">
        <v>57</v>
      </c>
      <c r="E20" s="40" t="s">
        <v>371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372</v>
      </c>
      <c s="35" t="s">
        <v>51</v>
      </c>
      <c s="6" t="s">
        <v>373</v>
      </c>
      <c s="36" t="s">
        <v>318</v>
      </c>
      <c s="37">
        <v>179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374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375</v>
      </c>
      <c s="35" t="s">
        <v>51</v>
      </c>
      <c s="6" t="s">
        <v>376</v>
      </c>
      <c s="36" t="s">
        <v>318</v>
      </c>
      <c s="37">
        <v>185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377</v>
      </c>
    </row>
    <row r="29" spans="1:5" ht="12.75">
      <c r="A29" t="s">
        <v>59</v>
      </c>
      <c r="E29" s="39" t="s">
        <v>60</v>
      </c>
    </row>
    <row r="30" spans="1:13" ht="12.75">
      <c r="A30" t="s">
        <v>46</v>
      </c>
      <c r="C30" s="31" t="s">
        <v>27</v>
      </c>
      <c r="E30" s="33" t="s">
        <v>339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74</v>
      </c>
      <c s="34" t="s">
        <v>343</v>
      </c>
      <c s="35" t="s">
        <v>51</v>
      </c>
      <c s="6" t="s">
        <v>344</v>
      </c>
      <c s="36" t="s">
        <v>288</v>
      </c>
      <c s="37">
        <v>2.352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57</v>
      </c>
      <c r="E33" s="40" t="s">
        <v>378</v>
      </c>
    </row>
    <row r="34" spans="1:5" ht="12.75">
      <c r="A34" t="s">
        <v>59</v>
      </c>
      <c r="E34" s="39" t="s">
        <v>60</v>
      </c>
    </row>
    <row r="35" spans="1:13" ht="12.75">
      <c r="A35" t="s">
        <v>46</v>
      </c>
      <c r="C35" s="31" t="s">
        <v>69</v>
      </c>
      <c r="E35" s="33" t="s">
        <v>350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77</v>
      </c>
      <c s="34" t="s">
        <v>379</v>
      </c>
      <c s="35" t="s">
        <v>51</v>
      </c>
      <c s="6" t="s">
        <v>380</v>
      </c>
      <c s="36" t="s">
        <v>318</v>
      </c>
      <c s="37">
        <v>166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57</v>
      </c>
      <c r="E38" s="40" t="s">
        <v>381</v>
      </c>
    </row>
    <row r="39" spans="1:5" ht="12.75">
      <c r="A39" t="s">
        <v>59</v>
      </c>
      <c r="E39" s="39" t="s">
        <v>60</v>
      </c>
    </row>
    <row r="40" spans="1:16" ht="12.75">
      <c r="A40" t="s">
        <v>49</v>
      </c>
      <c s="34" t="s">
        <v>80</v>
      </c>
      <c s="34" t="s">
        <v>382</v>
      </c>
      <c s="35" t="s">
        <v>51</v>
      </c>
      <c s="6" t="s">
        <v>383</v>
      </c>
      <c s="36" t="s">
        <v>318</v>
      </c>
      <c s="37">
        <v>166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57</v>
      </c>
      <c r="E42" s="40" t="s">
        <v>381</v>
      </c>
    </row>
    <row r="43" spans="1:5" ht="12.75">
      <c r="A43" t="s">
        <v>59</v>
      </c>
      <c r="E43" s="39" t="s">
        <v>60</v>
      </c>
    </row>
    <row r="44" spans="1:13" ht="12.75">
      <c r="A44" t="s">
        <v>46</v>
      </c>
      <c r="C44" s="31" t="s">
        <v>77</v>
      </c>
      <c r="E44" s="33" t="s">
        <v>354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83</v>
      </c>
      <c s="34" t="s">
        <v>384</v>
      </c>
      <c s="35" t="s">
        <v>51</v>
      </c>
      <c s="6" t="s">
        <v>385</v>
      </c>
      <c s="36" t="s">
        <v>386</v>
      </c>
      <c s="37">
        <v>320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51</v>
      </c>
    </row>
    <row r="47" spans="1:5" ht="25.5">
      <c r="A47" s="35" t="s">
        <v>57</v>
      </c>
      <c r="E47" s="40" t="s">
        <v>387</v>
      </c>
    </row>
    <row r="48" spans="1:5" ht="12.75">
      <c r="A48" t="s">
        <v>59</v>
      </c>
      <c r="E48" s="39" t="s">
        <v>60</v>
      </c>
    </row>
    <row r="49" spans="1:13" ht="12.75">
      <c r="A49" t="s">
        <v>46</v>
      </c>
      <c r="C49" s="31" t="s">
        <v>83</v>
      </c>
      <c r="E49" s="33" t="s">
        <v>357</v>
      </c>
      <c r="J49" s="32">
        <f>0</f>
      </c>
      <c s="32">
        <f>0</f>
      </c>
      <c s="32">
        <f>0+L50</f>
      </c>
      <c s="32">
        <f>0+M50</f>
      </c>
    </row>
    <row r="50" spans="1:16" ht="12.75">
      <c r="A50" t="s">
        <v>49</v>
      </c>
      <c s="34" t="s">
        <v>86</v>
      </c>
      <c s="34" t="s">
        <v>388</v>
      </c>
      <c s="35" t="s">
        <v>51</v>
      </c>
      <c s="6" t="s">
        <v>389</v>
      </c>
      <c s="36" t="s">
        <v>65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390</v>
      </c>
    </row>
    <row r="53" spans="1:5" ht="12.75">
      <c r="A53" t="s">
        <v>59</v>
      </c>
      <c r="E53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391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391</v>
      </c>
      <c r="E4" s="26" t="s">
        <v>392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COUNTIFS(L8:L130,"=0",A8:A130,"P")+COUNTIFS(L8:L130,"",A8:A130,"P")+SUM(Q8:Q130)</f>
      </c>
    </row>
    <row r="8" spans="1:13" ht="12.75">
      <c r="A8" t="s">
        <v>44</v>
      </c>
      <c r="C8" s="28" t="s">
        <v>395</v>
      </c>
      <c r="E8" s="30" t="s">
        <v>394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396</v>
      </c>
      <c r="J9" s="32">
        <f>0</f>
      </c>
      <c s="32">
        <f>0</f>
      </c>
      <c s="32">
        <f>0+L10+L14+L18+L22+L26+L30+L34+L38+L42+L46+L50+L54+L58+L62+L66+L70+L74+L78+L82+L86+L90+L94+L98+L102+L106+L110+L114+L118+L122+L126+L130</f>
      </c>
      <c s="32">
        <f>0+M10+M14+M18+M22+M26+M30+M34+M38+M42+M46+M50+M54+M58+M62+M66+M70+M74+M78+M82+M86+M90+M94+M98+M102+M106+M110+M114+M118+M122+M126+M130</f>
      </c>
    </row>
    <row r="10" spans="1:16" ht="12.75">
      <c r="A10" t="s">
        <v>49</v>
      </c>
      <c s="34" t="s">
        <v>47</v>
      </c>
      <c s="34" t="s">
        <v>397</v>
      </c>
      <c s="35" t="s">
        <v>51</v>
      </c>
      <c s="6" t="s">
        <v>398</v>
      </c>
      <c s="36" t="s">
        <v>53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98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399</v>
      </c>
      <c s="35" t="s">
        <v>51</v>
      </c>
      <c s="6" t="s">
        <v>400</v>
      </c>
      <c s="36" t="s">
        <v>53</v>
      </c>
      <c s="37">
        <v>1250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26</v>
      </c>
      <c s="34" t="s">
        <v>401</v>
      </c>
      <c s="35" t="s">
        <v>51</v>
      </c>
      <c s="6" t="s">
        <v>402</v>
      </c>
      <c s="36" t="s">
        <v>65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403</v>
      </c>
      <c s="35" t="s">
        <v>51</v>
      </c>
      <c s="6" t="s">
        <v>404</v>
      </c>
      <c s="36" t="s">
        <v>65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304</v>
      </c>
      <c s="35" t="s">
        <v>51</v>
      </c>
      <c s="6" t="s">
        <v>305</v>
      </c>
      <c s="36" t="s">
        <v>53</v>
      </c>
      <c s="37">
        <v>1300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12.75">
      <c r="A30" t="s">
        <v>49</v>
      </c>
      <c s="34" t="s">
        <v>74</v>
      </c>
      <c s="34" t="s">
        <v>229</v>
      </c>
      <c s="35" t="s">
        <v>51</v>
      </c>
      <c s="6" t="s">
        <v>230</v>
      </c>
      <c s="36" t="s">
        <v>53</v>
      </c>
      <c s="37">
        <v>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77</v>
      </c>
      <c s="34" t="s">
        <v>232</v>
      </c>
      <c s="35" t="s">
        <v>51</v>
      </c>
      <c s="6" t="s">
        <v>233</v>
      </c>
      <c s="36" t="s">
        <v>53</v>
      </c>
      <c s="37">
        <v>30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80</v>
      </c>
      <c s="34" t="s">
        <v>405</v>
      </c>
      <c s="35" t="s">
        <v>51</v>
      </c>
      <c s="6" t="s">
        <v>406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86</v>
      </c>
      <c s="34" t="s">
        <v>70</v>
      </c>
      <c s="35" t="s">
        <v>51</v>
      </c>
      <c s="6" t="s">
        <v>407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72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89</v>
      </c>
      <c s="34" t="s">
        <v>408</v>
      </c>
      <c s="35" t="s">
        <v>51</v>
      </c>
      <c s="6" t="s">
        <v>409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92</v>
      </c>
      <c s="34" t="s">
        <v>410</v>
      </c>
      <c s="35" t="s">
        <v>51</v>
      </c>
      <c s="6" t="s">
        <v>411</v>
      </c>
      <c s="36" t="s">
        <v>65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9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95</v>
      </c>
      <c s="34" t="s">
        <v>412</v>
      </c>
      <c s="35" t="s">
        <v>51</v>
      </c>
      <c s="6" t="s">
        <v>413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100</v>
      </c>
      <c s="34" t="s">
        <v>414</v>
      </c>
      <c s="35" t="s">
        <v>51</v>
      </c>
      <c s="6" t="s">
        <v>415</v>
      </c>
      <c s="36" t="s">
        <v>65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104</v>
      </c>
      <c s="34" t="s">
        <v>416</v>
      </c>
      <c s="35" t="s">
        <v>51</v>
      </c>
      <c s="6" t="s">
        <v>417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12.75">
      <c r="A66" t="s">
        <v>49</v>
      </c>
      <c s="34" t="s">
        <v>108</v>
      </c>
      <c s="34" t="s">
        <v>418</v>
      </c>
      <c s="35" t="s">
        <v>51</v>
      </c>
      <c s="6" t="s">
        <v>419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60</v>
      </c>
    </row>
    <row r="70" spans="1:16" ht="12.75">
      <c r="A70" t="s">
        <v>49</v>
      </c>
      <c s="34" t="s">
        <v>112</v>
      </c>
      <c s="34" t="s">
        <v>420</v>
      </c>
      <c s="35" t="s">
        <v>51</v>
      </c>
      <c s="6" t="s">
        <v>421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116</v>
      </c>
      <c s="34" t="s">
        <v>422</v>
      </c>
      <c s="35" t="s">
        <v>51</v>
      </c>
      <c s="6" t="s">
        <v>423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25.5">
      <c r="A78" t="s">
        <v>49</v>
      </c>
      <c s="34" t="s">
        <v>123</v>
      </c>
      <c s="34" t="s">
        <v>424</v>
      </c>
      <c s="35" t="s">
        <v>51</v>
      </c>
      <c s="6" t="s">
        <v>425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25.5">
      <c r="A82" t="s">
        <v>49</v>
      </c>
      <c s="34" t="s">
        <v>129</v>
      </c>
      <c s="34" t="s">
        <v>426</v>
      </c>
      <c s="35" t="s">
        <v>51</v>
      </c>
      <c s="6" t="s">
        <v>427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136</v>
      </c>
      <c s="34" t="s">
        <v>428</v>
      </c>
      <c s="35" t="s">
        <v>51</v>
      </c>
      <c s="6" t="s">
        <v>429</v>
      </c>
      <c s="36" t="s">
        <v>171</v>
      </c>
      <c s="37">
        <v>32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141</v>
      </c>
      <c s="34" t="s">
        <v>430</v>
      </c>
      <c s="35" t="s">
        <v>51</v>
      </c>
      <c s="6" t="s">
        <v>431</v>
      </c>
      <c s="36" t="s">
        <v>288</v>
      </c>
      <c s="37">
        <v>12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144</v>
      </c>
      <c s="34" t="s">
        <v>432</v>
      </c>
      <c s="35" t="s">
        <v>51</v>
      </c>
      <c s="6" t="s">
        <v>433</v>
      </c>
      <c s="36" t="s">
        <v>288</v>
      </c>
      <c s="37">
        <v>432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147</v>
      </c>
      <c s="34" t="s">
        <v>295</v>
      </c>
      <c s="35" t="s">
        <v>51</v>
      </c>
      <c s="6" t="s">
        <v>296</v>
      </c>
      <c s="36" t="s">
        <v>288</v>
      </c>
      <c s="37">
        <v>444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150</v>
      </c>
      <c s="34" t="s">
        <v>301</v>
      </c>
      <c s="35" t="s">
        <v>51</v>
      </c>
      <c s="6" t="s">
        <v>302</v>
      </c>
      <c s="36" t="s">
        <v>53</v>
      </c>
      <c s="37">
        <v>36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156</v>
      </c>
      <c s="34" t="s">
        <v>313</v>
      </c>
      <c s="35" t="s">
        <v>51</v>
      </c>
      <c s="6" t="s">
        <v>314</v>
      </c>
      <c s="36" t="s">
        <v>288</v>
      </c>
      <c s="37">
        <v>67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160</v>
      </c>
      <c s="34" t="s">
        <v>434</v>
      </c>
      <c s="35" t="s">
        <v>51</v>
      </c>
      <c s="6" t="s">
        <v>435</v>
      </c>
      <c s="36" t="s">
        <v>65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164</v>
      </c>
      <c s="34" t="s">
        <v>436</v>
      </c>
      <c s="35" t="s">
        <v>51</v>
      </c>
      <c s="6" t="s">
        <v>437</v>
      </c>
      <c s="36" t="s">
        <v>65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168</v>
      </c>
      <c s="34" t="s">
        <v>438</v>
      </c>
      <c s="35" t="s">
        <v>51</v>
      </c>
      <c s="6" t="s">
        <v>439</v>
      </c>
      <c s="36" t="s">
        <v>53</v>
      </c>
      <c s="37">
        <v>1250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25.5">
      <c r="A122" t="s">
        <v>49</v>
      </c>
      <c s="34" t="s">
        <v>172</v>
      </c>
      <c s="34" t="s">
        <v>440</v>
      </c>
      <c s="35" t="s">
        <v>51</v>
      </c>
      <c s="6" t="s">
        <v>441</v>
      </c>
      <c s="36" t="s">
        <v>442</v>
      </c>
      <c s="37">
        <v>0.45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175</v>
      </c>
      <c s="34" t="s">
        <v>189</v>
      </c>
      <c s="35" t="s">
        <v>51</v>
      </c>
      <c s="6" t="s">
        <v>190</v>
      </c>
      <c s="36" t="s">
        <v>191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178</v>
      </c>
      <c s="34" t="s">
        <v>443</v>
      </c>
      <c s="35" t="s">
        <v>51</v>
      </c>
      <c s="6" t="s">
        <v>444</v>
      </c>
      <c s="36" t="s">
        <v>171</v>
      </c>
      <c s="37">
        <v>16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445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445</v>
      </c>
      <c r="E4" s="26" t="s">
        <v>446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449</v>
      </c>
      <c r="E8" s="30" t="s">
        <v>448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450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451</v>
      </c>
      <c s="35" t="s">
        <v>51</v>
      </c>
      <c s="6" t="s">
        <v>452</v>
      </c>
      <c s="36" t="s">
        <v>191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12.75">
      <c r="A11" s="35" t="s">
        <v>55</v>
      </c>
      <c r="E11" s="39" t="s">
        <v>453</v>
      </c>
    </row>
    <row r="12" spans="1:5" ht="12.75">
      <c r="A12" s="35" t="s">
        <v>57</v>
      </c>
      <c r="E12" s="40" t="s">
        <v>454</v>
      </c>
    </row>
    <row r="13" spans="1:5" ht="89.25">
      <c r="A13" t="s">
        <v>59</v>
      </c>
      <c r="E13" s="39" t="s">
        <v>455</v>
      </c>
    </row>
    <row r="14" spans="1:16" ht="12.75">
      <c r="A14" t="s">
        <v>49</v>
      </c>
      <c s="34" t="s">
        <v>27</v>
      </c>
      <c s="34" t="s">
        <v>456</v>
      </c>
      <c s="35" t="s">
        <v>51</v>
      </c>
      <c s="6" t="s">
        <v>457</v>
      </c>
      <c s="36" t="s">
        <v>191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72</v>
      </c>
      <c>
        <f>(M14*21)/100</f>
      </c>
      <c t="s">
        <v>27</v>
      </c>
    </row>
    <row r="15" spans="1:5" ht="12.75">
      <c r="A15" s="35" t="s">
        <v>55</v>
      </c>
      <c r="E15" s="39" t="s">
        <v>458</v>
      </c>
    </row>
    <row r="16" spans="1:5" ht="12.75">
      <c r="A16" s="35" t="s">
        <v>57</v>
      </c>
      <c r="E16" s="40" t="s">
        <v>454</v>
      </c>
    </row>
    <row r="17" spans="1:5" ht="102">
      <c r="A17" t="s">
        <v>59</v>
      </c>
      <c r="E17" s="39" t="s">
        <v>459</v>
      </c>
    </row>
    <row r="18" spans="1:16" ht="12.75">
      <c r="A18" t="s">
        <v>49</v>
      </c>
      <c s="34" t="s">
        <v>26</v>
      </c>
      <c s="34" t="s">
        <v>460</v>
      </c>
      <c s="35" t="s">
        <v>51</v>
      </c>
      <c s="6" t="s">
        <v>461</v>
      </c>
      <c s="36" t="s">
        <v>191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72</v>
      </c>
      <c>
        <f>(M18*21)/100</f>
      </c>
      <c t="s">
        <v>27</v>
      </c>
    </row>
    <row r="19" spans="1:5" ht="12.75">
      <c r="A19" s="35" t="s">
        <v>55</v>
      </c>
      <c r="E19" s="39" t="s">
        <v>462</v>
      </c>
    </row>
    <row r="20" spans="1:5" ht="12.75">
      <c r="A20" s="35" t="s">
        <v>57</v>
      </c>
      <c r="E20" s="40" t="s">
        <v>454</v>
      </c>
    </row>
    <row r="21" spans="1:5" ht="38.25">
      <c r="A21" t="s">
        <v>59</v>
      </c>
      <c r="E21" s="39" t="s">
        <v>463</v>
      </c>
    </row>
    <row r="22" spans="1:13" ht="12.75">
      <c r="A22" t="s">
        <v>46</v>
      </c>
      <c r="C22" s="31" t="s">
        <v>27</v>
      </c>
      <c r="E22" s="33" t="s">
        <v>464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465</v>
      </c>
      <c s="35" t="s">
        <v>51</v>
      </c>
      <c s="6" t="s">
        <v>466</v>
      </c>
      <c s="36" t="s">
        <v>191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12.75">
      <c r="A24" s="35" t="s">
        <v>55</v>
      </c>
      <c r="E24" s="39" t="s">
        <v>467</v>
      </c>
    </row>
    <row r="25" spans="1:5" ht="12.75">
      <c r="A25" s="35" t="s">
        <v>57</v>
      </c>
      <c r="E25" s="40" t="s">
        <v>454</v>
      </c>
    </row>
    <row r="26" spans="1:5" ht="89.25">
      <c r="A26" t="s">
        <v>59</v>
      </c>
      <c r="E26" s="39" t="s">
        <v>468</v>
      </c>
    </row>
    <row r="27" spans="1:16" ht="12.75">
      <c r="A27" t="s">
        <v>49</v>
      </c>
      <c s="34" t="s">
        <v>69</v>
      </c>
      <c s="34" t="s">
        <v>469</v>
      </c>
      <c s="35" t="s">
        <v>51</v>
      </c>
      <c s="6" t="s">
        <v>470</v>
      </c>
      <c s="36" t="s">
        <v>191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55</v>
      </c>
      <c r="E28" s="39" t="s">
        <v>471</v>
      </c>
    </row>
    <row r="29" spans="1:5" ht="12.75">
      <c r="A29" s="35" t="s">
        <v>57</v>
      </c>
      <c r="E29" s="40" t="s">
        <v>454</v>
      </c>
    </row>
    <row r="30" spans="1:5" ht="76.5">
      <c r="A30" t="s">
        <v>59</v>
      </c>
      <c r="E30" s="39" t="s">
        <v>472</v>
      </c>
    </row>
    <row r="31" spans="1:16" ht="12.75">
      <c r="A31" t="s">
        <v>49</v>
      </c>
      <c s="34" t="s">
        <v>74</v>
      </c>
      <c s="34" t="s">
        <v>473</v>
      </c>
      <c s="35" t="s">
        <v>51</v>
      </c>
      <c s="6" t="s">
        <v>474</v>
      </c>
      <c s="36" t="s">
        <v>191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12.75">
      <c r="A32" s="35" t="s">
        <v>55</v>
      </c>
      <c r="E32" s="39" t="s">
        <v>475</v>
      </c>
    </row>
    <row r="33" spans="1:5" ht="12.75">
      <c r="A33" s="35" t="s">
        <v>57</v>
      </c>
      <c r="E33" s="40" t="s">
        <v>476</v>
      </c>
    </row>
    <row r="34" spans="1:5" ht="25.5">
      <c r="A34" t="s">
        <v>59</v>
      </c>
      <c r="E34" s="39" t="s">
        <v>477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