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3-01-32" sheetId="2" r:id="rId2"/>
    <sheet name="S0 03-93-02" sheetId="3" r:id="rId3"/>
    <sheet name="SO 03-50-02" sheetId="4" r:id="rId4"/>
    <sheet name="SO 03-86-02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<sst xmlns="http://schemas.openxmlformats.org/spreadsheetml/2006/main" count="2310" uniqueCount="494">
  <si>
    <t>Aspe</t>
  </si>
  <si>
    <t>Rekapitulace ceny</t>
  </si>
  <si>
    <t>S632000488</t>
  </si>
  <si>
    <t>Zvýšení bezpečnosti na přejezdu P733 v km 43,288 na trati Domažlice – Planá</t>
  </si>
  <si>
    <t>ZŘ</t>
  </si>
  <si>
    <t>20230504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</si>
  <si>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</si>
  <si>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</si>
  <si>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</si>
  <si>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</si>
  <si>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</si>
  <si>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</si>
  <si>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</si>
  <si>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</si>
  <si>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</si>
  <si>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</si>
  <si>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03-01-32</t>
  </si>
  <si>
    <t>PZZ v km 43,288 (P733)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</si>
  <si>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</si>
  <si>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</si>
  <si>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</si>
  <si>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</si>
  <si>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</si>
  <si>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</si>
  <si>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</si>
  <si>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</si>
  <si>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</si>
  <si>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</si>
  <si>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</si>
  <si>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</si>
  <si>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</si>
  <si>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</si>
  <si>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</si>
  <si>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</si>
  <si>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</si>
  <si>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</si>
  <si>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</si>
  <si>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</si>
  <si>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</si>
  <si>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</si>
  <si>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</si>
  <si>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</si>
  <si>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</si>
  <si>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</si>
  <si>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</si>
  <si>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03-01-32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</si>
  <si>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</si>
  <si>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</si>
  <si>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</si>
  <si>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</si>
  <si>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</si>
  <si>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</si>
  <si>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</si>
  <si>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</si>
  <si>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</si>
  <si>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</si>
  <si>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</si>
  <si>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</si>
  <si>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</si>
  <si>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</si>
  <si>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</si>
  <si>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</si>
  <si>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</si>
  <si>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</si>
  <si>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</si>
  <si>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</si>
  <si>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</si>
  <si>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</si>
  <si>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</si>
  <si>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</si>
  <si>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</si>
  <si>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V/176AH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</si>
  <si>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</si>
  <si>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</si>
  <si>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</si>
  <si>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</si>
  <si>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</si>
  <si>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</si>
  <si>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</si>
  <si>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</si>
  <si>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</si>
  <si>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</si>
  <si>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</si>
  <si>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</si>
  <si>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</si>
  <si>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</si>
  <si>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10</t>
  </si>
  <si>
    <t>75D167</t>
  </si>
  <si>
    <t>RELÉOVÝ DOMEK (DO 18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</si>
  <si>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</si>
  <si>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</si>
  <si>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</si>
  <si>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</si>
  <si>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</si>
  <si>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</si>
  <si>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</si>
  <si>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</si>
  <si>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</si>
  <si>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</si>
  <si>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</si>
  <si>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</si>
  <si>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</si>
  <si>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</si>
  <si>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</si>
  <si>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</si>
  <si>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R5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</si>
  <si>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</si>
  <si>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</si>
  <si>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</si>
  <si>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R6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</si>
  <si>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</si>
  <si>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</si>
  <si>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17</t>
  </si>
  <si>
    <t>R7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</si>
  <si>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</si>
  <si>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</si>
  <si>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18</t>
  </si>
  <si>
    <t>R8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</si>
  <si>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</si>
  <si>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</si>
  <si>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19</t>
  </si>
  <si>
    <t>75D217</t>
  </si>
  <si>
    <t>VÝSTRAŽNÍK SE ZÁVOROU, 1 SKŘÍŇ - MONTÁŽ</t>
  </si>
  <si>
    <t>20</t>
  </si>
  <si>
    <t>R10</t>
  </si>
  <si>
    <t>SNÍMAČ POČÍTAČE NÁPRAV - DODÁVKA</t>
  </si>
  <si>
    <t>Položka obsahuje kompletní dodávka snímače počítače náprav, potřebného pomocného materiálu a dopravy do staveništního skladu.</t>
  </si>
  <si>
    <t>R9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</si>
  <si>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</si>
  <si>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</si>
  <si>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21</t>
  </si>
  <si>
    <t>75D261</t>
  </si>
  <si>
    <t>PŘEJEZDNÍK - DODÁVKA</t>
  </si>
  <si>
    <t>22</t>
  </si>
  <si>
    <t>75D267</t>
  </si>
  <si>
    <t>PŘEJEZDNÍK - MONTÁŽ</t>
  </si>
  <si>
    <t>23</t>
  </si>
  <si>
    <t>75C721</t>
  </si>
  <si>
    <t>VZDÁLENOSTNÍ UPOZORNOVADLO, NEPROMĚNNÉ NÁVĚSTIDLO SE ZÁKLADEM - DODÁVKA</t>
  </si>
  <si>
    <t>24</t>
  </si>
  <si>
    <t>75C727</t>
  </si>
  <si>
    <t>VZDÁLENOSTNÍ UPOZORNOVADLO, NEPROMĚNNÉ NÁVĚSTIDLO SE ZÁKLADEM - MONTÁŽ</t>
  </si>
  <si>
    <t>25</t>
  </si>
  <si>
    <t>75C917</t>
  </si>
  <si>
    <t>SNÍMAČ POČÍTAČE NÁPRAV - MONTÁŽ</t>
  </si>
  <si>
    <t>R11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</si>
  <si>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</si>
  <si>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</si>
  <si>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</si>
  <si>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R12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</si>
  <si>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</si>
  <si>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</si>
  <si>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</si>
  <si>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R13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</si>
  <si>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</si>
  <si>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</si>
  <si>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</si>
  <si>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R14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</si>
  <si>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</si>
  <si>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</si>
  <si>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</si>
  <si>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</si>
  <si>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</si>
  <si>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</si>
  <si>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</si>
  <si>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</si>
  <si>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</si>
  <si>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</si>
  <si>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</si>
  <si>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</si>
  <si>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</si>
  <si>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</si>
  <si>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</si>
  <si>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</si>
  <si>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</si>
  <si>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</si>
  <si>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</si>
  <si>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R15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</si>
  <si>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</si>
  <si>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</si>
  <si>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</si>
  <si>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02943</t>
  </si>
  <si>
    <t>OSTATNÍ POŽADAVKY - VYPRACOVÁNÍ RDS</t>
  </si>
  <si>
    <t>KPL</t>
  </si>
  <si>
    <t>Kabelizace</t>
  </si>
  <si>
    <t>36</t>
  </si>
  <si>
    <t>75A151</t>
  </si>
  <si>
    <t>KABEL METALICKÝ SE STÍNĚNÍM DO 12 PÁRŮ - DODÁVKA</t>
  </si>
  <si>
    <t>KMPÁR</t>
  </si>
  <si>
    <t>37</t>
  </si>
  <si>
    <t>75A237</t>
  </si>
  <si>
    <t>ZATAŽENÍ A SPOJKOVÁNÍ KABELŮ SE STÍNĚNÍM DO 12 PÁRŮ - MONTÁŽ</t>
  </si>
  <si>
    <t>38</t>
  </si>
  <si>
    <t>75A161</t>
  </si>
  <si>
    <t>KABEL METALICKÝ SE STÍNĚNÍM PŘES 12 PÁRŮ - DODÁVKA</t>
  </si>
  <si>
    <t>39</t>
  </si>
  <si>
    <t>75A247</t>
  </si>
  <si>
    <t>ZATAŽENÍ A SPOJKOVÁNÍ KABELŮ SE STÍNĚNÍM PŘES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</si>
  <si>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</si>
  <si>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</si>
  <si>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</si>
  <si>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</si>
  <si>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</si>
  <si>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</si>
  <si>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</si>
  <si>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75I322</t>
  </si>
  <si>
    <t>KABEL ZEMNÍ DVOUPLÁŠŤOVÝ S PANCÍŘEM PRŮMĚRU ŽÍLY 0,8 MM DO 25XN</t>
  </si>
  <si>
    <t>KMČTYŘKA</t>
  </si>
  <si>
    <t>43</t>
  </si>
  <si>
    <t>75I32X</t>
  </si>
  <si>
    <t>KABEL ZEMNÍ DVOUPLÁŠŤOVÝ S PANCÍŘEM PRŮMĚRU ŽÍLY 0,8 MM - MONTÁŽ</t>
  </si>
  <si>
    <t>44</t>
  </si>
  <si>
    <t>75II21</t>
  </si>
  <si>
    <t>SPOJKA PRO CELOPLASTOVÉ KABELY S PANCÍŘEM DO 100 ŽIL</t>
  </si>
  <si>
    <t>45</t>
  </si>
  <si>
    <t>75II2X</t>
  </si>
  <si>
    <t>SPOJKA PRO CELOPLASTOVÉ KABELY S PANCÍŘEM - MONTÁŽ</t>
  </si>
  <si>
    <t>46</t>
  </si>
  <si>
    <t>701005</t>
  </si>
  <si>
    <t>VYHLEDÁVACÍ MARKER ZEMNÍ S MOŽNOSTÍ ZÁPISU</t>
  </si>
  <si>
    <t>47</t>
  </si>
  <si>
    <t>75IG61</t>
  </si>
  <si>
    <t>VEDENÍ UZEMŇOVACÍ V ZEMI Z FEZN DRÁTU DO 120 MM2</t>
  </si>
  <si>
    <t>48</t>
  </si>
  <si>
    <t>75IG6X</t>
  </si>
  <si>
    <t>VEDENÍ UZEMŇOVACÍ V ZEMI Z FEZN DRÁTU DO 120 MM2 - MONTÁŽ</t>
  </si>
  <si>
    <t>49</t>
  </si>
  <si>
    <t>75IG11</t>
  </si>
  <si>
    <t>TYČ UZEMŇOVACÍ</t>
  </si>
  <si>
    <t>50</t>
  </si>
  <si>
    <t>75IG1X</t>
  </si>
  <si>
    <t>TYČ UZEMŇOVACÍ - MONTÁŽ</t>
  </si>
  <si>
    <t>51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</si>
  <si>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</si>
  <si>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</si>
  <si>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</si>
  <si>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</si>
  <si>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</si>
  <si>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</si>
  <si>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52</t>
  </si>
  <si>
    <t>75IE4X</t>
  </si>
  <si>
    <t>SLOUPKOVÝ ROZVADĚČ DO 100 PÁRŮ - MONTÁŽ</t>
  </si>
  <si>
    <t>53</t>
  </si>
  <si>
    <t>R18</t>
  </si>
  <si>
    <t>KONTROLNÍ MĚŘENÍ DÁLKOVÝCH KABELŮ V JEDNOM SMĚRU V PLNÉM ROZSAHU BEZ PROVOZU (stávající kabel 5XN)</t>
  </si>
  <si>
    <t>HDPE</t>
  </si>
  <si>
    <t>54</t>
  </si>
  <si>
    <t>75I911</t>
  </si>
  <si>
    <t>OPTOTRUBKA HDPE PRŮMĚRU DO 40 MM</t>
  </si>
  <si>
    <t>55</t>
  </si>
  <si>
    <t>75I91X</t>
  </si>
  <si>
    <t>OPTOTRUBKA HDPE - MONTÁŽ</t>
  </si>
  <si>
    <t>56</t>
  </si>
  <si>
    <t>75I962</t>
  </si>
  <si>
    <t>OPTOTRUBKA - KALIBRACE</t>
  </si>
  <si>
    <t>75IA11</t>
  </si>
  <si>
    <t>OPTOTRUBKOVÁ SPOJKA PRŮMĚRU DO 40 MM</t>
  </si>
  <si>
    <t>57</t>
  </si>
  <si>
    <t>75I961</t>
  </si>
  <si>
    <t>OPTOTRUBKA - HERMETIZACE ÚSEKU DO 2000 M</t>
  </si>
  <si>
    <t>ÚSEK</t>
  </si>
  <si>
    <t>58</t>
  </si>
  <si>
    <t>75IA1X</t>
  </si>
  <si>
    <t>OPTOTRUBKOVÁ SPOJKA - MONTÁŽ</t>
  </si>
  <si>
    <t>59</t>
  </si>
  <si>
    <t>Zemní práce</t>
  </si>
  <si>
    <t>60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</si>
  <si>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</si>
  <si>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</si>
  <si>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</si>
  <si>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</si>
  <si>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61</t>
  </si>
  <si>
    <t>709210</t>
  </si>
  <si>
    <t>KŘIŽOVATKA KABELOVÝCH VEDENÍ SE STÁVAJÍCÍ INŽENÝRSKOU SÍTÍ (KABELEM, POTRUBÍM APOD.)</t>
  </si>
  <si>
    <t>62</t>
  </si>
  <si>
    <t>02730</t>
  </si>
  <si>
    <t>POMOC PRÁCE ZŘÍZ NEBO ZAJIŠŤ OCHRANU INŽENÝRSKÝCH SÍTÍ</t>
  </si>
  <si>
    <t>63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</si>
  <si>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</si>
  <si>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</si>
  <si>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</si>
  <si>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</si>
  <si>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64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</si>
  <si>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</si>
  <si>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</si>
  <si>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</si>
  <si>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65</t>
  </si>
  <si>
    <t>17411</t>
  </si>
  <si>
    <t>ZÁSYP JAM A RÝH ZEMINOU SE ZHUTNĚNÍM</t>
  </si>
  <si>
    <t>66</t>
  </si>
  <si>
    <t>702312</t>
  </si>
  <si>
    <t>ZAKRYTÍ KABELŮ VÝSTRAŽNOU FÓLIÍ ŠÍŘKY PŘES 20 DO 40 CM</t>
  </si>
  <si>
    <t>67</t>
  </si>
  <si>
    <t>14173</t>
  </si>
  <si>
    <t>PROTLAČOVÁNÍ POTRUBÍ Z PLAST HMOT DN DO 200MM</t>
  </si>
  <si>
    <t>68</t>
  </si>
  <si>
    <t>702212</t>
  </si>
  <si>
    <t>KABELOVÁ CHRÁNIČKA ZEMNÍ DN PŘES 100 DO 200 MM</t>
  </si>
  <si>
    <t>75ID11</t>
  </si>
  <si>
    <t>PLASTOVÁ ZEMNÍ KOMORA PRO ULOŽENÍ REZERVY</t>
  </si>
  <si>
    <t>69</t>
  </si>
  <si>
    <t>75ID1X</t>
  </si>
  <si>
    <t>PLASTOVÁ ZEMNÍ KOMORA PRO ULOŽENÍ REZERVY - MONTÁŽ</t>
  </si>
  <si>
    <t>70</t>
  </si>
  <si>
    <t>18210</t>
  </si>
  <si>
    <t>ÚPRAVA POVRCHŮ SROVNÁNÍM ÚZEMÍ</t>
  </si>
  <si>
    <t>71</t>
  </si>
  <si>
    <t>465922</t>
  </si>
  <si>
    <t>DLAŽBY Z BETONOVÝCH DLAŽDIC NA MC</t>
  </si>
  <si>
    <t>M2</t>
  </si>
  <si>
    <t>72</t>
  </si>
  <si>
    <t>02910</t>
  </si>
  <si>
    <t>OSTATNÍ POŽADAVKY - ZEMĚMĚŘIČSKÁ MĚŘENÍ</t>
  </si>
  <si>
    <t>Demontáže</t>
  </si>
  <si>
    <t>73</t>
  </si>
  <si>
    <t>R25</t>
  </si>
  <si>
    <t>PŘEDVĚSTNÍK N - TROJÚHELNÍKOVÝ ŠTÍT - DEMONTÁŽ</t>
  </si>
  <si>
    <t>Položka obsahuje demontáž zařízení dle názvu položky se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</si>
  <si>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R27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</si>
  <si>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</si>
  <si>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</si>
  <si>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74</t>
  </si>
  <si>
    <t>R26</t>
  </si>
  <si>
    <t>RYCHLOSTNÍK N - TABULE - DEMONTÁŽ</t>
  </si>
  <si>
    <t>D.2.1.5</t>
  </si>
  <si>
    <t>Ostatní inženýrské objekty</t>
  </si>
  <si>
    <t xml:space="preserve">  S0 03-93-02</t>
  </si>
  <si>
    <t>Úprava odvodnění (P733)</t>
  </si>
  <si>
    <t>S0 03-93-02</t>
  </si>
  <si>
    <t>0</t>
  </si>
  <si>
    <t>Všeobecné konstrukce a práce</t>
  </si>
  <si>
    <t>R015111</t>
  </si>
  <si>
    <t>POPLATKY ZA LIKVIDACŮ ODPADŮ NEKONTAMINOVANÝCH - 17 05 04 VYTĚŽENÉ ZEMINY A HORNINY - I. TŘÍDA TĚŽITELNOSTI - VČETNĚ DPPRAVY</t>
  </si>
  <si>
    <t>T</t>
  </si>
  <si>
    <t>EVIDENČNÍ POLOŽKA. Neoceňovat v objektu SO/PS, položka se oceňuje pouze v objektu SO 90-90.</t>
  </si>
  <si>
    <t>odvoz do 20 km   
výkop púvodních sjezdů  (20,2+19,5)*0,5*1,8=35,730 [A]   
prohloubení příkop      0,6*(35+2,1)*1,8=40,068 [B]     
                                      0,6*(22,4+1)*1,8=25,272 [C]   
přesvahování příkokpů (106,1+12,1+79,8+8,4+5,3)*0,1*1,8=20,106 [D]   
rýha pro dlažbu  0,5*0,3*(35+2,1)*1,8 =10,017 [E]               
        0,5*0,3*(22,2+1)*1,8=6,264 [F]   
odpočet zásyp propustky    
-0,52*(11,7+9,2)*1,8=-19,562 [G]   
Celkem: A+B+C+D+E+F+G=117,895 [H]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</si>
  <si>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</si>
  <si>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13273</t>
  </si>
  <si>
    <t>rýha pro dlažbu  0,5*0,3*(35+2,1)=5,565 [A]   
                          0,5*0,3*(22,2+1)=3,330 [B]   
Celkem: A+B=8,895 [C]</t>
  </si>
  <si>
    <t>18130</t>
  </si>
  <si>
    <t>ÚPRAVA PLÁNĚ BEZ ZHUTNĚNÍ</t>
  </si>
  <si>
    <t>plochy pro zatravnění 20,2=20,200 [A]</t>
  </si>
  <si>
    <t>18241</t>
  </si>
  <si>
    <t>ZALOŽENÍ TRÁVNÍKU RUČNÍM VÝSEVEM</t>
  </si>
  <si>
    <t>zatravněné plochy 20,2=20,200 [A]</t>
  </si>
  <si>
    <t>propustky    
0,52*(11,7+9,2)=10,868 [A]</t>
  </si>
  <si>
    <t>12273</t>
  </si>
  <si>
    <t>ODKOPÁVKY A PROKOPÁVKY OBECNÉ TŘ. I</t>
  </si>
  <si>
    <t>výkop púvodních sjezdů  (20,2+19,5)*0,5=19,850 [G]   
prohloubení příkop  0,6*(35+2,1)=22,260 [A]   
                                 0,6*(22,4+1)=14,040 [D]   
                                 1,1*0,15*55,5=9,158 [I]   
přesvahování příkokpů (106,1+12,1+79,8+8,4+5,3)*0,1=21,170 [E]    
Celkem: G+A+D+E+I=86,478 [H]</t>
  </si>
  <si>
    <t>Základy</t>
  </si>
  <si>
    <t>272315</t>
  </si>
  <si>
    <t>ZÁKLADY Z PROSTÉHO BETONU DO C30/37</t>
  </si>
  <si>
    <t>základ propustku + základ příkopových tvárnic 0,64*0,17*(11,7+9,2)+1,1*0,15*55,5=11,431 [A]</t>
  </si>
  <si>
    <t>21461B</t>
  </si>
  <si>
    <t>SEPARAČNÍ GEOTEXTILIE DO 200G/M2</t>
  </si>
  <si>
    <t>trouby propustku 2*(11,7+9,2)=41,800 [A]</t>
  </si>
  <si>
    <t>Vodorovné konstrukce</t>
  </si>
  <si>
    <t>465511</t>
  </si>
  <si>
    <t>DLAŽBY Z LOMOVÉHO KAMENE NA SUCHO</t>
  </si>
  <si>
    <t>dlažba dna příkopů a odláždění 25,1=25,100 [A]</t>
  </si>
  <si>
    <t>561121</t>
  </si>
  <si>
    <t>PODKLADNÍ BETON TŘ. I TL. DO 100MM</t>
  </si>
  <si>
    <t>podkladní beton pod propustek     
(0,64+0,24)*(11,7+9,2)*0,1=1,839 [A]</t>
  </si>
  <si>
    <t>Přidružená stavební výroba</t>
  </si>
  <si>
    <t>711211</t>
  </si>
  <si>
    <t>IZOLACE ZVLÁŠT KONSTR PROTI ZEM VLHK ASFALT NÁTĚRY</t>
  </si>
  <si>
    <t>trouby propustku  2*(11,7+9,2)=41,800 [A]</t>
  </si>
  <si>
    <t>Ostatní konstrukce a práce</t>
  </si>
  <si>
    <t>9183A1</t>
  </si>
  <si>
    <t>PROPUSTY Z TRUB DN 300MM BETONOVÝCH</t>
  </si>
  <si>
    <t>propustky bez čel  11,7+9,2=20,900 [A]</t>
  </si>
  <si>
    <t>935232</t>
  </si>
  <si>
    <t>PŘÍKOPOVÉ ŽLABY Z BETON TVÁRNIC ŠÍŘ DO 1200MM DO BETONU TL 100MM</t>
  </si>
  <si>
    <t>D.2.1.8</t>
  </si>
  <si>
    <t>Pozemní komunikace</t>
  </si>
  <si>
    <t xml:space="preserve">  SO 03-50-02</t>
  </si>
  <si>
    <t>Úprava napojení účelové komunikace (P733)</t>
  </si>
  <si>
    <t>SO 03-50-02</t>
  </si>
  <si>
    <t>odvoz do 20 km, hmotnost zeminy 2 t/m3   
sjezdy   (5,64+4,577)*0,35*2=7,152 [A]   
             (4,79+26,69)*0,35*2=22,036 [B]      
pro patky plošiny u závor  0,5*0,5*1*4*2*2=4,000 [D]   
Celkem: A+B+D=33,188 [E]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</si>
  <si>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</si>
  <si>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12373</t>
  </si>
  <si>
    <t>ODKOP PRO SPOD STAVBU SILNIC A ŽELEZNIC TŘ. I</t>
  </si>
  <si>
    <t>sjezdy   (5,64+4,577)*0,35=3,576 [A]   
             (4,79+26,69)*0,35=11,018 [B]      
 Celkem: A+B=14,594 [C]</t>
  </si>
  <si>
    <t>13173</t>
  </si>
  <si>
    <t>pro patky plošiny u závor  0,5*0,5*1*4*2=2,000 [A]</t>
  </si>
  <si>
    <t>plochy pro zatravnění 22,2+5,3+3=30,500 [A]</t>
  </si>
  <si>
    <t>zatravněné plochy 22,2+5,3+3=30,500 [A]</t>
  </si>
  <si>
    <t>12273B</t>
  </si>
  <si>
    <t>ODKOPÁVKY A PROKOPÁVKY OBECNÉ TŘ. I - DOPRAVA</t>
  </si>
  <si>
    <t>M3KM</t>
  </si>
  <si>
    <t>pro konstrukce sjezdu   
  (31,81+42,82)*0,35*20=522,410 [A]   
jámy pro sloupky plošiny   
0,7*0,7*1*4*20=39,200 [B]   
Celkem: A+B=561,610 [C]</t>
  </si>
  <si>
    <t>patky plošin  0,7*0,7*1,2*4*2=4,704 [B]</t>
  </si>
  <si>
    <t>potrubí propustku  2*(11,7+9,2)=41,800 [A]</t>
  </si>
  <si>
    <t>Komunikace</t>
  </si>
  <si>
    <t>56324</t>
  </si>
  <si>
    <t>VOZOVKOVÉ VRSTVY Z VIBROVANÉHO ŠTĚRKU TL. DO 200MM</t>
  </si>
  <si>
    <t>plocha sjezdů 7+10</t>
  </si>
  <si>
    <t>56333</t>
  </si>
  <si>
    <t>VOZOVKOVÉ VRSTVY ZE ŠTĚRKODRTI TL. DO 150MM</t>
  </si>
  <si>
    <t>plocha sjezdů  8+11=19,000 [A]</t>
  </si>
  <si>
    <t>74B830</t>
  </si>
  <si>
    <t>OCELOVÁ KONSTRUKCE NESTANDARDNÍ</t>
  </si>
  <si>
    <t>KG</t>
  </si>
  <si>
    <t>Celková hmotnost   
400*2=800,000 [A]</t>
  </si>
  <si>
    <t>9183A2</t>
  </si>
  <si>
    <t>PROPUSTY Z TRUB DN 300MM ŽELEZOBETONOVÝCH</t>
  </si>
  <si>
    <t>propustky 11,7+9,2=20,900 [A]</t>
  </si>
  <si>
    <t>D.2.3.6</t>
  </si>
  <si>
    <t>Rozvodny vn, nn, osvětlení a dálkové ovládání odpojovačů</t>
  </si>
  <si>
    <t xml:space="preserve">  SO 03-86-02</t>
  </si>
  <si>
    <t>Přípojka nn pro PZZ v km 43,288 (P733)</t>
  </si>
  <si>
    <t>SO 03-86-02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</si>
  <si>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</si>
  <si>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</si>
  <si>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</si>
  <si>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</si>
  <si>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</si>
  <si>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</si>
  <si>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</si>
  <si>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</si>
  <si>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</si>
  <si>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</si>
  <si>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</si>
  <si>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</si>
  <si>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</si>
  <si>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</si>
  <si>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</si>
  <si>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</si>
  <si>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</si>
  <si>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</si>
  <si>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</si>
  <si>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</si>
  <si>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</si>
  <si>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</si>
  <si>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</si>
  <si>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</si>
  <si>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</si>
  <si>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</si>
  <si>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</si>
  <si>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</si>
  <si>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</si>
  <si>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</si>
  <si>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</si>
  <si>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</si>
  <si>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</si>
  <si>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</si>
  <si>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</si>
  <si>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</si>
  <si>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</si>
  <si>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</si>
  <si>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</si>
  <si>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75II11</t>
  </si>
  <si>
    <t>SPOJKA PRO CELOPLASTOVÉ KABELY BEZ PANCÍŘE DO 100 ŽIL</t>
  </si>
  <si>
    <t>75II1X</t>
  </si>
  <si>
    <t>SPOJKA PRO CELOPLASTOVÉ KABELY BEZ PANCÍŘE - MONTÁŽ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</si>
  <si>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</si>
  <si>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</si>
  <si>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</si>
  <si>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</si>
  <si>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747702</t>
  </si>
  <si>
    <t>ÚPRAVA ZAPOJENÍ STÁVAJÍCÍCH KABELOVÝCH SKŘÍNÍ/ROZVADĚČŮ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</si>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</sst>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03-01-32'!K8+'PS 03-01-32'!M8</f>
      </c>
      <c s="14">
        <f>C11*0.21</f>
      </c>
      <c s="14">
        <f>C11+D11</f>
      </c>
      <c s="13">
        <f>'PS 03-01-32'!T7</f>
      </c>
    </row>
    <row r="12" spans="1:6" ht="12.75">
      <c r="A12" s="11" t="s">
        <v>324</v>
      </c>
      <c s="12" t="s">
        <v>325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326</v>
      </c>
      <c s="12" t="s">
        <v>327</v>
      </c>
      <c s="14">
        <f>'S0 03-93-02'!K8+'S0 03-93-02'!M8</f>
      </c>
      <c s="14">
        <f>C13*0.21</f>
      </c>
      <c s="14">
        <f>C13+D13</f>
      </c>
      <c s="13">
        <f>'S0 03-93-02'!T7</f>
      </c>
    </row>
    <row r="14" spans="1:6" ht="12.75">
      <c r="A14" s="11" t="s">
        <v>373</v>
      </c>
      <c s="12" t="s">
        <v>374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375</v>
      </c>
      <c s="12" t="s">
        <v>376</v>
      </c>
      <c s="14">
        <f>'SO 03-50-02'!K8+'SO 03-50-02'!M8</f>
      </c>
      <c s="14">
        <f>C15*0.21</f>
      </c>
      <c s="14">
        <f>C15+D15</f>
      </c>
      <c s="13">
        <f>'SO 03-50-02'!T7</f>
      </c>
    </row>
    <row r="16" spans="1:6" ht="12.75">
      <c r="A16" s="11" t="s">
        <v>407</v>
      </c>
      <c s="12" t="s">
        <v>408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409</v>
      </c>
      <c s="12" t="s">
        <v>410</v>
      </c>
      <c s="14">
        <f>'SO 03-86-02'!K8+'SO 03-86-02'!M8</f>
      </c>
      <c s="14">
        <f>C17*0.21</f>
      </c>
      <c s="14">
        <f>C17+D17</f>
      </c>
      <c s="13">
        <f>'SO 03-86-02'!T7</f>
      </c>
    </row>
    <row r="18" spans="1:6" ht="12.75">
      <c r="A18" s="11" t="s">
        <v>461</v>
      </c>
      <c s="12" t="s">
        <v>462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463</v>
      </c>
      <c s="12" t="s">
        <v>464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COUNTIFS(L8:L330,"=0",A8:A330,"P")+COUNTIFS(L8:L330,"",A8:A330,"P")+SUM(Q8:Q330)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0+J9+J158+J235+J264+J321</f>
      </c>
      <c s="29">
        <f>0+K9+K158+K235+K264+K321</f>
      </c>
      <c s="29">
        <f>0+L9+L158+L235+L264+L321</f>
      </c>
      <c s="29">
        <f>0+M9+M158+M235+M264+M321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</f>
      </c>
      <c s="32">
        <f>0+M10+M14+M18+M22+M26+M30+M34+M38+M42+M46+M50+M54+M58+M62+M66+M70+M74+M78+M82+M86+M90+M94+M98+M102+M106+M110+M114+M118+M122+M126+M130+M134+M138+M142+M146+M150+M154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98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98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9</v>
      </c>
    </row>
    <row r="80" spans="1:5" ht="12.75">
      <c r="A80" s="35" t="s">
        <v>57</v>
      </c>
      <c r="E80" s="40" t="s">
        <v>98</v>
      </c>
    </row>
    <row r="81" spans="1:5" ht="25.5">
      <c r="A81" t="s">
        <v>59</v>
      </c>
      <c r="E81" s="39" t="s">
        <v>119</v>
      </c>
    </row>
    <row r="82" spans="1:16" ht="12.75">
      <c r="A82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65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25.5">
      <c r="A89" t="s">
        <v>59</v>
      </c>
      <c r="E89" s="39" t="s">
        <v>126</v>
      </c>
    </row>
    <row r="90" spans="1:16" ht="12.75">
      <c r="A90" t="s">
        <v>49</v>
      </c>
      <c s="34" t="s">
        <v>123</v>
      </c>
      <c s="34" t="s">
        <v>127</v>
      </c>
      <c s="35" t="s">
        <v>51</v>
      </c>
      <c s="6" t="s">
        <v>128</v>
      </c>
      <c s="36" t="s">
        <v>65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51">
      <c r="A93" t="s">
        <v>59</v>
      </c>
      <c r="E93" s="39" t="s">
        <v>129</v>
      </c>
    </row>
    <row r="94" spans="1:16" ht="12.75">
      <c r="A94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25.5">
      <c r="A10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25.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142</v>
      </c>
      <c s="34" t="s">
        <v>145</v>
      </c>
      <c s="35" t="s">
        <v>51</v>
      </c>
      <c s="6" t="s">
        <v>146</v>
      </c>
      <c s="36" t="s">
        <v>65</v>
      </c>
      <c s="37">
        <v>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98</v>
      </c>
    </row>
    <row r="117" spans="1:5" ht="51">
      <c r="A117" t="s">
        <v>59</v>
      </c>
      <c r="E117" s="39" t="s">
        <v>147</v>
      </c>
    </row>
    <row r="118" spans="1:16" ht="12.75">
      <c r="A118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65</v>
      </c>
      <c s="37">
        <v>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98</v>
      </c>
    </row>
    <row r="121" spans="1:5" ht="51">
      <c r="A121" t="s">
        <v>59</v>
      </c>
      <c r="E121" s="39" t="s">
        <v>151</v>
      </c>
    </row>
    <row r="122" spans="1:16" ht="12.75">
      <c r="A122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72</v>
      </c>
      <c>
        <f>(M122*21)/100</f>
      </c>
      <c t="s">
        <v>27</v>
      </c>
    </row>
    <row r="123" spans="1:5" ht="12.75">
      <c r="A123" s="35" t="s">
        <v>55</v>
      </c>
      <c r="E123" s="39" t="s">
        <v>9</v>
      </c>
    </row>
    <row r="124" spans="1:5" ht="12.75">
      <c r="A124" s="35" t="s">
        <v>57</v>
      </c>
      <c r="E124" s="40" t="s">
        <v>98</v>
      </c>
    </row>
    <row r="125" spans="1:5" ht="51">
      <c r="A125" t="s">
        <v>59</v>
      </c>
      <c r="E125" s="39" t="s">
        <v>155</v>
      </c>
    </row>
    <row r="126" spans="1:16" ht="12.75">
      <c r="A12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72</v>
      </c>
      <c>
        <f>(M126*21)/100</f>
      </c>
      <c t="s">
        <v>27</v>
      </c>
    </row>
    <row r="127" spans="1:5" ht="12.75">
      <c r="A127" s="35" t="s">
        <v>55</v>
      </c>
      <c r="E127" s="39" t="s">
        <v>9</v>
      </c>
    </row>
    <row r="128" spans="1:5" ht="12.75">
      <c r="A128" s="35" t="s">
        <v>57</v>
      </c>
      <c r="E128" s="40" t="s">
        <v>98</v>
      </c>
    </row>
    <row r="129" spans="1:5" ht="63.75">
      <c r="A129" t="s">
        <v>59</v>
      </c>
      <c r="E129" s="39" t="s">
        <v>159</v>
      </c>
    </row>
    <row r="130" spans="1:16" ht="12.75">
      <c r="A130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163</v>
      </c>
      <c s="37">
        <v>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25.5">
      <c r="A134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163</v>
      </c>
      <c s="37">
        <v>24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163</v>
      </c>
      <c s="37">
        <v>24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173</v>
      </c>
      <c s="34" t="s">
        <v>174</v>
      </c>
      <c s="35" t="s">
        <v>51</v>
      </c>
      <c s="6" t="s">
        <v>175</v>
      </c>
      <c s="36" t="s">
        <v>65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176</v>
      </c>
      <c s="34" t="s">
        <v>177</v>
      </c>
      <c s="35" t="s">
        <v>51</v>
      </c>
      <c s="6" t="s">
        <v>178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72</v>
      </c>
      <c>
        <f>(M150*21)/100</f>
      </c>
      <c t="s">
        <v>27</v>
      </c>
    </row>
    <row r="151" spans="1:5" ht="12.75">
      <c r="A151" s="35" t="s">
        <v>55</v>
      </c>
      <c r="E151" s="39" t="s">
        <v>9</v>
      </c>
    </row>
    <row r="152" spans="1:5" ht="12.75">
      <c r="A152" s="35" t="s">
        <v>57</v>
      </c>
      <c r="E152" s="40" t="s">
        <v>98</v>
      </c>
    </row>
    <row r="153" spans="1:5" ht="51">
      <c r="A153" t="s">
        <v>59</v>
      </c>
      <c r="E153" s="39" t="s">
        <v>179</v>
      </c>
    </row>
    <row r="154" spans="1:16" ht="12.75">
      <c r="A154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183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9</v>
      </c>
    </row>
    <row r="156" spans="1:5" ht="12.75">
      <c r="A156" s="35" t="s">
        <v>57</v>
      </c>
      <c r="E156" s="40" t="s">
        <v>98</v>
      </c>
    </row>
    <row r="157" spans="1:5" ht="12.75">
      <c r="A157" t="s">
        <v>59</v>
      </c>
      <c r="E157" s="39" t="s">
        <v>60</v>
      </c>
    </row>
    <row r="158" spans="1:13" ht="12.75">
      <c r="A158" t="s">
        <v>46</v>
      </c>
      <c r="C158" s="31" t="s">
        <v>27</v>
      </c>
      <c r="E158" s="33" t="s">
        <v>184</v>
      </c>
      <c r="J158" s="32">
        <f>0</f>
      </c>
      <c s="32">
        <f>0</f>
      </c>
      <c s="32">
        <f>0+L159+L163+L167+L171+L175+L179+L183+L187+L191+L195+L199+L203+L207+L211+L215+L219+L223+L227+L231</f>
      </c>
      <c s="32">
        <f>0+M159+M163+M167+M171+M175+M179+M183+M187+M191+M195+M199+M203+M207+M211+M215+M219+M223+M227+M231</f>
      </c>
    </row>
    <row r="159" spans="1:16" ht="12.75">
      <c r="A159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188</v>
      </c>
      <c s="37">
        <v>29.6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56</v>
      </c>
    </row>
    <row r="161" spans="1:5" ht="12.75">
      <c r="A161" s="35" t="s">
        <v>57</v>
      </c>
      <c r="E161" s="40" t="s">
        <v>58</v>
      </c>
    </row>
    <row r="162" spans="1:5" ht="12.75">
      <c r="A162" t="s">
        <v>59</v>
      </c>
      <c r="E162" s="39" t="s">
        <v>60</v>
      </c>
    </row>
    <row r="163" spans="1:16" ht="12.75">
      <c r="A163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188</v>
      </c>
      <c s="37">
        <v>29.6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56</v>
      </c>
    </row>
    <row r="165" spans="1:5" ht="12.75">
      <c r="A165" s="35" t="s">
        <v>57</v>
      </c>
      <c r="E165" s="40" t="s">
        <v>58</v>
      </c>
    </row>
    <row r="166" spans="1:5" ht="12.75">
      <c r="A166" t="s">
        <v>59</v>
      </c>
      <c r="E166" s="39" t="s">
        <v>60</v>
      </c>
    </row>
    <row r="167" spans="1:16" ht="12.75">
      <c r="A167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188</v>
      </c>
      <c s="37">
        <v>25.28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56</v>
      </c>
    </row>
    <row r="169" spans="1:5" ht="12.75">
      <c r="A169" s="35" t="s">
        <v>57</v>
      </c>
      <c r="E169" s="40" t="s">
        <v>58</v>
      </c>
    </row>
    <row r="170" spans="1:5" ht="12.75">
      <c r="A170" t="s">
        <v>59</v>
      </c>
      <c r="E170" s="39" t="s">
        <v>60</v>
      </c>
    </row>
    <row r="171" spans="1:16" ht="12.75">
      <c r="A171" t="s">
        <v>49</v>
      </c>
      <c s="34" t="s">
        <v>195</v>
      </c>
      <c s="34" t="s">
        <v>196</v>
      </c>
      <c s="35" t="s">
        <v>51</v>
      </c>
      <c s="6" t="s">
        <v>197</v>
      </c>
      <c s="36" t="s">
        <v>188</v>
      </c>
      <c s="37">
        <v>25.28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56</v>
      </c>
    </row>
    <row r="173" spans="1:5" ht="12.75">
      <c r="A173" s="35" t="s">
        <v>57</v>
      </c>
      <c r="E173" s="40" t="s">
        <v>58</v>
      </c>
    </row>
    <row r="174" spans="1:5" ht="12.75">
      <c r="A174" t="s">
        <v>59</v>
      </c>
      <c r="E174" s="39" t="s">
        <v>60</v>
      </c>
    </row>
    <row r="175" spans="1:16" ht="12.75">
      <c r="A17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53</v>
      </c>
      <c s="37">
        <v>110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25.5">
      <c r="A179" t="s">
        <v>49</v>
      </c>
      <c s="34" t="s">
        <v>201</v>
      </c>
      <c s="34" t="s">
        <v>202</v>
      </c>
      <c s="35" t="s">
        <v>51</v>
      </c>
      <c s="6" t="s">
        <v>203</v>
      </c>
      <c s="36" t="s">
        <v>65</v>
      </c>
      <c s="37">
        <v>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207</v>
      </c>
      <c s="37">
        <v>13.8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25.5">
      <c r="A18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53</v>
      </c>
      <c s="37">
        <v>1380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65</v>
      </c>
      <c s="37">
        <v>20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12.75">
      <c r="A19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20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65</v>
      </c>
      <c s="37">
        <v>20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220</v>
      </c>
      <c s="34" t="s">
        <v>221</v>
      </c>
      <c s="35" t="s">
        <v>51</v>
      </c>
      <c s="6" t="s">
        <v>222</v>
      </c>
      <c s="36" t="s">
        <v>53</v>
      </c>
      <c s="37">
        <v>100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223</v>
      </c>
      <c s="34" t="s">
        <v>224</v>
      </c>
      <c s="35" t="s">
        <v>51</v>
      </c>
      <c s="6" t="s">
        <v>225</v>
      </c>
      <c s="36" t="s">
        <v>53</v>
      </c>
      <c s="37">
        <v>100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65</v>
      </c>
      <c s="37">
        <v>8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229</v>
      </c>
      <c s="34" t="s">
        <v>230</v>
      </c>
      <c s="35" t="s">
        <v>51</v>
      </c>
      <c s="6" t="s">
        <v>231</v>
      </c>
      <c s="36" t="s">
        <v>65</v>
      </c>
      <c s="37">
        <v>8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232</v>
      </c>
      <c s="34" t="s">
        <v>233</v>
      </c>
      <c s="35" t="s">
        <v>51</v>
      </c>
      <c s="6" t="s">
        <v>234</v>
      </c>
      <c s="36" t="s">
        <v>65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25.5">
      <c r="A223" t="s">
        <v>49</v>
      </c>
      <c s="34" t="s">
        <v>232</v>
      </c>
      <c s="34" t="s">
        <v>235</v>
      </c>
      <c s="35" t="s">
        <v>51</v>
      </c>
      <c s="6" t="s">
        <v>236</v>
      </c>
      <c s="36" t="s">
        <v>237</v>
      </c>
      <c s="37">
        <v>10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72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76.5">
      <c r="A226" t="s">
        <v>59</v>
      </c>
      <c r="E226" s="39" t="s">
        <v>238</v>
      </c>
    </row>
    <row r="227" spans="1:16" ht="12.75">
      <c r="A227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65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25.5">
      <c r="A231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237</v>
      </c>
      <c s="37">
        <v>5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72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76.5">
      <c r="A234" t="s">
        <v>59</v>
      </c>
      <c r="E234" s="39" t="s">
        <v>238</v>
      </c>
    </row>
    <row r="235" spans="1:13" ht="12.75">
      <c r="A235" t="s">
        <v>46</v>
      </c>
      <c r="C235" s="31" t="s">
        <v>26</v>
      </c>
      <c r="E235" s="33" t="s">
        <v>245</v>
      </c>
      <c r="J235" s="32">
        <f>0</f>
      </c>
      <c s="32">
        <f>0</f>
      </c>
      <c s="32">
        <f>0+L236+L240+L244+L248+L252+L256+L260</f>
      </c>
      <c s="32">
        <f>0+M236+M240+M244+M248+M252+M256+M260</f>
      </c>
    </row>
    <row r="236" spans="1:16" ht="12.75">
      <c r="A236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53</v>
      </c>
      <c s="37">
        <v>5060</v>
      </c>
      <c s="36">
        <v>0</v>
      </c>
      <c s="36">
        <f>ROUND(G236*H236,6)</f>
      </c>
      <c r="L236" s="38">
        <v>0</v>
      </c>
      <c s="32">
        <f>ROUND(ROUND(L236,2)*ROUND(G236,3),2)</f>
      </c>
      <c s="36" t="s">
        <v>54</v>
      </c>
      <c>
        <f>(M236*21)/100</f>
      </c>
      <c t="s">
        <v>27</v>
      </c>
    </row>
    <row r="237" spans="1:5" ht="12.75">
      <c r="A237" s="35" t="s">
        <v>55</v>
      </c>
      <c r="E237" s="39" t="s">
        <v>56</v>
      </c>
    </row>
    <row r="238" spans="1:5" ht="12.75">
      <c r="A238" s="35" t="s">
        <v>57</v>
      </c>
      <c r="E238" s="40" t="s">
        <v>58</v>
      </c>
    </row>
    <row r="239" spans="1:5" ht="12.75">
      <c r="A239" t="s">
        <v>59</v>
      </c>
      <c r="E239" s="39" t="s">
        <v>60</v>
      </c>
    </row>
    <row r="240" spans="1:16" ht="12.75">
      <c r="A240" t="s">
        <v>49</v>
      </c>
      <c s="34" t="s">
        <v>249</v>
      </c>
      <c s="34" t="s">
        <v>250</v>
      </c>
      <c s="35" t="s">
        <v>51</v>
      </c>
      <c s="6" t="s">
        <v>251</v>
      </c>
      <c s="36" t="s">
        <v>53</v>
      </c>
      <c s="37">
        <v>5060</v>
      </c>
      <c s="36">
        <v>0</v>
      </c>
      <c s="36">
        <f>ROUND(G240*H240,6)</f>
      </c>
      <c r="L240" s="38">
        <v>0</v>
      </c>
      <c s="32">
        <f>ROUND(ROUND(L240,2)*ROUND(G240,3),2)</f>
      </c>
      <c s="36" t="s">
        <v>54</v>
      </c>
      <c>
        <f>(M240*21)/100</f>
      </c>
      <c t="s">
        <v>27</v>
      </c>
    </row>
    <row r="241" spans="1:5" ht="12.75">
      <c r="A241" s="35" t="s">
        <v>55</v>
      </c>
      <c r="E241" s="39" t="s">
        <v>56</v>
      </c>
    </row>
    <row r="242" spans="1:5" ht="12.75">
      <c r="A242" s="35" t="s">
        <v>57</v>
      </c>
      <c r="E242" s="40" t="s">
        <v>58</v>
      </c>
    </row>
    <row r="243" spans="1:5" ht="12.75">
      <c r="A243" t="s">
        <v>59</v>
      </c>
      <c r="E243" s="39" t="s">
        <v>60</v>
      </c>
    </row>
    <row r="244" spans="1:16" ht="12.75">
      <c r="A244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53</v>
      </c>
      <c s="37">
        <v>5060</v>
      </c>
      <c s="36">
        <v>0</v>
      </c>
      <c s="36">
        <f>ROUND(G244*H244,6)</f>
      </c>
      <c r="L244" s="38">
        <v>0</v>
      </c>
      <c s="32">
        <f>ROUND(ROUND(L244,2)*ROUND(G244,3),2)</f>
      </c>
      <c s="36" t="s">
        <v>54</v>
      </c>
      <c>
        <f>(M244*21)/100</f>
      </c>
      <c t="s">
        <v>27</v>
      </c>
    </row>
    <row r="245" spans="1:5" ht="12.75">
      <c r="A245" s="35" t="s">
        <v>55</v>
      </c>
      <c r="E245" s="39" t="s">
        <v>56</v>
      </c>
    </row>
    <row r="246" spans="1:5" ht="12.75">
      <c r="A246" s="35" t="s">
        <v>57</v>
      </c>
      <c r="E246" s="40" t="s">
        <v>58</v>
      </c>
    </row>
    <row r="247" spans="1:5" ht="12.75">
      <c r="A247" t="s">
        <v>59</v>
      </c>
      <c r="E247" s="39" t="s">
        <v>60</v>
      </c>
    </row>
    <row r="248" spans="1:16" ht="12.75">
      <c r="A248" t="s">
        <v>49</v>
      </c>
      <c s="34" t="s">
        <v>252</v>
      </c>
      <c s="34" t="s">
        <v>255</v>
      </c>
      <c s="35" t="s">
        <v>51</v>
      </c>
      <c s="6" t="s">
        <v>256</v>
      </c>
      <c s="36" t="s">
        <v>65</v>
      </c>
      <c s="37">
        <v>15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56</v>
      </c>
    </row>
    <row r="250" spans="1:5" ht="12.75">
      <c r="A250" s="35" t="s">
        <v>57</v>
      </c>
      <c r="E250" s="40" t="s">
        <v>58</v>
      </c>
    </row>
    <row r="251" spans="1:5" ht="12.75">
      <c r="A251" t="s">
        <v>59</v>
      </c>
      <c r="E251" s="39" t="s">
        <v>60</v>
      </c>
    </row>
    <row r="252" spans="1:16" ht="12.75">
      <c r="A252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260</v>
      </c>
      <c s="37">
        <v>4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65</v>
      </c>
      <c s="37">
        <v>15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264</v>
      </c>
      <c s="34" t="s">
        <v>218</v>
      </c>
      <c s="35" t="s">
        <v>51</v>
      </c>
      <c s="6" t="s">
        <v>219</v>
      </c>
      <c s="36" t="s">
        <v>65</v>
      </c>
      <c s="37">
        <v>15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3" ht="12.75">
      <c r="A264" t="s">
        <v>46</v>
      </c>
      <c r="C264" s="31" t="s">
        <v>66</v>
      </c>
      <c r="E264" s="33" t="s">
        <v>265</v>
      </c>
      <c r="J264" s="32">
        <f>0</f>
      </c>
      <c s="32">
        <f>0</f>
      </c>
      <c s="32">
        <f>0+L265+L269+L273+L277+L281+L285+L289+L293+L297+L301+L305+L309+L313+L317</f>
      </c>
      <c s="32">
        <f>0+M265+M269+M273+M277+M281+M285+M289+M293+M297+M301+M305+M309+M313+M317</f>
      </c>
    </row>
    <row r="265" spans="1:16" ht="12.75">
      <c r="A265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269</v>
      </c>
      <c s="37">
        <v>1.2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72</v>
      </c>
      <c>
        <f>(M265*21)/100</f>
      </c>
      <c t="s">
        <v>27</v>
      </c>
    </row>
    <row r="266" spans="1:5" ht="12.75">
      <c r="A266" s="35" t="s">
        <v>55</v>
      </c>
      <c r="E266" s="39" t="s">
        <v>56</v>
      </c>
    </row>
    <row r="267" spans="1:5" ht="12.75">
      <c r="A267" s="35" t="s">
        <v>57</v>
      </c>
      <c r="E267" s="40" t="s">
        <v>58</v>
      </c>
    </row>
    <row r="268" spans="1:5" ht="63.75">
      <c r="A268" t="s">
        <v>59</v>
      </c>
      <c r="E268" s="39" t="s">
        <v>270</v>
      </c>
    </row>
    <row r="269" spans="1:16" ht="25.5">
      <c r="A269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65</v>
      </c>
      <c s="37">
        <v>4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56</v>
      </c>
    </row>
    <row r="271" spans="1:5" ht="12.75">
      <c r="A271" s="35" t="s">
        <v>57</v>
      </c>
      <c r="E271" s="40" t="s">
        <v>58</v>
      </c>
    </row>
    <row r="272" spans="1:5" ht="12.75">
      <c r="A272" t="s">
        <v>59</v>
      </c>
      <c r="E272" s="39" t="s">
        <v>60</v>
      </c>
    </row>
    <row r="273" spans="1:16" ht="12.75">
      <c r="A273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183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56</v>
      </c>
    </row>
    <row r="275" spans="1:5" ht="12.75">
      <c r="A275" s="35" t="s">
        <v>57</v>
      </c>
      <c r="E275" s="40" t="s">
        <v>58</v>
      </c>
    </row>
    <row r="276" spans="1:5" ht="12.75">
      <c r="A276" t="s">
        <v>59</v>
      </c>
      <c r="E276" s="39" t="s">
        <v>60</v>
      </c>
    </row>
    <row r="277" spans="1:16" ht="12.75">
      <c r="A277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280</v>
      </c>
      <c s="37">
        <v>5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72</v>
      </c>
      <c>
        <f>(M277*21)/100</f>
      </c>
      <c t="s">
        <v>27</v>
      </c>
    </row>
    <row r="278" spans="1:5" ht="12.75">
      <c r="A278" s="35" t="s">
        <v>55</v>
      </c>
      <c r="E278" s="39" t="s">
        <v>56</v>
      </c>
    </row>
    <row r="279" spans="1:5" ht="12.75">
      <c r="A279" s="35" t="s">
        <v>57</v>
      </c>
      <c r="E279" s="40" t="s">
        <v>58</v>
      </c>
    </row>
    <row r="280" spans="1:5" ht="293.25">
      <c r="A280" t="s">
        <v>59</v>
      </c>
      <c r="E280" s="39" t="s">
        <v>281</v>
      </c>
    </row>
    <row r="281" spans="1:16" ht="12.75">
      <c r="A281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280</v>
      </c>
      <c s="37">
        <v>378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318.75">
      <c r="A284" t="s">
        <v>59</v>
      </c>
      <c r="E284" s="39" t="s">
        <v>285</v>
      </c>
    </row>
    <row r="285" spans="1:16" ht="12.75">
      <c r="A285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280</v>
      </c>
      <c s="37">
        <v>383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53</v>
      </c>
      <c s="37">
        <v>1200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53</v>
      </c>
      <c s="37">
        <v>102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53</v>
      </c>
      <c s="37">
        <v>8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295</v>
      </c>
      <c s="34" t="s">
        <v>298</v>
      </c>
      <c s="35" t="s">
        <v>51</v>
      </c>
      <c s="6" t="s">
        <v>299</v>
      </c>
      <c s="36" t="s">
        <v>65</v>
      </c>
      <c s="37">
        <v>1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65</v>
      </c>
      <c s="37">
        <v>1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280</v>
      </c>
      <c s="37">
        <v>180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309</v>
      </c>
      <c s="37">
        <v>49.4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183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60</v>
      </c>
    </row>
    <row r="321" spans="1:13" ht="12.75">
      <c r="A321" t="s">
        <v>46</v>
      </c>
      <c r="C321" s="31" t="s">
        <v>69</v>
      </c>
      <c r="E321" s="33" t="s">
        <v>313</v>
      </c>
      <c r="J321" s="32">
        <f>0</f>
      </c>
      <c s="32">
        <f>0</f>
      </c>
      <c s="32">
        <f>0+L322+L326+L330</f>
      </c>
      <c s="32">
        <f>0+M322+M326+M330</f>
      </c>
    </row>
    <row r="322" spans="1:16" ht="12.75">
      <c r="A322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65</v>
      </c>
      <c s="37">
        <v>2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72</v>
      </c>
      <c>
        <f>(M322*21)/100</f>
      </c>
      <c t="s">
        <v>27</v>
      </c>
    </row>
    <row r="323" spans="1:5" ht="12.75">
      <c r="A323" s="35" t="s">
        <v>55</v>
      </c>
      <c r="E323" s="39" t="s">
        <v>56</v>
      </c>
    </row>
    <row r="324" spans="1:5" ht="12.75">
      <c r="A324" s="35" t="s">
        <v>57</v>
      </c>
      <c r="E324" s="40" t="s">
        <v>58</v>
      </c>
    </row>
    <row r="325" spans="1:5" ht="51">
      <c r="A325" t="s">
        <v>59</v>
      </c>
      <c r="E325" s="39" t="s">
        <v>317</v>
      </c>
    </row>
    <row r="326" spans="1:16" ht="12.75">
      <c r="A326" t="s">
        <v>49</v>
      </c>
      <c s="34" t="s">
        <v>314</v>
      </c>
      <c s="34" t="s">
        <v>318</v>
      </c>
      <c s="35" t="s">
        <v>51</v>
      </c>
      <c s="6" t="s">
        <v>319</v>
      </c>
      <c s="36" t="s">
        <v>65</v>
      </c>
      <c s="37">
        <v>2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72</v>
      </c>
      <c>
        <f>(M326*21)/100</f>
      </c>
      <c t="s">
        <v>27</v>
      </c>
    </row>
    <row r="327" spans="1:5" ht="12.75">
      <c r="A327" s="35" t="s">
        <v>55</v>
      </c>
      <c r="E327" s="39" t="s">
        <v>56</v>
      </c>
    </row>
    <row r="328" spans="1:5" ht="12.75">
      <c r="A328" s="35" t="s">
        <v>57</v>
      </c>
      <c r="E328" s="40" t="s">
        <v>58</v>
      </c>
    </row>
    <row r="329" spans="1:5" ht="51">
      <c r="A329" t="s">
        <v>59</v>
      </c>
      <c r="E329" s="39" t="s">
        <v>320</v>
      </c>
    </row>
    <row r="330" spans="1:16" ht="12.75">
      <c r="A330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65</v>
      </c>
      <c s="37">
        <v>2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72</v>
      </c>
      <c>
        <f>(M330*21)/100</f>
      </c>
      <c t="s">
        <v>27</v>
      </c>
    </row>
    <row r="331" spans="1:5" ht="12.75">
      <c r="A331" s="35" t="s">
        <v>55</v>
      </c>
      <c r="E331" s="39" t="s">
        <v>56</v>
      </c>
    </row>
    <row r="332" spans="1:5" ht="12.75">
      <c r="A332" s="35" t="s">
        <v>57</v>
      </c>
      <c r="E332" s="40" t="s">
        <v>58</v>
      </c>
    </row>
    <row r="333" spans="1:5" ht="51">
      <c r="A333" t="s">
        <v>59</v>
      </c>
      <c r="E333" s="39" t="s">
        <v>317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324</v>
      </c>
      <c r="E4" s="26" t="s">
        <v>325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328</v>
      </c>
      <c r="E8" s="30" t="s">
        <v>327</v>
      </c>
      <c r="J8" s="29">
        <f>0+J9+J14+J35+J44+J53+J58</f>
      </c>
      <c s="29">
        <f>0+K9+K14+K35+K44+K53+K58</f>
      </c>
      <c s="29">
        <f>0+L9+L14+L35+L44+L53+L58</f>
      </c>
      <c s="29">
        <f>0+M9+M14+M35+M44+M53+M58</f>
      </c>
    </row>
    <row r="9" spans="1:13" ht="12.75">
      <c r="A9" t="s">
        <v>46</v>
      </c>
      <c r="C9" s="31" t="s">
        <v>329</v>
      </c>
      <c r="E9" s="33" t="s">
        <v>330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142</v>
      </c>
      <c s="34" t="s">
        <v>331</v>
      </c>
      <c s="35" t="s">
        <v>51</v>
      </c>
      <c s="6" t="s">
        <v>332</v>
      </c>
      <c s="36" t="s">
        <v>333</v>
      </c>
      <c s="37">
        <v>117.895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25.5">
      <c r="A11" s="35" t="s">
        <v>55</v>
      </c>
      <c r="E11" s="39" t="s">
        <v>334</v>
      </c>
    </row>
    <row r="12" spans="1:5" ht="140.25">
      <c r="A12" s="35" t="s">
        <v>57</v>
      </c>
      <c r="E12" s="40" t="s">
        <v>335</v>
      </c>
    </row>
    <row r="13" spans="1:5" ht="242.25">
      <c r="A13" t="s">
        <v>59</v>
      </c>
      <c r="E13" s="39" t="s">
        <v>336</v>
      </c>
    </row>
    <row r="14" spans="1:13" ht="12.75">
      <c r="A14" t="s">
        <v>46</v>
      </c>
      <c r="C14" s="31" t="s">
        <v>47</v>
      </c>
      <c r="E14" s="33" t="s">
        <v>265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26</v>
      </c>
      <c s="34" t="s">
        <v>337</v>
      </c>
      <c s="35" t="s">
        <v>51</v>
      </c>
      <c s="6" t="s">
        <v>284</v>
      </c>
      <c s="36" t="s">
        <v>280</v>
      </c>
      <c s="37">
        <v>8.895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38.25">
      <c r="A17" s="35" t="s">
        <v>57</v>
      </c>
      <c r="E17" s="40" t="s">
        <v>338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66</v>
      </c>
      <c s="34" t="s">
        <v>339</v>
      </c>
      <c s="35" t="s">
        <v>51</v>
      </c>
      <c s="6" t="s">
        <v>340</v>
      </c>
      <c s="36" t="s">
        <v>309</v>
      </c>
      <c s="37">
        <v>20.2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341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69</v>
      </c>
      <c s="34" t="s">
        <v>342</v>
      </c>
      <c s="35" t="s">
        <v>51</v>
      </c>
      <c s="6" t="s">
        <v>343</v>
      </c>
      <c s="36" t="s">
        <v>309</v>
      </c>
      <c s="37">
        <v>20.2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344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83</v>
      </c>
      <c s="34" t="s">
        <v>287</v>
      </c>
      <c s="35" t="s">
        <v>51</v>
      </c>
      <c s="6" t="s">
        <v>288</v>
      </c>
      <c s="36" t="s">
        <v>280</v>
      </c>
      <c s="37">
        <v>10.868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57</v>
      </c>
      <c r="E29" s="40" t="s">
        <v>345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136</v>
      </c>
      <c s="34" t="s">
        <v>346</v>
      </c>
      <c s="35" t="s">
        <v>51</v>
      </c>
      <c s="6" t="s">
        <v>347</v>
      </c>
      <c s="36" t="s">
        <v>280</v>
      </c>
      <c s="37">
        <v>86.478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76.5">
      <c r="A33" s="35" t="s">
        <v>57</v>
      </c>
      <c r="E33" s="40" t="s">
        <v>348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27</v>
      </c>
      <c r="E35" s="33" t="s">
        <v>349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77</v>
      </c>
      <c s="34" t="s">
        <v>350</v>
      </c>
      <c s="35" t="s">
        <v>51</v>
      </c>
      <c s="6" t="s">
        <v>351</v>
      </c>
      <c s="36" t="s">
        <v>280</v>
      </c>
      <c s="37">
        <v>11.431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25.5">
      <c r="A38" s="35" t="s">
        <v>57</v>
      </c>
      <c r="E38" s="40" t="s">
        <v>352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136</v>
      </c>
      <c s="34" t="s">
        <v>353</v>
      </c>
      <c s="35" t="s">
        <v>51</v>
      </c>
      <c s="6" t="s">
        <v>354</v>
      </c>
      <c s="36" t="s">
        <v>309</v>
      </c>
      <c s="37">
        <v>41.8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355</v>
      </c>
    </row>
    <row r="43" spans="1:5" ht="12.75">
      <c r="A43" t="s">
        <v>59</v>
      </c>
      <c r="E43" s="39" t="s">
        <v>60</v>
      </c>
    </row>
    <row r="44" spans="1:13" ht="12.75">
      <c r="A44" t="s">
        <v>46</v>
      </c>
      <c r="C44" s="31" t="s">
        <v>66</v>
      </c>
      <c r="E44" s="33" t="s">
        <v>356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92</v>
      </c>
      <c s="34" t="s">
        <v>357</v>
      </c>
      <c s="35" t="s">
        <v>51</v>
      </c>
      <c s="6" t="s">
        <v>358</v>
      </c>
      <c s="36" t="s">
        <v>280</v>
      </c>
      <c s="37">
        <v>25.1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359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123</v>
      </c>
      <c s="34" t="s">
        <v>360</v>
      </c>
      <c s="35" t="s">
        <v>51</v>
      </c>
      <c s="6" t="s">
        <v>361</v>
      </c>
      <c s="36" t="s">
        <v>309</v>
      </c>
      <c s="37">
        <v>1.839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25.5">
      <c r="A51" s="35" t="s">
        <v>57</v>
      </c>
      <c r="E51" s="40" t="s">
        <v>362</v>
      </c>
    </row>
    <row r="52" spans="1:5" ht="12.75">
      <c r="A52" t="s">
        <v>59</v>
      </c>
      <c r="E52" s="39" t="s">
        <v>60</v>
      </c>
    </row>
    <row r="53" spans="1:13" ht="12.75">
      <c r="A53" t="s">
        <v>46</v>
      </c>
      <c r="C53" s="31" t="s">
        <v>77</v>
      </c>
      <c r="E53" s="33" t="s">
        <v>363</v>
      </c>
      <c r="J53" s="32">
        <f>0</f>
      </c>
      <c s="32">
        <f>0</f>
      </c>
      <c s="32">
        <f>0+L54</f>
      </c>
      <c s="32">
        <f>0+M54</f>
      </c>
    </row>
    <row r="54" spans="1:16" ht="12.75">
      <c r="A54" t="s">
        <v>49</v>
      </c>
      <c s="34" t="s">
        <v>133</v>
      </c>
      <c s="34" t="s">
        <v>364</v>
      </c>
      <c s="35" t="s">
        <v>51</v>
      </c>
      <c s="6" t="s">
        <v>365</v>
      </c>
      <c s="36" t="s">
        <v>309</v>
      </c>
      <c s="37">
        <v>41.8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366</v>
      </c>
    </row>
    <row r="57" spans="1:5" ht="12.75">
      <c r="A57" t="s">
        <v>59</v>
      </c>
      <c r="E57" s="39" t="s">
        <v>60</v>
      </c>
    </row>
    <row r="58" spans="1:13" ht="12.75">
      <c r="A58" t="s">
        <v>46</v>
      </c>
      <c r="C58" s="31" t="s">
        <v>83</v>
      </c>
      <c r="E58" s="33" t="s">
        <v>367</v>
      </c>
      <c r="J58" s="32">
        <f>0</f>
      </c>
      <c s="32">
        <f>0</f>
      </c>
      <c s="32">
        <f>0+L59+L63</f>
      </c>
      <c s="32">
        <f>0+M59+M63</f>
      </c>
    </row>
    <row r="59" spans="1:16" ht="12.75">
      <c r="A59" t="s">
        <v>49</v>
      </c>
      <c s="34" t="s">
        <v>139</v>
      </c>
      <c s="34" t="s">
        <v>368</v>
      </c>
      <c s="35" t="s">
        <v>51</v>
      </c>
      <c s="6" t="s">
        <v>369</v>
      </c>
      <c s="36" t="s">
        <v>53</v>
      </c>
      <c s="37">
        <v>20.9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370</v>
      </c>
    </row>
    <row r="62" spans="1:5" ht="12.75">
      <c r="A62" t="s">
        <v>59</v>
      </c>
      <c r="E62" s="39" t="s">
        <v>60</v>
      </c>
    </row>
    <row r="63" spans="1:16" ht="12.75">
      <c r="A63" t="s">
        <v>49</v>
      </c>
      <c s="34" t="s">
        <v>156</v>
      </c>
      <c s="34" t="s">
        <v>371</v>
      </c>
      <c s="35" t="s">
        <v>51</v>
      </c>
      <c s="6" t="s">
        <v>372</v>
      </c>
      <c s="36" t="s">
        <v>53</v>
      </c>
      <c s="37">
        <v>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373</v>
      </c>
      <c r="E4" s="26" t="s">
        <v>374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377</v>
      </c>
      <c r="E8" s="30" t="s">
        <v>376</v>
      </c>
      <c r="J8" s="29">
        <f>0+J9+J14+J35+J44+J53+J62</f>
      </c>
      <c s="29">
        <f>0+K9+K14+K35+K44+K53+K62</f>
      </c>
      <c s="29">
        <f>0+L9+L14+L35+L44+L53+L62</f>
      </c>
      <c s="29">
        <f>0+M9+M14+M35+M44+M53+M62</f>
      </c>
    </row>
    <row r="9" spans="1:13" ht="12.75">
      <c r="A9" t="s">
        <v>46</v>
      </c>
      <c r="C9" s="31" t="s">
        <v>329</v>
      </c>
      <c r="E9" s="33" t="s">
        <v>330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142</v>
      </c>
      <c s="34" t="s">
        <v>331</v>
      </c>
      <c s="35" t="s">
        <v>51</v>
      </c>
      <c s="6" t="s">
        <v>332</v>
      </c>
      <c s="36" t="s">
        <v>333</v>
      </c>
      <c s="37">
        <v>33.188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25.5">
      <c r="A11" s="35" t="s">
        <v>55</v>
      </c>
      <c r="E11" s="39" t="s">
        <v>334</v>
      </c>
    </row>
    <row r="12" spans="1:5" ht="63.75">
      <c r="A12" s="35" t="s">
        <v>57</v>
      </c>
      <c r="E12" s="40" t="s">
        <v>378</v>
      </c>
    </row>
    <row r="13" spans="1:5" ht="255">
      <c r="A13" t="s">
        <v>59</v>
      </c>
      <c r="E13" s="39" t="s">
        <v>379</v>
      </c>
    </row>
    <row r="14" spans="1:13" ht="12.75">
      <c r="A14" t="s">
        <v>46</v>
      </c>
      <c r="C14" s="31" t="s">
        <v>47</v>
      </c>
      <c r="E14" s="33" t="s">
        <v>265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47</v>
      </c>
      <c s="34" t="s">
        <v>380</v>
      </c>
      <c s="35" t="s">
        <v>51</v>
      </c>
      <c s="6" t="s">
        <v>381</v>
      </c>
      <c s="36" t="s">
        <v>280</v>
      </c>
      <c s="37">
        <v>14.594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38.25">
      <c r="A17" s="35" t="s">
        <v>57</v>
      </c>
      <c r="E17" s="40" t="s">
        <v>382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27</v>
      </c>
      <c s="34" t="s">
        <v>383</v>
      </c>
      <c s="35" t="s">
        <v>51</v>
      </c>
      <c s="6" t="s">
        <v>279</v>
      </c>
      <c s="36" t="s">
        <v>280</v>
      </c>
      <c s="37">
        <v>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384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66</v>
      </c>
      <c s="34" t="s">
        <v>339</v>
      </c>
      <c s="35" t="s">
        <v>51</v>
      </c>
      <c s="6" t="s">
        <v>340</v>
      </c>
      <c s="36" t="s">
        <v>309</v>
      </c>
      <c s="37">
        <v>30.5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385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69</v>
      </c>
      <c s="34" t="s">
        <v>342</v>
      </c>
      <c s="35" t="s">
        <v>51</v>
      </c>
      <c s="6" t="s">
        <v>343</v>
      </c>
      <c s="36" t="s">
        <v>309</v>
      </c>
      <c s="37">
        <v>30.5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57</v>
      </c>
      <c r="E29" s="40" t="s">
        <v>386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133</v>
      </c>
      <c s="34" t="s">
        <v>387</v>
      </c>
      <c s="35" t="s">
        <v>51</v>
      </c>
      <c s="6" t="s">
        <v>388</v>
      </c>
      <c s="36" t="s">
        <v>389</v>
      </c>
      <c s="37">
        <v>561.61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63.75">
      <c r="A33" s="35" t="s">
        <v>57</v>
      </c>
      <c r="E33" s="40" t="s">
        <v>390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27</v>
      </c>
      <c r="E35" s="33" t="s">
        <v>349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77</v>
      </c>
      <c s="34" t="s">
        <v>350</v>
      </c>
      <c s="35" t="s">
        <v>51</v>
      </c>
      <c s="6" t="s">
        <v>351</v>
      </c>
      <c s="36" t="s">
        <v>280</v>
      </c>
      <c s="37">
        <v>4.704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391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139</v>
      </c>
      <c s="34" t="s">
        <v>353</v>
      </c>
      <c s="35" t="s">
        <v>51</v>
      </c>
      <c s="6" t="s">
        <v>354</v>
      </c>
      <c s="36" t="s">
        <v>309</v>
      </c>
      <c s="37">
        <v>41.8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392</v>
      </c>
    </row>
    <row r="43" spans="1:5" ht="12.75">
      <c r="A43" t="s">
        <v>59</v>
      </c>
      <c r="E43" s="39" t="s">
        <v>60</v>
      </c>
    </row>
    <row r="44" spans="1:13" ht="12.75">
      <c r="A44" t="s">
        <v>46</v>
      </c>
      <c r="C44" s="31" t="s">
        <v>69</v>
      </c>
      <c r="E44" s="33" t="s">
        <v>393</v>
      </c>
      <c r="J44" s="32">
        <f>0</f>
      </c>
      <c s="32">
        <f>0</f>
      </c>
      <c s="32">
        <f>0+L45+L49</f>
      </c>
      <c s="32">
        <f>0+M45+M49</f>
      </c>
    </row>
    <row r="45" spans="1:16" ht="12.75">
      <c r="A45" t="s">
        <v>49</v>
      </c>
      <c s="34" t="s">
        <v>86</v>
      </c>
      <c s="34" t="s">
        <v>394</v>
      </c>
      <c s="35" t="s">
        <v>51</v>
      </c>
      <c s="6" t="s">
        <v>395</v>
      </c>
      <c s="36" t="s">
        <v>309</v>
      </c>
      <c s="37">
        <v>17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396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89</v>
      </c>
      <c s="34" t="s">
        <v>397</v>
      </c>
      <c s="35" t="s">
        <v>51</v>
      </c>
      <c s="6" t="s">
        <v>398</v>
      </c>
      <c s="36" t="s">
        <v>309</v>
      </c>
      <c s="37">
        <v>19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12.75">
      <c r="A51" s="35" t="s">
        <v>57</v>
      </c>
      <c r="E51" s="40" t="s">
        <v>399</v>
      </c>
    </row>
    <row r="52" spans="1:5" ht="12.75">
      <c r="A52" t="s">
        <v>59</v>
      </c>
      <c r="E52" s="39" t="s">
        <v>60</v>
      </c>
    </row>
    <row r="53" spans="1:13" ht="12.75">
      <c r="A53" t="s">
        <v>46</v>
      </c>
      <c r="C53" s="31" t="s">
        <v>77</v>
      </c>
      <c r="E53" s="33" t="s">
        <v>363</v>
      </c>
      <c r="J53" s="32">
        <f>0</f>
      </c>
      <c s="32">
        <f>0</f>
      </c>
      <c s="32">
        <f>0+L54+L58</f>
      </c>
      <c s="32">
        <f>0+M54+M58</f>
      </c>
    </row>
    <row r="54" spans="1:16" ht="12.75">
      <c r="A54" t="s">
        <v>49</v>
      </c>
      <c s="34" t="s">
        <v>100</v>
      </c>
      <c s="34" t="s">
        <v>400</v>
      </c>
      <c s="35" t="s">
        <v>51</v>
      </c>
      <c s="6" t="s">
        <v>401</v>
      </c>
      <c s="36" t="s">
        <v>402</v>
      </c>
      <c s="37">
        <v>800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25.5">
      <c r="A56" s="35" t="s">
        <v>57</v>
      </c>
      <c r="E56" s="40" t="s">
        <v>403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136</v>
      </c>
      <c s="34" t="s">
        <v>364</v>
      </c>
      <c s="35" t="s">
        <v>51</v>
      </c>
      <c s="6" t="s">
        <v>365</v>
      </c>
      <c s="36" t="s">
        <v>309</v>
      </c>
      <c s="37">
        <v>41.8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392</v>
      </c>
    </row>
    <row r="61" spans="1:5" ht="12.75">
      <c r="A61" t="s">
        <v>59</v>
      </c>
      <c r="E61" s="39" t="s">
        <v>60</v>
      </c>
    </row>
    <row r="62" spans="1:13" ht="12.75">
      <c r="A62" t="s">
        <v>46</v>
      </c>
      <c r="C62" s="31" t="s">
        <v>83</v>
      </c>
      <c r="E62" s="33" t="s">
        <v>367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80</v>
      </c>
      <c s="34" t="s">
        <v>404</v>
      </c>
      <c s="35" t="s">
        <v>51</v>
      </c>
      <c s="6" t="s">
        <v>405</v>
      </c>
      <c s="36" t="s">
        <v>53</v>
      </c>
      <c s="37">
        <v>20.9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406</v>
      </c>
    </row>
    <row r="66" spans="1:5" ht="12.75">
      <c r="A66" t="s">
        <v>59</v>
      </c>
      <c r="E6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407</v>
      </c>
      <c r="E4" s="26" t="s">
        <v>408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COUNTIFS(L8:L134,"=0",A8:A134,"P")+COUNTIFS(L8:L134,"",A8:A134,"P")+SUM(Q8:Q134)</f>
      </c>
    </row>
    <row r="8" spans="1:13" ht="12.75">
      <c r="A8" t="s">
        <v>44</v>
      </c>
      <c r="C8" s="28" t="s">
        <v>411</v>
      </c>
      <c r="E8" s="30" t="s">
        <v>410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412</v>
      </c>
      <c r="J9" s="32">
        <f>0</f>
      </c>
      <c s="32">
        <f>0</f>
      </c>
      <c s="32">
        <f>0+L10+L14+L18+L22+L26+L30+L34+L38+L42+L46+L50+L54+L58+L62+L66+L70+L74+L78+L82+L86+L90+L94+L98+L102+L106+L110+L114+L118+L122+L126+L130+L134</f>
      </c>
      <c s="32">
        <f>0+M10+M14+M18+M22+M26+M30+M34+M38+M42+M46+M50+M54+M58+M62+M66+M70+M74+M78+M82+M86+M90+M94+M98+M102+M106+M110+M114+M118+M122+M126+M130+M134</f>
      </c>
    </row>
    <row r="10" spans="1:16" ht="12.75">
      <c r="A10" t="s">
        <v>49</v>
      </c>
      <c s="34" t="s">
        <v>47</v>
      </c>
      <c s="34" t="s">
        <v>413</v>
      </c>
      <c s="35" t="s">
        <v>51</v>
      </c>
      <c s="6" t="s">
        <v>414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415</v>
      </c>
      <c s="35" t="s">
        <v>51</v>
      </c>
      <c s="6" t="s">
        <v>416</v>
      </c>
      <c s="36" t="s">
        <v>53</v>
      </c>
      <c s="37">
        <v>250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417</v>
      </c>
      <c s="35" t="s">
        <v>51</v>
      </c>
      <c s="6" t="s">
        <v>418</v>
      </c>
      <c s="36" t="s">
        <v>53</v>
      </c>
      <c s="37">
        <v>1250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419</v>
      </c>
      <c s="35" t="s">
        <v>51</v>
      </c>
      <c s="6" t="s">
        <v>420</v>
      </c>
      <c s="36" t="s">
        <v>65</v>
      </c>
      <c s="37">
        <v>10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202</v>
      </c>
      <c s="35" t="s">
        <v>51</v>
      </c>
      <c s="6" t="s">
        <v>203</v>
      </c>
      <c s="36" t="s">
        <v>65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421</v>
      </c>
      <c s="35" t="s">
        <v>51</v>
      </c>
      <c s="6" t="s">
        <v>422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296</v>
      </c>
      <c s="35" t="s">
        <v>51</v>
      </c>
      <c s="6" t="s">
        <v>297</v>
      </c>
      <c s="36" t="s">
        <v>53</v>
      </c>
      <c s="37">
        <v>1500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80</v>
      </c>
      <c s="34" t="s">
        <v>221</v>
      </c>
      <c s="35" t="s">
        <v>51</v>
      </c>
      <c s="6" t="s">
        <v>222</v>
      </c>
      <c s="36" t="s">
        <v>53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224</v>
      </c>
      <c s="35" t="s">
        <v>51</v>
      </c>
      <c s="6" t="s">
        <v>225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86</v>
      </c>
      <c s="34" t="s">
        <v>423</v>
      </c>
      <c s="35" t="s">
        <v>51</v>
      </c>
      <c s="6" t="s">
        <v>424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425</v>
      </c>
      <c s="35" t="s">
        <v>51</v>
      </c>
      <c s="6" t="s">
        <v>426</v>
      </c>
      <c s="36" t="s">
        <v>65</v>
      </c>
      <c s="37">
        <v>3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25.5">
      <c r="A54" t="s">
        <v>49</v>
      </c>
      <c s="34" t="s">
        <v>92</v>
      </c>
      <c s="34" t="s">
        <v>70</v>
      </c>
      <c s="35" t="s">
        <v>51</v>
      </c>
      <c s="6" t="s">
        <v>427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72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7.5">
      <c r="A57" t="s">
        <v>59</v>
      </c>
      <c r="E57" s="39" t="s">
        <v>428</v>
      </c>
    </row>
    <row r="58" spans="1:16" ht="12.75">
      <c r="A58" t="s">
        <v>49</v>
      </c>
      <c s="34" t="s">
        <v>95</v>
      </c>
      <c s="34" t="s">
        <v>429</v>
      </c>
      <c s="35" t="s">
        <v>51</v>
      </c>
      <c s="6" t="s">
        <v>430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100</v>
      </c>
      <c s="34" t="s">
        <v>431</v>
      </c>
      <c s="35" t="s">
        <v>51</v>
      </c>
      <c s="6" t="s">
        <v>432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104</v>
      </c>
      <c s="34" t="s">
        <v>433</v>
      </c>
      <c s="35" t="s">
        <v>51</v>
      </c>
      <c s="6" t="s">
        <v>434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435</v>
      </c>
      <c s="35" t="s">
        <v>51</v>
      </c>
      <c s="6" t="s">
        <v>436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112</v>
      </c>
      <c s="34" t="s">
        <v>437</v>
      </c>
      <c s="35" t="s">
        <v>51</v>
      </c>
      <c s="6" t="s">
        <v>438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116</v>
      </c>
      <c s="34" t="s">
        <v>439</v>
      </c>
      <c s="35" t="s">
        <v>51</v>
      </c>
      <c s="6" t="s">
        <v>440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120</v>
      </c>
      <c s="34" t="s">
        <v>441</v>
      </c>
      <c s="35" t="s">
        <v>51</v>
      </c>
      <c s="6" t="s">
        <v>442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25.5">
      <c r="A86" t="s">
        <v>49</v>
      </c>
      <c s="34" t="s">
        <v>123</v>
      </c>
      <c s="34" t="s">
        <v>443</v>
      </c>
      <c s="35" t="s">
        <v>51</v>
      </c>
      <c s="6" t="s">
        <v>444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130</v>
      </c>
      <c s="34" t="s">
        <v>445</v>
      </c>
      <c s="35" t="s">
        <v>51</v>
      </c>
      <c s="6" t="s">
        <v>446</v>
      </c>
      <c s="36" t="s">
        <v>163</v>
      </c>
      <c s="37">
        <v>32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133</v>
      </c>
      <c s="34" t="s">
        <v>447</v>
      </c>
      <c s="35" t="s">
        <v>51</v>
      </c>
      <c s="6" t="s">
        <v>448</v>
      </c>
      <c s="36" t="s">
        <v>280</v>
      </c>
      <c s="37">
        <v>12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136</v>
      </c>
      <c s="34" t="s">
        <v>449</v>
      </c>
      <c s="35" t="s">
        <v>51</v>
      </c>
      <c s="6" t="s">
        <v>450</v>
      </c>
      <c s="36" t="s">
        <v>280</v>
      </c>
      <c s="37">
        <v>545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139</v>
      </c>
      <c s="34" t="s">
        <v>287</v>
      </c>
      <c s="35" t="s">
        <v>51</v>
      </c>
      <c s="6" t="s">
        <v>288</v>
      </c>
      <c s="36" t="s">
        <v>280</v>
      </c>
      <c s="37">
        <v>557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142</v>
      </c>
      <c s="34" t="s">
        <v>293</v>
      </c>
      <c s="35" t="s">
        <v>51</v>
      </c>
      <c s="6" t="s">
        <v>294</v>
      </c>
      <c s="36" t="s">
        <v>53</v>
      </c>
      <c s="37">
        <v>45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148</v>
      </c>
      <c s="34" t="s">
        <v>304</v>
      </c>
      <c s="35" t="s">
        <v>51</v>
      </c>
      <c s="6" t="s">
        <v>305</v>
      </c>
      <c s="36" t="s">
        <v>280</v>
      </c>
      <c s="37">
        <v>136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152</v>
      </c>
      <c s="34" t="s">
        <v>451</v>
      </c>
      <c s="35" t="s">
        <v>51</v>
      </c>
      <c s="6" t="s">
        <v>452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156</v>
      </c>
      <c s="34" t="s">
        <v>453</v>
      </c>
      <c s="35" t="s">
        <v>51</v>
      </c>
      <c s="6" t="s">
        <v>454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160</v>
      </c>
      <c s="34" t="s">
        <v>455</v>
      </c>
      <c s="35" t="s">
        <v>51</v>
      </c>
      <c s="6" t="s">
        <v>456</v>
      </c>
      <c s="36" t="s">
        <v>53</v>
      </c>
      <c s="37">
        <v>1500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25.5">
      <c r="A126" t="s">
        <v>49</v>
      </c>
      <c s="34" t="s">
        <v>164</v>
      </c>
      <c s="34" t="s">
        <v>457</v>
      </c>
      <c s="35" t="s">
        <v>51</v>
      </c>
      <c s="6" t="s">
        <v>458</v>
      </c>
      <c s="36" t="s">
        <v>333</v>
      </c>
      <c s="37">
        <v>0.45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167</v>
      </c>
      <c s="34" t="s">
        <v>181</v>
      </c>
      <c s="35" t="s">
        <v>51</v>
      </c>
      <c s="6" t="s">
        <v>182</v>
      </c>
      <c s="36" t="s">
        <v>183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170</v>
      </c>
      <c s="34" t="s">
        <v>459</v>
      </c>
      <c s="35" t="s">
        <v>51</v>
      </c>
      <c s="6" t="s">
        <v>460</v>
      </c>
      <c s="36" t="s">
        <v>163</v>
      </c>
      <c s="37">
        <v>24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461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461</v>
      </c>
      <c r="E4" s="26" t="s">
        <v>462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465</v>
      </c>
      <c r="E8" s="30" t="s">
        <v>464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466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467</v>
      </c>
      <c s="35" t="s">
        <v>51</v>
      </c>
      <c s="6" t="s">
        <v>468</v>
      </c>
      <c s="36" t="s">
        <v>183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469</v>
      </c>
    </row>
    <row r="12" spans="1:5" ht="12.75">
      <c r="A12" s="35" t="s">
        <v>57</v>
      </c>
      <c r="E12" s="40" t="s">
        <v>470</v>
      </c>
    </row>
    <row r="13" spans="1:5" ht="89.25">
      <c r="A13" t="s">
        <v>59</v>
      </c>
      <c r="E13" s="39" t="s">
        <v>471</v>
      </c>
    </row>
    <row r="14" spans="1:16" ht="12.75">
      <c r="A14" t="s">
        <v>49</v>
      </c>
      <c s="34" t="s">
        <v>27</v>
      </c>
      <c s="34" t="s">
        <v>472</v>
      </c>
      <c s="35" t="s">
        <v>51</v>
      </c>
      <c s="6" t="s">
        <v>473</v>
      </c>
      <c s="36" t="s">
        <v>183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474</v>
      </c>
    </row>
    <row r="16" spans="1:5" ht="12.75">
      <c r="A16" s="35" t="s">
        <v>57</v>
      </c>
      <c r="E16" s="40" t="s">
        <v>470</v>
      </c>
    </row>
    <row r="17" spans="1:5" ht="102">
      <c r="A17" t="s">
        <v>59</v>
      </c>
      <c r="E17" s="39" t="s">
        <v>475</v>
      </c>
    </row>
    <row r="18" spans="1:16" ht="12.75">
      <c r="A18" t="s">
        <v>49</v>
      </c>
      <c s="34" t="s">
        <v>26</v>
      </c>
      <c s="34" t="s">
        <v>476</v>
      </c>
      <c s="35" t="s">
        <v>51</v>
      </c>
      <c s="6" t="s">
        <v>477</v>
      </c>
      <c s="36" t="s">
        <v>183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478</v>
      </c>
    </row>
    <row r="20" spans="1:5" ht="12.75">
      <c r="A20" s="35" t="s">
        <v>57</v>
      </c>
      <c r="E20" s="40" t="s">
        <v>470</v>
      </c>
    </row>
    <row r="21" spans="1:5" ht="38.25">
      <c r="A21" t="s">
        <v>59</v>
      </c>
      <c r="E21" s="39" t="s">
        <v>479</v>
      </c>
    </row>
    <row r="22" spans="1:13" ht="12.75">
      <c r="A22" t="s">
        <v>46</v>
      </c>
      <c r="C22" s="31" t="s">
        <v>27</v>
      </c>
      <c r="E22" s="33" t="s">
        <v>480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481</v>
      </c>
      <c s="35" t="s">
        <v>51</v>
      </c>
      <c s="6" t="s">
        <v>482</v>
      </c>
      <c s="36" t="s">
        <v>183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483</v>
      </c>
    </row>
    <row r="25" spans="1:5" ht="12.75">
      <c r="A25" s="35" t="s">
        <v>57</v>
      </c>
      <c r="E25" s="40" t="s">
        <v>470</v>
      </c>
    </row>
    <row r="26" spans="1:5" ht="89.25">
      <c r="A26" t="s">
        <v>59</v>
      </c>
      <c r="E26" s="39" t="s">
        <v>484</v>
      </c>
    </row>
    <row r="27" spans="1:16" ht="12.75">
      <c r="A27" t="s">
        <v>49</v>
      </c>
      <c s="34" t="s">
        <v>69</v>
      </c>
      <c s="34" t="s">
        <v>485</v>
      </c>
      <c s="35" t="s">
        <v>51</v>
      </c>
      <c s="6" t="s">
        <v>486</v>
      </c>
      <c s="36" t="s">
        <v>183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487</v>
      </c>
    </row>
    <row r="29" spans="1:5" ht="12.75">
      <c r="A29" s="35" t="s">
        <v>57</v>
      </c>
      <c r="E29" s="40" t="s">
        <v>470</v>
      </c>
    </row>
    <row r="30" spans="1:5" ht="76.5">
      <c r="A30" t="s">
        <v>59</v>
      </c>
      <c r="E30" s="39" t="s">
        <v>488</v>
      </c>
    </row>
    <row r="31" spans="1:16" ht="12.75">
      <c r="A31" t="s">
        <v>49</v>
      </c>
      <c s="34" t="s">
        <v>74</v>
      </c>
      <c s="34" t="s">
        <v>489</v>
      </c>
      <c s="35" t="s">
        <v>51</v>
      </c>
      <c s="6" t="s">
        <v>490</v>
      </c>
      <c s="36" t="s">
        <v>183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491</v>
      </c>
    </row>
    <row r="33" spans="1:5" ht="12.75">
      <c r="A33" s="35" t="s">
        <v>57</v>
      </c>
      <c r="E33" s="40" t="s">
        <v>492</v>
      </c>
    </row>
    <row r="34" spans="1:5" ht="25.5">
      <c r="A34" t="s">
        <v>59</v>
      </c>
      <c r="E34" s="39" t="s">
        <v>493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