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SO 01-10-01" sheetId="2" r:id="rId2"/>
    <sheet name="SO 01-11-01" sheetId="3" r:id="rId3"/>
    <sheet name="SO 01-21-01" sheetId="4" r:id="rId4"/>
    <sheet name="SO 98-98" sheetId="5" r:id="rId5"/>
  </sheets>
  <definedNames/>
  <calcPr/>
  <webPublishing/>
</workbook>
</file>

<file path=xl/sharedStrings.xml><?xml version="1.0" encoding="utf-8"?>
<sst xmlns="http://schemas.openxmlformats.org/spreadsheetml/2006/main" count="1084" uniqueCount="285">
  <si>
    <t>Aspe</t>
  </si>
  <si>
    <t>Rekapitulace ceny</t>
  </si>
  <si>
    <t>S632100086</t>
  </si>
  <si>
    <t>Rekonstrukce náspu v km 72,300 – 72,350 v úseku Blíževedly – Česká Lípa</t>
  </si>
  <si>
    <t>ZŘ</t>
  </si>
  <si>
    <t>20230417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</si>
  <si>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</si>
  <si>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</si>
  <si>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</si>
  <si>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</si>
  <si>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</si>
  <si>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</si>
  <si>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</si>
  <si>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</si>
  <si>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D.2.1.1.0</t>
  </si>
  <si>
    <t>Železniční svršek</t>
  </si>
  <si>
    <t xml:space="preserve">  SO 01-10-01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</si>
  <si>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</si>
  <si>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</si>
  <si>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</si>
  <si>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</si>
  <si>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</si>
  <si>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</si>
  <si>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</si>
  <si>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</si>
  <si>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</si>
  <si>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</si>
  <si>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</si>
  <si>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</si>
  <si>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</si>
  <si>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</si>
  <si>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</si>
  <si>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</si>
  <si>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</si>
  <si>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</si>
  <si>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</si>
  <si>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</si>
  <si>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</si>
  <si>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</si>
  <si>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</si>
  <si>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</si>
  <si>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</si>
  <si>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</si>
  <si>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</si>
  <si>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01-10-01</t>
  </si>
  <si>
    <t>SD</t>
  </si>
  <si>
    <t>0</t>
  </si>
  <si>
    <t>Všeobecné konstrukce a práce</t>
  </si>
  <si>
    <t>P</t>
  </si>
  <si>
    <t>1</t>
  </si>
  <si>
    <t>015150</t>
  </si>
  <si>
    <t/>
  </si>
  <si>
    <t>POPLATKY ZA LIKVIDACI ODPADŮ NEKONTAMINOVANÝCH - 17 05 08 ŠTĚRK Z KOLEJIŠTĚ (ODPAD PO RECYKLACI)</t>
  </si>
  <si>
    <t>T</t>
  </si>
  <si>
    <t>2022_OTSKP</t>
  </si>
  <si>
    <t>PP</t>
  </si>
  <si>
    <t>odměřeno z výkresů</t>
  </si>
  <si>
    <t>VV</t>
  </si>
  <si>
    <t>odměřeno dle situace - 50%odpad    
(103.904) * 2.1 t/m3</t>
  </si>
  <si>
    <t>TS</t>
  </si>
  <si>
    <t>Technická specifikace položky odpovídá příslušné cenové soustavě.</t>
  </si>
  <si>
    <t>02971</t>
  </si>
  <si>
    <t>OSTAT POŽADAVKY - GEOTECHNICKÝ MONITORING NA POVRCHU</t>
  </si>
  <si>
    <t>KPL</t>
  </si>
  <si>
    <t>015260</t>
  </si>
  <si>
    <t>POPLATKY ZA LIKVIDACI ODPADŮ NEKONTAMINOVANÝCH - 07 02 99 PRYŽOVÉ PODLOŽKY (ŽEL. SVRŠEK)</t>
  </si>
  <si>
    <t>0.028 + 0.042t</t>
  </si>
  <si>
    <t>5</t>
  </si>
  <si>
    <t>Komunikace</t>
  </si>
  <si>
    <t>4</t>
  </si>
  <si>
    <t>512550</t>
  </si>
  <si>
    <t>KOLEJOVÉ LOŽE - ZŘÍZENÍ Z KAMENIVA HRUBÉHO DRCENÉHO (ŠTĚRK)</t>
  </si>
  <si>
    <t>M3</t>
  </si>
  <si>
    <t>svršek + lože za výhybku č.1</t>
  </si>
  <si>
    <t>odměřeno z výlresů</t>
  </si>
  <si>
    <t>542121</t>
  </si>
  <si>
    <t>SMĚROVÉ A VÝŠKOVÉ VYROVNÁNÍ KOLEJE NA PRAŽCÍCH BETONOVÝCH DO 0,05 M</t>
  </si>
  <si>
    <t>M</t>
  </si>
  <si>
    <t>odměřeno dle situace</t>
  </si>
  <si>
    <t>6</t>
  </si>
  <si>
    <t>528231</t>
  </si>
  <si>
    <t>KOLEJ 49 E1, ROZD. "D", BEZSTYKOVÁ, PR. BET. PODKLADNICOVÝ, UP. TUHÉ</t>
  </si>
  <si>
    <t>nová kolej u nástupiště</t>
  </si>
  <si>
    <t>7</t>
  </si>
  <si>
    <t>545122</t>
  </si>
  <si>
    <t>SVAR KOLEJNIC (STEJNÉHO TVARU) 49 E1, T SPOJITĚ</t>
  </si>
  <si>
    <t>KUS</t>
  </si>
  <si>
    <t>svár na jeden pás</t>
  </si>
  <si>
    <t>9</t>
  </si>
  <si>
    <t>Ostatní konstrukce a práce</t>
  </si>
  <si>
    <t>8</t>
  </si>
  <si>
    <t>965010</t>
  </si>
  <si>
    <t>ODSTRANĚNÍ KOLEJOVÉHO LOŽE A DRÁŽNÍCH STEZEK</t>
  </si>
  <si>
    <t>odměřeno dle situace     
demontované koleje (103.906* 2.0 m2)</t>
  </si>
  <si>
    <t>965021</t>
  </si>
  <si>
    <t>ODSTRANĚNÍ KOLEJOVÉHO LOŽE A DRÁŽNÍCH STEZEK - ODVOZ NA SKLÁDKU</t>
  </si>
  <si>
    <t>M3KM</t>
  </si>
  <si>
    <t>odvoz 20 km *  (kol. lože  - dosyp nástupišť)    
103.906) m3 * 20 km</t>
  </si>
  <si>
    <t>10</t>
  </si>
  <si>
    <t>965113</t>
  </si>
  <si>
    <t>DEMONTÁŽ KOLEJE NA BETONOVÝCH PRAŽCÍCH DO KOLEJOVÝCH POLÍ S ODVOZEM NA MONTÁŽNÍ ZÁKLADNU S NÁSLEDNÝM ROZEBRÁNÍM</t>
  </si>
  <si>
    <t>11</t>
  </si>
  <si>
    <t>965311</t>
  </si>
  <si>
    <t>ROZEBRÁNÍ PŘEJEZDU, PŘECHODU Z DÍLCŮ</t>
  </si>
  <si>
    <t>M2</t>
  </si>
  <si>
    <t>12</t>
  </si>
  <si>
    <t>921940</t>
  </si>
  <si>
    <t>MONTÁŽ PŘEJEZDU NEBO PŘECHODU Z JAKÝCHKOLIV VYZÍSKANÝCH NEBO REGENEROVANÝCH DÍLCŮ</t>
  </si>
  <si>
    <t>13</t>
  </si>
  <si>
    <t>965116</t>
  </si>
  <si>
    <t>DEMONTÁŽ KOLEJE NA BETONOVÝCH PRAŽCÍCH - ODVOZ ROZEBRANÝCH SOUČÁSTÍ (Z MÍSTA DEMONTÁŽE NEBO Z MONTÁŽNÍ ZÁKLADNY) K LIKVIDACI</t>
  </si>
  <si>
    <t>tkm</t>
  </si>
  <si>
    <t>součet hmotností všech materiálů kolejí na beton. Pr. (koleje, pražce, kolejivo, pryž)</t>
  </si>
  <si>
    <t>(8.601+7.717+46.110+0.028+0.042+0.418t) * 20 km</t>
  </si>
  <si>
    <t>D.2.1.1.1</t>
  </si>
  <si>
    <t>Železniční spodek</t>
  </si>
  <si>
    <t xml:space="preserve">  SO 01-11-01</t>
  </si>
  <si>
    <t>SO 01-11-01</t>
  </si>
  <si>
    <t>015140</t>
  </si>
  <si>
    <t>POPLATKY ZA LIKVIDACI ODPADŮ NEKONTAMINOVANÝCH - 17 01 01 BETON Z DEMOLIC OBJEKTŮ, ZÁKLADŮ TV</t>
  </si>
  <si>
    <t>námezníky</t>
  </si>
  <si>
    <t>odměřeno z výkreů</t>
  </si>
  <si>
    <t>015111</t>
  </si>
  <si>
    <t>POPLATKY ZA LIKVIDACI ODPADŮ NEKONTAMINOVANÝCH - 17 05 04 VYTĚŽENÉ ZEMINY A HORNINY - I. TŘÍDA TĚŽITELNOSTI</t>
  </si>
  <si>
    <t>výkop</t>
  </si>
  <si>
    <t>(6800)m3*2.05t/m3</t>
  </si>
  <si>
    <t>Zemní práce</t>
  </si>
  <si>
    <t>123738</t>
  </si>
  <si>
    <t>ODKOP PRO SPOD STAVBU SILNIC A ŽELEZNIC TŘ. I, ODVOZ DO 20KM</t>
  </si>
  <si>
    <t>13273</t>
  </si>
  <si>
    <t>HLOUBENÍ RÝH ŠÍŘ DO 2M PAŽ I NEPAŽ TŘ. I</t>
  </si>
  <si>
    <t>Výkop pro svodné potrubí</t>
  </si>
  <si>
    <t>50m*1*1.5=75m3</t>
  </si>
  <si>
    <t>132738</t>
  </si>
  <si>
    <t>HLOUBENÍ RÝH ŠÍŘ DO 2M PAŽ I NEPAŽ TŘ. I, ODVOZ DO 20KM</t>
  </si>
  <si>
    <t>svodné potrubí</t>
  </si>
  <si>
    <t>17411</t>
  </si>
  <si>
    <t>ZÁSYP JAM A RÝH ZEMINOU SE ZHUTNĚNÍM</t>
  </si>
  <si>
    <t>zásyp zeminou z výkopu při hloubení</t>
  </si>
  <si>
    <t>17171</t>
  </si>
  <si>
    <t>ULOŽENÍ SYPANINY DO NÁSYPŮ VRSTEVNATÝCH SE ZHUT SE ZLEPŠENÍM ZEMINY</t>
  </si>
  <si>
    <t>17180</t>
  </si>
  <si>
    <t>ULOŽENÍ SYPANINY DO NÁSYPŮ Z NAKUPOVANÝCH MATERIÁLŮ</t>
  </si>
  <si>
    <t>18222</t>
  </si>
  <si>
    <t>ROZPROSTŘENÍ ORNICE VE SVAHU V TL DO 0,15M</t>
  </si>
  <si>
    <t>121108</t>
  </si>
  <si>
    <t>SEJMUTÍ ORNICE NEBO LESNÍ PŮDY S ODVOZEM DO 20KM</t>
  </si>
  <si>
    <t>18242</t>
  </si>
  <si>
    <t>ZALOŽENÍ TRÁVNÍKU HYDROOSEVEM NA ORNICI</t>
  </si>
  <si>
    <t>18110</t>
  </si>
  <si>
    <t>ÚPRAVA PLÁNĚ SE ZHUTNĚNÍM V HORNINĚ TŘ. I</t>
  </si>
  <si>
    <t>odměřeno dle řezů</t>
  </si>
  <si>
    <t>Základy</t>
  </si>
  <si>
    <t>21265</t>
  </si>
  <si>
    <t>TRATIVODY KOMPLET Z TRUB Z PLAST HMOT DN DO 300MM</t>
  </si>
  <si>
    <t>14</t>
  </si>
  <si>
    <t>R212658</t>
  </si>
  <si>
    <t>TRATIVODY KOMPLET Z TRUB Z PLAST HMOT DN DO 400MM</t>
  </si>
  <si>
    <t>R-položka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</si>
  <si>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</si>
  <si>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15</t>
  </si>
  <si>
    <t>R22451</t>
  </si>
  <si>
    <t>VÁPENNÉ PILOTY</t>
  </si>
  <si>
    <t>Položka zahrnuje veškeré práce, dopravu, náklady na mechanizaci a jejich obsluhu, materiál v požadované kvalitě pro provedení vápenných pilot, dle technologických postupů včetně zkoušek</t>
  </si>
  <si>
    <t>16</t>
  </si>
  <si>
    <t>21363</t>
  </si>
  <si>
    <t>DRENÁŽNÍ VRSTVY Z GEOMATRACE</t>
  </si>
  <si>
    <t>17</t>
  </si>
  <si>
    <t>21461</t>
  </si>
  <si>
    <t>SEPARAČNÍ GEOTEXTILIE</t>
  </si>
  <si>
    <t>18</t>
  </si>
  <si>
    <t>501101</t>
  </si>
  <si>
    <t>ZŘÍZENÍ KONSTRUKČNÍ VRSTVY TĚLESA ŽELEZNIČNÍHO SPODKU ZE ŠTĚRKODRTI NOVÉ</t>
  </si>
  <si>
    <t>konstrukční a sanační vrstva</t>
  </si>
  <si>
    <t>19</t>
  </si>
  <si>
    <t>502941</t>
  </si>
  <si>
    <t>ZŘÍZENÍ KONSTRUKČNÍ VRSTVY TĚLESA ŽELEZNIČNÍHO SPODKU Z GEOTEXTILIE</t>
  </si>
  <si>
    <t>Potrubí</t>
  </si>
  <si>
    <t>20</t>
  </si>
  <si>
    <t>87458</t>
  </si>
  <si>
    <t>POTRUBÍ Z TRUB PLAST ODPAD DN DO 600MM</t>
  </si>
  <si>
    <t>Svodné potrubí</t>
  </si>
  <si>
    <t>21</t>
  </si>
  <si>
    <t>894846</t>
  </si>
  <si>
    <t>ŠACHTY KANALIZAČNÍ PLASTOVÉ D 400MM</t>
  </si>
  <si>
    <t>22</t>
  </si>
  <si>
    <t>935232</t>
  </si>
  <si>
    <t>PŘÍKOPOVÉ ŽLABY Z BETON TVÁRNIC ŠÍŘ DO 1200MM DO BETONU TL 100MM</t>
  </si>
  <si>
    <t>D.2.1.4</t>
  </si>
  <si>
    <t>Mosty, propustky, zdi</t>
  </si>
  <si>
    <t xml:space="preserve">  SO 01-21-01</t>
  </si>
  <si>
    <t>Železniční propustek v km 72,300</t>
  </si>
  <si>
    <t>SO 01-21-01</t>
  </si>
  <si>
    <t>dle pol.č. 13173A: 543,9*1,8=979,020 [A]</t>
  </si>
  <si>
    <t>131738</t>
  </si>
  <si>
    <t>HLOUBENÍ JAM ZAPAŽ I NEPAŽ TŘ. I, ODVOZ DO 20KM</t>
  </si>
  <si>
    <t>dle výkresu č. 2.003: 51,8m2*10,5m=543,900 [A]</t>
  </si>
  <si>
    <t>17120</t>
  </si>
  <si>
    <t>ULOŽENÍ SYPANINY DO NÁSYPŮ A NA SKLÁDKY BEZ ZHUTNĚNÍ</t>
  </si>
  <si>
    <t>dle pol.č. 13173A: 543,9=543,900 [A]</t>
  </si>
  <si>
    <t>17581</t>
  </si>
  <si>
    <t>OBSYP POTRUBÍ A OBJEKTŮ Z NAKUPOVANÝCH MATERIÁLŮ</t>
  </si>
  <si>
    <t>dle výkresu č. 2.003: 46,1m2*18,0m=829,800 [A]</t>
  </si>
  <si>
    <t>21461C</t>
  </si>
  <si>
    <t>SEPARAČNÍ GEOTEXTILIE DO 300G/M2</t>
  </si>
  <si>
    <t>dle výkresu č. 2.003: 6,9*20,9=144,210 [A]</t>
  </si>
  <si>
    <t>272325</t>
  </si>
  <si>
    <t>ZÁKLADY ZE ŽELEZOBETONU DO C30/37</t>
  </si>
  <si>
    <t>beton lože</t>
  </si>
  <si>
    <t>dle výkresu č. 2.003: 2,9*22,225*0,2+2*2,9*0,5*0,8=15,211 [A]</t>
  </si>
  <si>
    <t>272366</t>
  </si>
  <si>
    <t>VÝZTUŽ ZÁKLADŮ Z KARI SÍTÍ</t>
  </si>
  <si>
    <t>dle výkresu č. 2.003:  12,33kg/m2*22,225*2,9*1,1/1000=0,874 [A]</t>
  </si>
  <si>
    <t>Svislé konstrukce</t>
  </si>
  <si>
    <t>317325</t>
  </si>
  <si>
    <t>ŘÍMSY ZE ŽELEZOBETONU DO C30/37</t>
  </si>
  <si>
    <t>dle výkresu č. 2.003: 2*0,2m2*2,4m+4*0,15m2*1,7m=1,980 [A]</t>
  </si>
  <si>
    <t>317365</t>
  </si>
  <si>
    <t>VÝZTUŽ ŘÍMS Z OCELI 10505, B500B</t>
  </si>
  <si>
    <t>389126</t>
  </si>
  <si>
    <t>MOSTNÍ RÁMOVÉ KONSTR Z DÍLCŮ ŽELEZOBET DO C40/50</t>
  </si>
  <si>
    <t>dle výkresu č. 2.005: 1,68m2*20,9m+4*1,7m2*0,2m=36,472 [A]</t>
  </si>
  <si>
    <t>Vodorovné konstrukce</t>
  </si>
  <si>
    <t>451312</t>
  </si>
  <si>
    <t>PODKLADNÍ A VÝPLŇOVÉ VRSTVY Z PROSTÉHO BETONU C12/15</t>
  </si>
  <si>
    <t>dle výkresu č. 2.003: 3,1*21,215*0,1=6,577 [A]</t>
  </si>
  <si>
    <t>451314</t>
  </si>
  <si>
    <t>PODKLADNÍ A VÝPLŇOVÉ VRSTVY Z PROSTÉHO BETONU C25/30</t>
  </si>
  <si>
    <t>dle výkresu č. 2.003: 20,3m2*0,1+2,0*22,2*0,15=8,690 [A]</t>
  </si>
  <si>
    <t>451366</t>
  </si>
  <si>
    <t>VÝZTUŽ PODKL VRSTEV Z KARI-SÍTÍ</t>
  </si>
  <si>
    <t>dle výkresu č. 2.003: 2*7,84kg/m2*(20,3m2+2,0*22,2)*1,1/1000=1,116 [A]</t>
  </si>
  <si>
    <t>46731</t>
  </si>
  <si>
    <t>STUPNĚ A PRAHY VODNÍCH KORYT Z PROSTÉHO BETONU</t>
  </si>
  <si>
    <t>dle výkresu č. 2.003: 2*4,4*0,8*0,3=2,112 [A]</t>
  </si>
  <si>
    <t>Přidružená stavební výroba</t>
  </si>
  <si>
    <t>711311</t>
  </si>
  <si>
    <t>IZOLACE PODZEMNÍCH OBJEKTŮ PROTI ZEMNÍ VLHKOSTI ASFALTOVÝMI NÁTĚRY</t>
  </si>
  <si>
    <t>1x asfaltovým penetračním nátěrem + 2x asfaltový nátěr</t>
  </si>
  <si>
    <t>dle výkresu č. 2.003: 3*6,9*20,9=144,210 [A]</t>
  </si>
  <si>
    <t>R93600</t>
  </si>
  <si>
    <t>TABULKA S LETOPOČTEM VÝSTAVBY</t>
  </si>
  <si>
    <t>D.9.8</t>
  </si>
  <si>
    <t>SO 98-98 – Všeobecný objekt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</si>
  <si>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</si>
  <si>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</si>
  <si>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</si>
  <si>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</si>
  <si>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</si>
  <si>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</si>
  <si>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</si>
  <si>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</si>
  <si>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</si>
  <si>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</si>
  <si>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</si>
  <si>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</si>
  <si>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</si>
  <si>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</si>
  <si>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</si>
  <si>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</si>
  <si>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</si>
  <si>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</si>
  <si>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</si>
  <si>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</si>
  <si>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</si>
  <si>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</si>
  <si>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</si>
  <si>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</si>
  <si>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</si>
  <si>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 včetně  všech doprav a pomocného materiálu nutných  pro uskutečnění dané činnosti.</t>
  </si>
  <si>
    <t>VSEOB006</t>
  </si>
  <si>
    <t>Exkurze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</si>
  <si>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</si>
  <si>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</si>
  <si>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</si>
  <si>
    <t>VSEOB007</t>
  </si>
  <si>
    <t>Zajištění veřejných zájmů</t>
  </si>
  <si>
    <t>popis položky</t>
  </si>
  <si>
    <t>Technická specifikace položky</t>
  </si>
  <si>
    <t>VSEOB008</t>
  </si>
  <si>
    <t>Nájmy hrazené zhotovitelem</t>
  </si>
  <si>
    <t>Pronájmy pozemků pro účely stavby v období dle harmonogramu stavby - včetně všech příslušných poplatků vyplývajících z užívání pozemků.</t>
  </si>
  <si>
    <t>VSEOB009</t>
  </si>
  <si>
    <t>Náhrady za omezení hospodaření</t>
  </si>
  <si>
    <t>Náplň položky je uvedena v ZTP.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</si>
</sst>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7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</f>
      </c>
    </row>
    <row r="7" spans="2:3" ht="12.75" customHeight="1">
      <c r="B7" s="8" t="s">
        <v>7</v>
      </c>
      <c s="10">
        <f>0+E10+E12+E14+E16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15</v>
      </c>
      <c s="14">
        <f>'SO 01-10-01'!K8+'SO 01-10-01'!M8</f>
      </c>
      <c s="14">
        <f>C11*0.21</f>
      </c>
      <c s="14">
        <f>C11+D11</f>
      </c>
      <c s="13">
        <f>'SO 01-10-01'!T7</f>
      </c>
    </row>
    <row r="12" spans="1:6" ht="12.75">
      <c r="A12" s="11" t="s">
        <v>114</v>
      </c>
      <c s="12" t="s">
        <v>115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116</v>
      </c>
      <c s="12" t="s">
        <v>115</v>
      </c>
      <c s="14">
        <f>'SO 01-11-01'!K8+'SO 01-11-01'!M8</f>
      </c>
      <c s="14">
        <f>C13*0.21</f>
      </c>
      <c s="14">
        <f>C13+D13</f>
      </c>
      <c s="13">
        <f>'SO 01-11-01'!T7</f>
      </c>
    </row>
    <row r="14" spans="1:6" ht="12.75">
      <c r="A14" s="11" t="s">
        <v>188</v>
      </c>
      <c s="12" t="s">
        <v>189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190</v>
      </c>
      <c s="12" t="s">
        <v>191</v>
      </c>
      <c s="14">
        <f>'SO 01-21-01'!K8+'SO 01-21-01'!M8</f>
      </c>
      <c s="14">
        <f>C15*0.21</f>
      </c>
      <c s="14">
        <f>C15+D15</f>
      </c>
      <c s="13">
        <f>'SO 01-21-01'!T7</f>
      </c>
    </row>
    <row r="16" spans="1:6" ht="12.75">
      <c r="A16" s="11" t="s">
        <v>242</v>
      </c>
      <c s="12" t="s">
        <v>243</v>
      </c>
      <c s="14">
        <f>0+C17</f>
      </c>
      <c s="14">
        <f>C16*0.21</f>
      </c>
      <c s="14">
        <f>0+E17</f>
      </c>
      <c s="13">
        <f>0+F17</f>
      </c>
    </row>
    <row r="17" spans="1:6" ht="12.75">
      <c r="A17" s="11" t="s">
        <v>244</v>
      </c>
      <c s="12" t="s">
        <v>245</v>
      </c>
      <c s="14">
        <f>'SO 98-98'!K8+'SO 98-98'!M8</f>
      </c>
      <c s="14">
        <f>C17*0.21</f>
      </c>
      <c s="14">
        <f>C17+D17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COUNTIFS(L8:L60,"=0",A8:A60,"P")+COUNTIFS(L8:L60,"",A8:A60,"P")+SUM(Q8:Q60)</f>
      </c>
    </row>
    <row r="8" spans="1:13" ht="12.75">
      <c r="A8" t="s">
        <v>43</v>
      </c>
      <c r="C8" s="28" t="s">
        <v>44</v>
      </c>
      <c r="E8" s="30" t="s">
        <v>15</v>
      </c>
      <c r="J8" s="29">
        <f>0+J9+J22+J39</f>
      </c>
      <c s="29">
        <f>0+K9+K22+K39</f>
      </c>
      <c s="29">
        <f>0+L9+L22+L39</f>
      </c>
      <c s="29">
        <f>0+M9+M22+M39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50</v>
      </c>
      <c s="35" t="s">
        <v>51</v>
      </c>
      <c s="6" t="s">
        <v>52</v>
      </c>
      <c s="36" t="s">
        <v>53</v>
      </c>
      <c s="37">
        <v>218.198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56</v>
      </c>
    </row>
    <row r="12" spans="1:5" ht="25.5">
      <c r="A12" s="35" t="s">
        <v>57</v>
      </c>
      <c r="E12" s="40" t="s">
        <v>58</v>
      </c>
    </row>
    <row r="13" spans="1:5" ht="12.75">
      <c r="A13" t="s">
        <v>59</v>
      </c>
      <c r="E13" s="39" t="s">
        <v>60</v>
      </c>
    </row>
    <row r="14" spans="1:16" ht="12.75">
      <c r="A14" t="s">
        <v>48</v>
      </c>
      <c s="34" t="s">
        <v>26</v>
      </c>
      <c s="34" t="s">
        <v>61</v>
      </c>
      <c s="35" t="s">
        <v>51</v>
      </c>
      <c s="6" t="s">
        <v>62</v>
      </c>
      <c s="36" t="s">
        <v>63</v>
      </c>
      <c s="37">
        <v>11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51</v>
      </c>
    </row>
    <row r="17" spans="1:5" ht="12.75">
      <c r="A17" t="s">
        <v>59</v>
      </c>
      <c r="E17" s="39" t="s">
        <v>60</v>
      </c>
    </row>
    <row r="18" spans="1:16" ht="25.5">
      <c r="A18" t="s">
        <v>48</v>
      </c>
      <c s="34" t="s">
        <v>25</v>
      </c>
      <c s="34" t="s">
        <v>64</v>
      </c>
      <c s="35" t="s">
        <v>51</v>
      </c>
      <c s="6" t="s">
        <v>65</v>
      </c>
      <c s="36" t="s">
        <v>53</v>
      </c>
      <c s="37">
        <v>0.07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66</v>
      </c>
    </row>
    <row r="21" spans="1:5" ht="12.75">
      <c r="A21" t="s">
        <v>59</v>
      </c>
      <c r="E21" s="39" t="s">
        <v>60</v>
      </c>
    </row>
    <row r="22" spans="1:13" ht="12.75">
      <c r="A22" t="s">
        <v>45</v>
      </c>
      <c r="C22" s="31" t="s">
        <v>67</v>
      </c>
      <c r="E22" s="33" t="s">
        <v>68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48</v>
      </c>
      <c s="34" t="s">
        <v>69</v>
      </c>
      <c s="34" t="s">
        <v>70</v>
      </c>
      <c s="35" t="s">
        <v>51</v>
      </c>
      <c s="6" t="s">
        <v>71</v>
      </c>
      <c s="36" t="s">
        <v>72</v>
      </c>
      <c s="37">
        <v>311.718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73</v>
      </c>
    </row>
    <row r="25" spans="1:5" ht="12.75">
      <c r="A25" s="35" t="s">
        <v>57</v>
      </c>
      <c r="E25" s="40" t="s">
        <v>74</v>
      </c>
    </row>
    <row r="26" spans="1:5" ht="12.75">
      <c r="A26" t="s">
        <v>59</v>
      </c>
      <c r="E26" s="39" t="s">
        <v>60</v>
      </c>
    </row>
    <row r="27" spans="1:16" ht="25.5">
      <c r="A27" t="s">
        <v>48</v>
      </c>
      <c s="34" t="s">
        <v>67</v>
      </c>
      <c s="34" t="s">
        <v>75</v>
      </c>
      <c s="35" t="s">
        <v>51</v>
      </c>
      <c s="6" t="s">
        <v>76</v>
      </c>
      <c s="36" t="s">
        <v>77</v>
      </c>
      <c s="37">
        <v>1212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56</v>
      </c>
    </row>
    <row r="29" spans="1:5" ht="12.75">
      <c r="A29" s="35" t="s">
        <v>57</v>
      </c>
      <c r="E29" s="40" t="s">
        <v>78</v>
      </c>
    </row>
    <row r="30" spans="1:5" ht="12.75">
      <c r="A30" t="s">
        <v>59</v>
      </c>
      <c r="E30" s="39" t="s">
        <v>60</v>
      </c>
    </row>
    <row r="31" spans="1:16" ht="12.75">
      <c r="A31" t="s">
        <v>48</v>
      </c>
      <c s="34" t="s">
        <v>79</v>
      </c>
      <c s="34" t="s">
        <v>80</v>
      </c>
      <c s="35" t="s">
        <v>51</v>
      </c>
      <c s="6" t="s">
        <v>81</v>
      </c>
      <c s="36" t="s">
        <v>77</v>
      </c>
      <c s="37">
        <v>103.906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82</v>
      </c>
    </row>
    <row r="33" spans="1:5" ht="12.75">
      <c r="A33" s="35" t="s">
        <v>57</v>
      </c>
      <c r="E33" s="40" t="s">
        <v>74</v>
      </c>
    </row>
    <row r="34" spans="1:5" ht="12.75">
      <c r="A34" t="s">
        <v>59</v>
      </c>
      <c r="E34" s="39" t="s">
        <v>60</v>
      </c>
    </row>
    <row r="35" spans="1:16" ht="12.75">
      <c r="A35" t="s">
        <v>48</v>
      </c>
      <c s="34" t="s">
        <v>83</v>
      </c>
      <c s="34" t="s">
        <v>84</v>
      </c>
      <c s="35" t="s">
        <v>51</v>
      </c>
      <c s="6" t="s">
        <v>85</v>
      </c>
      <c s="36" t="s">
        <v>86</v>
      </c>
      <c s="37">
        <v>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87</v>
      </c>
    </row>
    <row r="37" spans="1:5" ht="12.75">
      <c r="A37" s="35" t="s">
        <v>57</v>
      </c>
      <c r="E37" s="40" t="s">
        <v>74</v>
      </c>
    </row>
    <row r="38" spans="1:5" ht="12.75">
      <c r="A38" t="s">
        <v>59</v>
      </c>
      <c r="E38" s="39" t="s">
        <v>60</v>
      </c>
    </row>
    <row r="39" spans="1:13" ht="12.75">
      <c r="A39" t="s">
        <v>45</v>
      </c>
      <c r="C39" s="31" t="s">
        <v>88</v>
      </c>
      <c r="E39" s="33" t="s">
        <v>89</v>
      </c>
      <c r="J39" s="32">
        <f>0</f>
      </c>
      <c s="32">
        <f>0</f>
      </c>
      <c s="32">
        <f>0+L40+L44+L48+L52+L56+L60</f>
      </c>
      <c s="32">
        <f>0+M40+M44+M48+M52+M56+M60</f>
      </c>
    </row>
    <row r="40" spans="1:16" ht="12.75">
      <c r="A40" t="s">
        <v>48</v>
      </c>
      <c s="34" t="s">
        <v>90</v>
      </c>
      <c s="34" t="s">
        <v>91</v>
      </c>
      <c s="35" t="s">
        <v>51</v>
      </c>
      <c s="6" t="s">
        <v>92</v>
      </c>
      <c s="36" t="s">
        <v>72</v>
      </c>
      <c s="37">
        <v>207.812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26</v>
      </c>
    </row>
    <row r="41" spans="1:5" ht="12.75">
      <c r="A41" s="35" t="s">
        <v>55</v>
      </c>
      <c r="E41" s="39" t="s">
        <v>56</v>
      </c>
    </row>
    <row r="42" spans="1:5" ht="25.5">
      <c r="A42" s="35" t="s">
        <v>57</v>
      </c>
      <c r="E42" s="40" t="s">
        <v>93</v>
      </c>
    </row>
    <row r="43" spans="1:5" ht="12.75">
      <c r="A43" t="s">
        <v>59</v>
      </c>
      <c r="E43" s="39" t="s">
        <v>60</v>
      </c>
    </row>
    <row r="44" spans="1:16" ht="25.5">
      <c r="A44" t="s">
        <v>48</v>
      </c>
      <c s="34" t="s">
        <v>88</v>
      </c>
      <c s="34" t="s">
        <v>94</v>
      </c>
      <c s="35" t="s">
        <v>51</v>
      </c>
      <c s="6" t="s">
        <v>95</v>
      </c>
      <c s="36" t="s">
        <v>96</v>
      </c>
      <c s="37">
        <v>2078.12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26</v>
      </c>
    </row>
    <row r="45" spans="1:5" ht="12.75">
      <c r="A45" s="35" t="s">
        <v>55</v>
      </c>
      <c r="E45" s="39" t="s">
        <v>56</v>
      </c>
    </row>
    <row r="46" spans="1:5" ht="25.5">
      <c r="A46" s="35" t="s">
        <v>57</v>
      </c>
      <c r="E46" s="40" t="s">
        <v>97</v>
      </c>
    </row>
    <row r="47" spans="1:5" ht="12.75">
      <c r="A47" t="s">
        <v>59</v>
      </c>
      <c r="E47" s="39" t="s">
        <v>60</v>
      </c>
    </row>
    <row r="48" spans="1:16" ht="25.5">
      <c r="A48" t="s">
        <v>48</v>
      </c>
      <c s="34" t="s">
        <v>98</v>
      </c>
      <c s="34" t="s">
        <v>99</v>
      </c>
      <c s="35" t="s">
        <v>51</v>
      </c>
      <c s="6" t="s">
        <v>100</v>
      </c>
      <c s="36" t="s">
        <v>77</v>
      </c>
      <c s="37">
        <v>103.906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26</v>
      </c>
    </row>
    <row r="49" spans="1:5" ht="12.75">
      <c r="A49" s="35" t="s">
        <v>55</v>
      </c>
      <c r="E49" s="39" t="s">
        <v>56</v>
      </c>
    </row>
    <row r="50" spans="1:5" ht="12.75">
      <c r="A50" s="35" t="s">
        <v>57</v>
      </c>
      <c r="E50" s="40" t="s">
        <v>78</v>
      </c>
    </row>
    <row r="51" spans="1:5" ht="12.75">
      <c r="A51" t="s">
        <v>59</v>
      </c>
      <c r="E51" s="39" t="s">
        <v>60</v>
      </c>
    </row>
    <row r="52" spans="1:16" ht="12.75">
      <c r="A52" t="s">
        <v>48</v>
      </c>
      <c s="34" t="s">
        <v>101</v>
      </c>
      <c s="34" t="s">
        <v>102</v>
      </c>
      <c s="35" t="s">
        <v>51</v>
      </c>
      <c s="6" t="s">
        <v>103</v>
      </c>
      <c s="36" t="s">
        <v>104</v>
      </c>
      <c s="37">
        <v>12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26</v>
      </c>
    </row>
    <row r="53" spans="1:5" ht="12.75">
      <c r="A53" s="35" t="s">
        <v>55</v>
      </c>
      <c r="E53" s="39" t="s">
        <v>56</v>
      </c>
    </row>
    <row r="54" spans="1:5" ht="12.75">
      <c r="A54" s="35" t="s">
        <v>57</v>
      </c>
      <c r="E54" s="40" t="s">
        <v>51</v>
      </c>
    </row>
    <row r="55" spans="1:5" ht="12.75">
      <c r="A55" t="s">
        <v>59</v>
      </c>
      <c r="E55" s="39" t="s">
        <v>60</v>
      </c>
    </row>
    <row r="56" spans="1:16" ht="25.5">
      <c r="A56" t="s">
        <v>48</v>
      </c>
      <c s="34" t="s">
        <v>105</v>
      </c>
      <c s="34" t="s">
        <v>106</v>
      </c>
      <c s="35" t="s">
        <v>51</v>
      </c>
      <c s="6" t="s">
        <v>107</v>
      </c>
      <c s="36" t="s">
        <v>104</v>
      </c>
      <c s="37">
        <v>12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56</v>
      </c>
    </row>
    <row r="58" spans="1:5" ht="12.75">
      <c r="A58" s="35" t="s">
        <v>57</v>
      </c>
      <c r="E58" s="40" t="s">
        <v>51</v>
      </c>
    </row>
    <row r="59" spans="1:5" ht="12.75">
      <c r="A59" t="s">
        <v>59</v>
      </c>
      <c r="E59" s="39" t="s">
        <v>60</v>
      </c>
    </row>
    <row r="60" spans="1:16" ht="25.5">
      <c r="A60" t="s">
        <v>48</v>
      </c>
      <c s="34" t="s">
        <v>108</v>
      </c>
      <c s="34" t="s">
        <v>109</v>
      </c>
      <c s="35" t="s">
        <v>51</v>
      </c>
      <c s="6" t="s">
        <v>110</v>
      </c>
      <c s="36" t="s">
        <v>111</v>
      </c>
      <c s="37">
        <v>1258.32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26</v>
      </c>
    </row>
    <row r="61" spans="1:5" ht="12.75">
      <c r="A61" s="35" t="s">
        <v>55</v>
      </c>
      <c r="E61" s="39" t="s">
        <v>112</v>
      </c>
    </row>
    <row r="62" spans="1:5" ht="12.75">
      <c r="A62" s="35" t="s">
        <v>57</v>
      </c>
      <c r="E62" s="40" t="s">
        <v>113</v>
      </c>
    </row>
    <row r="63" spans="1:5" ht="12.75">
      <c r="A63" t="s">
        <v>59</v>
      </c>
      <c r="E63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114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114</v>
      </c>
      <c r="E4" s="26" t="s">
        <v>115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COUNTIFS(L8:L99,"=0",A8:A99,"P")+COUNTIFS(L8:L99,"",A8:A99,"P")+SUM(Q8:Q99)</f>
      </c>
    </row>
    <row r="8" spans="1:13" ht="12.75">
      <c r="A8" t="s">
        <v>43</v>
      </c>
      <c r="C8" s="28" t="s">
        <v>117</v>
      </c>
      <c r="E8" s="30" t="s">
        <v>115</v>
      </c>
      <c r="J8" s="29">
        <f>0+J9+J18+J59+J80+J89+J98</f>
      </c>
      <c s="29">
        <f>0+K9+K18+K59+K80+K89+K98</f>
      </c>
      <c s="29">
        <f>0+L9+L18+L59+L80+L89+L98</f>
      </c>
      <c s="29">
        <f>0+M9+M18+M59+M80+M89+M98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118</v>
      </c>
      <c s="35" t="s">
        <v>51</v>
      </c>
      <c s="6" t="s">
        <v>119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120</v>
      </c>
    </row>
    <row r="12" spans="1:5" ht="12.75">
      <c r="A12" s="35" t="s">
        <v>57</v>
      </c>
      <c r="E12" s="40" t="s">
        <v>121</v>
      </c>
    </row>
    <row r="13" spans="1:5" ht="12.75">
      <c r="A13" t="s">
        <v>59</v>
      </c>
      <c r="E13" s="39" t="s">
        <v>60</v>
      </c>
    </row>
    <row r="14" spans="1:16" ht="25.5">
      <c r="A14" t="s">
        <v>48</v>
      </c>
      <c s="34" t="s">
        <v>26</v>
      </c>
      <c s="34" t="s">
        <v>122</v>
      </c>
      <c s="35" t="s">
        <v>51</v>
      </c>
      <c s="6" t="s">
        <v>123</v>
      </c>
      <c s="36" t="s">
        <v>53</v>
      </c>
      <c s="37">
        <v>13940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124</v>
      </c>
    </row>
    <row r="16" spans="1:5" ht="12.75">
      <c r="A16" s="35" t="s">
        <v>57</v>
      </c>
      <c r="E16" s="40" t="s">
        <v>125</v>
      </c>
    </row>
    <row r="17" spans="1:5" ht="12.75">
      <c r="A17" t="s">
        <v>59</v>
      </c>
      <c r="E17" s="39" t="s">
        <v>60</v>
      </c>
    </row>
    <row r="18" spans="1:13" ht="12.75">
      <c r="A18" t="s">
        <v>45</v>
      </c>
      <c r="C18" s="31" t="s">
        <v>49</v>
      </c>
      <c r="E18" s="33" t="s">
        <v>126</v>
      </c>
      <c r="J18" s="32">
        <f>0</f>
      </c>
      <c s="32">
        <f>0</f>
      </c>
      <c s="32">
        <f>0+L19+L23+L27+L31+L35+L39+L43+L47+L51+L55</f>
      </c>
      <c s="32">
        <f>0+M19+M23+M27+M31+M35+M39+M43+M47+M51+M55</f>
      </c>
    </row>
    <row r="19" spans="1:16" ht="12.75">
      <c r="A19" t="s">
        <v>48</v>
      </c>
      <c s="34" t="s">
        <v>25</v>
      </c>
      <c s="34" t="s">
        <v>127</v>
      </c>
      <c s="35" t="s">
        <v>51</v>
      </c>
      <c s="6" t="s">
        <v>128</v>
      </c>
      <c s="36" t="s">
        <v>72</v>
      </c>
      <c s="37">
        <v>6800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124</v>
      </c>
    </row>
    <row r="21" spans="1:5" ht="12.75">
      <c r="A21" s="35" t="s">
        <v>57</v>
      </c>
      <c r="E21" s="40" t="s">
        <v>121</v>
      </c>
    </row>
    <row r="22" spans="1:5" ht="12.75">
      <c r="A22" t="s">
        <v>59</v>
      </c>
      <c r="E22" s="39" t="s">
        <v>60</v>
      </c>
    </row>
    <row r="23" spans="1:16" ht="12.75">
      <c r="A23" t="s">
        <v>48</v>
      </c>
      <c s="34" t="s">
        <v>69</v>
      </c>
      <c s="34" t="s">
        <v>129</v>
      </c>
      <c s="35" t="s">
        <v>51</v>
      </c>
      <c s="6" t="s">
        <v>130</v>
      </c>
      <c s="36" t="s">
        <v>72</v>
      </c>
      <c s="37">
        <v>75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131</v>
      </c>
    </row>
    <row r="25" spans="1:5" ht="12.75">
      <c r="A25" s="35" t="s">
        <v>57</v>
      </c>
      <c r="E25" s="40" t="s">
        <v>132</v>
      </c>
    </row>
    <row r="26" spans="1:5" ht="12.75">
      <c r="A26" t="s">
        <v>59</v>
      </c>
      <c r="E26" s="39" t="s">
        <v>60</v>
      </c>
    </row>
    <row r="27" spans="1:16" ht="12.75">
      <c r="A27" t="s">
        <v>48</v>
      </c>
      <c s="34" t="s">
        <v>67</v>
      </c>
      <c s="34" t="s">
        <v>133</v>
      </c>
      <c s="35" t="s">
        <v>51</v>
      </c>
      <c s="6" t="s">
        <v>134</v>
      </c>
      <c s="36" t="s">
        <v>72</v>
      </c>
      <c s="37">
        <v>75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135</v>
      </c>
    </row>
    <row r="29" spans="1:5" ht="12.75">
      <c r="A29" s="35" t="s">
        <v>57</v>
      </c>
      <c r="E29" s="40" t="s">
        <v>121</v>
      </c>
    </row>
    <row r="30" spans="1:5" ht="12.75">
      <c r="A30" t="s">
        <v>59</v>
      </c>
      <c r="E30" s="39" t="s">
        <v>60</v>
      </c>
    </row>
    <row r="31" spans="1:16" ht="12.75">
      <c r="A31" t="s">
        <v>48</v>
      </c>
      <c s="34" t="s">
        <v>79</v>
      </c>
      <c s="34" t="s">
        <v>136</v>
      </c>
      <c s="35" t="s">
        <v>51</v>
      </c>
      <c s="6" t="s">
        <v>137</v>
      </c>
      <c s="36" t="s">
        <v>72</v>
      </c>
      <c s="37">
        <v>75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138</v>
      </c>
    </row>
    <row r="33" spans="1:5" ht="12.75">
      <c r="A33" s="35" t="s">
        <v>57</v>
      </c>
      <c r="E33" s="40" t="s">
        <v>121</v>
      </c>
    </row>
    <row r="34" spans="1:5" ht="12.75">
      <c r="A34" t="s">
        <v>59</v>
      </c>
      <c r="E34" s="39" t="s">
        <v>60</v>
      </c>
    </row>
    <row r="35" spans="1:16" ht="25.5">
      <c r="A35" t="s">
        <v>48</v>
      </c>
      <c s="34" t="s">
        <v>83</v>
      </c>
      <c s="34" t="s">
        <v>139</v>
      </c>
      <c s="35" t="s">
        <v>51</v>
      </c>
      <c s="6" t="s">
        <v>140</v>
      </c>
      <c s="36" t="s">
        <v>72</v>
      </c>
      <c s="37">
        <v>3600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51</v>
      </c>
    </row>
    <row r="37" spans="1:5" ht="12.75">
      <c r="A37" s="35" t="s">
        <v>57</v>
      </c>
      <c r="E37" s="40" t="s">
        <v>121</v>
      </c>
    </row>
    <row r="38" spans="1:5" ht="12.75">
      <c r="A38" t="s">
        <v>59</v>
      </c>
      <c r="E38" s="39" t="s">
        <v>60</v>
      </c>
    </row>
    <row r="39" spans="1:16" ht="12.75">
      <c r="A39" t="s">
        <v>48</v>
      </c>
      <c s="34" t="s">
        <v>90</v>
      </c>
      <c s="34" t="s">
        <v>141</v>
      </c>
      <c s="35" t="s">
        <v>51</v>
      </c>
      <c s="6" t="s">
        <v>142</v>
      </c>
      <c s="36" t="s">
        <v>72</v>
      </c>
      <c s="37">
        <v>896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51</v>
      </c>
    </row>
    <row r="41" spans="1:5" ht="12.75">
      <c r="A41" s="35" t="s">
        <v>57</v>
      </c>
      <c r="E41" s="40" t="s">
        <v>121</v>
      </c>
    </row>
    <row r="42" spans="1:5" ht="12.75">
      <c r="A42" t="s">
        <v>59</v>
      </c>
      <c r="E42" s="39" t="s">
        <v>60</v>
      </c>
    </row>
    <row r="43" spans="1:16" ht="12.75">
      <c r="A43" t="s">
        <v>48</v>
      </c>
      <c s="34" t="s">
        <v>88</v>
      </c>
      <c s="34" t="s">
        <v>143</v>
      </c>
      <c s="35" t="s">
        <v>51</v>
      </c>
      <c s="6" t="s">
        <v>144</v>
      </c>
      <c s="36" t="s">
        <v>104</v>
      </c>
      <c s="37">
        <v>1384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51</v>
      </c>
    </row>
    <row r="45" spans="1:5" ht="12.75">
      <c r="A45" s="35" t="s">
        <v>57</v>
      </c>
      <c r="E45" s="40" t="s">
        <v>121</v>
      </c>
    </row>
    <row r="46" spans="1:5" ht="12.75">
      <c r="A46" t="s">
        <v>59</v>
      </c>
      <c r="E46" s="39" t="s">
        <v>60</v>
      </c>
    </row>
    <row r="47" spans="1:16" ht="12.75">
      <c r="A47" t="s">
        <v>48</v>
      </c>
      <c s="34" t="s">
        <v>98</v>
      </c>
      <c s="34" t="s">
        <v>145</v>
      </c>
      <c s="35" t="s">
        <v>51</v>
      </c>
      <c s="6" t="s">
        <v>146</v>
      </c>
      <c s="36" t="s">
        <v>72</v>
      </c>
      <c s="37">
        <v>400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26</v>
      </c>
    </row>
    <row r="48" spans="1:5" ht="12.75">
      <c r="A48" s="35" t="s">
        <v>55</v>
      </c>
      <c r="E48" s="39" t="s">
        <v>51</v>
      </c>
    </row>
    <row r="49" spans="1:5" ht="12.75">
      <c r="A49" s="35" t="s">
        <v>57</v>
      </c>
      <c r="E49" s="40" t="s">
        <v>121</v>
      </c>
    </row>
    <row r="50" spans="1:5" ht="12.75">
      <c r="A50" t="s">
        <v>59</v>
      </c>
      <c r="E50" s="39" t="s">
        <v>60</v>
      </c>
    </row>
    <row r="51" spans="1:16" ht="12.75">
      <c r="A51" t="s">
        <v>48</v>
      </c>
      <c s="34" t="s">
        <v>101</v>
      </c>
      <c s="34" t="s">
        <v>147</v>
      </c>
      <c s="35" t="s">
        <v>51</v>
      </c>
      <c s="6" t="s">
        <v>148</v>
      </c>
      <c s="36" t="s">
        <v>104</v>
      </c>
      <c s="37">
        <v>1384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26</v>
      </c>
    </row>
    <row r="52" spans="1:5" ht="12.75">
      <c r="A52" s="35" t="s">
        <v>55</v>
      </c>
      <c r="E52" s="39" t="s">
        <v>51</v>
      </c>
    </row>
    <row r="53" spans="1:5" ht="12.75">
      <c r="A53" s="35" t="s">
        <v>57</v>
      </c>
      <c r="E53" s="40" t="s">
        <v>121</v>
      </c>
    </row>
    <row r="54" spans="1:5" ht="12.75">
      <c r="A54" t="s">
        <v>59</v>
      </c>
      <c r="E54" s="39" t="s">
        <v>60</v>
      </c>
    </row>
    <row r="55" spans="1:16" ht="12.75">
      <c r="A55" t="s">
        <v>48</v>
      </c>
      <c s="34" t="s">
        <v>105</v>
      </c>
      <c s="34" t="s">
        <v>149</v>
      </c>
      <c s="35" t="s">
        <v>51</v>
      </c>
      <c s="6" t="s">
        <v>150</v>
      </c>
      <c s="36" t="s">
        <v>104</v>
      </c>
      <c s="37">
        <v>560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26</v>
      </c>
    </row>
    <row r="56" spans="1:5" ht="12.75">
      <c r="A56" s="35" t="s">
        <v>55</v>
      </c>
      <c r="E56" s="39" t="s">
        <v>51</v>
      </c>
    </row>
    <row r="57" spans="1:5" ht="12.75">
      <c r="A57" s="35" t="s">
        <v>57</v>
      </c>
      <c r="E57" s="40" t="s">
        <v>151</v>
      </c>
    </row>
    <row r="58" spans="1:5" ht="12.75">
      <c r="A58" t="s">
        <v>59</v>
      </c>
      <c r="E58" s="39" t="s">
        <v>60</v>
      </c>
    </row>
    <row r="59" spans="1:13" ht="12.75">
      <c r="A59" t="s">
        <v>45</v>
      </c>
      <c r="C59" s="31" t="s">
        <v>26</v>
      </c>
      <c r="E59" s="33" t="s">
        <v>152</v>
      </c>
      <c r="J59" s="32">
        <f>0</f>
      </c>
      <c s="32">
        <f>0</f>
      </c>
      <c s="32">
        <f>0+L60+L64+L68+L72+L76</f>
      </c>
      <c s="32">
        <f>0+M60+M64+M68+M72+M76</f>
      </c>
    </row>
    <row r="60" spans="1:16" ht="12.75">
      <c r="A60" t="s">
        <v>48</v>
      </c>
      <c s="34" t="s">
        <v>108</v>
      </c>
      <c s="34" t="s">
        <v>153</v>
      </c>
      <c s="35" t="s">
        <v>51</v>
      </c>
      <c s="6" t="s">
        <v>154</v>
      </c>
      <c s="36" t="s">
        <v>77</v>
      </c>
      <c s="37">
        <v>227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26</v>
      </c>
    </row>
    <row r="61" spans="1:5" ht="12.75">
      <c r="A61" s="35" t="s">
        <v>55</v>
      </c>
      <c r="E61" s="39" t="s">
        <v>51</v>
      </c>
    </row>
    <row r="62" spans="1:5" ht="12.75">
      <c r="A62" s="35" t="s">
        <v>57</v>
      </c>
      <c r="E62" s="40" t="s">
        <v>121</v>
      </c>
    </row>
    <row r="63" spans="1:5" ht="12.75">
      <c r="A63" t="s">
        <v>59</v>
      </c>
      <c r="E63" s="39" t="s">
        <v>60</v>
      </c>
    </row>
    <row r="64" spans="1:16" ht="12.75">
      <c r="A64" t="s">
        <v>48</v>
      </c>
      <c s="34" t="s">
        <v>155</v>
      </c>
      <c s="34" t="s">
        <v>156</v>
      </c>
      <c s="35" t="s">
        <v>51</v>
      </c>
      <c s="6" t="s">
        <v>157</v>
      </c>
      <c s="36" t="s">
        <v>77</v>
      </c>
      <c s="37">
        <v>80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158</v>
      </c>
      <c>
        <f>(M64*21)/100</f>
      </c>
      <c t="s">
        <v>26</v>
      </c>
    </row>
    <row r="65" spans="1:5" ht="12.75">
      <c r="A65" s="35" t="s">
        <v>55</v>
      </c>
      <c r="E65" s="39" t="s">
        <v>51</v>
      </c>
    </row>
    <row r="66" spans="1:5" ht="12.75">
      <c r="A66" s="35" t="s">
        <v>57</v>
      </c>
      <c r="E66" s="40" t="s">
        <v>121</v>
      </c>
    </row>
    <row r="67" spans="1:5" ht="165.75">
      <c r="A67" t="s">
        <v>59</v>
      </c>
      <c r="E67" s="39" t="s">
        <v>159</v>
      </c>
    </row>
    <row r="68" spans="1:16" ht="12.75">
      <c r="A68" t="s">
        <v>48</v>
      </c>
      <c s="34" t="s">
        <v>160</v>
      </c>
      <c s="34" t="s">
        <v>161</v>
      </c>
      <c s="35" t="s">
        <v>51</v>
      </c>
      <c s="6" t="s">
        <v>162</v>
      </c>
      <c s="36" t="s">
        <v>86</v>
      </c>
      <c s="37">
        <v>332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158</v>
      </c>
      <c>
        <f>(M68*21)/100</f>
      </c>
      <c t="s">
        <v>26</v>
      </c>
    </row>
    <row r="69" spans="1:5" ht="12.75">
      <c r="A69" s="35" t="s">
        <v>55</v>
      </c>
      <c r="E69" s="39" t="s">
        <v>51</v>
      </c>
    </row>
    <row r="70" spans="1:5" ht="12.75">
      <c r="A70" s="35" t="s">
        <v>57</v>
      </c>
      <c r="E70" s="40" t="s">
        <v>121</v>
      </c>
    </row>
    <row r="71" spans="1:5" ht="38.25">
      <c r="A71" t="s">
        <v>59</v>
      </c>
      <c r="E71" s="39" t="s">
        <v>163</v>
      </c>
    </row>
    <row r="72" spans="1:16" ht="12.75">
      <c r="A72" t="s">
        <v>48</v>
      </c>
      <c s="34" t="s">
        <v>164</v>
      </c>
      <c s="34" t="s">
        <v>165</v>
      </c>
      <c s="35" t="s">
        <v>51</v>
      </c>
      <c s="6" t="s">
        <v>166</v>
      </c>
      <c s="36" t="s">
        <v>104</v>
      </c>
      <c s="37">
        <v>1680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26</v>
      </c>
    </row>
    <row r="73" spans="1:5" ht="12.75">
      <c r="A73" s="35" t="s">
        <v>55</v>
      </c>
      <c r="E73" s="39" t="s">
        <v>51</v>
      </c>
    </row>
    <row r="74" spans="1:5" ht="12.75">
      <c r="A74" s="35" t="s">
        <v>57</v>
      </c>
      <c r="E74" s="40" t="s">
        <v>121</v>
      </c>
    </row>
    <row r="75" spans="1:5" ht="12.75">
      <c r="A75" t="s">
        <v>59</v>
      </c>
      <c r="E75" s="39" t="s">
        <v>60</v>
      </c>
    </row>
    <row r="76" spans="1:16" ht="12.75">
      <c r="A76" t="s">
        <v>48</v>
      </c>
      <c s="34" t="s">
        <v>167</v>
      </c>
      <c s="34" t="s">
        <v>168</v>
      </c>
      <c s="35" t="s">
        <v>51</v>
      </c>
      <c s="6" t="s">
        <v>169</v>
      </c>
      <c s="36" t="s">
        <v>104</v>
      </c>
      <c s="37">
        <v>3360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26</v>
      </c>
    </row>
    <row r="77" spans="1:5" ht="12.75">
      <c r="A77" s="35" t="s">
        <v>55</v>
      </c>
      <c r="E77" s="39" t="s">
        <v>51</v>
      </c>
    </row>
    <row r="78" spans="1:5" ht="12.75">
      <c r="A78" s="35" t="s">
        <v>57</v>
      </c>
      <c r="E78" s="40" t="s">
        <v>121</v>
      </c>
    </row>
    <row r="79" spans="1:5" ht="12.75">
      <c r="A79" t="s">
        <v>59</v>
      </c>
      <c r="E79" s="39" t="s">
        <v>60</v>
      </c>
    </row>
    <row r="80" spans="1:13" ht="12.75">
      <c r="A80" t="s">
        <v>45</v>
      </c>
      <c r="C80" s="31" t="s">
        <v>67</v>
      </c>
      <c r="E80" s="33" t="s">
        <v>68</v>
      </c>
      <c r="J80" s="32">
        <f>0</f>
      </c>
      <c s="32">
        <f>0</f>
      </c>
      <c s="32">
        <f>0+L81+L85</f>
      </c>
      <c s="32">
        <f>0+M81+M85</f>
      </c>
    </row>
    <row r="81" spans="1:16" ht="25.5">
      <c r="A81" t="s">
        <v>48</v>
      </c>
      <c s="34" t="s">
        <v>170</v>
      </c>
      <c s="34" t="s">
        <v>171</v>
      </c>
      <c s="35" t="s">
        <v>51</v>
      </c>
      <c s="6" t="s">
        <v>172</v>
      </c>
      <c s="36" t="s">
        <v>72</v>
      </c>
      <c s="37">
        <v>181.835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26</v>
      </c>
    </row>
    <row r="82" spans="1:5" ht="12.75">
      <c r="A82" s="35" t="s">
        <v>55</v>
      </c>
      <c r="E82" s="39" t="s">
        <v>173</v>
      </c>
    </row>
    <row r="83" spans="1:5" ht="12.75">
      <c r="A83" s="35" t="s">
        <v>57</v>
      </c>
      <c r="E83" s="40" t="s">
        <v>78</v>
      </c>
    </row>
    <row r="84" spans="1:5" ht="12.75">
      <c r="A84" t="s">
        <v>59</v>
      </c>
      <c r="E84" s="39" t="s">
        <v>60</v>
      </c>
    </row>
    <row r="85" spans="1:16" ht="25.5">
      <c r="A85" t="s">
        <v>48</v>
      </c>
      <c s="34" t="s">
        <v>174</v>
      </c>
      <c s="34" t="s">
        <v>175</v>
      </c>
      <c s="35" t="s">
        <v>51</v>
      </c>
      <c s="6" t="s">
        <v>176</v>
      </c>
      <c s="36" t="s">
        <v>104</v>
      </c>
      <c s="37">
        <v>779.295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26</v>
      </c>
    </row>
    <row r="86" spans="1:5" ht="12.75">
      <c r="A86" s="35" t="s">
        <v>55</v>
      </c>
      <c r="E86" s="39" t="s">
        <v>51</v>
      </c>
    </row>
    <row r="87" spans="1:5" ht="12.75">
      <c r="A87" s="35" t="s">
        <v>57</v>
      </c>
      <c r="E87" s="40" t="s">
        <v>151</v>
      </c>
    </row>
    <row r="88" spans="1:5" ht="12.75">
      <c r="A88" t="s">
        <v>59</v>
      </c>
      <c r="E88" s="39" t="s">
        <v>60</v>
      </c>
    </row>
    <row r="89" spans="1:13" ht="12.75">
      <c r="A89" t="s">
        <v>45</v>
      </c>
      <c r="C89" s="31" t="s">
        <v>90</v>
      </c>
      <c r="E89" s="33" t="s">
        <v>177</v>
      </c>
      <c r="J89" s="32">
        <f>0</f>
      </c>
      <c s="32">
        <f>0</f>
      </c>
      <c s="32">
        <f>0+L90+L94</f>
      </c>
      <c s="32">
        <f>0+M90+M94</f>
      </c>
    </row>
    <row r="90" spans="1:16" ht="12.75">
      <c r="A90" t="s">
        <v>48</v>
      </c>
      <c s="34" t="s">
        <v>178</v>
      </c>
      <c s="34" t="s">
        <v>179</v>
      </c>
      <c s="35" t="s">
        <v>51</v>
      </c>
      <c s="6" t="s">
        <v>180</v>
      </c>
      <c s="36" t="s">
        <v>77</v>
      </c>
      <c s="37">
        <v>50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26</v>
      </c>
    </row>
    <row r="91" spans="1:5" ht="12.75">
      <c r="A91" s="35" t="s">
        <v>55</v>
      </c>
      <c r="E91" s="39" t="s">
        <v>181</v>
      </c>
    </row>
    <row r="92" spans="1:5" ht="12.75">
      <c r="A92" s="35" t="s">
        <v>57</v>
      </c>
      <c r="E92" s="40" t="s">
        <v>121</v>
      </c>
    </row>
    <row r="93" spans="1:5" ht="12.75">
      <c r="A93" t="s">
        <v>59</v>
      </c>
      <c r="E93" s="39" t="s">
        <v>60</v>
      </c>
    </row>
    <row r="94" spans="1:16" ht="12.75">
      <c r="A94" t="s">
        <v>48</v>
      </c>
      <c s="34" t="s">
        <v>182</v>
      </c>
      <c s="34" t="s">
        <v>183</v>
      </c>
      <c s="35" t="s">
        <v>51</v>
      </c>
      <c s="6" t="s">
        <v>184</v>
      </c>
      <c s="36" t="s">
        <v>86</v>
      </c>
      <c s="37">
        <v>14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26</v>
      </c>
    </row>
    <row r="95" spans="1:5" ht="12.75">
      <c r="A95" s="35" t="s">
        <v>55</v>
      </c>
      <c r="E95" s="39" t="s">
        <v>51</v>
      </c>
    </row>
    <row r="96" spans="1:5" ht="12.75">
      <c r="A96" s="35" t="s">
        <v>57</v>
      </c>
      <c r="E96" s="40" t="s">
        <v>121</v>
      </c>
    </row>
    <row r="97" spans="1:5" ht="12.75">
      <c r="A97" t="s">
        <v>59</v>
      </c>
      <c r="E97" s="39" t="s">
        <v>60</v>
      </c>
    </row>
    <row r="98" spans="1:13" ht="12.75">
      <c r="A98" t="s">
        <v>45</v>
      </c>
      <c r="C98" s="31" t="s">
        <v>88</v>
      </c>
      <c r="E98" s="33" t="s">
        <v>89</v>
      </c>
      <c r="J98" s="32">
        <f>0</f>
      </c>
      <c s="32">
        <f>0</f>
      </c>
      <c s="32">
        <f>0+L99</f>
      </c>
      <c s="32">
        <f>0+M99</f>
      </c>
    </row>
    <row r="99" spans="1:16" ht="12.75">
      <c r="A99" t="s">
        <v>48</v>
      </c>
      <c s="34" t="s">
        <v>185</v>
      </c>
      <c s="34" t="s">
        <v>186</v>
      </c>
      <c s="35" t="s">
        <v>51</v>
      </c>
      <c s="6" t="s">
        <v>187</v>
      </c>
      <c s="36" t="s">
        <v>77</v>
      </c>
      <c s="37">
        <v>80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26</v>
      </c>
    </row>
    <row r="100" spans="1:5" ht="12.75">
      <c r="A100" s="35" t="s">
        <v>55</v>
      </c>
      <c r="E100" s="39" t="s">
        <v>51</v>
      </c>
    </row>
    <row r="101" spans="1:5" ht="12.75">
      <c r="A101" s="35" t="s">
        <v>57</v>
      </c>
      <c r="E101" s="40" t="s">
        <v>78</v>
      </c>
    </row>
    <row r="102" spans="1:5" ht="12.75">
      <c r="A102" t="s">
        <v>59</v>
      </c>
      <c r="E102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188</v>
      </c>
      <c s="41">
        <f>Rekapitulace!C14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188</v>
      </c>
      <c r="E4" s="26" t="s">
        <v>189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COUNTIFS(L8:L76,"=0",A8:A76,"P")+COUNTIFS(L8:L76,"",A8:A76,"P")+SUM(Q8:Q76)</f>
      </c>
    </row>
    <row r="8" spans="1:13" ht="12.75">
      <c r="A8" t="s">
        <v>43</v>
      </c>
      <c r="C8" s="28" t="s">
        <v>192</v>
      </c>
      <c r="E8" s="30" t="s">
        <v>191</v>
      </c>
      <c r="J8" s="29">
        <f>0+J9+J14+J27+J40+J53+J70+J75</f>
      </c>
      <c s="29">
        <f>0+K9+K14+K27+K40+K53+K70+K75</f>
      </c>
      <c s="29">
        <f>0+L9+L14+L27+L40+L53+L70+L75</f>
      </c>
      <c s="29">
        <f>0+M9+M14+M27+M40+M53+M70+M75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122</v>
      </c>
      <c s="35" t="s">
        <v>51</v>
      </c>
      <c s="6" t="s">
        <v>123</v>
      </c>
      <c s="36" t="s">
        <v>53</v>
      </c>
      <c s="37">
        <v>979.02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57</v>
      </c>
      <c r="E12" s="40" t="s">
        <v>193</v>
      </c>
    </row>
    <row r="13" spans="1:5" ht="12.75">
      <c r="A13" t="s">
        <v>59</v>
      </c>
      <c r="E13" s="39" t="s">
        <v>60</v>
      </c>
    </row>
    <row r="14" spans="1:13" ht="12.75">
      <c r="A14" t="s">
        <v>45</v>
      </c>
      <c r="C14" s="31" t="s">
        <v>49</v>
      </c>
      <c r="E14" s="33" t="s">
        <v>126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48</v>
      </c>
      <c s="34" t="s">
        <v>26</v>
      </c>
      <c s="34" t="s">
        <v>194</v>
      </c>
      <c s="35" t="s">
        <v>51</v>
      </c>
      <c s="6" t="s">
        <v>195</v>
      </c>
      <c s="36" t="s">
        <v>72</v>
      </c>
      <c s="37">
        <v>543.9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26</v>
      </c>
    </row>
    <row r="16" spans="1:5" ht="12.75">
      <c r="A16" s="35" t="s">
        <v>55</v>
      </c>
      <c r="E16" s="39" t="s">
        <v>124</v>
      </c>
    </row>
    <row r="17" spans="1:5" ht="12.75">
      <c r="A17" s="35" t="s">
        <v>57</v>
      </c>
      <c r="E17" s="40" t="s">
        <v>196</v>
      </c>
    </row>
    <row r="18" spans="1:5" ht="12.75">
      <c r="A18" t="s">
        <v>59</v>
      </c>
      <c r="E18" s="39" t="s">
        <v>60</v>
      </c>
    </row>
    <row r="19" spans="1:16" ht="12.75">
      <c r="A19" t="s">
        <v>48</v>
      </c>
      <c s="34" t="s">
        <v>25</v>
      </c>
      <c s="34" t="s">
        <v>197</v>
      </c>
      <c s="35" t="s">
        <v>51</v>
      </c>
      <c s="6" t="s">
        <v>198</v>
      </c>
      <c s="36" t="s">
        <v>72</v>
      </c>
      <c s="37">
        <v>543.9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51</v>
      </c>
    </row>
    <row r="21" spans="1:5" ht="12.75">
      <c r="A21" s="35" t="s">
        <v>57</v>
      </c>
      <c r="E21" s="40" t="s">
        <v>199</v>
      </c>
    </row>
    <row r="22" spans="1:5" ht="12.75">
      <c r="A22" t="s">
        <v>59</v>
      </c>
      <c r="E22" s="39" t="s">
        <v>60</v>
      </c>
    </row>
    <row r="23" spans="1:16" ht="12.75">
      <c r="A23" t="s">
        <v>48</v>
      </c>
      <c s="34" t="s">
        <v>69</v>
      </c>
      <c s="34" t="s">
        <v>200</v>
      </c>
      <c s="35" t="s">
        <v>51</v>
      </c>
      <c s="6" t="s">
        <v>201</v>
      </c>
      <c s="36" t="s">
        <v>72</v>
      </c>
      <c s="37">
        <v>829.8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51</v>
      </c>
    </row>
    <row r="25" spans="1:5" ht="12.75">
      <c r="A25" s="35" t="s">
        <v>57</v>
      </c>
      <c r="E25" s="40" t="s">
        <v>202</v>
      </c>
    </row>
    <row r="26" spans="1:5" ht="12.75">
      <c r="A26" t="s">
        <v>59</v>
      </c>
      <c r="E26" s="39" t="s">
        <v>60</v>
      </c>
    </row>
    <row r="27" spans="1:13" ht="12.75">
      <c r="A27" t="s">
        <v>45</v>
      </c>
      <c r="C27" s="31" t="s">
        <v>26</v>
      </c>
      <c r="E27" s="33" t="s">
        <v>152</v>
      </c>
      <c r="J27" s="32">
        <f>0</f>
      </c>
      <c s="32">
        <f>0</f>
      </c>
      <c s="32">
        <f>0+L28+L32+L36</f>
      </c>
      <c s="32">
        <f>0+M28+M32+M36</f>
      </c>
    </row>
    <row r="28" spans="1:16" ht="12.75">
      <c r="A28" t="s">
        <v>48</v>
      </c>
      <c s="34" t="s">
        <v>67</v>
      </c>
      <c s="34" t="s">
        <v>203</v>
      </c>
      <c s="35" t="s">
        <v>51</v>
      </c>
      <c s="6" t="s">
        <v>204</v>
      </c>
      <c s="36" t="s">
        <v>104</v>
      </c>
      <c s="37">
        <v>144.21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26</v>
      </c>
    </row>
    <row r="29" spans="1:5" ht="12.75">
      <c r="A29" s="35" t="s">
        <v>55</v>
      </c>
      <c r="E29" s="39" t="s">
        <v>51</v>
      </c>
    </row>
    <row r="30" spans="1:5" ht="12.75">
      <c r="A30" s="35" t="s">
        <v>57</v>
      </c>
      <c r="E30" s="40" t="s">
        <v>205</v>
      </c>
    </row>
    <row r="31" spans="1:5" ht="12.75">
      <c r="A31" t="s">
        <v>59</v>
      </c>
      <c r="E31" s="39" t="s">
        <v>60</v>
      </c>
    </row>
    <row r="32" spans="1:16" ht="12.75">
      <c r="A32" t="s">
        <v>48</v>
      </c>
      <c s="34" t="s">
        <v>79</v>
      </c>
      <c s="34" t="s">
        <v>206</v>
      </c>
      <c s="35" t="s">
        <v>51</v>
      </c>
      <c s="6" t="s">
        <v>207</v>
      </c>
      <c s="36" t="s">
        <v>72</v>
      </c>
      <c s="37">
        <v>15.211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26</v>
      </c>
    </row>
    <row r="33" spans="1:5" ht="12.75">
      <c r="A33" s="35" t="s">
        <v>55</v>
      </c>
      <c r="E33" s="39" t="s">
        <v>208</v>
      </c>
    </row>
    <row r="34" spans="1:5" ht="12.75">
      <c r="A34" s="35" t="s">
        <v>57</v>
      </c>
      <c r="E34" s="40" t="s">
        <v>209</v>
      </c>
    </row>
    <row r="35" spans="1:5" ht="12.75">
      <c r="A35" t="s">
        <v>59</v>
      </c>
      <c r="E35" s="39" t="s">
        <v>60</v>
      </c>
    </row>
    <row r="36" spans="1:16" ht="12.75">
      <c r="A36" t="s">
        <v>48</v>
      </c>
      <c s="34" t="s">
        <v>83</v>
      </c>
      <c s="34" t="s">
        <v>210</v>
      </c>
      <c s="35" t="s">
        <v>51</v>
      </c>
      <c s="6" t="s">
        <v>211</v>
      </c>
      <c s="36" t="s">
        <v>53</v>
      </c>
      <c s="37">
        <v>0.874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26</v>
      </c>
    </row>
    <row r="37" spans="1:5" ht="12.75">
      <c r="A37" s="35" t="s">
        <v>55</v>
      </c>
      <c r="E37" s="39" t="s">
        <v>51</v>
      </c>
    </row>
    <row r="38" spans="1:5" ht="12.75">
      <c r="A38" s="35" t="s">
        <v>57</v>
      </c>
      <c r="E38" s="40" t="s">
        <v>212</v>
      </c>
    </row>
    <row r="39" spans="1:5" ht="12.75">
      <c r="A39" t="s">
        <v>59</v>
      </c>
      <c r="E39" s="39" t="s">
        <v>60</v>
      </c>
    </row>
    <row r="40" spans="1:13" ht="12.75">
      <c r="A40" t="s">
        <v>45</v>
      </c>
      <c r="C40" s="31" t="s">
        <v>25</v>
      </c>
      <c r="E40" s="33" t="s">
        <v>213</v>
      </c>
      <c r="J40" s="32">
        <f>0</f>
      </c>
      <c s="32">
        <f>0</f>
      </c>
      <c s="32">
        <f>0+L41+L45+L49</f>
      </c>
      <c s="32">
        <f>0+M41+M45+M49</f>
      </c>
    </row>
    <row r="41" spans="1:16" ht="12.75">
      <c r="A41" t="s">
        <v>48</v>
      </c>
      <c s="34" t="s">
        <v>90</v>
      </c>
      <c s="34" t="s">
        <v>214</v>
      </c>
      <c s="35" t="s">
        <v>51</v>
      </c>
      <c s="6" t="s">
        <v>215</v>
      </c>
      <c s="36" t="s">
        <v>72</v>
      </c>
      <c s="37">
        <v>1.98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26</v>
      </c>
    </row>
    <row r="42" spans="1:5" ht="12.75">
      <c r="A42" s="35" t="s">
        <v>55</v>
      </c>
      <c r="E42" s="39" t="s">
        <v>51</v>
      </c>
    </row>
    <row r="43" spans="1:5" ht="12.75">
      <c r="A43" s="35" t="s">
        <v>57</v>
      </c>
      <c r="E43" s="40" t="s">
        <v>216</v>
      </c>
    </row>
    <row r="44" spans="1:5" ht="12.75">
      <c r="A44" t="s">
        <v>59</v>
      </c>
      <c r="E44" s="39" t="s">
        <v>60</v>
      </c>
    </row>
    <row r="45" spans="1:16" ht="12.75">
      <c r="A45" t="s">
        <v>48</v>
      </c>
      <c s="34" t="s">
        <v>88</v>
      </c>
      <c s="34" t="s">
        <v>217</v>
      </c>
      <c s="35" t="s">
        <v>51</v>
      </c>
      <c s="6" t="s">
        <v>218</v>
      </c>
      <c s="36" t="s">
        <v>53</v>
      </c>
      <c s="37">
        <v>0.125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26</v>
      </c>
    </row>
    <row r="46" spans="1:5" ht="12.75">
      <c r="A46" s="35" t="s">
        <v>55</v>
      </c>
      <c r="E46" s="39" t="s">
        <v>51</v>
      </c>
    </row>
    <row r="47" spans="1:5" ht="12.75">
      <c r="A47" s="35" t="s">
        <v>57</v>
      </c>
      <c r="E47" s="40" t="s">
        <v>51</v>
      </c>
    </row>
    <row r="48" spans="1:5" ht="12.75">
      <c r="A48" t="s">
        <v>59</v>
      </c>
      <c r="E48" s="39" t="s">
        <v>60</v>
      </c>
    </row>
    <row r="49" spans="1:16" ht="12.75">
      <c r="A49" t="s">
        <v>48</v>
      </c>
      <c s="34" t="s">
        <v>98</v>
      </c>
      <c s="34" t="s">
        <v>219</v>
      </c>
      <c s="35" t="s">
        <v>51</v>
      </c>
      <c s="6" t="s">
        <v>220</v>
      </c>
      <c s="36" t="s">
        <v>72</v>
      </c>
      <c s="37">
        <v>36.472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26</v>
      </c>
    </row>
    <row r="50" spans="1:5" ht="12.75">
      <c r="A50" s="35" t="s">
        <v>55</v>
      </c>
      <c r="E50" s="39" t="s">
        <v>51</v>
      </c>
    </row>
    <row r="51" spans="1:5" ht="12.75">
      <c r="A51" s="35" t="s">
        <v>57</v>
      </c>
      <c r="E51" s="40" t="s">
        <v>221</v>
      </c>
    </row>
    <row r="52" spans="1:5" ht="12.75">
      <c r="A52" t="s">
        <v>59</v>
      </c>
      <c r="E52" s="39" t="s">
        <v>60</v>
      </c>
    </row>
    <row r="53" spans="1:13" ht="12.75">
      <c r="A53" t="s">
        <v>45</v>
      </c>
      <c r="C53" s="31" t="s">
        <v>69</v>
      </c>
      <c r="E53" s="33" t="s">
        <v>222</v>
      </c>
      <c r="J53" s="32">
        <f>0</f>
      </c>
      <c s="32">
        <f>0</f>
      </c>
      <c s="32">
        <f>0+L54+L58+L62+L66</f>
      </c>
      <c s="32">
        <f>0+M54+M58+M62+M66</f>
      </c>
    </row>
    <row r="54" spans="1:16" ht="12.75">
      <c r="A54" t="s">
        <v>48</v>
      </c>
      <c s="34" t="s">
        <v>101</v>
      </c>
      <c s="34" t="s">
        <v>223</v>
      </c>
      <c s="35" t="s">
        <v>51</v>
      </c>
      <c s="6" t="s">
        <v>224</v>
      </c>
      <c s="36" t="s">
        <v>72</v>
      </c>
      <c s="37">
        <v>6.577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26</v>
      </c>
    </row>
    <row r="55" spans="1:5" ht="12.75">
      <c r="A55" s="35" t="s">
        <v>55</v>
      </c>
      <c r="E55" s="39" t="s">
        <v>51</v>
      </c>
    </row>
    <row r="56" spans="1:5" ht="12.75">
      <c r="A56" s="35" t="s">
        <v>57</v>
      </c>
      <c r="E56" s="40" t="s">
        <v>225</v>
      </c>
    </row>
    <row r="57" spans="1:5" ht="12.75">
      <c r="A57" t="s">
        <v>59</v>
      </c>
      <c r="E57" s="39" t="s">
        <v>60</v>
      </c>
    </row>
    <row r="58" spans="1:16" ht="12.75">
      <c r="A58" t="s">
        <v>48</v>
      </c>
      <c s="34" t="s">
        <v>105</v>
      </c>
      <c s="34" t="s">
        <v>226</v>
      </c>
      <c s="35" t="s">
        <v>51</v>
      </c>
      <c s="6" t="s">
        <v>227</v>
      </c>
      <c s="36" t="s">
        <v>72</v>
      </c>
      <c s="37">
        <v>8.69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26</v>
      </c>
    </row>
    <row r="59" spans="1:5" ht="12.75">
      <c r="A59" s="35" t="s">
        <v>55</v>
      </c>
      <c r="E59" s="39" t="s">
        <v>51</v>
      </c>
    </row>
    <row r="60" spans="1:5" ht="12.75">
      <c r="A60" s="35" t="s">
        <v>57</v>
      </c>
      <c r="E60" s="40" t="s">
        <v>228</v>
      </c>
    </row>
    <row r="61" spans="1:5" ht="12.75">
      <c r="A61" t="s">
        <v>59</v>
      </c>
      <c r="E61" s="39" t="s">
        <v>60</v>
      </c>
    </row>
    <row r="62" spans="1:16" ht="12.75">
      <c r="A62" t="s">
        <v>48</v>
      </c>
      <c s="34" t="s">
        <v>108</v>
      </c>
      <c s="34" t="s">
        <v>229</v>
      </c>
      <c s="35" t="s">
        <v>51</v>
      </c>
      <c s="6" t="s">
        <v>230</v>
      </c>
      <c s="36" t="s">
        <v>53</v>
      </c>
      <c s="37">
        <v>1.116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26</v>
      </c>
    </row>
    <row r="63" spans="1:5" ht="12.75">
      <c r="A63" s="35" t="s">
        <v>55</v>
      </c>
      <c r="E63" s="39" t="s">
        <v>51</v>
      </c>
    </row>
    <row r="64" spans="1:5" ht="12.75">
      <c r="A64" s="35" t="s">
        <v>57</v>
      </c>
      <c r="E64" s="40" t="s">
        <v>231</v>
      </c>
    </row>
    <row r="65" spans="1:5" ht="12.75">
      <c r="A65" t="s">
        <v>59</v>
      </c>
      <c r="E65" s="39" t="s">
        <v>60</v>
      </c>
    </row>
    <row r="66" spans="1:16" ht="12.75">
      <c r="A66" t="s">
        <v>48</v>
      </c>
      <c s="34" t="s">
        <v>155</v>
      </c>
      <c s="34" t="s">
        <v>232</v>
      </c>
      <c s="35" t="s">
        <v>51</v>
      </c>
      <c s="6" t="s">
        <v>233</v>
      </c>
      <c s="36" t="s">
        <v>72</v>
      </c>
      <c s="37">
        <v>2.112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26</v>
      </c>
    </row>
    <row r="67" spans="1:5" ht="12.75">
      <c r="A67" s="35" t="s">
        <v>55</v>
      </c>
      <c r="E67" s="39" t="s">
        <v>51</v>
      </c>
    </row>
    <row r="68" spans="1:5" ht="12.75">
      <c r="A68" s="35" t="s">
        <v>57</v>
      </c>
      <c r="E68" s="40" t="s">
        <v>234</v>
      </c>
    </row>
    <row r="69" spans="1:5" ht="12.75">
      <c r="A69" t="s">
        <v>59</v>
      </c>
      <c r="E69" s="39" t="s">
        <v>60</v>
      </c>
    </row>
    <row r="70" spans="1:13" ht="12.75">
      <c r="A70" t="s">
        <v>45</v>
      </c>
      <c r="C70" s="31" t="s">
        <v>83</v>
      </c>
      <c r="E70" s="33" t="s">
        <v>235</v>
      </c>
      <c r="J70" s="32">
        <f>0</f>
      </c>
      <c s="32">
        <f>0</f>
      </c>
      <c s="32">
        <f>0+L71</f>
      </c>
      <c s="32">
        <f>0+M71</f>
      </c>
    </row>
    <row r="71" spans="1:16" ht="25.5">
      <c r="A71" t="s">
        <v>48</v>
      </c>
      <c s="34" t="s">
        <v>160</v>
      </c>
      <c s="34" t="s">
        <v>236</v>
      </c>
      <c s="35" t="s">
        <v>51</v>
      </c>
      <c s="6" t="s">
        <v>237</v>
      </c>
      <c s="36" t="s">
        <v>104</v>
      </c>
      <c s="37">
        <v>144.21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26</v>
      </c>
    </row>
    <row r="72" spans="1:5" ht="12.75">
      <c r="A72" s="35" t="s">
        <v>55</v>
      </c>
      <c r="E72" s="39" t="s">
        <v>238</v>
      </c>
    </row>
    <row r="73" spans="1:5" ht="12.75">
      <c r="A73" s="35" t="s">
        <v>57</v>
      </c>
      <c r="E73" s="40" t="s">
        <v>239</v>
      </c>
    </row>
    <row r="74" spans="1:5" ht="12.75">
      <c r="A74" t="s">
        <v>59</v>
      </c>
      <c r="E74" s="39" t="s">
        <v>60</v>
      </c>
    </row>
    <row r="75" spans="1:13" ht="12.75">
      <c r="A75" t="s">
        <v>45</v>
      </c>
      <c r="C75" s="31" t="s">
        <v>88</v>
      </c>
      <c r="E75" s="33" t="s">
        <v>89</v>
      </c>
      <c r="J75" s="32">
        <f>0</f>
      </c>
      <c s="32">
        <f>0</f>
      </c>
      <c s="32">
        <f>0+L76</f>
      </c>
      <c s="32">
        <f>0+M76</f>
      </c>
    </row>
    <row r="76" spans="1:16" ht="12.75">
      <c r="A76" t="s">
        <v>48</v>
      </c>
      <c s="34" t="s">
        <v>164</v>
      </c>
      <c s="34" t="s">
        <v>240</v>
      </c>
      <c s="35" t="s">
        <v>51</v>
      </c>
      <c s="6" t="s">
        <v>241</v>
      </c>
      <c s="36" t="s">
        <v>86</v>
      </c>
      <c s="37">
        <v>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158</v>
      </c>
      <c>
        <f>(M76*21)/100</f>
      </c>
      <c t="s">
        <v>26</v>
      </c>
    </row>
    <row r="77" spans="1:5" ht="12.75">
      <c r="A77" s="35" t="s">
        <v>55</v>
      </c>
      <c r="E77" s="39" t="s">
        <v>51</v>
      </c>
    </row>
    <row r="78" spans="1:5" ht="12.75">
      <c r="A78" s="35" t="s">
        <v>57</v>
      </c>
      <c r="E78" s="40" t="s">
        <v>51</v>
      </c>
    </row>
    <row r="79" spans="1:5" ht="12.75">
      <c r="A79" t="s">
        <v>59</v>
      </c>
      <c r="E79" s="39" t="s">
        <v>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242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242</v>
      </c>
      <c r="E4" s="26" t="s">
        <v>243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COUNTIFS(L8:L43,"=0",A8:A43,"P")+COUNTIFS(L8:L43,"",A8:A43,"P")+SUM(Q8:Q43)</f>
      </c>
    </row>
    <row r="8" spans="1:13" ht="12.75">
      <c r="A8" t="s">
        <v>43</v>
      </c>
      <c r="C8" s="28" t="s">
        <v>246</v>
      </c>
      <c r="E8" s="30" t="s">
        <v>245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45</v>
      </c>
      <c r="C9" s="31" t="s">
        <v>49</v>
      </c>
      <c r="E9" s="33" t="s">
        <v>247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49</v>
      </c>
      <c s="34" t="s">
        <v>248</v>
      </c>
      <c s="35" t="s">
        <v>51</v>
      </c>
      <c s="6" t="s">
        <v>249</v>
      </c>
      <c s="36" t="s">
        <v>63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158</v>
      </c>
      <c>
        <f>(M10*21)/100</f>
      </c>
      <c t="s">
        <v>26</v>
      </c>
    </row>
    <row r="11" spans="1:5" ht="12.75">
      <c r="A11" s="35" t="s">
        <v>55</v>
      </c>
      <c r="E11" s="39" t="s">
        <v>250</v>
      </c>
    </row>
    <row r="12" spans="1:5" ht="12.75">
      <c r="A12" s="35" t="s">
        <v>57</v>
      </c>
      <c r="E12" s="40" t="s">
        <v>251</v>
      </c>
    </row>
    <row r="13" spans="1:5" ht="89.25">
      <c r="A13" t="s">
        <v>59</v>
      </c>
      <c r="E13" s="39" t="s">
        <v>252</v>
      </c>
    </row>
    <row r="14" spans="1:16" ht="12.75">
      <c r="A14" t="s">
        <v>48</v>
      </c>
      <c s="34" t="s">
        <v>26</v>
      </c>
      <c s="34" t="s">
        <v>253</v>
      </c>
      <c s="35" t="s">
        <v>51</v>
      </c>
      <c s="6" t="s">
        <v>254</v>
      </c>
      <c s="36" t="s">
        <v>63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158</v>
      </c>
      <c>
        <f>(M14*21)/100</f>
      </c>
      <c t="s">
        <v>26</v>
      </c>
    </row>
    <row r="15" spans="1:5" ht="12.75">
      <c r="A15" s="35" t="s">
        <v>55</v>
      </c>
      <c r="E15" s="39" t="s">
        <v>255</v>
      </c>
    </row>
    <row r="16" spans="1:5" ht="12.75">
      <c r="A16" s="35" t="s">
        <v>57</v>
      </c>
      <c r="E16" s="40" t="s">
        <v>251</v>
      </c>
    </row>
    <row r="17" spans="1:5" ht="102">
      <c r="A17" t="s">
        <v>59</v>
      </c>
      <c r="E17" s="39" t="s">
        <v>256</v>
      </c>
    </row>
    <row r="18" spans="1:16" ht="12.75">
      <c r="A18" t="s">
        <v>48</v>
      </c>
      <c s="34" t="s">
        <v>25</v>
      </c>
      <c s="34" t="s">
        <v>257</v>
      </c>
      <c s="35" t="s">
        <v>51</v>
      </c>
      <c s="6" t="s">
        <v>258</v>
      </c>
      <c s="36" t="s">
        <v>63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158</v>
      </c>
      <c>
        <f>(M18*21)/100</f>
      </c>
      <c t="s">
        <v>26</v>
      </c>
    </row>
    <row r="19" spans="1:5" ht="12.75">
      <c r="A19" s="35" t="s">
        <v>55</v>
      </c>
      <c r="E19" s="39" t="s">
        <v>259</v>
      </c>
    </row>
    <row r="20" spans="1:5" ht="12.75">
      <c r="A20" s="35" t="s">
        <v>57</v>
      </c>
      <c r="E20" s="40" t="s">
        <v>251</v>
      </c>
    </row>
    <row r="21" spans="1:5" ht="38.25">
      <c r="A21" t="s">
        <v>59</v>
      </c>
      <c r="E21" s="39" t="s">
        <v>260</v>
      </c>
    </row>
    <row r="22" spans="1:13" ht="12.75">
      <c r="A22" t="s">
        <v>45</v>
      </c>
      <c r="C22" s="31" t="s">
        <v>26</v>
      </c>
      <c r="E22" s="33" t="s">
        <v>261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48</v>
      </c>
      <c s="34" t="s">
        <v>69</v>
      </c>
      <c s="34" t="s">
        <v>262</v>
      </c>
      <c s="35" t="s">
        <v>51</v>
      </c>
      <c s="6" t="s">
        <v>263</v>
      </c>
      <c s="36" t="s">
        <v>63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158</v>
      </c>
      <c>
        <f>(M23*21)/100</f>
      </c>
      <c t="s">
        <v>26</v>
      </c>
    </row>
    <row r="24" spans="1:5" ht="12.75">
      <c r="A24" s="35" t="s">
        <v>55</v>
      </c>
      <c r="E24" s="39" t="s">
        <v>264</v>
      </c>
    </row>
    <row r="25" spans="1:5" ht="12.75">
      <c r="A25" s="35" t="s">
        <v>57</v>
      </c>
      <c r="E25" s="40" t="s">
        <v>251</v>
      </c>
    </row>
    <row r="26" spans="1:5" ht="89.25">
      <c r="A26" t="s">
        <v>59</v>
      </c>
      <c r="E26" s="39" t="s">
        <v>265</v>
      </c>
    </row>
    <row r="27" spans="1:16" ht="12.75">
      <c r="A27" t="s">
        <v>48</v>
      </c>
      <c s="34" t="s">
        <v>67</v>
      </c>
      <c s="34" t="s">
        <v>266</v>
      </c>
      <c s="35" t="s">
        <v>51</v>
      </c>
      <c s="6" t="s">
        <v>267</v>
      </c>
      <c s="36" t="s">
        <v>63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158</v>
      </c>
      <c>
        <f>(M27*21)/100</f>
      </c>
      <c t="s">
        <v>26</v>
      </c>
    </row>
    <row r="28" spans="1:5" ht="12.75">
      <c r="A28" s="35" t="s">
        <v>55</v>
      </c>
      <c r="E28" s="39" t="s">
        <v>268</v>
      </c>
    </row>
    <row r="29" spans="1:5" ht="12.75">
      <c r="A29" s="35" t="s">
        <v>57</v>
      </c>
      <c r="E29" s="40" t="s">
        <v>251</v>
      </c>
    </row>
    <row r="30" spans="1:5" ht="76.5">
      <c r="A30" t="s">
        <v>59</v>
      </c>
      <c r="E30" s="39" t="s">
        <v>269</v>
      </c>
    </row>
    <row r="31" spans="1:16" ht="12.75">
      <c r="A31" t="s">
        <v>48</v>
      </c>
      <c s="34" t="s">
        <v>79</v>
      </c>
      <c s="34" t="s">
        <v>270</v>
      </c>
      <c s="35" t="s">
        <v>51</v>
      </c>
      <c s="6" t="s">
        <v>271</v>
      </c>
      <c s="36" t="s">
        <v>63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158</v>
      </c>
      <c>
        <f>(M31*21)/100</f>
      </c>
      <c t="s">
        <v>26</v>
      </c>
    </row>
    <row r="32" spans="1:5" ht="12.75">
      <c r="A32" s="35" t="s">
        <v>55</v>
      </c>
      <c r="E32" s="39" t="s">
        <v>272</v>
      </c>
    </row>
    <row r="33" spans="1:5" ht="12.75">
      <c r="A33" s="35" t="s">
        <v>57</v>
      </c>
      <c r="E33" s="40" t="s">
        <v>273</v>
      </c>
    </row>
    <row r="34" spans="1:5" ht="25.5">
      <c r="A34" t="s">
        <v>59</v>
      </c>
      <c r="E34" s="39" t="s">
        <v>274</v>
      </c>
    </row>
    <row r="35" spans="1:16" ht="12.75">
      <c r="A35" t="s">
        <v>48</v>
      </c>
      <c s="34" t="s">
        <v>83</v>
      </c>
      <c s="34" t="s">
        <v>275</v>
      </c>
      <c s="35" t="s">
        <v>51</v>
      </c>
      <c s="6" t="s">
        <v>276</v>
      </c>
      <c s="36" t="s">
        <v>63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158</v>
      </c>
      <c>
        <f>(M35*21)/100</f>
      </c>
      <c t="s">
        <v>26</v>
      </c>
    </row>
    <row r="36" spans="1:5" ht="12.75">
      <c r="A36" s="35" t="s">
        <v>55</v>
      </c>
      <c r="E36" s="39" t="s">
        <v>277</v>
      </c>
    </row>
    <row r="37" spans="1:5" ht="12.75">
      <c r="A37" s="35" t="s">
        <v>57</v>
      </c>
      <c r="E37" s="40" t="s">
        <v>251</v>
      </c>
    </row>
    <row r="38" spans="1:5" ht="12.75">
      <c r="A38" t="s">
        <v>59</v>
      </c>
      <c r="E38" s="39" t="s">
        <v>278</v>
      </c>
    </row>
    <row r="39" spans="1:16" ht="12.75">
      <c r="A39" t="s">
        <v>48</v>
      </c>
      <c s="34" t="s">
        <v>90</v>
      </c>
      <c s="34" t="s">
        <v>279</v>
      </c>
      <c s="35" t="s">
        <v>51</v>
      </c>
      <c s="6" t="s">
        <v>280</v>
      </c>
      <c s="36" t="s">
        <v>63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158</v>
      </c>
      <c>
        <f>(M39*21)/100</f>
      </c>
      <c t="s">
        <v>26</v>
      </c>
    </row>
    <row r="40" spans="1:5" ht="12.75">
      <c r="A40" s="35" t="s">
        <v>55</v>
      </c>
      <c r="E40" s="39" t="s">
        <v>277</v>
      </c>
    </row>
    <row r="41" spans="1:5" ht="12.75">
      <c r="A41" s="35" t="s">
        <v>57</v>
      </c>
      <c r="E41" s="40" t="s">
        <v>251</v>
      </c>
    </row>
    <row r="42" spans="1:5" ht="25.5">
      <c r="A42" t="s">
        <v>59</v>
      </c>
      <c r="E42" s="39" t="s">
        <v>281</v>
      </c>
    </row>
    <row r="43" spans="1:16" ht="12.75">
      <c r="A43" t="s">
        <v>48</v>
      </c>
      <c s="34" t="s">
        <v>88</v>
      </c>
      <c s="34" t="s">
        <v>282</v>
      </c>
      <c s="35" t="s">
        <v>51</v>
      </c>
      <c s="6" t="s">
        <v>283</v>
      </c>
      <c s="36" t="s">
        <v>63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158</v>
      </c>
      <c>
        <f>(M43*21)/100</f>
      </c>
      <c t="s">
        <v>26</v>
      </c>
    </row>
    <row r="44" spans="1:5" ht="12.75">
      <c r="A44" s="35" t="s">
        <v>55</v>
      </c>
      <c r="E44" s="39" t="s">
        <v>277</v>
      </c>
    </row>
    <row r="45" spans="1:5" ht="12.75">
      <c r="A45" s="35" t="s">
        <v>57</v>
      </c>
      <c r="E45" s="40" t="s">
        <v>251</v>
      </c>
    </row>
    <row r="46" spans="1:5" ht="12.75">
      <c r="A46" t="s">
        <v>59</v>
      </c>
      <c r="E46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