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vozní náměstek\Opravné práce\2023\BRNO JIH\SOUTĚŽ\"/>
    </mc:Choice>
  </mc:AlternateContent>
  <bookViews>
    <workbookView xWindow="0" yWindow="0" windowWidth="28800" windowHeight="11835"/>
  </bookViews>
  <sheets>
    <sheet name="Rekapitulace zakázky" sheetId="1" r:id="rId1"/>
    <sheet name="01.1 - Železniční svršek ..." sheetId="2" r:id="rId2"/>
    <sheet name="01.2.1 - Práce zab. zař." sheetId="3" r:id="rId3"/>
  </sheets>
  <definedNames>
    <definedName name="_xlnm._FilterDatabase" localSheetId="1" hidden="1">'01.1 - Železniční svršek ...'!$C$119:$K$232</definedName>
    <definedName name="_xlnm._FilterDatabase" localSheetId="2" hidden="1">'01.2.1 - Práce zab. zař.'!$C$123:$K$154</definedName>
    <definedName name="_xlnm.Print_Titles" localSheetId="1">'01.1 - Železniční svršek ...'!$119:$119</definedName>
    <definedName name="_xlnm.Print_Titles" localSheetId="2">'01.2.1 - Práce zab. zař.'!$123:$123</definedName>
    <definedName name="_xlnm.Print_Titles" localSheetId="0">'Rekapitulace zakázky'!$92:$92</definedName>
    <definedName name="_xlnm.Print_Area" localSheetId="1">'01.1 - Železniční svršek ...'!$C$4:$J$39,'01.1 - Železniční svršek ...'!$C$50:$J$76,'01.1 - Železniční svršek ...'!$C$82:$J$101,'01.1 - Železniční svršek ...'!$C$107:$K$232</definedName>
    <definedName name="_xlnm.Print_Area" localSheetId="2">'01.2.1 - Práce zab. zař.'!$C$4:$J$41,'01.2.1 - Práce zab. zař.'!$C$50:$J$76,'01.2.1 - Práce zab. zař.'!$C$82:$J$103,'01.2.1 - Práce zab. zař.'!$C$109:$K$154</definedName>
    <definedName name="_xlnm.Print_Area" localSheetId="0">'Rekapitulace zakázky'!$D$4:$AO$76,'Rekapitulace zakázky'!$C$82:$AQ$98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/>
  <c r="BI154" i="3"/>
  <c r="BH154" i="3"/>
  <c r="BG154" i="3"/>
  <c r="BF154" i="3"/>
  <c r="T154" i="3"/>
  <c r="T153" i="3"/>
  <c r="R154" i="3"/>
  <c r="R153" i="3" s="1"/>
  <c r="P154" i="3"/>
  <c r="P153" i="3" s="1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F120" i="3"/>
  <c r="F118" i="3"/>
  <c r="E116" i="3"/>
  <c r="F93" i="3"/>
  <c r="F91" i="3"/>
  <c r="E89" i="3"/>
  <c r="J26" i="3"/>
  <c r="E26" i="3"/>
  <c r="J121" i="3" s="1"/>
  <c r="J25" i="3"/>
  <c r="J23" i="3"/>
  <c r="E23" i="3"/>
  <c r="J120" i="3" s="1"/>
  <c r="J22" i="3"/>
  <c r="J20" i="3"/>
  <c r="E20" i="3"/>
  <c r="F94" i="3" s="1"/>
  <c r="J19" i="3"/>
  <c r="J14" i="3"/>
  <c r="J91" i="3"/>
  <c r="E7" i="3"/>
  <c r="E85" i="3"/>
  <c r="J37" i="2"/>
  <c r="J36" i="2"/>
  <c r="AY95" i="1"/>
  <c r="J35" i="2"/>
  <c r="AX95" i="1" s="1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F116" i="2"/>
  <c r="F114" i="2"/>
  <c r="E112" i="2"/>
  <c r="F91" i="2"/>
  <c r="F89" i="2"/>
  <c r="E87" i="2"/>
  <c r="J24" i="2"/>
  <c r="E24" i="2"/>
  <c r="J92" i="2" s="1"/>
  <c r="J23" i="2"/>
  <c r="J21" i="2"/>
  <c r="E21" i="2"/>
  <c r="J116" i="2" s="1"/>
  <c r="J20" i="2"/>
  <c r="J18" i="2"/>
  <c r="E18" i="2"/>
  <c r="F117" i="2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J230" i="2"/>
  <c r="BK174" i="2"/>
  <c r="J123" i="2"/>
  <c r="J179" i="2"/>
  <c r="BK201" i="2"/>
  <c r="BK167" i="2"/>
  <c r="J227" i="2"/>
  <c r="BK209" i="2"/>
  <c r="BK148" i="2"/>
  <c r="BK173" i="2"/>
  <c r="J218" i="2"/>
  <c r="J176" i="2"/>
  <c r="BK195" i="2"/>
  <c r="J154" i="2"/>
  <c r="J164" i="2"/>
  <c r="J124" i="2"/>
  <c r="BK217" i="2"/>
  <c r="BK156" i="2"/>
  <c r="J207" i="2"/>
  <c r="J144" i="2"/>
  <c r="J217" i="2"/>
  <c r="BK196" i="2"/>
  <c r="J151" i="2"/>
  <c r="BK142" i="3"/>
  <c r="BK150" i="3"/>
  <c r="J143" i="3"/>
  <c r="J139" i="3"/>
  <c r="J132" i="3"/>
  <c r="BK224" i="2"/>
  <c r="BK176" i="2"/>
  <c r="J142" i="2"/>
  <c r="J181" i="2"/>
  <c r="J132" i="2"/>
  <c r="BK187" i="2"/>
  <c r="J133" i="2"/>
  <c r="J223" i="2"/>
  <c r="J185" i="2"/>
  <c r="BK141" i="2"/>
  <c r="BK168" i="2"/>
  <c r="J190" i="2"/>
  <c r="J203" i="2"/>
  <c r="BK155" i="2"/>
  <c r="BK207" i="2"/>
  <c r="BK132" i="2"/>
  <c r="BK136" i="2"/>
  <c r="J130" i="3"/>
  <c r="J148" i="3"/>
  <c r="BK145" i="3"/>
  <c r="J138" i="3"/>
  <c r="BK232" i="2"/>
  <c r="BK194" i="2"/>
  <c r="J149" i="2"/>
  <c r="J231" i="2"/>
  <c r="J177" i="2"/>
  <c r="J135" i="2"/>
  <c r="BK185" i="2"/>
  <c r="BK134" i="2"/>
  <c r="J226" i="2"/>
  <c r="J195" i="2"/>
  <c r="J147" i="2"/>
  <c r="BK124" i="2"/>
  <c r="J155" i="2"/>
  <c r="BK210" i="2"/>
  <c r="BK166" i="2"/>
  <c r="J165" i="2"/>
  <c r="BK140" i="2"/>
  <c r="BK159" i="2"/>
  <c r="BK129" i="2"/>
  <c r="BK127" i="2"/>
  <c r="BK169" i="2"/>
  <c r="J220" i="2"/>
  <c r="J184" i="2"/>
  <c r="BK150" i="2"/>
  <c r="J224" i="2"/>
  <c r="BK202" i="2"/>
  <c r="BK152" i="3"/>
  <c r="BK151" i="3"/>
  <c r="J154" i="3"/>
  <c r="BK141" i="3"/>
  <c r="BK135" i="3"/>
  <c r="BK170" i="2"/>
  <c r="BK143" i="2"/>
  <c r="J183" i="2"/>
  <c r="J204" i="2"/>
  <c r="BK136" i="3"/>
  <c r="BK146" i="3"/>
  <c r="J196" i="2"/>
  <c r="BK171" i="2"/>
  <c r="BK139" i="2"/>
  <c r="BK193" i="2"/>
  <c r="J140" i="2"/>
  <c r="J173" i="2"/>
  <c r="BK138" i="2"/>
  <c r="J213" i="2"/>
  <c r="J193" i="2"/>
  <c r="J126" i="2"/>
  <c r="J127" i="2"/>
  <c r="BK186" i="2"/>
  <c r="BK180" i="2"/>
  <c r="BK152" i="2"/>
  <c r="J145" i="2"/>
  <c r="J167" i="2"/>
  <c r="BK204" i="2"/>
  <c r="J148" i="2"/>
  <c r="BK190" i="2"/>
  <c r="BK231" i="2"/>
  <c r="BK219" i="2"/>
  <c r="J192" i="2"/>
  <c r="BK133" i="2"/>
  <c r="BK133" i="3"/>
  <c r="J131" i="3"/>
  <c r="BK139" i="3"/>
  <c r="BK144" i="3"/>
  <c r="BK137" i="3"/>
  <c r="BK131" i="3"/>
  <c r="BK198" i="2"/>
  <c r="BK211" i="2"/>
  <c r="BK183" i="2"/>
  <c r="BK225" i="2"/>
  <c r="J150" i="2"/>
  <c r="J209" i="2"/>
  <c r="BK131" i="2"/>
  <c r="J174" i="2"/>
  <c r="J153" i="2"/>
  <c r="BK158" i="2"/>
  <c r="J160" i="2"/>
  <c r="BK177" i="2"/>
  <c r="BK228" i="2"/>
  <c r="J172" i="2"/>
  <c r="J225" i="2"/>
  <c r="J199" i="2"/>
  <c r="BK130" i="3"/>
  <c r="J135" i="3"/>
  <c r="BK154" i="3"/>
  <c r="J141" i="3"/>
  <c r="J146" i="3"/>
  <c r="BK143" i="3"/>
  <c r="J137" i="3"/>
  <c r="BK127" i="3"/>
  <c r="J229" i="2"/>
  <c r="J197" i="2"/>
  <c r="J170" i="2"/>
  <c r="J212" i="2"/>
  <c r="J125" i="2"/>
  <c r="BK149" i="2"/>
  <c r="BK192" i="2"/>
  <c r="J161" i="2"/>
  <c r="J206" i="2"/>
  <c r="J216" i="2"/>
  <c r="BK126" i="2"/>
  <c r="BK135" i="2"/>
  <c r="J178" i="2"/>
  <c r="BK226" i="2"/>
  <c r="J182" i="2"/>
  <c r="J137" i="2"/>
  <c r="J149" i="3"/>
  <c r="BK128" i="3"/>
  <c r="BK148" i="3"/>
  <c r="J145" i="3"/>
  <c r="BK140" i="3"/>
  <c r="J133" i="3"/>
  <c r="BK172" i="2"/>
  <c r="J131" i="2"/>
  <c r="BK191" i="2"/>
  <c r="BK144" i="2"/>
  <c r="J198" i="2"/>
  <c r="J162" i="2"/>
  <c r="BK216" i="2"/>
  <c r="BK199" i="2"/>
  <c r="BK164" i="2"/>
  <c r="J221" i="2"/>
  <c r="J159" i="2"/>
  <c r="BK197" i="2"/>
  <c r="J130" i="2"/>
  <c r="BK160" i="2"/>
  <c r="BK163" i="2"/>
  <c r="BK134" i="3"/>
  <c r="J127" i="3"/>
  <c r="BK147" i="3"/>
  <c r="J144" i="3"/>
  <c r="J134" i="3"/>
  <c r="BK206" i="2"/>
  <c r="BK125" i="2"/>
  <c r="J201" i="2"/>
  <c r="BK223" i="2"/>
  <c r="BK147" i="2"/>
  <c r="J186" i="2"/>
  <c r="BK230" i="2"/>
  <c r="J151" i="3"/>
  <c r="J152" i="3"/>
  <c r="J140" i="3"/>
  <c r="J202" i="2"/>
  <c r="BK179" i="2"/>
  <c r="J156" i="2"/>
  <c r="J211" i="2"/>
  <c r="J171" i="2"/>
  <c r="J232" i="2"/>
  <c r="J168" i="2"/>
  <c r="J228" i="2"/>
  <c r="BK212" i="2"/>
  <c r="BK184" i="2"/>
  <c r="J136" i="2"/>
  <c r="BK220" i="2"/>
  <c r="BK227" i="2"/>
  <c r="J143" i="2"/>
  <c r="J163" i="2"/>
  <c r="AS96" i="1"/>
  <c r="J180" i="2"/>
  <c r="J169" i="2"/>
  <c r="BK215" i="2"/>
  <c r="J152" i="2"/>
  <c r="BK182" i="2"/>
  <c r="BK229" i="2"/>
  <c r="J210" i="2"/>
  <c r="J158" i="2"/>
  <c r="J128" i="2"/>
  <c r="J150" i="3"/>
  <c r="BK149" i="3"/>
  <c r="J147" i="3"/>
  <c r="J142" i="3"/>
  <c r="J136" i="3"/>
  <c r="BK221" i="2"/>
  <c r="BK181" i="2"/>
  <c r="BK165" i="2"/>
  <c r="J138" i="2"/>
  <c r="BK188" i="2"/>
  <c r="J134" i="2"/>
  <c r="BK178" i="2"/>
  <c r="BK142" i="2"/>
  <c r="BK214" i="2"/>
  <c r="J194" i="2"/>
  <c r="BK153" i="2"/>
  <c r="J205" i="2"/>
  <c r="J141" i="2"/>
  <c r="J187" i="2"/>
  <c r="J129" i="2"/>
  <c r="BK162" i="2"/>
  <c r="BK213" i="2"/>
  <c r="BK137" i="2"/>
  <c r="J166" i="2"/>
  <c r="J191" i="2"/>
  <c r="J219" i="2"/>
  <c r="J146" i="2"/>
  <c r="J208" i="2"/>
  <c r="BK138" i="3"/>
  <c r="BK132" i="3"/>
  <c r="BK218" i="2"/>
  <c r="BK175" i="2"/>
  <c r="BK151" i="2"/>
  <c r="BK205" i="2"/>
  <c r="J175" i="2"/>
  <c r="J139" i="2"/>
  <c r="J188" i="2"/>
  <c r="BK161" i="2"/>
  <c r="J215" i="2"/>
  <c r="BK203" i="2"/>
  <c r="BK146" i="2"/>
  <c r="BK154" i="2"/>
  <c r="BK189" i="2"/>
  <c r="BK128" i="2"/>
  <c r="BK145" i="2"/>
  <c r="J189" i="2"/>
  <c r="BK123" i="2"/>
  <c r="BK130" i="2"/>
  <c r="BK157" i="2"/>
  <c r="BK208" i="2"/>
  <c r="J157" i="2"/>
  <c r="J214" i="2"/>
  <c r="J128" i="3"/>
  <c r="P122" i="2" l="1"/>
  <c r="P121" i="2" s="1"/>
  <c r="T222" i="2"/>
  <c r="R122" i="2"/>
  <c r="R121" i="2" s="1"/>
  <c r="R120" i="2" s="1"/>
  <c r="R222" i="2"/>
  <c r="R200" i="2"/>
  <c r="P200" i="2"/>
  <c r="BK126" i="3"/>
  <c r="J126" i="3" s="1"/>
  <c r="J100" i="3" s="1"/>
  <c r="BK200" i="2"/>
  <c r="J200" i="2" s="1"/>
  <c r="J99" i="2" s="1"/>
  <c r="P126" i="3"/>
  <c r="P125" i="3" s="1"/>
  <c r="T129" i="3"/>
  <c r="T200" i="2"/>
  <c r="R129" i="3"/>
  <c r="R126" i="3"/>
  <c r="R125" i="3"/>
  <c r="P129" i="3"/>
  <c r="BK122" i="2"/>
  <c r="J122" i="2" s="1"/>
  <c r="J98" i="2" s="1"/>
  <c r="BK222" i="2"/>
  <c r="J222" i="2"/>
  <c r="J100" i="2" s="1"/>
  <c r="BK129" i="3"/>
  <c r="J129" i="3"/>
  <c r="J101" i="3"/>
  <c r="T122" i="2"/>
  <c r="T121" i="2"/>
  <c r="T120" i="2" s="1"/>
  <c r="P222" i="2"/>
  <c r="T126" i="3"/>
  <c r="T125" i="3" s="1"/>
  <c r="BK153" i="3"/>
  <c r="J153" i="3"/>
  <c r="J102" i="3" s="1"/>
  <c r="J118" i="3"/>
  <c r="BE133" i="3"/>
  <c r="J93" i="3"/>
  <c r="F121" i="3"/>
  <c r="BE127" i="3"/>
  <c r="BE131" i="3"/>
  <c r="BE134" i="3"/>
  <c r="BE135" i="3"/>
  <c r="BE136" i="3"/>
  <c r="BE137" i="3"/>
  <c r="BE138" i="3"/>
  <c r="BE141" i="3"/>
  <c r="BE142" i="3"/>
  <c r="BE143" i="3"/>
  <c r="BE144" i="3"/>
  <c r="BE145" i="3"/>
  <c r="BE146" i="3"/>
  <c r="BE147" i="3"/>
  <c r="BE140" i="3"/>
  <c r="E112" i="3"/>
  <c r="J94" i="3"/>
  <c r="BE150" i="3"/>
  <c r="BE130" i="3"/>
  <c r="BE139" i="3"/>
  <c r="BE132" i="3"/>
  <c r="BE148" i="3"/>
  <c r="BE152" i="3"/>
  <c r="BE154" i="3"/>
  <c r="BE128" i="3"/>
  <c r="BE149" i="3"/>
  <c r="BE151" i="3"/>
  <c r="BE123" i="2"/>
  <c r="BE176" i="2"/>
  <c r="BE180" i="2"/>
  <c r="BE198" i="2"/>
  <c r="BE209" i="2"/>
  <c r="BE213" i="2"/>
  <c r="BE224" i="2"/>
  <c r="BE225" i="2"/>
  <c r="BE227" i="2"/>
  <c r="BE228" i="2"/>
  <c r="J114" i="2"/>
  <c r="BE193" i="2"/>
  <c r="BE194" i="2"/>
  <c r="BE204" i="2"/>
  <c r="BE226" i="2"/>
  <c r="BE230" i="2"/>
  <c r="E110" i="2"/>
  <c r="BE130" i="2"/>
  <c r="BE146" i="2"/>
  <c r="BE154" i="2"/>
  <c r="BE155" i="2"/>
  <c r="BE158" i="2"/>
  <c r="BE173" i="2"/>
  <c r="BE195" i="2"/>
  <c r="BE206" i="2"/>
  <c r="BE128" i="2"/>
  <c r="BE131" i="2"/>
  <c r="BE138" i="2"/>
  <c r="BE148" i="2"/>
  <c r="BE156" i="2"/>
  <c r="BE161" i="2"/>
  <c r="J91" i="2"/>
  <c r="BE126" i="2"/>
  <c r="BE133" i="2"/>
  <c r="BE135" i="2"/>
  <c r="BE152" i="2"/>
  <c r="BE170" i="2"/>
  <c r="BE181" i="2"/>
  <c r="BE182" i="2"/>
  <c r="BE183" i="2"/>
  <c r="BE186" i="2"/>
  <c r="BE203" i="2"/>
  <c r="BE208" i="2"/>
  <c r="F92" i="2"/>
  <c r="J117" i="2"/>
  <c r="BE127" i="2"/>
  <c r="BE142" i="2"/>
  <c r="BE175" i="2"/>
  <c r="BE124" i="2"/>
  <c r="BE141" i="2"/>
  <c r="BE144" i="2"/>
  <c r="BE150" i="2"/>
  <c r="BE164" i="2"/>
  <c r="BE167" i="2"/>
  <c r="BE171" i="2"/>
  <c r="BE179" i="2"/>
  <c r="BE184" i="2"/>
  <c r="BE188" i="2"/>
  <c r="BE211" i="2"/>
  <c r="BE214" i="2"/>
  <c r="BE219" i="2"/>
  <c r="BE136" i="2"/>
  <c r="BE147" i="2"/>
  <c r="BE151" i="2"/>
  <c r="BE160" i="2"/>
  <c r="BE165" i="2"/>
  <c r="BE169" i="2"/>
  <c r="BE199" i="2"/>
  <c r="BE207" i="2"/>
  <c r="BE210" i="2"/>
  <c r="BE215" i="2"/>
  <c r="BE134" i="2"/>
  <c r="BE139" i="2"/>
  <c r="BE157" i="2"/>
  <c r="BE159" i="2"/>
  <c r="BE162" i="2"/>
  <c r="BE174" i="2"/>
  <c r="BE178" i="2"/>
  <c r="BE190" i="2"/>
  <c r="BE196" i="2"/>
  <c r="BE201" i="2"/>
  <c r="BE202" i="2"/>
  <c r="BE205" i="2"/>
  <c r="BE217" i="2"/>
  <c r="BE221" i="2"/>
  <c r="BE229" i="2"/>
  <c r="BE125" i="2"/>
  <c r="BE129" i="2"/>
  <c r="BE140" i="2"/>
  <c r="BE143" i="2"/>
  <c r="BE163" i="2"/>
  <c r="BE177" i="2"/>
  <c r="BE189" i="2"/>
  <c r="BE191" i="2"/>
  <c r="BE212" i="2"/>
  <c r="BE220" i="2"/>
  <c r="BE231" i="2"/>
  <c r="BE137" i="2"/>
  <c r="BE145" i="2"/>
  <c r="BE149" i="2"/>
  <c r="BE153" i="2"/>
  <c r="BE172" i="2"/>
  <c r="BE185" i="2"/>
  <c r="BE197" i="2"/>
  <c r="BE218" i="2"/>
  <c r="BE223" i="2"/>
  <c r="BE232" i="2"/>
  <c r="BE132" i="2"/>
  <c r="BE166" i="2"/>
  <c r="BE168" i="2"/>
  <c r="BE187" i="2"/>
  <c r="BE192" i="2"/>
  <c r="BE216" i="2"/>
  <c r="F35" i="2"/>
  <c r="BB95" i="1" s="1"/>
  <c r="F34" i="2"/>
  <c r="BA95" i="1" s="1"/>
  <c r="J34" i="2"/>
  <c r="AW95" i="1" s="1"/>
  <c r="F37" i="2"/>
  <c r="BD95" i="1" s="1"/>
  <c r="F38" i="3"/>
  <c r="BC97" i="1"/>
  <c r="BC96" i="1"/>
  <c r="AY96" i="1"/>
  <c r="F36" i="2"/>
  <c r="BC95" i="1" s="1"/>
  <c r="AS94" i="1"/>
  <c r="J36" i="3"/>
  <c r="AW97" i="1"/>
  <c r="F37" i="3"/>
  <c r="BB97" i="1"/>
  <c r="BB96" i="1" s="1"/>
  <c r="AX96" i="1" s="1"/>
  <c r="F39" i="3"/>
  <c r="BD97" i="1"/>
  <c r="BD96" i="1"/>
  <c r="F36" i="3"/>
  <c r="BA97" i="1" s="1"/>
  <c r="BA96" i="1" s="1"/>
  <c r="AW96" i="1" s="1"/>
  <c r="R124" i="3" l="1"/>
  <c r="P124" i="3"/>
  <c r="AU97" i="1"/>
  <c r="T124" i="3"/>
  <c r="P120" i="2"/>
  <c r="AU95" i="1"/>
  <c r="BK121" i="2"/>
  <c r="BK120" i="2" s="1"/>
  <c r="J120" i="2" s="1"/>
  <c r="J96" i="2" s="1"/>
  <c r="BK125" i="3"/>
  <c r="J125" i="3"/>
  <c r="J99" i="3"/>
  <c r="AU96" i="1"/>
  <c r="F33" i="2"/>
  <c r="AZ95" i="1" s="1"/>
  <c r="BA94" i="1"/>
  <c r="AW94" i="1" s="1"/>
  <c r="AK30" i="1" s="1"/>
  <c r="BB94" i="1"/>
  <c r="W31" i="1" s="1"/>
  <c r="BC94" i="1"/>
  <c r="AY94" i="1" s="1"/>
  <c r="J33" i="2"/>
  <c r="AV95" i="1" s="1"/>
  <c r="AT95" i="1" s="1"/>
  <c r="BD94" i="1"/>
  <c r="W33" i="1" s="1"/>
  <c r="F35" i="3"/>
  <c r="AZ97" i="1"/>
  <c r="AZ96" i="1" s="1"/>
  <c r="AV96" i="1" s="1"/>
  <c r="AT96" i="1" s="1"/>
  <c r="J35" i="3"/>
  <c r="AV97" i="1" s="1"/>
  <c r="AT97" i="1" s="1"/>
  <c r="J121" i="2" l="1"/>
  <c r="J97" i="2" s="1"/>
  <c r="BK124" i="3"/>
  <c r="J124" i="3" s="1"/>
  <c r="J98" i="3" s="1"/>
  <c r="AU94" i="1"/>
  <c r="AZ94" i="1"/>
  <c r="AV94" i="1" s="1"/>
  <c r="AK29" i="1" s="1"/>
  <c r="W30" i="1"/>
  <c r="AX94" i="1"/>
  <c r="W32" i="1"/>
  <c r="J30" i="2"/>
  <c r="AG95" i="1" s="1"/>
  <c r="J39" i="2" l="1"/>
  <c r="AN95" i="1"/>
  <c r="J32" i="3"/>
  <c r="AG97" i="1" s="1"/>
  <c r="AG96" i="1" s="1"/>
  <c r="W29" i="1"/>
  <c r="AT94" i="1"/>
  <c r="J41" i="3" l="1"/>
  <c r="AN96" i="1"/>
  <c r="AN97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<sst xmlns="http://schemas.openxmlformats.org/spreadsheetml/2006/main" count="2442" uniqueCount="650">
  <si>
    <t>Export Komplet</t>
  </si>
  <si>
    <t/>
  </si>
  <si>
    <t>2.0</t>
  </si>
  <si>
    <t>False</t>
  </si>
  <si>
    <t>{d8b29cba-6fd6-41e1-92ba-24decad325c5}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</si>
  <si>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</si>
  <si>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</si>
  <si>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</si>
  <si>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</si>
  <si>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</si>
  <si>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</si>
  <si>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</si>
  <si>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</si>
  <si>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</si>
  <si>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2023_04_bo1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</si>
  <si>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</si>
  <si>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</si>
  <si>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výhybek č. 115 - 122 v žst. Brno jih</t>
  </si>
  <si>
    <t>KSO:</t>
  </si>
  <si>
    <t>CC-CZ:</t>
  </si>
  <si>
    <t>Místo:</t>
  </si>
  <si>
    <t>žst. Brno jih</t>
  </si>
  <si>
    <t>Datum:</t>
  </si>
  <si>
    <t>4. 5. 2023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</si>
  <si>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</si>
  <si>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</si>
  <si>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</si>
  <si>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</si>
  <si>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</si>
  <si>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</si>
  <si>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</si>
  <si>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</si>
  <si>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</si>
  <si>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</si>
  <si>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</si>
  <si>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</si>
  <si>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</si>
  <si>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</si>
  <si>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</si>
  <si>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</si>
  <si>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</si>
  <si>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</si>
  <si>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</si>
  <si>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</si>
  <si>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</si>
  <si>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</si>
  <si>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</si>
  <si>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</si>
  <si>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</si>
  <si>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</si>
  <si>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</si>
  <si>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</si>
  <si>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</si>
  <si>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</si>
  <si>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</si>
  <si>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</si>
  <si>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</si>
  <si>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</si>
  <si>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</si>
  <si>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</si>
  <si>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</si>
  <si>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</si>
  <si>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</si>
  <si>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</si>
  <si>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</si>
  <si>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</si>
  <si>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</si>
  <si>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</si>
  <si>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</si>
  <si>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</si>
  <si>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</si>
  <si>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</si>
  <si>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</si>
  <si>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</si>
  <si>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</si>
  <si>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</si>
  <si>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</si>
  <si>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</si>
  <si>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</si>
  <si>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</si>
  <si>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</si>
  <si>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</si>
  <si>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</si>
  <si>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Železniční svršek a spodek</t>
  </si>
  <si>
    <t>STA</t>
  </si>
  <si>
    <t>1</t>
  </si>
  <si>
    <t>{90ad8297-d90d-482f-b7b9-0ad8f6f65e56}</t>
  </si>
  <si>
    <t>2</t>
  </si>
  <si>
    <t>01.2</t>
  </si>
  <si>
    <t>Zabezpečovací zařízení</t>
  </si>
  <si>
    <t>PRO</t>
  </si>
  <si>
    <t>{60148060-56f5-43ef-acef-6e57f8734033}</t>
  </si>
  <si>
    <t>01.2.1</t>
  </si>
  <si>
    <t>Práce zab. zař.</t>
  </si>
  <si>
    <t>Soupis</t>
  </si>
  <si>
    <t>{c4947df1-81c9-4a91-88f0-5429709a011c}</t>
  </si>
  <si>
    <t>KRYCÍ LIST SOUPISU PRACÍ</t>
  </si>
  <si>
    <t>Objekt:</t>
  </si>
  <si>
    <t>01.1 - Železniční svršek a spodek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</si>
  <si>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</si>
  <si>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</si>
  <si>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</si>
  <si>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</si>
  <si>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</si>
  <si>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</si>
  <si>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</si>
  <si>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</si>
  <si>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</si>
  <si>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</si>
  <si>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</si>
  <si>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</si>
  <si>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</si>
  <si>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</si>
  <si>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</si>
  <si>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</si>
  <si>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</si>
  <si>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</si>
  <si>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</si>
  <si>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</si>
  <si>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</si>
  <si>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</si>
  <si>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</si>
  <si>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</si>
  <si>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</si>
  <si>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</si>
  <si>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</si>
  <si>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</si>
  <si>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5912023010</t>
  </si>
  <si>
    <t>Demontáž návěstidla uloženého ve stezce námezníku. Poznámka: 1. V cenách jsou započteny náklady na demontáž návěstidla, zához, úpravu terénu a naložení na dopravní prostředek.</t>
  </si>
  <si>
    <t>kus</t>
  </si>
  <si>
    <t>Sborník UOŽI 01 2023</t>
  </si>
  <si>
    <t>4</t>
  </si>
  <si>
    <t>-1326225302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</si>
  <si>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</si>
  <si>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</si>
  <si>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1680132595</t>
  </si>
  <si>
    <t>3</t>
  </si>
  <si>
    <t>5907050110</t>
  </si>
  <si>
    <t>Dělení kolejnic kyslíkem, soustavy UIC60 nebo R65. Poznámka: 1. V cenách jsou započteny náklady na manipulaci, podložení, označení a provedení řezu kolejnice.</t>
  </si>
  <si>
    <t>-2117617180</t>
  </si>
  <si>
    <t>5908005415</t>
  </si>
  <si>
    <t>Oprava kolejnicového styku demontáž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</si>
  <si>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</si>
  <si>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556415576</t>
  </si>
  <si>
    <t>5906140025</t>
  </si>
  <si>
    <t>Demontáž kolejového roštu koleje v ose koleje pražce dřevěné,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</si>
  <si>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km</t>
  </si>
  <si>
    <t>583244600</t>
  </si>
  <si>
    <t>6</t>
  </si>
  <si>
    <t>5906140145</t>
  </si>
  <si>
    <t>Demontáž kolejového roštu koleje v ose koleje pražce betonové,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</si>
  <si>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588796154</t>
  </si>
  <si>
    <t>7</t>
  </si>
  <si>
    <t>5906105010</t>
  </si>
  <si>
    <t>Demontáž pražce dřevěný. Poznámka: 1. V cenách jsou započteny náklady na manipulaci, demontáž, odstrojení do součástí a uložení pražců.</t>
  </si>
  <si>
    <t>-1024389757</t>
  </si>
  <si>
    <t>8</t>
  </si>
  <si>
    <t>5906105020</t>
  </si>
  <si>
    <t>Demontáž pražce betonový. Poznámka: 1. V cenách jsou započteny náklady na manipulaci, demontáž, odstrojení do součástí a uložení pražců.</t>
  </si>
  <si>
    <t>498893178</t>
  </si>
  <si>
    <t>9</t>
  </si>
  <si>
    <t>5911309010</t>
  </si>
  <si>
    <t>Demontáž hákového závěru výhybky jednoduché jednozávěrové soustavy R65. Poznámka: 1. V cenách jsou započteny náklady na demontáž závěru a naložení na dopravní prostředek.</t>
  </si>
  <si>
    <t>226522642</t>
  </si>
  <si>
    <t>10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</si>
  <si>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</si>
  <si>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</si>
  <si>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t</t>
  </si>
  <si>
    <t>-1730254031</t>
  </si>
  <si>
    <t>11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</si>
  <si>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</si>
  <si>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</si>
  <si>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m</t>
  </si>
  <si>
    <t>283695664</t>
  </si>
  <si>
    <t>12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</si>
  <si>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</si>
  <si>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</si>
  <si>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m3</t>
  </si>
  <si>
    <t>-1757829002</t>
  </si>
  <si>
    <t>13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</si>
  <si>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</si>
  <si>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</si>
  <si>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1606469210</t>
  </si>
  <si>
    <t>14</t>
  </si>
  <si>
    <t>5915010020</t>
  </si>
  <si>
    <t>Těžení zeminy nebo horniny železničního spodku třídy těžitelnosti I skupiny 2. Poznámka: 1. V cenách jsou započteny náklady na těžení a uložení výzisku na terén nebo naložení na dopravní prostředek a uložení na úložišti.</t>
  </si>
  <si>
    <t>-78951569</t>
  </si>
  <si>
    <t>5914075120</t>
  </si>
  <si>
    <t>Zřízení konstrukční vrstvy pražcového podloží včetně geotextilie tl. 0,30 m. Poznámka: 1. V cenách nejsou obsaženy náklady na dodávku materiálu a odtěžení zeminy.</t>
  </si>
  <si>
    <t>m2</t>
  </si>
  <si>
    <t>-481984850</t>
  </si>
  <si>
    <t>16</t>
  </si>
  <si>
    <t>M</t>
  </si>
  <si>
    <t>5964133005</t>
  </si>
  <si>
    <t>Geotextilie separační</t>
  </si>
  <si>
    <t>1404800185</t>
  </si>
  <si>
    <t>17</t>
  </si>
  <si>
    <t>5955101020</t>
  </si>
  <si>
    <t>Kamenivo drcené štěrkodrť frakce 0/32</t>
  </si>
  <si>
    <t>1193319651</t>
  </si>
  <si>
    <t>18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</si>
  <si>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</si>
  <si>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</si>
  <si>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-1902297370</t>
  </si>
  <si>
    <t>19</t>
  </si>
  <si>
    <t>5905060020</t>
  </si>
  <si>
    <t>Zřízení nového kolejového lože ve výhybce.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</si>
  <si>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1545158403</t>
  </si>
  <si>
    <t>20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</si>
  <si>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</si>
  <si>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</si>
  <si>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25483145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</si>
  <si>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</si>
  <si>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</si>
  <si>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1916796346</t>
  </si>
  <si>
    <t>22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</si>
  <si>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</si>
  <si>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</si>
  <si>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245730670</t>
  </si>
  <si>
    <t>23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</si>
  <si>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</si>
  <si>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</si>
  <si>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-1521263040</t>
  </si>
  <si>
    <t>24</t>
  </si>
  <si>
    <t>5955101000</t>
  </si>
  <si>
    <t>Kamenivo drcené štěrk frakce 31,5/63 třídy BI</t>
  </si>
  <si>
    <t>395431000</t>
  </si>
  <si>
    <t>25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</si>
  <si>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</si>
  <si>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</si>
  <si>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1898400513</t>
  </si>
  <si>
    <t>26</t>
  </si>
  <si>
    <t>5907015081</t>
  </si>
  <si>
    <t>Ojedinělá výměna kolejnic současně s výměnou pražců,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</si>
  <si>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1164489260</t>
  </si>
  <si>
    <t>27</t>
  </si>
  <si>
    <t>5906130115</t>
  </si>
  <si>
    <t>Montáž kolejového roštu v ose koleje pražce dřevěné vystrojené, tvar UIC60, 60E2. Poznámka: 1. V cenách jsou započteny náklady na manipulaci a montáž KR, u pražců dřevěných nevystrojených i na vrtání pražců. 2. V cenách nejsou obsaženy náklady na dodávku materiálu.</t>
  </si>
  <si>
    <t>-1370553838</t>
  </si>
  <si>
    <t>28</t>
  </si>
  <si>
    <t>5956101025</t>
  </si>
  <si>
    <t>Pražec dřevěný příčný vystrojený   dub 2600x260x150 mm</t>
  </si>
  <si>
    <t>472414560</t>
  </si>
  <si>
    <t>29</t>
  </si>
  <si>
    <t>5958158020</t>
  </si>
  <si>
    <t>Podložka pryžová pod patu kolejnice R65 183/151/6</t>
  </si>
  <si>
    <t>1076878019</t>
  </si>
  <si>
    <t>30</t>
  </si>
  <si>
    <t>5958128010</t>
  </si>
  <si>
    <t>Komplety ŽS 4 (šroub RS 1, matice M 24, podložka Fe6, svěrka ŽS4)</t>
  </si>
  <si>
    <t>2048410721</t>
  </si>
  <si>
    <t>31</t>
  </si>
  <si>
    <t>5906130325</t>
  </si>
  <si>
    <t>Montáž kolejového roštu v ose koleje pražce betonové vystrojené, tvar UIC60, 60E2. Poznámka: 1. V cenách jsou započteny náklady na manipulaci a montáž KR, u pražců dřevěných nevystrojených i na vrtání pražců. 2. V cenách nejsou obsaženy náklady na dodávku materiálu.</t>
  </si>
  <si>
    <t>983028369</t>
  </si>
  <si>
    <t>32</t>
  </si>
  <si>
    <t>5958128005</t>
  </si>
  <si>
    <t>Komplety Skl 24 (šroub RS 0, matice M 22, podložka Uls 6)</t>
  </si>
  <si>
    <t>-868811648</t>
  </si>
  <si>
    <t>33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</si>
  <si>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</si>
  <si>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</si>
  <si>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37838269</t>
  </si>
  <si>
    <t>34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</si>
  <si>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</si>
  <si>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</si>
  <si>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440846008</t>
  </si>
  <si>
    <t>35</t>
  </si>
  <si>
    <t>5958158030</t>
  </si>
  <si>
    <t>Podložka pryžová pod patu kolejnice WU 7 174x152x7 (Vossloh)</t>
  </si>
  <si>
    <t>18326200</t>
  </si>
  <si>
    <t>36</t>
  </si>
  <si>
    <t>5911641110</t>
  </si>
  <si>
    <t>Montáž jednoduché výhybky v ose koleje betonové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</si>
  <si>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-663353777</t>
  </si>
  <si>
    <t>37</t>
  </si>
  <si>
    <t>5961102035</t>
  </si>
  <si>
    <t>-672611855</t>
  </si>
  <si>
    <t>38</t>
  </si>
  <si>
    <t>5911529110</t>
  </si>
  <si>
    <t>Montáž čelisťového závěru výhybky jednoduché v žlabovém pražci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</si>
  <si>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1546592752</t>
  </si>
  <si>
    <t>39</t>
  </si>
  <si>
    <t>5911531110</t>
  </si>
  <si>
    <t>Seřízení čelisťového závěru výhybky jednoduché v žlabovém pražci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</si>
  <si>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2108650337</t>
  </si>
  <si>
    <t>40</t>
  </si>
  <si>
    <t>5907010015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</si>
  <si>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</si>
  <si>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-727747196</t>
  </si>
  <si>
    <t>41</t>
  </si>
  <si>
    <t>5957119085</t>
  </si>
  <si>
    <t>Lepený izolovaný styk tv. UIC60 s tepelně zpracovanou hlavou délky asymetrický pravý</t>
  </si>
  <si>
    <t>1443417069</t>
  </si>
  <si>
    <t>42</t>
  </si>
  <si>
    <t>5957119090</t>
  </si>
  <si>
    <t>Lepený izolovaný styk tv. UIC60 s tepelně zpracovanou hlavou délky asymetrický levý</t>
  </si>
  <si>
    <t>1737482996</t>
  </si>
  <si>
    <t>43</t>
  </si>
  <si>
    <t>5957119010</t>
  </si>
  <si>
    <t>Lepený izolovaný styk tv. UIC60 s tepelně zpracovanou hlavou délky 3,60 m</t>
  </si>
  <si>
    <t>266812048</t>
  </si>
  <si>
    <t>44</t>
  </si>
  <si>
    <t>5907055020</t>
  </si>
  <si>
    <t>Vrtání kolejnic otvor o průměru přes 10 do 23 mm. Poznámka: 1. V cenách jsou započteny náklady na manipulaci, podložení, označení a provedení vrtu ve stojině kolejnice.</t>
  </si>
  <si>
    <t>-1733505316</t>
  </si>
  <si>
    <t>45</t>
  </si>
  <si>
    <t>7594110585</t>
  </si>
  <si>
    <t>Lanové propojení s kolíkovým ukončením LCI 1xFe20/70 M16 norma 707549006 (HM0404223990178)</t>
  </si>
  <si>
    <t>388818224</t>
  </si>
  <si>
    <t>46</t>
  </si>
  <si>
    <t>7594110605</t>
  </si>
  <si>
    <t>Lanové propojení s kolíkovým ukončením LCI 1xFe20/190</t>
  </si>
  <si>
    <t>-1708149612</t>
  </si>
  <si>
    <t>47</t>
  </si>
  <si>
    <t>5907055030</t>
  </si>
  <si>
    <t>Vrtání kolejnic otvor o průměru přes 23 mm. Poznámka: 1. V cenách jsou započteny náklady na manipulaci, podložení, označení a provedení vrtu ve stojině kolejnice.</t>
  </si>
  <si>
    <t>-682697806</t>
  </si>
  <si>
    <t>48</t>
  </si>
  <si>
    <t>5908010015</t>
  </si>
  <si>
    <t>Zřízení kolejnicového styku bez rozřezu tvar UIC60,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</si>
  <si>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2104150419</t>
  </si>
  <si>
    <t>49</t>
  </si>
  <si>
    <t>5958101115</t>
  </si>
  <si>
    <t>Součásti spojovací kolejnicové spojky přechodové tv. UIC60/R 65 pravá vnější</t>
  </si>
  <si>
    <t>710178519</t>
  </si>
  <si>
    <t>50</t>
  </si>
  <si>
    <t>5958101120</t>
  </si>
  <si>
    <t>Součásti spojovací kolejnicové spojky přechodové tv. UIC60/R 65 pravá vnitřní</t>
  </si>
  <si>
    <t>-1098598136</t>
  </si>
  <si>
    <t>51</t>
  </si>
  <si>
    <t>5958101125</t>
  </si>
  <si>
    <t>Součásti spojovací kolejnicové spojky přechodové tv. UIC60/R 65 levá vnější</t>
  </si>
  <si>
    <t>-1632191297</t>
  </si>
  <si>
    <t>52</t>
  </si>
  <si>
    <t>5958101130</t>
  </si>
  <si>
    <t>Součásti spojovací kolejnicové spojky přechodové tv. UIC60/R 65 levá vnitřní</t>
  </si>
  <si>
    <t>-1314208693</t>
  </si>
  <si>
    <t>53</t>
  </si>
  <si>
    <t>5958107005</t>
  </si>
  <si>
    <t>Šroub spojkový M24 x 140 mm</t>
  </si>
  <si>
    <t>-2046837889</t>
  </si>
  <si>
    <t>54</t>
  </si>
  <si>
    <t>5958116000</t>
  </si>
  <si>
    <t>Matice M24</t>
  </si>
  <si>
    <t>-1379211190</t>
  </si>
  <si>
    <t>55</t>
  </si>
  <si>
    <t>5958134040</t>
  </si>
  <si>
    <t>Součásti upevňovací kroužek pružný dvojitý Fe 6</t>
  </si>
  <si>
    <t>830667036</t>
  </si>
  <si>
    <t>56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</si>
  <si>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</si>
  <si>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</si>
  <si>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-992858297</t>
  </si>
  <si>
    <t>57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</si>
  <si>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</si>
  <si>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</si>
  <si>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-1166186175</t>
  </si>
  <si>
    <t>58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</si>
  <si>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</si>
  <si>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</si>
  <si>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277057311</t>
  </si>
  <si>
    <t>59</t>
  </si>
  <si>
    <t>5909042020</t>
  </si>
  <si>
    <t>Přesná úprava GPK výhybky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</si>
  <si>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2127513276</t>
  </si>
  <si>
    <t>60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</si>
  <si>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</si>
  <si>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</si>
  <si>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-1302206520</t>
  </si>
  <si>
    <t>61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</si>
  <si>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</si>
  <si>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</si>
  <si>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-1884935748</t>
  </si>
  <si>
    <t>62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</si>
  <si>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</si>
  <si>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</si>
  <si>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-1981735022</t>
  </si>
  <si>
    <t>63</t>
  </si>
  <si>
    <t>5907040011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</si>
  <si>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</si>
  <si>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633084820</t>
  </si>
  <si>
    <t>64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</si>
  <si>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</si>
  <si>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</si>
  <si>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</si>
  <si>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-68198110</t>
  </si>
  <si>
    <t>65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</si>
  <si>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</si>
  <si>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</si>
  <si>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-618569785</t>
  </si>
  <si>
    <t>66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</si>
  <si>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</si>
  <si>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</si>
  <si>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-696111723</t>
  </si>
  <si>
    <t>67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</si>
  <si>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</si>
  <si>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</si>
  <si>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930130224</t>
  </si>
  <si>
    <t>68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</si>
  <si>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</si>
  <si>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</si>
  <si>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-1069503757</t>
  </si>
  <si>
    <t>69</t>
  </si>
  <si>
    <t>5910045015</t>
  </si>
  <si>
    <t>Zajištění polohy kolejnice bočními válečkovými opěrkami. Poznámka: 1. V ceně jsou započteny náklady na montáž a demontáž bočních opěrek v oblouku o malém poloměru.</t>
  </si>
  <si>
    <t>-1430050341</t>
  </si>
  <si>
    <t>70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</si>
  <si>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</si>
  <si>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</si>
  <si>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-1688274731</t>
  </si>
  <si>
    <t>71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</si>
  <si>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</si>
  <si>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</si>
  <si>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-1684648969</t>
  </si>
  <si>
    <t>72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</si>
  <si>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</si>
  <si>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</si>
  <si>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-918050755</t>
  </si>
  <si>
    <t>73</t>
  </si>
  <si>
    <t>5955101030</t>
  </si>
  <si>
    <t>Kamenivo drcené drť frakce 8/16</t>
  </si>
  <si>
    <t>-1256834908</t>
  </si>
  <si>
    <t>74</t>
  </si>
  <si>
    <t>5912037010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</si>
  <si>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</si>
  <si>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-1989208307</t>
  </si>
  <si>
    <t>75</t>
  </si>
  <si>
    <t>5962104005</t>
  </si>
  <si>
    <t>Hranice námezník betonový vč. Nátěru</t>
  </si>
  <si>
    <t>1296489105</t>
  </si>
  <si>
    <t>76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</si>
  <si>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</si>
  <si>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</si>
  <si>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848054240</t>
  </si>
  <si>
    <t>77</t>
  </si>
  <si>
    <t>5901005020</t>
  </si>
  <si>
    <t>Měření geometrických parametrů měřícím vozíkem ve výhybce. Poznámka: 1. V cenách jsou započteny náklady na měření provozních odchylek dle ČSN, zpracování a předání tištěných výstupů objednateli.</t>
  </si>
  <si>
    <t>1808423627</t>
  </si>
  <si>
    <t>OST</t>
  </si>
  <si>
    <t>Ostatní</t>
  </si>
  <si>
    <t>78</t>
  </si>
  <si>
    <t>7497351560</t>
  </si>
  <si>
    <t>Montáž přímého ukolejnění na elektrizovaných tratích nebo v kolejových obvodech</t>
  </si>
  <si>
    <t>512</t>
  </si>
  <si>
    <t>509562058</t>
  </si>
  <si>
    <t>79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</si>
  <si>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</si>
  <si>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</si>
  <si>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-41528959</t>
  </si>
  <si>
    <t>80</t>
  </si>
  <si>
    <t>7497700320</t>
  </si>
  <si>
    <t>Konstrukční prvky trakčního vedení  Svorka se šroubem pro ukolejnění, např. F3/I/150</t>
  </si>
  <si>
    <t>716017873</t>
  </si>
  <si>
    <t>81</t>
  </si>
  <si>
    <t>7592005070</t>
  </si>
  <si>
    <t>Montáž počítacího bodu počítače náprav PZN 1 - uložení a připevnění na určené místo, seřízení polohy, přezkoušení</t>
  </si>
  <si>
    <t>-1280303405</t>
  </si>
  <si>
    <t>82</t>
  </si>
  <si>
    <t>7592007070</t>
  </si>
  <si>
    <t>Demontáž počítacího bodu počítače náprav PZN 1</t>
  </si>
  <si>
    <t>1586261767</t>
  </si>
  <si>
    <t>83</t>
  </si>
  <si>
    <t>7594105010</t>
  </si>
  <si>
    <t>Odpojení a zpětné připojení lan propojovacích jednoho stykového transformátoru - včetně odpojení a připevnění lanového propojení na pražce nebo montážní trámky</t>
  </si>
  <si>
    <t>-471596347</t>
  </si>
  <si>
    <t>84</t>
  </si>
  <si>
    <t>7594105415</t>
  </si>
  <si>
    <t>Montáž připojení lanového ukolejnění / propojení na stojinu kolejnice</t>
  </si>
  <si>
    <t>1685114413</t>
  </si>
  <si>
    <t>85</t>
  </si>
  <si>
    <t>9902100100</t>
  </si>
  <si>
    <t>Štěrk na skládku v Heršpicích - 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</si>
  <si>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-1293113969</t>
  </si>
  <si>
    <t>86</t>
  </si>
  <si>
    <t>9902100200</t>
  </si>
  <si>
    <t>Pryž k likvidaci - 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</si>
  <si>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2017296277</t>
  </si>
  <si>
    <t>87</t>
  </si>
  <si>
    <t>9902100300</t>
  </si>
  <si>
    <t>Nové kamenivo - 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</si>
  <si>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1967515502</t>
  </si>
  <si>
    <t>88</t>
  </si>
  <si>
    <t>9902200100</t>
  </si>
  <si>
    <t>Železniční svršek z Brno dolní nádraží - 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</si>
  <si>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-1659508175</t>
  </si>
  <si>
    <t>89</t>
  </si>
  <si>
    <t>9902200200</t>
  </si>
  <si>
    <t>Likvidace dřevěných pražců - 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</si>
  <si>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-960011632</t>
  </si>
  <si>
    <t>90</t>
  </si>
  <si>
    <t>9902200300</t>
  </si>
  <si>
    <t>Likvidace betonových pražců - Doprava obousměrná mechanizací o nosnosti přes 3,5 t objemnějšího kusového materiálu (prefabrikátů, stožárů, výhybek, rozvaděčů, vybouraných hmot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</si>
  <si>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-1044774156</t>
  </si>
  <si>
    <t>91</t>
  </si>
  <si>
    <t>9902200600</t>
  </si>
  <si>
    <t>Výhybky z DT Prostějov - 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</si>
  <si>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1478646645</t>
  </si>
  <si>
    <t>92</t>
  </si>
  <si>
    <t>9902200800</t>
  </si>
  <si>
    <t>Drobný materiál žel. svršku, LISy - Doprava obousměrná mechanizací o nosnosti přes 3,5 t objemnějšího kusového materiálu (prefabrikátů, stožárů, výhybek, rozvaděčů, vybouraných hmot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</si>
  <si>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1121270824</t>
  </si>
  <si>
    <t>93</t>
  </si>
  <si>
    <t>9902900200</t>
  </si>
  <si>
    <t>Naložení kolejových polí v Brně dol. n. - 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</si>
  <si>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-467008484</t>
  </si>
  <si>
    <t>94</t>
  </si>
  <si>
    <t>9903200100</t>
  </si>
  <si>
    <t>Dvoucestný bagr - 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</si>
  <si>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996363255</t>
  </si>
  <si>
    <t>95</t>
  </si>
  <si>
    <t>9903200200</t>
  </si>
  <si>
    <t>ASP, SSP, PKP - 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</si>
  <si>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-568773604</t>
  </si>
  <si>
    <t>96</t>
  </si>
  <si>
    <t>9909000300</t>
  </si>
  <si>
    <t>Poplatek za likvidaci dřevěných kolejnicových podpor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</si>
  <si>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-1277687706</t>
  </si>
  <si>
    <t>97</t>
  </si>
  <si>
    <t>9909000400</t>
  </si>
  <si>
    <t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</si>
  <si>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-846584529</t>
  </si>
  <si>
    <t>98</t>
  </si>
  <si>
    <t>9909000500</t>
  </si>
  <si>
    <t>Poplatek uložení odpadu betonových prefabrikátů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</si>
  <si>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1598515527</t>
  </si>
  <si>
    <t>VRN</t>
  </si>
  <si>
    <t>Vedlejší rozpočtové náklady</t>
  </si>
  <si>
    <t>99</t>
  </si>
  <si>
    <t>022101001</t>
  </si>
  <si>
    <t>Geodetické práce Geodetické práce před opravou</t>
  </si>
  <si>
    <t>kpl</t>
  </si>
  <si>
    <t>1193189997</t>
  </si>
  <si>
    <t>100</t>
  </si>
  <si>
    <t>022101011</t>
  </si>
  <si>
    <t>Geodetické práce Geodetické práce v průběhu opravy</t>
  </si>
  <si>
    <t>-2078849569</t>
  </si>
  <si>
    <t>101</t>
  </si>
  <si>
    <t>022101021</t>
  </si>
  <si>
    <t>Geodetické práce Geodetické práce po ukončení opravy</t>
  </si>
  <si>
    <t>-623975623</t>
  </si>
  <si>
    <t>102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</si>
  <si>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</si>
  <si>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</si>
  <si>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526885245</t>
  </si>
  <si>
    <t>103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</si>
  <si>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</si>
  <si>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</si>
  <si>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1532352803</t>
  </si>
  <si>
    <t>104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</si>
  <si>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</si>
  <si>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</si>
  <si>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1863727454</t>
  </si>
  <si>
    <t>105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</si>
  <si>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</si>
  <si>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</si>
  <si>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-1837919416</t>
  </si>
  <si>
    <t>106</t>
  </si>
  <si>
    <t>031111051</t>
  </si>
  <si>
    <t>Zařízení a vybavení staveniště pronájem ploch</t>
  </si>
  <si>
    <t>505695059</t>
  </si>
  <si>
    <t>107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</si>
  <si>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</si>
  <si>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</si>
  <si>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1751398206</t>
  </si>
  <si>
    <t>108</t>
  </si>
  <si>
    <t>034111001</t>
  </si>
  <si>
    <t>Další náklady na pracovníky Zákonné příplatky ke mzdě za práci o sobotách, nedělích a státem uznaných svátcích</t>
  </si>
  <si>
    <t>Kč/hod</t>
  </si>
  <si>
    <t>1681378423</t>
  </si>
  <si>
    <t>01.2 - Zabezpečovací zařízení</t>
  </si>
  <si>
    <t>Soupis:</t>
  </si>
  <si>
    <t>01.2.1 - Práce zab. zař.</t>
  </si>
  <si>
    <t>5915005020</t>
  </si>
  <si>
    <t>Hloubení rýh nebo jam ručně na železničním spodku třídy těžitelnosti I skupiny 2. Poznámka: 1. V cenách jsou započteny náklady na hloubení a uložení výzisku na terén nebo naložení na dopravní prostředek a uložení na úložišti.</t>
  </si>
  <si>
    <t>-818044203</t>
  </si>
  <si>
    <t>5915007020</t>
  </si>
  <si>
    <t>Zásyp jam nebo rýh sypaninou na železničním spodku se zhutněním. Poznámka: 1. Ceny zásypu jam a rýh se zhutněním jsou určeny pro jakoukoliv míru zhutnění.</t>
  </si>
  <si>
    <t>2059141876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</si>
  <si>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</si>
  <si>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</si>
  <si>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-1035487456</t>
  </si>
  <si>
    <t>7590147046</t>
  </si>
  <si>
    <t>Demontáž závěru kabelového zabezpečovacího na zemní podpěru UPMP</t>
  </si>
  <si>
    <t>-1729588014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</si>
  <si>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</si>
  <si>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</si>
  <si>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430885376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</si>
  <si>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</si>
  <si>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</si>
  <si>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-2126435353</t>
  </si>
  <si>
    <t>7591015036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</si>
  <si>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</si>
  <si>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207414189</t>
  </si>
  <si>
    <t>7591017030</t>
  </si>
  <si>
    <t>Demontáž elektromotorického přestavníku z výhybky s kontrolou jazyků</t>
  </si>
  <si>
    <t>-30301190</t>
  </si>
  <si>
    <t>7591045020</t>
  </si>
  <si>
    <t>Montáž pravítka kontrolního horního sestaveného</t>
  </si>
  <si>
    <t>-1917717855</t>
  </si>
  <si>
    <t>7591045030</t>
  </si>
  <si>
    <t>Montáž pravítka kontrolního dolního sestaveného</t>
  </si>
  <si>
    <t>-518126770</t>
  </si>
  <si>
    <t>7591085360</t>
  </si>
  <si>
    <t>Montáž ostatních náhradních dílů EP600 hadice přívodní přestavn.</t>
  </si>
  <si>
    <t>-1517827762</t>
  </si>
  <si>
    <t>7591087020</t>
  </si>
  <si>
    <t>Demontáž upevňovací soupravy s upevněním na koleji</t>
  </si>
  <si>
    <t>-990574175</t>
  </si>
  <si>
    <t>7593505150</t>
  </si>
  <si>
    <t>Pokládka výstražné fólie do výkopu</t>
  </si>
  <si>
    <t>-1727915223</t>
  </si>
  <si>
    <t>7594405015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</si>
  <si>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</si>
  <si>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637253774</t>
  </si>
  <si>
    <t>7594405020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</si>
  <si>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</si>
  <si>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238294875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</si>
  <si>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</si>
  <si>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</si>
  <si>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-1625941575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</si>
  <si>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</si>
  <si>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</si>
  <si>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-1673695601</t>
  </si>
  <si>
    <t>7591090130</t>
  </si>
  <si>
    <t>Díly pro zemní montáž přestavníků Ohrádka přestavníku POP ZP (HM0321859992107)</t>
  </si>
  <si>
    <t>865381485</t>
  </si>
  <si>
    <t>7590140150</t>
  </si>
  <si>
    <t>Závěry Závěr kabelový UPMP-WM I. (CV736709001)</t>
  </si>
  <si>
    <t>371517815</t>
  </si>
  <si>
    <t>7594400055</t>
  </si>
  <si>
    <t>Snímače polohy jazyků a PHS Snímač polohy SPA 41 (CV202419001)</t>
  </si>
  <si>
    <t>-507860099</t>
  </si>
  <si>
    <t>7590521469</t>
  </si>
  <si>
    <t>Venkovní vedení kabelová - metalické sítě Plněné, párované s ochr. vodičem TCEKPFLE 7 P 1,0 D</t>
  </si>
  <si>
    <t>1929815072</t>
  </si>
  <si>
    <t>7593500595</t>
  </si>
  <si>
    <t>Trasy kabelového vedení Kabelové krycí desky a pásy Fólie výstražná modrá š. 20cm (HM0673909991020)</t>
  </si>
  <si>
    <t>-1968666003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</si>
  <si>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</si>
  <si>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2004439074</t>
  </si>
  <si>
    <t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</si>
  <si>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-2070704986</t>
  </si>
  <si>
    <t>9902900400</t>
  </si>
  <si>
    <t>Složení objemnějšího kusového materiálu, vybouraných hmot   Poznámka: 1. Ceny jsou určeny pro skládání materiálu z vlastních zásob objednatele.</t>
  </si>
  <si>
    <t>-774533007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</si>
  <si>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</si>
  <si>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</si>
  <si>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1000928293</t>
  </si>
  <si>
    <r>
      <t xml:space="preserve">Výhybka jednoduchá smontovaná pražce betonové J60 1:11-300 levá
</t>
    </r>
    <r>
      <rPr>
        <i/>
        <sz val="9"/>
        <color rgb="FFFF0000"/>
        <rFont val="Arial CE"/>
        <family val="2"/>
        <charset val="238"/>
      </rPr>
      <t>položku NEMĚNIT - stanoveno na základě předobjednávky !!!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</si>
</sst>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color rgb="FFFF0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7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12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173" t="s">
        <v>14</v>
      </c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R5" s="17"/>
      <c r="BE5" s="170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175" t="s">
        <v>17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R6" s="17"/>
      <c r="BE6" s="171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1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71"/>
      <c r="BS8" s="14" t="s">
        <v>6</v>
      </c>
    </row>
    <row r="9" spans="1:74" s="1" customFormat="1" ht="14.45" customHeight="1" x14ac:dyDescent="0.2">
      <c r="B9" s="17"/>
      <c r="AR9" s="17"/>
      <c r="BE9" s="171"/>
      <c r="BS9" s="14" t="s">
        <v>6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26</v>
      </c>
      <c r="AR10" s="17"/>
      <c r="BE10" s="171"/>
      <c r="BS10" s="14" t="s">
        <v>6</v>
      </c>
    </row>
    <row r="11" spans="1:74" s="1" customFormat="1" ht="18.399999999999999" customHeight="1" x14ac:dyDescent="0.2">
      <c r="B11" s="17"/>
      <c r="E11" s="22" t="s">
        <v>27</v>
      </c>
      <c r="AK11" s="24" t="s">
        <v>28</v>
      </c>
      <c r="AN11" s="22" t="s">
        <v>29</v>
      </c>
      <c r="AR11" s="17"/>
      <c r="BE11" s="171"/>
      <c r="BS11" s="14" t="s">
        <v>6</v>
      </c>
    </row>
    <row r="12" spans="1:74" s="1" customFormat="1" ht="6.95" customHeight="1" x14ac:dyDescent="0.2">
      <c r="B12" s="17"/>
      <c r="AR12" s="17"/>
      <c r="BE12" s="171"/>
      <c r="BS12" s="14" t="s">
        <v>6</v>
      </c>
    </row>
    <row r="13" spans="1:74" s="1" customFormat="1" ht="12" customHeight="1" x14ac:dyDescent="0.2">
      <c r="B13" s="17"/>
      <c r="D13" s="24" t="s">
        <v>30</v>
      </c>
      <c r="AK13" s="24" t="s">
        <v>25</v>
      </c>
      <c r="AN13" s="26" t="s">
        <v>31</v>
      </c>
      <c r="AR13" s="17"/>
      <c r="BE13" s="171"/>
      <c r="BS13" s="14" t="s">
        <v>6</v>
      </c>
    </row>
    <row r="14" spans="1:74" x14ac:dyDescent="0.2">
      <c r="B14" s="17"/>
      <c r="E14" s="176" t="s">
        <v>31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24" t="s">
        <v>28</v>
      </c>
      <c r="AN14" s="26" t="s">
        <v>31</v>
      </c>
      <c r="AR14" s="17"/>
      <c r="BE14" s="171"/>
      <c r="BS14" s="14" t="s">
        <v>6</v>
      </c>
    </row>
    <row r="15" spans="1:74" s="1" customFormat="1" ht="6.95" customHeight="1" x14ac:dyDescent="0.2">
      <c r="B15" s="17"/>
      <c r="AR15" s="17"/>
      <c r="BE15" s="171"/>
      <c r="BS15" s="14" t="s">
        <v>3</v>
      </c>
    </row>
    <row r="16" spans="1:74" s="1" customFormat="1" ht="12" customHeight="1" x14ac:dyDescent="0.2">
      <c r="B16" s="17"/>
      <c r="D16" s="24" t="s">
        <v>32</v>
      </c>
      <c r="AK16" s="24" t="s">
        <v>25</v>
      </c>
      <c r="AN16" s="22" t="s">
        <v>1</v>
      </c>
      <c r="AR16" s="17"/>
      <c r="BE16" s="171"/>
      <c r="BS16" s="14" t="s">
        <v>3</v>
      </c>
    </row>
    <row r="17" spans="1:71" s="1" customFormat="1" ht="18.399999999999999" customHeight="1" x14ac:dyDescent="0.2">
      <c r="B17" s="17"/>
      <c r="E17" s="22" t="s">
        <v>33</v>
      </c>
      <c r="AK17" s="24" t="s">
        <v>28</v>
      </c>
      <c r="AN17" s="22" t="s">
        <v>1</v>
      </c>
      <c r="AR17" s="17"/>
      <c r="BE17" s="171"/>
      <c r="BS17" s="14" t="s">
        <v>34</v>
      </c>
    </row>
    <row r="18" spans="1:71" s="1" customFormat="1" ht="6.95" customHeight="1" x14ac:dyDescent="0.2">
      <c r="B18" s="17"/>
      <c r="AR18" s="17"/>
      <c r="BE18" s="171"/>
      <c r="BS18" s="14" t="s">
        <v>6</v>
      </c>
    </row>
    <row r="19" spans="1:71" s="1" customFormat="1" ht="12" customHeight="1" x14ac:dyDescent="0.2">
      <c r="B19" s="17"/>
      <c r="D19" s="24" t="s">
        <v>35</v>
      </c>
      <c r="AK19" s="24" t="s">
        <v>25</v>
      </c>
      <c r="AN19" s="22" t="s">
        <v>1</v>
      </c>
      <c r="AR19" s="17"/>
      <c r="BE19" s="171"/>
      <c r="BS19" s="14" t="s">
        <v>6</v>
      </c>
    </row>
    <row r="20" spans="1:71" s="1" customFormat="1" ht="18.399999999999999" customHeight="1" x14ac:dyDescent="0.2">
      <c r="B20" s="17"/>
      <c r="E20" s="22" t="s">
        <v>33</v>
      </c>
      <c r="AK20" s="24" t="s">
        <v>28</v>
      </c>
      <c r="AN20" s="22" t="s">
        <v>1</v>
      </c>
      <c r="AR20" s="17"/>
      <c r="BE20" s="171"/>
      <c r="BS20" s="14" t="s">
        <v>3</v>
      </c>
    </row>
    <row r="21" spans="1:71" s="1" customFormat="1" ht="6.95" customHeight="1" x14ac:dyDescent="0.2">
      <c r="B21" s="17"/>
      <c r="AR21" s="17"/>
      <c r="BE21" s="171"/>
    </row>
    <row r="22" spans="1:71" s="1" customFormat="1" ht="12" customHeight="1" x14ac:dyDescent="0.2">
      <c r="B22" s="17"/>
      <c r="D22" s="24" t="s">
        <v>36</v>
      </c>
      <c r="AR22" s="17"/>
      <c r="BE22" s="171"/>
    </row>
    <row r="23" spans="1:71" s="1" customFormat="1" ht="16.5" customHeight="1" x14ac:dyDescent="0.2">
      <c r="B23" s="17"/>
      <c r="E23" s="178" t="s">
        <v>1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R23" s="17"/>
      <c r="BE23" s="171"/>
    </row>
    <row r="24" spans="1:71" s="1" customFormat="1" ht="6.95" customHeight="1" x14ac:dyDescent="0.2">
      <c r="B24" s="17"/>
      <c r="AR24" s="17"/>
      <c r="BE24" s="171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1"/>
    </row>
    <row r="26" spans="1:71" s="2" customFormat="1" ht="25.9" customHeight="1" x14ac:dyDescent="0.2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9">
        <f>ROUND(AG94,2)</f>
        <v>7607220</v>
      </c>
      <c r="AL26" s="180"/>
      <c r="AM26" s="180"/>
      <c r="AN26" s="180"/>
      <c r="AO26" s="180"/>
      <c r="AP26" s="29"/>
      <c r="AQ26" s="29"/>
      <c r="AR26" s="30"/>
      <c r="BE26" s="171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1"/>
    </row>
    <row r="28" spans="1:71" s="2" customForma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1" t="s">
        <v>38</v>
      </c>
      <c r="M28" s="181"/>
      <c r="N28" s="181"/>
      <c r="O28" s="181"/>
      <c r="P28" s="181"/>
      <c r="Q28" s="29"/>
      <c r="R28" s="29"/>
      <c r="S28" s="29"/>
      <c r="T28" s="29"/>
      <c r="U28" s="29"/>
      <c r="V28" s="29"/>
      <c r="W28" s="181" t="s">
        <v>39</v>
      </c>
      <c r="X28" s="181"/>
      <c r="Y28" s="181"/>
      <c r="Z28" s="181"/>
      <c r="AA28" s="181"/>
      <c r="AB28" s="181"/>
      <c r="AC28" s="181"/>
      <c r="AD28" s="181"/>
      <c r="AE28" s="181"/>
      <c r="AF28" s="29"/>
      <c r="AG28" s="29"/>
      <c r="AH28" s="29"/>
      <c r="AI28" s="29"/>
      <c r="AJ28" s="29"/>
      <c r="AK28" s="181" t="s">
        <v>40</v>
      </c>
      <c r="AL28" s="181"/>
      <c r="AM28" s="181"/>
      <c r="AN28" s="181"/>
      <c r="AO28" s="181"/>
      <c r="AP28" s="29"/>
      <c r="AQ28" s="29"/>
      <c r="AR28" s="30"/>
      <c r="BE28" s="171"/>
    </row>
    <row r="29" spans="1:71" s="3" customFormat="1" ht="14.45" customHeight="1" x14ac:dyDescent="0.2">
      <c r="B29" s="34"/>
      <c r="D29" s="24" t="s">
        <v>41</v>
      </c>
      <c r="F29" s="24" t="s">
        <v>42</v>
      </c>
      <c r="L29" s="184">
        <v>0.21</v>
      </c>
      <c r="M29" s="183"/>
      <c r="N29" s="183"/>
      <c r="O29" s="183"/>
      <c r="P29" s="183"/>
      <c r="W29" s="182">
        <f>ROUND(AZ94, 2)</f>
        <v>7607220</v>
      </c>
      <c r="X29" s="183"/>
      <c r="Y29" s="183"/>
      <c r="Z29" s="183"/>
      <c r="AA29" s="183"/>
      <c r="AB29" s="183"/>
      <c r="AC29" s="183"/>
      <c r="AD29" s="183"/>
      <c r="AE29" s="183"/>
      <c r="AK29" s="182">
        <f>ROUND(AV94, 2)</f>
        <v>1597516.2</v>
      </c>
      <c r="AL29" s="183"/>
      <c r="AM29" s="183"/>
      <c r="AN29" s="183"/>
      <c r="AO29" s="183"/>
      <c r="AR29" s="34"/>
      <c r="BE29" s="172"/>
    </row>
    <row r="30" spans="1:71" s="3" customFormat="1" ht="14.45" customHeight="1" x14ac:dyDescent="0.2">
      <c r="B30" s="34"/>
      <c r="F30" s="24" t="s">
        <v>43</v>
      </c>
      <c r="L30" s="184">
        <v>0.15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34"/>
      <c r="BE30" s="172"/>
    </row>
    <row r="31" spans="1:71" s="3" customFormat="1" ht="14.45" hidden="1" customHeight="1" x14ac:dyDescent="0.2">
      <c r="B31" s="34"/>
      <c r="F31" s="24" t="s">
        <v>44</v>
      </c>
      <c r="L31" s="184">
        <v>0.21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34"/>
      <c r="BE31" s="172"/>
    </row>
    <row r="32" spans="1:71" s="3" customFormat="1" ht="14.45" hidden="1" customHeight="1" x14ac:dyDescent="0.2">
      <c r="B32" s="34"/>
      <c r="F32" s="24" t="s">
        <v>45</v>
      </c>
      <c r="L32" s="184">
        <v>0.15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34"/>
      <c r="BE32" s="172"/>
    </row>
    <row r="33" spans="1:57" s="3" customFormat="1" ht="14.45" hidden="1" customHeight="1" x14ac:dyDescent="0.2">
      <c r="B33" s="34"/>
      <c r="F33" s="24" t="s">
        <v>46</v>
      </c>
      <c r="L33" s="184">
        <v>0</v>
      </c>
      <c r="M33" s="183"/>
      <c r="N33" s="183"/>
      <c r="O33" s="183"/>
      <c r="P33" s="183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K33" s="182">
        <v>0</v>
      </c>
      <c r="AL33" s="183"/>
      <c r="AM33" s="183"/>
      <c r="AN33" s="183"/>
      <c r="AO33" s="183"/>
      <c r="AR33" s="34"/>
      <c r="BE33" s="172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1"/>
    </row>
    <row r="35" spans="1:57" s="2" customFormat="1" ht="25.9" customHeight="1" x14ac:dyDescent="0.2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185" t="s">
        <v>49</v>
      </c>
      <c r="Y35" s="186"/>
      <c r="Z35" s="186"/>
      <c r="AA35" s="186"/>
      <c r="AB35" s="186"/>
      <c r="AC35" s="37"/>
      <c r="AD35" s="37"/>
      <c r="AE35" s="37"/>
      <c r="AF35" s="37"/>
      <c r="AG35" s="37"/>
      <c r="AH35" s="37"/>
      <c r="AI35" s="37"/>
      <c r="AJ35" s="37"/>
      <c r="AK35" s="187">
        <f>SUM(AK26:AK33)</f>
        <v>9204736.1999999993</v>
      </c>
      <c r="AL35" s="186"/>
      <c r="AM35" s="186"/>
      <c r="AN35" s="186"/>
      <c r="AO35" s="188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9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 x14ac:dyDescent="0.2">
      <c r="B50" s="17"/>
      <c r="AR50" s="17"/>
    </row>
    <row r="51" spans="1:57" ht="11.25" x14ac:dyDescent="0.2">
      <c r="B51" s="17"/>
      <c r="AR51" s="17"/>
    </row>
    <row r="52" spans="1:57" ht="11.25" x14ac:dyDescent="0.2">
      <c r="B52" s="17"/>
      <c r="AR52" s="17"/>
    </row>
    <row r="53" spans="1:57" ht="11.25" x14ac:dyDescent="0.2">
      <c r="B53" s="17"/>
      <c r="AR53" s="17"/>
    </row>
    <row r="54" spans="1:57" ht="11.25" x14ac:dyDescent="0.2">
      <c r="B54" s="17"/>
      <c r="AR54" s="17"/>
    </row>
    <row r="55" spans="1:57" ht="11.25" x14ac:dyDescent="0.2">
      <c r="B55" s="17"/>
      <c r="AR55" s="17"/>
    </row>
    <row r="56" spans="1:57" ht="11.25" x14ac:dyDescent="0.2">
      <c r="B56" s="17"/>
      <c r="AR56" s="17"/>
    </row>
    <row r="57" spans="1:57" ht="11.25" x14ac:dyDescent="0.2">
      <c r="B57" s="17"/>
      <c r="AR57" s="17"/>
    </row>
    <row r="58" spans="1:57" ht="11.25" x14ac:dyDescent="0.2">
      <c r="B58" s="17"/>
      <c r="AR58" s="17"/>
    </row>
    <row r="59" spans="1:57" ht="11.25" x14ac:dyDescent="0.2">
      <c r="B59" s="17"/>
      <c r="AR59" s="17"/>
    </row>
    <row r="60" spans="1:57" s="2" customFormat="1" x14ac:dyDescent="0.2">
      <c r="A60" s="29"/>
      <c r="B60" s="30"/>
      <c r="C60" s="29"/>
      <c r="D60" s="42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52</v>
      </c>
      <c r="AI60" s="32"/>
      <c r="AJ60" s="32"/>
      <c r="AK60" s="32"/>
      <c r="AL60" s="32"/>
      <c r="AM60" s="42" t="s">
        <v>53</v>
      </c>
      <c r="AN60" s="32"/>
      <c r="AO60" s="32"/>
      <c r="AP60" s="29"/>
      <c r="AQ60" s="29"/>
      <c r="AR60" s="30"/>
      <c r="BE60" s="29"/>
    </row>
    <row r="61" spans="1:57" ht="11.25" x14ac:dyDescent="0.2">
      <c r="B61" s="17"/>
      <c r="AR61" s="17"/>
    </row>
    <row r="62" spans="1:57" ht="11.25" x14ac:dyDescent="0.2">
      <c r="B62" s="17"/>
      <c r="AR62" s="17"/>
    </row>
    <row r="63" spans="1:57" ht="11.25" x14ac:dyDescent="0.2">
      <c r="B63" s="17"/>
      <c r="AR63" s="17"/>
    </row>
    <row r="64" spans="1:57" s="2" customFormat="1" x14ac:dyDescent="0.2">
      <c r="A64" s="29"/>
      <c r="B64" s="30"/>
      <c r="C64" s="29"/>
      <c r="D64" s="40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 x14ac:dyDescent="0.2">
      <c r="B65" s="17"/>
      <c r="AR65" s="17"/>
    </row>
    <row r="66" spans="1:57" ht="11.25" x14ac:dyDescent="0.2">
      <c r="B66" s="17"/>
      <c r="AR66" s="17"/>
    </row>
    <row r="67" spans="1:57" ht="11.25" x14ac:dyDescent="0.2">
      <c r="B67" s="17"/>
      <c r="AR67" s="17"/>
    </row>
    <row r="68" spans="1:57" ht="11.25" x14ac:dyDescent="0.2">
      <c r="B68" s="17"/>
      <c r="AR68" s="17"/>
    </row>
    <row r="69" spans="1:57" ht="11.25" x14ac:dyDescent="0.2">
      <c r="B69" s="17"/>
      <c r="AR69" s="17"/>
    </row>
    <row r="70" spans="1:57" ht="11.25" x14ac:dyDescent="0.2">
      <c r="B70" s="17"/>
      <c r="AR70" s="17"/>
    </row>
    <row r="71" spans="1:57" ht="11.25" x14ac:dyDescent="0.2">
      <c r="B71" s="17"/>
      <c r="AR71" s="17"/>
    </row>
    <row r="72" spans="1:57" ht="11.25" x14ac:dyDescent="0.2">
      <c r="B72" s="17"/>
      <c r="AR72" s="17"/>
    </row>
    <row r="73" spans="1:57" ht="11.25" x14ac:dyDescent="0.2">
      <c r="B73" s="17"/>
      <c r="AR73" s="17"/>
    </row>
    <row r="74" spans="1:57" ht="11.25" x14ac:dyDescent="0.2">
      <c r="B74" s="17"/>
      <c r="AR74" s="17"/>
    </row>
    <row r="75" spans="1:57" s="2" customFormat="1" x14ac:dyDescent="0.2">
      <c r="A75" s="29"/>
      <c r="B75" s="30"/>
      <c r="C75" s="29"/>
      <c r="D75" s="42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52</v>
      </c>
      <c r="AI75" s="32"/>
      <c r="AJ75" s="32"/>
      <c r="AK75" s="32"/>
      <c r="AL75" s="32"/>
      <c r="AM75" s="42" t="s">
        <v>53</v>
      </c>
      <c r="AN75" s="32"/>
      <c r="AO75" s="32"/>
      <c r="AP75" s="29"/>
      <c r="AQ75" s="29"/>
      <c r="AR75" s="30"/>
      <c r="BE75" s="29"/>
    </row>
    <row r="76" spans="1:57" s="2" customFormat="1" ht="11.25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 x14ac:dyDescent="0.2">
      <c r="A82" s="29"/>
      <c r="B82" s="30"/>
      <c r="C82" s="18" t="s">
        <v>56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13</v>
      </c>
      <c r="L84" s="4" t="str">
        <f>K5</f>
        <v>2023_04_bo1</v>
      </c>
      <c r="AR84" s="48"/>
    </row>
    <row r="85" spans="1:91" s="5" customFormat="1" ht="36.950000000000003" customHeight="1" x14ac:dyDescent="0.2">
      <c r="B85" s="49"/>
      <c r="C85" s="50" t="s">
        <v>16</v>
      </c>
      <c r="L85" s="189" t="str">
        <f>K6</f>
        <v>Oprava výhybek č. 115 - 122 v žst. Brno jih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R85" s="49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žst. Brno jih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91" t="str">
        <f>IF(AN8= "","",AN8)</f>
        <v>4. 5. 2023</v>
      </c>
      <c r="AN87" s="191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Správa železnic, státní organizace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32</v>
      </c>
      <c r="AJ89" s="29"/>
      <c r="AK89" s="29"/>
      <c r="AL89" s="29"/>
      <c r="AM89" s="192" t="str">
        <f>IF(E17="","",E17)</f>
        <v xml:space="preserve"> </v>
      </c>
      <c r="AN89" s="193"/>
      <c r="AO89" s="193"/>
      <c r="AP89" s="193"/>
      <c r="AQ89" s="29"/>
      <c r="AR89" s="30"/>
      <c r="AS89" s="194" t="s">
        <v>57</v>
      </c>
      <c r="AT89" s="19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 x14ac:dyDescent="0.2">
      <c r="A90" s="29"/>
      <c r="B90" s="30"/>
      <c r="C90" s="24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35</v>
      </c>
      <c r="AJ90" s="29"/>
      <c r="AK90" s="29"/>
      <c r="AL90" s="29"/>
      <c r="AM90" s="192" t="str">
        <f>IF(E20="","",E20)</f>
        <v xml:space="preserve"> </v>
      </c>
      <c r="AN90" s="193"/>
      <c r="AO90" s="193"/>
      <c r="AP90" s="193"/>
      <c r="AQ90" s="29"/>
      <c r="AR90" s="30"/>
      <c r="AS90" s="196"/>
      <c r="AT90" s="19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6"/>
      <c r="AT91" s="19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198" t="s">
        <v>58</v>
      </c>
      <c r="D92" s="199"/>
      <c r="E92" s="199"/>
      <c r="F92" s="199"/>
      <c r="G92" s="199"/>
      <c r="H92" s="57"/>
      <c r="I92" s="200" t="s">
        <v>59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60</v>
      </c>
      <c r="AH92" s="199"/>
      <c r="AI92" s="199"/>
      <c r="AJ92" s="199"/>
      <c r="AK92" s="199"/>
      <c r="AL92" s="199"/>
      <c r="AM92" s="199"/>
      <c r="AN92" s="200" t="s">
        <v>61</v>
      </c>
      <c r="AO92" s="199"/>
      <c r="AP92" s="202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 x14ac:dyDescent="0.2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0">
        <f>ROUND(AG95+AG96,2)</f>
        <v>7607220</v>
      </c>
      <c r="AH94" s="210"/>
      <c r="AI94" s="210"/>
      <c r="AJ94" s="210"/>
      <c r="AK94" s="210"/>
      <c r="AL94" s="210"/>
      <c r="AM94" s="210"/>
      <c r="AN94" s="211">
        <f>SUM(AG94,AT94)</f>
        <v>9204736.1999999993</v>
      </c>
      <c r="AO94" s="211"/>
      <c r="AP94" s="211"/>
      <c r="AQ94" s="69" t="s">
        <v>1</v>
      </c>
      <c r="AR94" s="65"/>
      <c r="AS94" s="70">
        <f>ROUND(AS95+AS96,2)</f>
        <v>0</v>
      </c>
      <c r="AT94" s="71">
        <f>ROUND(SUM(AV94:AW94),2)</f>
        <v>1597516.2</v>
      </c>
      <c r="AU94" s="72">
        <f>ROUND(AU95+AU96,5)</f>
        <v>0</v>
      </c>
      <c r="AV94" s="71">
        <f>ROUND(AZ94*L29,2)</f>
        <v>1597516.2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ROUND(AZ95+AZ96,2)</f>
        <v>7607220</v>
      </c>
      <c r="BA94" s="71">
        <f>ROUND(BA95+BA96,2)</f>
        <v>0</v>
      </c>
      <c r="BB94" s="71">
        <f>ROUND(BB95+BB96,2)</f>
        <v>0</v>
      </c>
      <c r="BC94" s="71">
        <f>ROUND(BC95+BC96,2)</f>
        <v>0</v>
      </c>
      <c r="BD94" s="73">
        <f>ROUND(BD95+BD96,2)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1" s="7" customFormat="1" ht="16.5" customHeight="1" x14ac:dyDescent="0.2">
      <c r="A95" s="76" t="s">
        <v>81</v>
      </c>
      <c r="B95" s="77"/>
      <c r="C95" s="78"/>
      <c r="D95" s="205" t="s">
        <v>82</v>
      </c>
      <c r="E95" s="205"/>
      <c r="F95" s="205"/>
      <c r="G95" s="205"/>
      <c r="H95" s="205"/>
      <c r="I95" s="79"/>
      <c r="J95" s="205" t="s">
        <v>83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'01.1 - Železniční svršek ...'!J30</f>
        <v>7607220</v>
      </c>
      <c r="AH95" s="204"/>
      <c r="AI95" s="204"/>
      <c r="AJ95" s="204"/>
      <c r="AK95" s="204"/>
      <c r="AL95" s="204"/>
      <c r="AM95" s="204"/>
      <c r="AN95" s="203">
        <f>SUM(AG95,AT95)</f>
        <v>9204736.1999999993</v>
      </c>
      <c r="AO95" s="204"/>
      <c r="AP95" s="204"/>
      <c r="AQ95" s="80" t="s">
        <v>84</v>
      </c>
      <c r="AR95" s="77"/>
      <c r="AS95" s="81">
        <v>0</v>
      </c>
      <c r="AT95" s="82">
        <f>ROUND(SUM(AV95:AW95),2)</f>
        <v>1597516.2</v>
      </c>
      <c r="AU95" s="83">
        <f>'01.1 - Železniční svršek ...'!P120</f>
        <v>0</v>
      </c>
      <c r="AV95" s="82">
        <f>'01.1 - Železniční svršek ...'!J33</f>
        <v>1597516.2</v>
      </c>
      <c r="AW95" s="82">
        <f>'01.1 - Železniční svršek ...'!J34</f>
        <v>0</v>
      </c>
      <c r="AX95" s="82">
        <f>'01.1 - Železniční svršek ...'!J35</f>
        <v>0</v>
      </c>
      <c r="AY95" s="82">
        <f>'01.1 - Železniční svršek ...'!J36</f>
        <v>0</v>
      </c>
      <c r="AZ95" s="82">
        <f>'01.1 - Železniční svršek ...'!F33</f>
        <v>7607220</v>
      </c>
      <c r="BA95" s="82">
        <f>'01.1 - Železniční svršek ...'!F34</f>
        <v>0</v>
      </c>
      <c r="BB95" s="82">
        <f>'01.1 - Železniční svršek ...'!F35</f>
        <v>0</v>
      </c>
      <c r="BC95" s="82">
        <f>'01.1 - Železniční svršek ...'!F36</f>
        <v>0</v>
      </c>
      <c r="BD95" s="84">
        <f>'01.1 - Železniční svršek ...'!F37</f>
        <v>0</v>
      </c>
      <c r="BT95" s="85" t="s">
        <v>85</v>
      </c>
      <c r="BV95" s="85" t="s">
        <v>79</v>
      </c>
      <c r="BW95" s="85" t="s">
        <v>86</v>
      </c>
      <c r="BX95" s="85" t="s">
        <v>4</v>
      </c>
      <c r="CL95" s="85" t="s">
        <v>1</v>
      </c>
      <c r="CM95" s="85" t="s">
        <v>87</v>
      </c>
    </row>
    <row r="96" spans="1:91" s="7" customFormat="1" ht="16.5" customHeight="1" x14ac:dyDescent="0.2">
      <c r="B96" s="77"/>
      <c r="C96" s="78"/>
      <c r="D96" s="205" t="s">
        <v>88</v>
      </c>
      <c r="E96" s="205"/>
      <c r="F96" s="205"/>
      <c r="G96" s="205"/>
      <c r="H96" s="205"/>
      <c r="I96" s="79"/>
      <c r="J96" s="205" t="s">
        <v>89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6">
        <f>ROUND(AG97,2)</f>
        <v>0</v>
      </c>
      <c r="AH96" s="204"/>
      <c r="AI96" s="204"/>
      <c r="AJ96" s="204"/>
      <c r="AK96" s="204"/>
      <c r="AL96" s="204"/>
      <c r="AM96" s="204"/>
      <c r="AN96" s="203">
        <f>SUM(AG96,AT96)</f>
        <v>0</v>
      </c>
      <c r="AO96" s="204"/>
      <c r="AP96" s="204"/>
      <c r="AQ96" s="80" t="s">
        <v>90</v>
      </c>
      <c r="AR96" s="77"/>
      <c r="AS96" s="81">
        <f>ROUND(AS97,2)</f>
        <v>0</v>
      </c>
      <c r="AT96" s="82">
        <f>ROUND(SUM(AV96:AW96),2)</f>
        <v>0</v>
      </c>
      <c r="AU96" s="83">
        <f>ROUND(AU97,5)</f>
        <v>0</v>
      </c>
      <c r="AV96" s="82">
        <f>ROUND(AZ96*L29,2)</f>
        <v>0</v>
      </c>
      <c r="AW96" s="82">
        <f>ROUND(BA96*L30,2)</f>
        <v>0</v>
      </c>
      <c r="AX96" s="82">
        <f>ROUND(BB96*L29,2)</f>
        <v>0</v>
      </c>
      <c r="AY96" s="82">
        <f>ROUND(BC96*L30,2)</f>
        <v>0</v>
      </c>
      <c r="AZ96" s="82">
        <f>ROUND(AZ97,2)</f>
        <v>0</v>
      </c>
      <c r="BA96" s="82">
        <f>ROUND(BA97,2)</f>
        <v>0</v>
      </c>
      <c r="BB96" s="82">
        <f>ROUND(BB97,2)</f>
        <v>0</v>
      </c>
      <c r="BC96" s="82">
        <f>ROUND(BC97,2)</f>
        <v>0</v>
      </c>
      <c r="BD96" s="84">
        <f>ROUND(BD97,2)</f>
        <v>0</v>
      </c>
      <c r="BS96" s="85" t="s">
        <v>76</v>
      </c>
      <c r="BT96" s="85" t="s">
        <v>85</v>
      </c>
      <c r="BU96" s="85" t="s">
        <v>78</v>
      </c>
      <c r="BV96" s="85" t="s">
        <v>79</v>
      </c>
      <c r="BW96" s="85" t="s">
        <v>91</v>
      </c>
      <c r="BX96" s="85" t="s">
        <v>4</v>
      </c>
      <c r="CL96" s="85" t="s">
        <v>1</v>
      </c>
      <c r="CM96" s="85" t="s">
        <v>87</v>
      </c>
    </row>
    <row r="97" spans="1:90" s="4" customFormat="1" ht="16.5" customHeight="1" x14ac:dyDescent="0.2">
      <c r="A97" s="76" t="s">
        <v>81</v>
      </c>
      <c r="B97" s="48"/>
      <c r="C97" s="10"/>
      <c r="D97" s="10"/>
      <c r="E97" s="209" t="s">
        <v>92</v>
      </c>
      <c r="F97" s="209"/>
      <c r="G97" s="209"/>
      <c r="H97" s="209"/>
      <c r="I97" s="209"/>
      <c r="J97" s="10"/>
      <c r="K97" s="209" t="s">
        <v>93</v>
      </c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07">
        <f>'01.2.1 - Práce zab. zař.'!J32</f>
        <v>0</v>
      </c>
      <c r="AH97" s="208"/>
      <c r="AI97" s="208"/>
      <c r="AJ97" s="208"/>
      <c r="AK97" s="208"/>
      <c r="AL97" s="208"/>
      <c r="AM97" s="208"/>
      <c r="AN97" s="207">
        <f>SUM(AG97,AT97)</f>
        <v>0</v>
      </c>
      <c r="AO97" s="208"/>
      <c r="AP97" s="208"/>
      <c r="AQ97" s="86" t="s">
        <v>94</v>
      </c>
      <c r="AR97" s="48"/>
      <c r="AS97" s="87">
        <v>0</v>
      </c>
      <c r="AT97" s="88">
        <f>ROUND(SUM(AV97:AW97),2)</f>
        <v>0</v>
      </c>
      <c r="AU97" s="89">
        <f>'01.2.1 - Práce zab. zař.'!P124</f>
        <v>0</v>
      </c>
      <c r="AV97" s="88">
        <f>'01.2.1 - Práce zab. zař.'!J35</f>
        <v>0</v>
      </c>
      <c r="AW97" s="88">
        <f>'01.2.1 - Práce zab. zař.'!J36</f>
        <v>0</v>
      </c>
      <c r="AX97" s="88">
        <f>'01.2.1 - Práce zab. zař.'!J37</f>
        <v>0</v>
      </c>
      <c r="AY97" s="88">
        <f>'01.2.1 - Práce zab. zař.'!J38</f>
        <v>0</v>
      </c>
      <c r="AZ97" s="88">
        <f>'01.2.1 - Práce zab. zař.'!F35</f>
        <v>0</v>
      </c>
      <c r="BA97" s="88">
        <f>'01.2.1 - Práce zab. zař.'!F36</f>
        <v>0</v>
      </c>
      <c r="BB97" s="88">
        <f>'01.2.1 - Práce zab. zař.'!F37</f>
        <v>0</v>
      </c>
      <c r="BC97" s="88">
        <f>'01.2.1 - Práce zab. zař.'!F38</f>
        <v>0</v>
      </c>
      <c r="BD97" s="90">
        <f>'01.2.1 - Práce zab. zař.'!F39</f>
        <v>0</v>
      </c>
      <c r="BT97" s="22" t="s">
        <v>87</v>
      </c>
      <c r="BV97" s="22" t="s">
        <v>79</v>
      </c>
      <c r="BW97" s="22" t="s">
        <v>95</v>
      </c>
      <c r="BX97" s="22" t="s">
        <v>91</v>
      </c>
      <c r="CL97" s="22" t="s">
        <v>1</v>
      </c>
    </row>
    <row r="98" spans="1:90" s="2" customFormat="1" ht="30" customHeight="1" x14ac:dyDescent="0.2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0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.1 - Železniční svršek ...'!C2" display="/"/>
    <hyperlink ref="A97" location="'01.2.1 - Práce zab. zař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2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96</v>
      </c>
      <c r="L4" s="17"/>
      <c r="M4" s="91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13" t="str">
        <f>'Rekapitulace zakázky'!K6</f>
        <v>Oprava výhybek č. 115 - 122 v žst. Brno jih</v>
      </c>
      <c r="F7" s="214"/>
      <c r="G7" s="214"/>
      <c r="H7" s="214"/>
      <c r="L7" s="17"/>
    </row>
    <row r="8" spans="1:46" s="2" customFormat="1" ht="12" customHeight="1" x14ac:dyDescent="0.2">
      <c r="A8" s="29"/>
      <c r="B8" s="30"/>
      <c r="C8" s="29"/>
      <c r="D8" s="24" t="s">
        <v>97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189" t="s">
        <v>98</v>
      </c>
      <c r="F9" s="215"/>
      <c r="G9" s="215"/>
      <c r="H9" s="21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zakázky'!AN8</f>
        <v>4. 5. 2023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">
        <v>26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29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6" t="str">
        <f>'Rekapitulace zakázky'!E14</f>
        <v>Vyplň údaj</v>
      </c>
      <c r="F18" s="173"/>
      <c r="G18" s="173"/>
      <c r="H18" s="173"/>
      <c r="I18" s="24" t="s">
        <v>28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24" t="s">
        <v>28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35</v>
      </c>
      <c r="E23" s="29"/>
      <c r="F23" s="29"/>
      <c r="G23" s="29"/>
      <c r="H23" s="29"/>
      <c r="I23" s="24" t="s">
        <v>25</v>
      </c>
      <c r="J23" s="22" t="str">
        <f>IF('Rekapitulace zakázky'!AN19="","",'Rekapitulace zakázky'!AN19)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zakázky'!E20="","",'Rekapitulace zakázky'!E20)</f>
        <v xml:space="preserve"> </v>
      </c>
      <c r="F24" s="29"/>
      <c r="G24" s="29"/>
      <c r="H24" s="29"/>
      <c r="I24" s="24" t="s">
        <v>28</v>
      </c>
      <c r="J24" s="22" t="str">
        <f>IF('Rekapitulace zakázky'!AN20="","",'Rekapitulace zakázky'!AN20)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2"/>
      <c r="B27" s="93"/>
      <c r="C27" s="92"/>
      <c r="D27" s="92"/>
      <c r="E27" s="178" t="s">
        <v>1</v>
      </c>
      <c r="F27" s="178"/>
      <c r="G27" s="178"/>
      <c r="H27" s="17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5" t="s">
        <v>37</v>
      </c>
      <c r="E30" s="29"/>
      <c r="F30" s="29"/>
      <c r="G30" s="29"/>
      <c r="H30" s="29"/>
      <c r="I30" s="29"/>
      <c r="J30" s="68">
        <f>ROUND(J120, 2)</f>
        <v>7607220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6" t="s">
        <v>41</v>
      </c>
      <c r="E33" s="24" t="s">
        <v>42</v>
      </c>
      <c r="F33" s="97">
        <f>ROUND((SUM(BE120:BE232)),  2)</f>
        <v>7607220</v>
      </c>
      <c r="G33" s="29"/>
      <c r="H33" s="29"/>
      <c r="I33" s="98">
        <v>0.21</v>
      </c>
      <c r="J33" s="97">
        <f>ROUND(((SUM(BE120:BE232))*I33),  2)</f>
        <v>1597516.2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97">
        <f>ROUND((SUM(BF120:BF232)),  2)</f>
        <v>0</v>
      </c>
      <c r="G34" s="29"/>
      <c r="H34" s="29"/>
      <c r="I34" s="98">
        <v>0.15</v>
      </c>
      <c r="J34" s="97">
        <f>ROUND(((SUM(BF120:BF232))*I34),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97">
        <f>ROUND((SUM(BG120:BG232)),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97">
        <f>ROUND((SUM(BH120:BH232)),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97">
        <f>ROUND((SUM(BI120:BI232)),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9"/>
      <c r="D39" s="100" t="s">
        <v>47</v>
      </c>
      <c r="E39" s="57"/>
      <c r="F39" s="57"/>
      <c r="G39" s="101" t="s">
        <v>48</v>
      </c>
      <c r="H39" s="102" t="s">
        <v>49</v>
      </c>
      <c r="I39" s="57"/>
      <c r="J39" s="103">
        <f>SUM(J30:J37)</f>
        <v>9204736.1999999993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5" t="s">
        <v>53</v>
      </c>
      <c r="G61" s="42" t="s">
        <v>52</v>
      </c>
      <c r="H61" s="32"/>
      <c r="I61" s="32"/>
      <c r="J61" s="106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5" t="s">
        <v>53</v>
      </c>
      <c r="G76" s="42" t="s">
        <v>52</v>
      </c>
      <c r="H76" s="32"/>
      <c r="I76" s="32"/>
      <c r="J76" s="106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13" t="str">
        <f>E7</f>
        <v>Oprava výhybek č. 115 - 122 v žst. Brno jih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189" t="str">
        <f>E9</f>
        <v>01.1 - Železniční svršek a spodek</v>
      </c>
      <c r="F87" s="215"/>
      <c r="G87" s="215"/>
      <c r="H87" s="21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žst. Brno jih</v>
      </c>
      <c r="G89" s="29"/>
      <c r="H89" s="29"/>
      <c r="I89" s="24" t="s">
        <v>22</v>
      </c>
      <c r="J89" s="52" t="str">
        <f>IF(J12="","",J12)</f>
        <v>4. 5. 2023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24" t="s">
        <v>35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7" t="s">
        <v>100</v>
      </c>
      <c r="D94" s="99"/>
      <c r="E94" s="99"/>
      <c r="F94" s="99"/>
      <c r="G94" s="99"/>
      <c r="H94" s="99"/>
      <c r="I94" s="99"/>
      <c r="J94" s="108" t="s">
        <v>101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9" t="s">
        <v>102</v>
      </c>
      <c r="D96" s="29"/>
      <c r="E96" s="29"/>
      <c r="F96" s="29"/>
      <c r="G96" s="29"/>
      <c r="H96" s="29"/>
      <c r="I96" s="29"/>
      <c r="J96" s="68">
        <f>J120</f>
        <v>7607220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5" customHeight="1" x14ac:dyDescent="0.2">
      <c r="B97" s="110"/>
      <c r="D97" s="111" t="s">
        <v>104</v>
      </c>
      <c r="E97" s="112"/>
      <c r="F97" s="112"/>
      <c r="G97" s="112"/>
      <c r="H97" s="112"/>
      <c r="I97" s="112"/>
      <c r="J97" s="113">
        <f>J121</f>
        <v>7607220</v>
      </c>
      <c r="L97" s="110"/>
    </row>
    <row r="98" spans="1:31" s="10" customFormat="1" ht="19.899999999999999" customHeight="1" x14ac:dyDescent="0.2">
      <c r="B98" s="114"/>
      <c r="D98" s="115" t="s">
        <v>105</v>
      </c>
      <c r="E98" s="116"/>
      <c r="F98" s="116"/>
      <c r="G98" s="116"/>
      <c r="H98" s="116"/>
      <c r="I98" s="116"/>
      <c r="J98" s="117">
        <f>J122</f>
        <v>7607220</v>
      </c>
      <c r="L98" s="114"/>
    </row>
    <row r="99" spans="1:31" s="9" customFormat="1" ht="24.95" customHeight="1" x14ac:dyDescent="0.2">
      <c r="B99" s="110"/>
      <c r="D99" s="111" t="s">
        <v>106</v>
      </c>
      <c r="E99" s="112"/>
      <c r="F99" s="112"/>
      <c r="G99" s="112"/>
      <c r="H99" s="112"/>
      <c r="I99" s="112"/>
      <c r="J99" s="113">
        <f>J200</f>
        <v>0</v>
      </c>
      <c r="L99" s="110"/>
    </row>
    <row r="100" spans="1:31" s="9" customFormat="1" ht="24.95" customHeight="1" x14ac:dyDescent="0.2">
      <c r="B100" s="110"/>
      <c r="D100" s="111" t="s">
        <v>107</v>
      </c>
      <c r="E100" s="112"/>
      <c r="F100" s="112"/>
      <c r="G100" s="112"/>
      <c r="H100" s="112"/>
      <c r="I100" s="112"/>
      <c r="J100" s="113">
        <f>J222</f>
        <v>0</v>
      </c>
      <c r="L100" s="110"/>
    </row>
    <row r="101" spans="1:31" s="2" customFormat="1" ht="21.75" customHeight="1" x14ac:dyDescent="0.2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 x14ac:dyDescent="0.2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 x14ac:dyDescent="0.2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 x14ac:dyDescent="0.2">
      <c r="A107" s="29"/>
      <c r="B107" s="30"/>
      <c r="C107" s="18" t="s">
        <v>108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13" t="str">
        <f>E7</f>
        <v>Oprava výhybek č. 115 - 122 v žst. Brno jih</v>
      </c>
      <c r="F110" s="214"/>
      <c r="G110" s="214"/>
      <c r="H110" s="21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97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 x14ac:dyDescent="0.2">
      <c r="A112" s="29"/>
      <c r="B112" s="30"/>
      <c r="C112" s="29"/>
      <c r="D112" s="29"/>
      <c r="E112" s="189" t="str">
        <f>E9</f>
        <v>01.1 - Železniční svršek a spodek</v>
      </c>
      <c r="F112" s="215"/>
      <c r="G112" s="215"/>
      <c r="H112" s="215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20</v>
      </c>
      <c r="D114" s="29"/>
      <c r="E114" s="29"/>
      <c r="F114" s="22" t="str">
        <f>F12</f>
        <v>žst. Brno jih</v>
      </c>
      <c r="G114" s="29"/>
      <c r="H114" s="29"/>
      <c r="I114" s="24" t="s">
        <v>22</v>
      </c>
      <c r="J114" s="52" t="str">
        <f>IF(J12="","",J12)</f>
        <v>4. 5. 2023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 x14ac:dyDescent="0.2">
      <c r="A116" s="29"/>
      <c r="B116" s="30"/>
      <c r="C116" s="24" t="s">
        <v>24</v>
      </c>
      <c r="D116" s="29"/>
      <c r="E116" s="29"/>
      <c r="F116" s="22" t="str">
        <f>E15</f>
        <v>Správa železnic, státní organizace</v>
      </c>
      <c r="G116" s="29"/>
      <c r="H116" s="29"/>
      <c r="I116" s="24" t="s">
        <v>32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 x14ac:dyDescent="0.2">
      <c r="A117" s="29"/>
      <c r="B117" s="30"/>
      <c r="C117" s="24" t="s">
        <v>30</v>
      </c>
      <c r="D117" s="29"/>
      <c r="E117" s="29"/>
      <c r="F117" s="22" t="str">
        <f>IF(E18="","",E18)</f>
        <v>Vyplň údaj</v>
      </c>
      <c r="G117" s="29"/>
      <c r="H117" s="29"/>
      <c r="I117" s="24" t="s">
        <v>35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 x14ac:dyDescent="0.2">
      <c r="A119" s="118"/>
      <c r="B119" s="119"/>
      <c r="C119" s="120" t="s">
        <v>109</v>
      </c>
      <c r="D119" s="121" t="s">
        <v>62</v>
      </c>
      <c r="E119" s="121" t="s">
        <v>58</v>
      </c>
      <c r="F119" s="121" t="s">
        <v>59</v>
      </c>
      <c r="G119" s="121" t="s">
        <v>110</v>
      </c>
      <c r="H119" s="121" t="s">
        <v>111</v>
      </c>
      <c r="I119" s="121" t="s">
        <v>112</v>
      </c>
      <c r="J119" s="121" t="s">
        <v>101</v>
      </c>
      <c r="K119" s="122" t="s">
        <v>113</v>
      </c>
      <c r="L119" s="123"/>
      <c r="M119" s="59" t="s">
        <v>1</v>
      </c>
      <c r="N119" s="60" t="s">
        <v>41</v>
      </c>
      <c r="O119" s="60" t="s">
        <v>114</v>
      </c>
      <c r="P119" s="60" t="s">
        <v>115</v>
      </c>
      <c r="Q119" s="60" t="s">
        <v>116</v>
      </c>
      <c r="R119" s="60" t="s">
        <v>117</v>
      </c>
      <c r="S119" s="60" t="s">
        <v>118</v>
      </c>
      <c r="T119" s="61" t="s">
        <v>119</v>
      </c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</row>
    <row r="120" spans="1:65" s="2" customFormat="1" ht="22.9" customHeight="1" x14ac:dyDescent="0.25">
      <c r="A120" s="29"/>
      <c r="B120" s="30"/>
      <c r="C120" s="66" t="s">
        <v>120</v>
      </c>
      <c r="D120" s="29"/>
      <c r="E120" s="29"/>
      <c r="F120" s="29"/>
      <c r="G120" s="29"/>
      <c r="H120" s="29"/>
      <c r="I120" s="29"/>
      <c r="J120" s="124">
        <f>BK120</f>
        <v>7607220</v>
      </c>
      <c r="K120" s="29"/>
      <c r="L120" s="30"/>
      <c r="M120" s="62"/>
      <c r="N120" s="53"/>
      <c r="O120" s="63"/>
      <c r="P120" s="125">
        <f>P121+P200+P222</f>
        <v>0</v>
      </c>
      <c r="Q120" s="63"/>
      <c r="R120" s="125">
        <f>R121+R200+R222</f>
        <v>1690.5645400000003</v>
      </c>
      <c r="S120" s="63"/>
      <c r="T120" s="126">
        <f>T121+T200+T222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76</v>
      </c>
      <c r="AU120" s="14" t="s">
        <v>103</v>
      </c>
      <c r="BK120" s="127">
        <f>BK121+BK200+BK222</f>
        <v>7607220</v>
      </c>
    </row>
    <row r="121" spans="1:65" s="12" customFormat="1" ht="25.9" customHeight="1" x14ac:dyDescent="0.2">
      <c r="B121" s="128"/>
      <c r="D121" s="129" t="s">
        <v>76</v>
      </c>
      <c r="E121" s="130" t="s">
        <v>121</v>
      </c>
      <c r="F121" s="130" t="s">
        <v>122</v>
      </c>
      <c r="I121" s="131"/>
      <c r="J121" s="132">
        <f>BK121</f>
        <v>7607220</v>
      </c>
      <c r="L121" s="128"/>
      <c r="M121" s="133"/>
      <c r="N121" s="134"/>
      <c r="O121" s="134"/>
      <c r="P121" s="135">
        <f>P122</f>
        <v>0</v>
      </c>
      <c r="Q121" s="134"/>
      <c r="R121" s="135">
        <f>R122</f>
        <v>1690.5645400000003</v>
      </c>
      <c r="S121" s="134"/>
      <c r="T121" s="136">
        <f>T122</f>
        <v>0</v>
      </c>
      <c r="AR121" s="129" t="s">
        <v>85</v>
      </c>
      <c r="AT121" s="137" t="s">
        <v>76</v>
      </c>
      <c r="AU121" s="137" t="s">
        <v>77</v>
      </c>
      <c r="AY121" s="129" t="s">
        <v>123</v>
      </c>
      <c r="BK121" s="138">
        <f>BK122</f>
        <v>7607220</v>
      </c>
    </row>
    <row r="122" spans="1:65" s="12" customFormat="1" ht="22.9" customHeight="1" x14ac:dyDescent="0.2">
      <c r="B122" s="128"/>
      <c r="D122" s="129" t="s">
        <v>76</v>
      </c>
      <c r="E122" s="139" t="s">
        <v>124</v>
      </c>
      <c r="F122" s="139" t="s">
        <v>125</v>
      </c>
      <c r="I122" s="131"/>
      <c r="J122" s="140">
        <f>BK122</f>
        <v>7607220</v>
      </c>
      <c r="L122" s="128"/>
      <c r="M122" s="133"/>
      <c r="N122" s="134"/>
      <c r="O122" s="134"/>
      <c r="P122" s="135">
        <f>SUM(P123:P199)</f>
        <v>0</v>
      </c>
      <c r="Q122" s="134"/>
      <c r="R122" s="135">
        <f>SUM(R123:R199)</f>
        <v>1690.5645400000003</v>
      </c>
      <c r="S122" s="134"/>
      <c r="T122" s="136">
        <f>SUM(T123:T199)</f>
        <v>0</v>
      </c>
      <c r="AR122" s="129" t="s">
        <v>85</v>
      </c>
      <c r="AT122" s="137" t="s">
        <v>76</v>
      </c>
      <c r="AU122" s="137" t="s">
        <v>85</v>
      </c>
      <c r="AY122" s="129" t="s">
        <v>123</v>
      </c>
      <c r="BK122" s="138">
        <f>SUM(BK123:BK199)</f>
        <v>7607220</v>
      </c>
    </row>
    <row r="123" spans="1:65" s="2" customFormat="1" ht="24.2" customHeight="1" x14ac:dyDescent="0.2">
      <c r="A123" s="29"/>
      <c r="B123" s="141"/>
      <c r="C123" s="142" t="s">
        <v>85</v>
      </c>
      <c r="D123" s="142" t="s">
        <v>126</v>
      </c>
      <c r="E123" s="143" t="s">
        <v>127</v>
      </c>
      <c r="F123" s="144" t="s">
        <v>128</v>
      </c>
      <c r="G123" s="145" t="s">
        <v>129</v>
      </c>
      <c r="H123" s="146">
        <v>1</v>
      </c>
      <c r="I123" s="147"/>
      <c r="J123" s="148">
        <f t="shared" ref="J123:J154" si="0">ROUND(I123*H123,2)</f>
        <v>0</v>
      </c>
      <c r="K123" s="144" t="s">
        <v>130</v>
      </c>
      <c r="L123" s="30"/>
      <c r="M123" s="149" t="s">
        <v>1</v>
      </c>
      <c r="N123" s="150" t="s">
        <v>42</v>
      </c>
      <c r="O123" s="55"/>
      <c r="P123" s="151">
        <f t="shared" ref="P123:P154" si="1">O123*H123</f>
        <v>0</v>
      </c>
      <c r="Q123" s="151">
        <v>0</v>
      </c>
      <c r="R123" s="151">
        <f t="shared" ref="R123:R154" si="2">Q123*H123</f>
        <v>0</v>
      </c>
      <c r="S123" s="151">
        <v>0</v>
      </c>
      <c r="T123" s="152">
        <f t="shared" ref="T123:T154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3" t="s">
        <v>131</v>
      </c>
      <c r="AT123" s="153" t="s">
        <v>126</v>
      </c>
      <c r="AU123" s="153" t="s">
        <v>87</v>
      </c>
      <c r="AY123" s="14" t="s">
        <v>123</v>
      </c>
      <c r="BE123" s="154">
        <f t="shared" ref="BE123:BE154" si="4">IF(N123="základní",J123,0)</f>
        <v>0</v>
      </c>
      <c r="BF123" s="154">
        <f t="shared" ref="BF123:BF154" si="5">IF(N123="snížená",J123,0)</f>
        <v>0</v>
      </c>
      <c r="BG123" s="154">
        <f t="shared" ref="BG123:BG154" si="6">IF(N123="zákl. přenesená",J123,0)</f>
        <v>0</v>
      </c>
      <c r="BH123" s="154">
        <f t="shared" ref="BH123:BH154" si="7">IF(N123="sníž. přenesená",J123,0)</f>
        <v>0</v>
      </c>
      <c r="BI123" s="154">
        <f t="shared" ref="BI123:BI154" si="8">IF(N123="nulová",J123,0)</f>
        <v>0</v>
      </c>
      <c r="BJ123" s="14" t="s">
        <v>85</v>
      </c>
      <c r="BK123" s="154">
        <f t="shared" ref="BK123:BK154" si="9">ROUND(I123*H123,2)</f>
        <v>0</v>
      </c>
      <c r="BL123" s="14" t="s">
        <v>131</v>
      </c>
      <c r="BM123" s="153" t="s">
        <v>132</v>
      </c>
    </row>
    <row r="124" spans="1:65" s="2" customFormat="1" ht="24.2" customHeight="1" x14ac:dyDescent="0.2">
      <c r="A124" s="29"/>
      <c r="B124" s="141"/>
      <c r="C124" s="142" t="s">
        <v>87</v>
      </c>
      <c r="D124" s="142" t="s">
        <v>126</v>
      </c>
      <c r="E124" s="143" t="s">
        <v>133</v>
      </c>
      <c r="F124" s="144" t="s">
        <v>134</v>
      </c>
      <c r="G124" s="145" t="s">
        <v>129</v>
      </c>
      <c r="H124" s="146">
        <v>36</v>
      </c>
      <c r="I124" s="147"/>
      <c r="J124" s="148">
        <f t="shared" si="0"/>
        <v>0</v>
      </c>
      <c r="K124" s="144" t="s">
        <v>130</v>
      </c>
      <c r="L124" s="30"/>
      <c r="M124" s="149" t="s">
        <v>1</v>
      </c>
      <c r="N124" s="150" t="s">
        <v>42</v>
      </c>
      <c r="O124" s="55"/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3" t="s">
        <v>131</v>
      </c>
      <c r="AT124" s="153" t="s">
        <v>126</v>
      </c>
      <c r="AU124" s="153" t="s">
        <v>87</v>
      </c>
      <c r="AY124" s="14" t="s">
        <v>123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4" t="s">
        <v>85</v>
      </c>
      <c r="BK124" s="154">
        <f t="shared" si="9"/>
        <v>0</v>
      </c>
      <c r="BL124" s="14" t="s">
        <v>131</v>
      </c>
      <c r="BM124" s="153" t="s">
        <v>135</v>
      </c>
    </row>
    <row r="125" spans="1:65" s="2" customFormat="1" ht="24.2" customHeight="1" x14ac:dyDescent="0.2">
      <c r="A125" s="29"/>
      <c r="B125" s="141"/>
      <c r="C125" s="142" t="s">
        <v>136</v>
      </c>
      <c r="D125" s="142" t="s">
        <v>126</v>
      </c>
      <c r="E125" s="143" t="s">
        <v>137</v>
      </c>
      <c r="F125" s="144" t="s">
        <v>138</v>
      </c>
      <c r="G125" s="145" t="s">
        <v>129</v>
      </c>
      <c r="H125" s="146">
        <v>80</v>
      </c>
      <c r="I125" s="147"/>
      <c r="J125" s="148">
        <f t="shared" si="0"/>
        <v>0</v>
      </c>
      <c r="K125" s="144" t="s">
        <v>130</v>
      </c>
      <c r="L125" s="30"/>
      <c r="M125" s="149" t="s">
        <v>1</v>
      </c>
      <c r="N125" s="150" t="s">
        <v>42</v>
      </c>
      <c r="O125" s="55"/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131</v>
      </c>
      <c r="AT125" s="153" t="s">
        <v>126</v>
      </c>
      <c r="AU125" s="153" t="s">
        <v>87</v>
      </c>
      <c r="AY125" s="14" t="s">
        <v>123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4" t="s">
        <v>85</v>
      </c>
      <c r="BK125" s="154">
        <f t="shared" si="9"/>
        <v>0</v>
      </c>
      <c r="BL125" s="14" t="s">
        <v>131</v>
      </c>
      <c r="BM125" s="153" t="s">
        <v>139</v>
      </c>
    </row>
    <row r="126" spans="1:65" s="2" customFormat="1" ht="49.15" customHeight="1" x14ac:dyDescent="0.2">
      <c r="A126" s="29"/>
      <c r="B126" s="141"/>
      <c r="C126" s="142" t="s">
        <v>131</v>
      </c>
      <c r="D126" s="142" t="s">
        <v>126</v>
      </c>
      <c r="E126" s="143" t="s">
        <v>140</v>
      </c>
      <c r="F126" s="144" t="s">
        <v>141</v>
      </c>
      <c r="G126" s="145" t="s">
        <v>142</v>
      </c>
      <c r="H126" s="146">
        <v>40</v>
      </c>
      <c r="I126" s="147"/>
      <c r="J126" s="148">
        <f t="shared" si="0"/>
        <v>0</v>
      </c>
      <c r="K126" s="144" t="s">
        <v>130</v>
      </c>
      <c r="L126" s="30"/>
      <c r="M126" s="149" t="s">
        <v>1</v>
      </c>
      <c r="N126" s="150" t="s">
        <v>42</v>
      </c>
      <c r="O126" s="55"/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3" t="s">
        <v>131</v>
      </c>
      <c r="AT126" s="153" t="s">
        <v>126</v>
      </c>
      <c r="AU126" s="153" t="s">
        <v>87</v>
      </c>
      <c r="AY126" s="14" t="s">
        <v>123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4" t="s">
        <v>85</v>
      </c>
      <c r="BK126" s="154">
        <f t="shared" si="9"/>
        <v>0</v>
      </c>
      <c r="BL126" s="14" t="s">
        <v>131</v>
      </c>
      <c r="BM126" s="153" t="s">
        <v>143</v>
      </c>
    </row>
    <row r="127" spans="1:65" s="2" customFormat="1" ht="44.25" customHeight="1" x14ac:dyDescent="0.2">
      <c r="A127" s="29"/>
      <c r="B127" s="141"/>
      <c r="C127" s="142" t="s">
        <v>124</v>
      </c>
      <c r="D127" s="142" t="s">
        <v>126</v>
      </c>
      <c r="E127" s="143" t="s">
        <v>144</v>
      </c>
      <c r="F127" s="144" t="s">
        <v>145</v>
      </c>
      <c r="G127" s="145" t="s">
        <v>146</v>
      </c>
      <c r="H127" s="146">
        <v>3.5000000000000003E-2</v>
      </c>
      <c r="I127" s="147"/>
      <c r="J127" s="148">
        <f t="shared" si="0"/>
        <v>0</v>
      </c>
      <c r="K127" s="144" t="s">
        <v>130</v>
      </c>
      <c r="L127" s="30"/>
      <c r="M127" s="149" t="s">
        <v>1</v>
      </c>
      <c r="N127" s="150" t="s">
        <v>42</v>
      </c>
      <c r="O127" s="55"/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131</v>
      </c>
      <c r="AT127" s="153" t="s">
        <v>126</v>
      </c>
      <c r="AU127" s="153" t="s">
        <v>87</v>
      </c>
      <c r="AY127" s="14" t="s">
        <v>123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4" t="s">
        <v>85</v>
      </c>
      <c r="BK127" s="154">
        <f t="shared" si="9"/>
        <v>0</v>
      </c>
      <c r="BL127" s="14" t="s">
        <v>131</v>
      </c>
      <c r="BM127" s="153" t="s">
        <v>147</v>
      </c>
    </row>
    <row r="128" spans="1:65" s="2" customFormat="1" ht="44.25" customHeight="1" x14ac:dyDescent="0.2">
      <c r="A128" s="29"/>
      <c r="B128" s="141"/>
      <c r="C128" s="142" t="s">
        <v>148</v>
      </c>
      <c r="D128" s="142" t="s">
        <v>126</v>
      </c>
      <c r="E128" s="143" t="s">
        <v>149</v>
      </c>
      <c r="F128" s="144" t="s">
        <v>150</v>
      </c>
      <c r="G128" s="145" t="s">
        <v>146</v>
      </c>
      <c r="H128" s="146">
        <v>0.18</v>
      </c>
      <c r="I128" s="147"/>
      <c r="J128" s="148">
        <f t="shared" si="0"/>
        <v>0</v>
      </c>
      <c r="K128" s="144" t="s">
        <v>130</v>
      </c>
      <c r="L128" s="30"/>
      <c r="M128" s="149" t="s">
        <v>1</v>
      </c>
      <c r="N128" s="150" t="s">
        <v>42</v>
      </c>
      <c r="O128" s="55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131</v>
      </c>
      <c r="AT128" s="153" t="s">
        <v>126</v>
      </c>
      <c r="AU128" s="153" t="s">
        <v>87</v>
      </c>
      <c r="AY128" s="14" t="s">
        <v>123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4" t="s">
        <v>85</v>
      </c>
      <c r="BK128" s="154">
        <f t="shared" si="9"/>
        <v>0</v>
      </c>
      <c r="BL128" s="14" t="s">
        <v>131</v>
      </c>
      <c r="BM128" s="153" t="s">
        <v>151</v>
      </c>
    </row>
    <row r="129" spans="1:65" s="2" customFormat="1" ht="24.2" customHeight="1" x14ac:dyDescent="0.2">
      <c r="A129" s="29"/>
      <c r="B129" s="141"/>
      <c r="C129" s="142" t="s">
        <v>152</v>
      </c>
      <c r="D129" s="142" t="s">
        <v>126</v>
      </c>
      <c r="E129" s="143" t="s">
        <v>153</v>
      </c>
      <c r="F129" s="144" t="s">
        <v>154</v>
      </c>
      <c r="G129" s="145" t="s">
        <v>129</v>
      </c>
      <c r="H129" s="146">
        <v>160</v>
      </c>
      <c r="I129" s="147"/>
      <c r="J129" s="148">
        <f t="shared" si="0"/>
        <v>0</v>
      </c>
      <c r="K129" s="144" t="s">
        <v>130</v>
      </c>
      <c r="L129" s="30"/>
      <c r="M129" s="149" t="s">
        <v>1</v>
      </c>
      <c r="N129" s="150" t="s">
        <v>42</v>
      </c>
      <c r="O129" s="55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131</v>
      </c>
      <c r="AT129" s="153" t="s">
        <v>126</v>
      </c>
      <c r="AU129" s="153" t="s">
        <v>87</v>
      </c>
      <c r="AY129" s="14" t="s">
        <v>123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4" t="s">
        <v>85</v>
      </c>
      <c r="BK129" s="154">
        <f t="shared" si="9"/>
        <v>0</v>
      </c>
      <c r="BL129" s="14" t="s">
        <v>131</v>
      </c>
      <c r="BM129" s="153" t="s">
        <v>155</v>
      </c>
    </row>
    <row r="130" spans="1:65" s="2" customFormat="1" ht="24.2" customHeight="1" x14ac:dyDescent="0.2">
      <c r="A130" s="29"/>
      <c r="B130" s="141"/>
      <c r="C130" s="142" t="s">
        <v>156</v>
      </c>
      <c r="D130" s="142" t="s">
        <v>126</v>
      </c>
      <c r="E130" s="143" t="s">
        <v>157</v>
      </c>
      <c r="F130" s="144" t="s">
        <v>158</v>
      </c>
      <c r="G130" s="145" t="s">
        <v>129</v>
      </c>
      <c r="H130" s="146">
        <v>300</v>
      </c>
      <c r="I130" s="147"/>
      <c r="J130" s="148">
        <f t="shared" si="0"/>
        <v>0</v>
      </c>
      <c r="K130" s="144" t="s">
        <v>130</v>
      </c>
      <c r="L130" s="30"/>
      <c r="M130" s="149" t="s">
        <v>1</v>
      </c>
      <c r="N130" s="150" t="s">
        <v>42</v>
      </c>
      <c r="O130" s="55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131</v>
      </c>
      <c r="AT130" s="153" t="s">
        <v>126</v>
      </c>
      <c r="AU130" s="153" t="s">
        <v>87</v>
      </c>
      <c r="AY130" s="14" t="s">
        <v>123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4" t="s">
        <v>85</v>
      </c>
      <c r="BK130" s="154">
        <f t="shared" si="9"/>
        <v>0</v>
      </c>
      <c r="BL130" s="14" t="s">
        <v>131</v>
      </c>
      <c r="BM130" s="153" t="s">
        <v>159</v>
      </c>
    </row>
    <row r="131" spans="1:65" s="2" customFormat="1" ht="24.2" customHeight="1" x14ac:dyDescent="0.2">
      <c r="A131" s="29"/>
      <c r="B131" s="141"/>
      <c r="C131" s="142" t="s">
        <v>160</v>
      </c>
      <c r="D131" s="142" t="s">
        <v>126</v>
      </c>
      <c r="E131" s="143" t="s">
        <v>161</v>
      </c>
      <c r="F131" s="144" t="s">
        <v>162</v>
      </c>
      <c r="G131" s="145" t="s">
        <v>129</v>
      </c>
      <c r="H131" s="146">
        <v>2</v>
      </c>
      <c r="I131" s="147"/>
      <c r="J131" s="148">
        <f t="shared" si="0"/>
        <v>0</v>
      </c>
      <c r="K131" s="144" t="s">
        <v>130</v>
      </c>
      <c r="L131" s="30"/>
      <c r="M131" s="149" t="s">
        <v>1</v>
      </c>
      <c r="N131" s="150" t="s">
        <v>42</v>
      </c>
      <c r="O131" s="55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131</v>
      </c>
      <c r="AT131" s="153" t="s">
        <v>126</v>
      </c>
      <c r="AU131" s="153" t="s">
        <v>87</v>
      </c>
      <c r="AY131" s="14" t="s">
        <v>123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4" t="s">
        <v>85</v>
      </c>
      <c r="BK131" s="154">
        <f t="shared" si="9"/>
        <v>0</v>
      </c>
      <c r="BL131" s="14" t="s">
        <v>131</v>
      </c>
      <c r="BM131" s="153" t="s">
        <v>163</v>
      </c>
    </row>
    <row r="132" spans="1:65" s="2" customFormat="1" ht="44.25" customHeight="1" x14ac:dyDescent="0.2">
      <c r="A132" s="29"/>
      <c r="B132" s="141"/>
      <c r="C132" s="142" t="s">
        <v>164</v>
      </c>
      <c r="D132" s="142" t="s">
        <v>126</v>
      </c>
      <c r="E132" s="143" t="s">
        <v>165</v>
      </c>
      <c r="F132" s="144" t="s">
        <v>166</v>
      </c>
      <c r="G132" s="145" t="s">
        <v>167</v>
      </c>
      <c r="H132" s="146">
        <v>40</v>
      </c>
      <c r="I132" s="147"/>
      <c r="J132" s="148">
        <f t="shared" si="0"/>
        <v>0</v>
      </c>
      <c r="K132" s="144" t="s">
        <v>130</v>
      </c>
      <c r="L132" s="30"/>
      <c r="M132" s="149" t="s">
        <v>1</v>
      </c>
      <c r="N132" s="150" t="s">
        <v>42</v>
      </c>
      <c r="O132" s="55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131</v>
      </c>
      <c r="AT132" s="153" t="s">
        <v>126</v>
      </c>
      <c r="AU132" s="153" t="s">
        <v>87</v>
      </c>
      <c r="AY132" s="14" t="s">
        <v>123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4" t="s">
        <v>85</v>
      </c>
      <c r="BK132" s="154">
        <f t="shared" si="9"/>
        <v>0</v>
      </c>
      <c r="BL132" s="14" t="s">
        <v>131</v>
      </c>
      <c r="BM132" s="153" t="s">
        <v>168</v>
      </c>
    </row>
    <row r="133" spans="1:65" s="2" customFormat="1" ht="37.9" customHeight="1" x14ac:dyDescent="0.2">
      <c r="A133" s="29"/>
      <c r="B133" s="141"/>
      <c r="C133" s="142" t="s">
        <v>169</v>
      </c>
      <c r="D133" s="142" t="s">
        <v>126</v>
      </c>
      <c r="E133" s="143" t="s">
        <v>170</v>
      </c>
      <c r="F133" s="144" t="s">
        <v>171</v>
      </c>
      <c r="G133" s="145" t="s">
        <v>172</v>
      </c>
      <c r="H133" s="146">
        <v>107.22</v>
      </c>
      <c r="I133" s="147"/>
      <c r="J133" s="148">
        <f t="shared" si="0"/>
        <v>0</v>
      </c>
      <c r="K133" s="144" t="s">
        <v>130</v>
      </c>
      <c r="L133" s="30"/>
      <c r="M133" s="149" t="s">
        <v>1</v>
      </c>
      <c r="N133" s="150" t="s">
        <v>42</v>
      </c>
      <c r="O133" s="55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131</v>
      </c>
      <c r="AT133" s="153" t="s">
        <v>126</v>
      </c>
      <c r="AU133" s="153" t="s">
        <v>87</v>
      </c>
      <c r="AY133" s="14" t="s">
        <v>123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4" t="s">
        <v>85</v>
      </c>
      <c r="BK133" s="154">
        <f t="shared" si="9"/>
        <v>0</v>
      </c>
      <c r="BL133" s="14" t="s">
        <v>131</v>
      </c>
      <c r="BM133" s="153" t="s">
        <v>173</v>
      </c>
    </row>
    <row r="134" spans="1:65" s="2" customFormat="1" ht="44.25" customHeight="1" x14ac:dyDescent="0.2">
      <c r="A134" s="29"/>
      <c r="B134" s="141"/>
      <c r="C134" s="142" t="s">
        <v>174</v>
      </c>
      <c r="D134" s="142" t="s">
        <v>126</v>
      </c>
      <c r="E134" s="143" t="s">
        <v>175</v>
      </c>
      <c r="F134" s="144" t="s">
        <v>176</v>
      </c>
      <c r="G134" s="145" t="s">
        <v>177</v>
      </c>
      <c r="H134" s="146">
        <v>316.8</v>
      </c>
      <c r="I134" s="147"/>
      <c r="J134" s="148">
        <f t="shared" si="0"/>
        <v>0</v>
      </c>
      <c r="K134" s="144" t="s">
        <v>130</v>
      </c>
      <c r="L134" s="30"/>
      <c r="M134" s="149" t="s">
        <v>1</v>
      </c>
      <c r="N134" s="150" t="s">
        <v>42</v>
      </c>
      <c r="O134" s="55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131</v>
      </c>
      <c r="AT134" s="153" t="s">
        <v>126</v>
      </c>
      <c r="AU134" s="153" t="s">
        <v>87</v>
      </c>
      <c r="AY134" s="14" t="s">
        <v>123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4" t="s">
        <v>85</v>
      </c>
      <c r="BK134" s="154">
        <f t="shared" si="9"/>
        <v>0</v>
      </c>
      <c r="BL134" s="14" t="s">
        <v>131</v>
      </c>
      <c r="BM134" s="153" t="s">
        <v>178</v>
      </c>
    </row>
    <row r="135" spans="1:65" s="2" customFormat="1" ht="44.25" customHeight="1" x14ac:dyDescent="0.2">
      <c r="A135" s="29"/>
      <c r="B135" s="141"/>
      <c r="C135" s="142" t="s">
        <v>179</v>
      </c>
      <c r="D135" s="142" t="s">
        <v>126</v>
      </c>
      <c r="E135" s="143" t="s">
        <v>180</v>
      </c>
      <c r="F135" s="144" t="s">
        <v>181</v>
      </c>
      <c r="G135" s="145" t="s">
        <v>177</v>
      </c>
      <c r="H135" s="146">
        <v>260</v>
      </c>
      <c r="I135" s="147"/>
      <c r="J135" s="148">
        <f t="shared" si="0"/>
        <v>0</v>
      </c>
      <c r="K135" s="144" t="s">
        <v>130</v>
      </c>
      <c r="L135" s="30"/>
      <c r="M135" s="149" t="s">
        <v>1</v>
      </c>
      <c r="N135" s="150" t="s">
        <v>42</v>
      </c>
      <c r="O135" s="55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131</v>
      </c>
      <c r="AT135" s="153" t="s">
        <v>126</v>
      </c>
      <c r="AU135" s="153" t="s">
        <v>87</v>
      </c>
      <c r="AY135" s="14" t="s">
        <v>123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4" t="s">
        <v>85</v>
      </c>
      <c r="BK135" s="154">
        <f t="shared" si="9"/>
        <v>0</v>
      </c>
      <c r="BL135" s="14" t="s">
        <v>131</v>
      </c>
      <c r="BM135" s="153" t="s">
        <v>182</v>
      </c>
    </row>
    <row r="136" spans="1:65" s="2" customFormat="1" ht="37.9" customHeight="1" x14ac:dyDescent="0.2">
      <c r="A136" s="29"/>
      <c r="B136" s="141"/>
      <c r="C136" s="142" t="s">
        <v>183</v>
      </c>
      <c r="D136" s="142" t="s">
        <v>126</v>
      </c>
      <c r="E136" s="143" t="s">
        <v>184</v>
      </c>
      <c r="F136" s="144" t="s">
        <v>185</v>
      </c>
      <c r="G136" s="145" t="s">
        <v>177</v>
      </c>
      <c r="H136" s="146">
        <v>156</v>
      </c>
      <c r="I136" s="147"/>
      <c r="J136" s="148">
        <f t="shared" si="0"/>
        <v>0</v>
      </c>
      <c r="K136" s="144" t="s">
        <v>130</v>
      </c>
      <c r="L136" s="30"/>
      <c r="M136" s="149" t="s">
        <v>1</v>
      </c>
      <c r="N136" s="150" t="s">
        <v>42</v>
      </c>
      <c r="O136" s="55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131</v>
      </c>
      <c r="AT136" s="153" t="s">
        <v>126</v>
      </c>
      <c r="AU136" s="153" t="s">
        <v>87</v>
      </c>
      <c r="AY136" s="14" t="s">
        <v>123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4" t="s">
        <v>85</v>
      </c>
      <c r="BK136" s="154">
        <f t="shared" si="9"/>
        <v>0</v>
      </c>
      <c r="BL136" s="14" t="s">
        <v>131</v>
      </c>
      <c r="BM136" s="153" t="s">
        <v>186</v>
      </c>
    </row>
    <row r="137" spans="1:65" s="2" customFormat="1" ht="24.2" customHeight="1" x14ac:dyDescent="0.2">
      <c r="A137" s="29"/>
      <c r="B137" s="141"/>
      <c r="C137" s="142" t="s">
        <v>8</v>
      </c>
      <c r="D137" s="142" t="s">
        <v>126</v>
      </c>
      <c r="E137" s="143" t="s">
        <v>187</v>
      </c>
      <c r="F137" s="144" t="s">
        <v>188</v>
      </c>
      <c r="G137" s="145" t="s">
        <v>189</v>
      </c>
      <c r="H137" s="146">
        <v>518</v>
      </c>
      <c r="I137" s="147"/>
      <c r="J137" s="148">
        <f t="shared" si="0"/>
        <v>0</v>
      </c>
      <c r="K137" s="144" t="s">
        <v>130</v>
      </c>
      <c r="L137" s="30"/>
      <c r="M137" s="149" t="s">
        <v>1</v>
      </c>
      <c r="N137" s="150" t="s">
        <v>42</v>
      </c>
      <c r="O137" s="55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131</v>
      </c>
      <c r="AT137" s="153" t="s">
        <v>126</v>
      </c>
      <c r="AU137" s="153" t="s">
        <v>87</v>
      </c>
      <c r="AY137" s="14" t="s">
        <v>123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4" t="s">
        <v>85</v>
      </c>
      <c r="BK137" s="154">
        <f t="shared" si="9"/>
        <v>0</v>
      </c>
      <c r="BL137" s="14" t="s">
        <v>131</v>
      </c>
      <c r="BM137" s="153" t="s">
        <v>190</v>
      </c>
    </row>
    <row r="138" spans="1:65" s="2" customFormat="1" ht="16.5" customHeight="1" x14ac:dyDescent="0.2">
      <c r="A138" s="29"/>
      <c r="B138" s="141"/>
      <c r="C138" s="155" t="s">
        <v>191</v>
      </c>
      <c r="D138" s="155" t="s">
        <v>192</v>
      </c>
      <c r="E138" s="156" t="s">
        <v>193</v>
      </c>
      <c r="F138" s="157" t="s">
        <v>194</v>
      </c>
      <c r="G138" s="158" t="s">
        <v>189</v>
      </c>
      <c r="H138" s="159">
        <v>600</v>
      </c>
      <c r="I138" s="160"/>
      <c r="J138" s="161">
        <f t="shared" si="0"/>
        <v>0</v>
      </c>
      <c r="K138" s="157" t="s">
        <v>130</v>
      </c>
      <c r="L138" s="162"/>
      <c r="M138" s="163" t="s">
        <v>1</v>
      </c>
      <c r="N138" s="164" t="s">
        <v>42</v>
      </c>
      <c r="O138" s="55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156</v>
      </c>
      <c r="AT138" s="153" t="s">
        <v>192</v>
      </c>
      <c r="AU138" s="153" t="s">
        <v>87</v>
      </c>
      <c r="AY138" s="14" t="s">
        <v>123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4" t="s">
        <v>85</v>
      </c>
      <c r="BK138" s="154">
        <f t="shared" si="9"/>
        <v>0</v>
      </c>
      <c r="BL138" s="14" t="s">
        <v>131</v>
      </c>
      <c r="BM138" s="153" t="s">
        <v>195</v>
      </c>
    </row>
    <row r="139" spans="1:65" s="2" customFormat="1" ht="16.5" customHeight="1" x14ac:dyDescent="0.2">
      <c r="A139" s="29"/>
      <c r="B139" s="141"/>
      <c r="C139" s="155" t="s">
        <v>196</v>
      </c>
      <c r="D139" s="155" t="s">
        <v>192</v>
      </c>
      <c r="E139" s="156" t="s">
        <v>197</v>
      </c>
      <c r="F139" s="157" t="s">
        <v>198</v>
      </c>
      <c r="G139" s="158" t="s">
        <v>167</v>
      </c>
      <c r="H139" s="159">
        <v>345</v>
      </c>
      <c r="I139" s="160"/>
      <c r="J139" s="161">
        <f t="shared" si="0"/>
        <v>0</v>
      </c>
      <c r="K139" s="157" t="s">
        <v>130</v>
      </c>
      <c r="L139" s="162"/>
      <c r="M139" s="163" t="s">
        <v>1</v>
      </c>
      <c r="N139" s="164" t="s">
        <v>42</v>
      </c>
      <c r="O139" s="55"/>
      <c r="P139" s="151">
        <f t="shared" si="1"/>
        <v>0</v>
      </c>
      <c r="Q139" s="151">
        <v>1</v>
      </c>
      <c r="R139" s="151">
        <f t="shared" si="2"/>
        <v>345</v>
      </c>
      <c r="S139" s="151">
        <v>0</v>
      </c>
      <c r="T139" s="152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156</v>
      </c>
      <c r="AT139" s="153" t="s">
        <v>192</v>
      </c>
      <c r="AU139" s="153" t="s">
        <v>87</v>
      </c>
      <c r="AY139" s="14" t="s">
        <v>123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4" t="s">
        <v>85</v>
      </c>
      <c r="BK139" s="154">
        <f t="shared" si="9"/>
        <v>0</v>
      </c>
      <c r="BL139" s="14" t="s">
        <v>131</v>
      </c>
      <c r="BM139" s="153" t="s">
        <v>199</v>
      </c>
    </row>
    <row r="140" spans="1:65" s="2" customFormat="1" ht="49.15" customHeight="1" x14ac:dyDescent="0.2">
      <c r="A140" s="29"/>
      <c r="B140" s="141"/>
      <c r="C140" s="142" t="s">
        <v>200</v>
      </c>
      <c r="D140" s="142" t="s">
        <v>126</v>
      </c>
      <c r="E140" s="143" t="s">
        <v>201</v>
      </c>
      <c r="F140" s="144" t="s">
        <v>202</v>
      </c>
      <c r="G140" s="145" t="s">
        <v>177</v>
      </c>
      <c r="H140" s="146">
        <v>316.8</v>
      </c>
      <c r="I140" s="147"/>
      <c r="J140" s="148">
        <f t="shared" si="0"/>
        <v>0</v>
      </c>
      <c r="K140" s="144" t="s">
        <v>130</v>
      </c>
      <c r="L140" s="30"/>
      <c r="M140" s="149" t="s">
        <v>1</v>
      </c>
      <c r="N140" s="150" t="s">
        <v>42</v>
      </c>
      <c r="O140" s="55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131</v>
      </c>
      <c r="AT140" s="153" t="s">
        <v>126</v>
      </c>
      <c r="AU140" s="153" t="s">
        <v>87</v>
      </c>
      <c r="AY140" s="14" t="s">
        <v>123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4" t="s">
        <v>85</v>
      </c>
      <c r="BK140" s="154">
        <f t="shared" si="9"/>
        <v>0</v>
      </c>
      <c r="BL140" s="14" t="s">
        <v>131</v>
      </c>
      <c r="BM140" s="153" t="s">
        <v>203</v>
      </c>
    </row>
    <row r="141" spans="1:65" s="2" customFormat="1" ht="49.15" customHeight="1" x14ac:dyDescent="0.2">
      <c r="A141" s="29"/>
      <c r="B141" s="141"/>
      <c r="C141" s="142" t="s">
        <v>204</v>
      </c>
      <c r="D141" s="142" t="s">
        <v>126</v>
      </c>
      <c r="E141" s="143" t="s">
        <v>205</v>
      </c>
      <c r="F141" s="144" t="s">
        <v>206</v>
      </c>
      <c r="G141" s="145" t="s">
        <v>177</v>
      </c>
      <c r="H141" s="146">
        <v>260</v>
      </c>
      <c r="I141" s="147"/>
      <c r="J141" s="148">
        <f t="shared" si="0"/>
        <v>0</v>
      </c>
      <c r="K141" s="144" t="s">
        <v>130</v>
      </c>
      <c r="L141" s="30"/>
      <c r="M141" s="149" t="s">
        <v>1</v>
      </c>
      <c r="N141" s="150" t="s">
        <v>42</v>
      </c>
      <c r="O141" s="55"/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131</v>
      </c>
      <c r="AT141" s="153" t="s">
        <v>126</v>
      </c>
      <c r="AU141" s="153" t="s">
        <v>87</v>
      </c>
      <c r="AY141" s="14" t="s">
        <v>123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4" t="s">
        <v>85</v>
      </c>
      <c r="BK141" s="154">
        <f t="shared" si="9"/>
        <v>0</v>
      </c>
      <c r="BL141" s="14" t="s">
        <v>131</v>
      </c>
      <c r="BM141" s="153" t="s">
        <v>207</v>
      </c>
    </row>
    <row r="142" spans="1:65" s="2" customFormat="1" ht="37.9" customHeight="1" x14ac:dyDescent="0.2">
      <c r="A142" s="29"/>
      <c r="B142" s="141"/>
      <c r="C142" s="142" t="s">
        <v>208</v>
      </c>
      <c r="D142" s="142" t="s">
        <v>126</v>
      </c>
      <c r="E142" s="143" t="s">
        <v>209</v>
      </c>
      <c r="F142" s="144" t="s">
        <v>210</v>
      </c>
      <c r="G142" s="145" t="s">
        <v>177</v>
      </c>
      <c r="H142" s="146">
        <v>415.8</v>
      </c>
      <c r="I142" s="147"/>
      <c r="J142" s="148">
        <f t="shared" si="0"/>
        <v>0</v>
      </c>
      <c r="K142" s="144" t="s">
        <v>130</v>
      </c>
      <c r="L142" s="30"/>
      <c r="M142" s="149" t="s">
        <v>1</v>
      </c>
      <c r="N142" s="150" t="s">
        <v>42</v>
      </c>
      <c r="O142" s="55"/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131</v>
      </c>
      <c r="AT142" s="153" t="s">
        <v>126</v>
      </c>
      <c r="AU142" s="153" t="s">
        <v>87</v>
      </c>
      <c r="AY142" s="14" t="s">
        <v>123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4" t="s">
        <v>85</v>
      </c>
      <c r="BK142" s="154">
        <f t="shared" si="9"/>
        <v>0</v>
      </c>
      <c r="BL142" s="14" t="s">
        <v>131</v>
      </c>
      <c r="BM142" s="153" t="s">
        <v>211</v>
      </c>
    </row>
    <row r="143" spans="1:65" s="2" customFormat="1" ht="37.9" customHeight="1" x14ac:dyDescent="0.2">
      <c r="A143" s="29"/>
      <c r="B143" s="141"/>
      <c r="C143" s="142" t="s">
        <v>7</v>
      </c>
      <c r="D143" s="142" t="s">
        <v>126</v>
      </c>
      <c r="E143" s="143" t="s">
        <v>212</v>
      </c>
      <c r="F143" s="144" t="s">
        <v>213</v>
      </c>
      <c r="G143" s="145" t="s">
        <v>177</v>
      </c>
      <c r="H143" s="146">
        <v>260</v>
      </c>
      <c r="I143" s="147"/>
      <c r="J143" s="148">
        <f t="shared" si="0"/>
        <v>0</v>
      </c>
      <c r="K143" s="144" t="s">
        <v>130</v>
      </c>
      <c r="L143" s="30"/>
      <c r="M143" s="149" t="s">
        <v>1</v>
      </c>
      <c r="N143" s="150" t="s">
        <v>42</v>
      </c>
      <c r="O143" s="55"/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131</v>
      </c>
      <c r="AT143" s="153" t="s">
        <v>126</v>
      </c>
      <c r="AU143" s="153" t="s">
        <v>87</v>
      </c>
      <c r="AY143" s="14" t="s">
        <v>123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4" t="s">
        <v>85</v>
      </c>
      <c r="BK143" s="154">
        <f t="shared" si="9"/>
        <v>0</v>
      </c>
      <c r="BL143" s="14" t="s">
        <v>131</v>
      </c>
      <c r="BM143" s="153" t="s">
        <v>214</v>
      </c>
    </row>
    <row r="144" spans="1:65" s="2" customFormat="1" ht="37.9" customHeight="1" x14ac:dyDescent="0.2">
      <c r="A144" s="29"/>
      <c r="B144" s="141"/>
      <c r="C144" s="142" t="s">
        <v>215</v>
      </c>
      <c r="D144" s="142" t="s">
        <v>126</v>
      </c>
      <c r="E144" s="143" t="s">
        <v>216</v>
      </c>
      <c r="F144" s="144" t="s">
        <v>217</v>
      </c>
      <c r="G144" s="145" t="s">
        <v>189</v>
      </c>
      <c r="H144" s="146">
        <v>704</v>
      </c>
      <c r="I144" s="147"/>
      <c r="J144" s="148">
        <f t="shared" si="0"/>
        <v>0</v>
      </c>
      <c r="K144" s="144" t="s">
        <v>130</v>
      </c>
      <c r="L144" s="30"/>
      <c r="M144" s="149" t="s">
        <v>1</v>
      </c>
      <c r="N144" s="150" t="s">
        <v>42</v>
      </c>
      <c r="O144" s="55"/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131</v>
      </c>
      <c r="AT144" s="153" t="s">
        <v>126</v>
      </c>
      <c r="AU144" s="153" t="s">
        <v>87</v>
      </c>
      <c r="AY144" s="14" t="s">
        <v>123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4" t="s">
        <v>85</v>
      </c>
      <c r="BK144" s="154">
        <f t="shared" si="9"/>
        <v>0</v>
      </c>
      <c r="BL144" s="14" t="s">
        <v>131</v>
      </c>
      <c r="BM144" s="153" t="s">
        <v>218</v>
      </c>
    </row>
    <row r="145" spans="1:65" s="2" customFormat="1" ht="37.9" customHeight="1" x14ac:dyDescent="0.2">
      <c r="A145" s="29"/>
      <c r="B145" s="141"/>
      <c r="C145" s="142" t="s">
        <v>219</v>
      </c>
      <c r="D145" s="142" t="s">
        <v>126</v>
      </c>
      <c r="E145" s="143" t="s">
        <v>220</v>
      </c>
      <c r="F145" s="144" t="s">
        <v>221</v>
      </c>
      <c r="G145" s="145" t="s">
        <v>189</v>
      </c>
      <c r="H145" s="146">
        <v>520</v>
      </c>
      <c r="I145" s="147"/>
      <c r="J145" s="148">
        <f t="shared" si="0"/>
        <v>0</v>
      </c>
      <c r="K145" s="144" t="s">
        <v>130</v>
      </c>
      <c r="L145" s="30"/>
      <c r="M145" s="149" t="s">
        <v>1</v>
      </c>
      <c r="N145" s="150" t="s">
        <v>42</v>
      </c>
      <c r="O145" s="55"/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131</v>
      </c>
      <c r="AT145" s="153" t="s">
        <v>126</v>
      </c>
      <c r="AU145" s="153" t="s">
        <v>87</v>
      </c>
      <c r="AY145" s="14" t="s">
        <v>123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4" t="s">
        <v>85</v>
      </c>
      <c r="BK145" s="154">
        <f t="shared" si="9"/>
        <v>0</v>
      </c>
      <c r="BL145" s="14" t="s">
        <v>131</v>
      </c>
      <c r="BM145" s="153" t="s">
        <v>222</v>
      </c>
    </row>
    <row r="146" spans="1:65" s="2" customFormat="1" ht="16.5" customHeight="1" x14ac:dyDescent="0.2">
      <c r="A146" s="29"/>
      <c r="B146" s="141"/>
      <c r="C146" s="155" t="s">
        <v>223</v>
      </c>
      <c r="D146" s="155" t="s">
        <v>192</v>
      </c>
      <c r="E146" s="156" t="s">
        <v>224</v>
      </c>
      <c r="F146" s="157" t="s">
        <v>225</v>
      </c>
      <c r="G146" s="158" t="s">
        <v>167</v>
      </c>
      <c r="H146" s="159">
        <v>1150</v>
      </c>
      <c r="I146" s="160"/>
      <c r="J146" s="161">
        <f t="shared" si="0"/>
        <v>0</v>
      </c>
      <c r="K146" s="157" t="s">
        <v>130</v>
      </c>
      <c r="L146" s="162"/>
      <c r="M146" s="163" t="s">
        <v>1</v>
      </c>
      <c r="N146" s="164" t="s">
        <v>42</v>
      </c>
      <c r="O146" s="55"/>
      <c r="P146" s="151">
        <f t="shared" si="1"/>
        <v>0</v>
      </c>
      <c r="Q146" s="151">
        <v>1</v>
      </c>
      <c r="R146" s="151">
        <f t="shared" si="2"/>
        <v>1150</v>
      </c>
      <c r="S146" s="151">
        <v>0</v>
      </c>
      <c r="T146" s="152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156</v>
      </c>
      <c r="AT146" s="153" t="s">
        <v>192</v>
      </c>
      <c r="AU146" s="153" t="s">
        <v>87</v>
      </c>
      <c r="AY146" s="14" t="s">
        <v>123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4" t="s">
        <v>85</v>
      </c>
      <c r="BK146" s="154">
        <f t="shared" si="9"/>
        <v>0</v>
      </c>
      <c r="BL146" s="14" t="s">
        <v>131</v>
      </c>
      <c r="BM146" s="153" t="s">
        <v>226</v>
      </c>
    </row>
    <row r="147" spans="1:65" s="2" customFormat="1" ht="78" customHeight="1" x14ac:dyDescent="0.2">
      <c r="A147" s="29"/>
      <c r="B147" s="141"/>
      <c r="C147" s="142" t="s">
        <v>227</v>
      </c>
      <c r="D147" s="142" t="s">
        <v>126</v>
      </c>
      <c r="E147" s="143" t="s">
        <v>228</v>
      </c>
      <c r="F147" s="144" t="s">
        <v>229</v>
      </c>
      <c r="G147" s="145" t="s">
        <v>129</v>
      </c>
      <c r="H147" s="146">
        <v>29</v>
      </c>
      <c r="I147" s="147"/>
      <c r="J147" s="148">
        <f t="shared" si="0"/>
        <v>0</v>
      </c>
      <c r="K147" s="144" t="s">
        <v>130</v>
      </c>
      <c r="L147" s="30"/>
      <c r="M147" s="149" t="s">
        <v>1</v>
      </c>
      <c r="N147" s="150" t="s">
        <v>42</v>
      </c>
      <c r="O147" s="55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131</v>
      </c>
      <c r="AT147" s="153" t="s">
        <v>126</v>
      </c>
      <c r="AU147" s="153" t="s">
        <v>87</v>
      </c>
      <c r="AY147" s="14" t="s">
        <v>123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4" t="s">
        <v>85</v>
      </c>
      <c r="BK147" s="154">
        <f t="shared" si="9"/>
        <v>0</v>
      </c>
      <c r="BL147" s="14" t="s">
        <v>131</v>
      </c>
      <c r="BM147" s="153" t="s">
        <v>230</v>
      </c>
    </row>
    <row r="148" spans="1:65" s="2" customFormat="1" ht="55.5" customHeight="1" x14ac:dyDescent="0.2">
      <c r="A148" s="29"/>
      <c r="B148" s="141"/>
      <c r="C148" s="142" t="s">
        <v>231</v>
      </c>
      <c r="D148" s="142" t="s">
        <v>126</v>
      </c>
      <c r="E148" s="143" t="s">
        <v>232</v>
      </c>
      <c r="F148" s="144" t="s">
        <v>233</v>
      </c>
      <c r="G148" s="145" t="s">
        <v>172</v>
      </c>
      <c r="H148" s="146">
        <v>24</v>
      </c>
      <c r="I148" s="147"/>
      <c r="J148" s="148">
        <f t="shared" si="0"/>
        <v>0</v>
      </c>
      <c r="K148" s="144" t="s">
        <v>130</v>
      </c>
      <c r="L148" s="30"/>
      <c r="M148" s="149" t="s">
        <v>1</v>
      </c>
      <c r="N148" s="150" t="s">
        <v>42</v>
      </c>
      <c r="O148" s="55"/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131</v>
      </c>
      <c r="AT148" s="153" t="s">
        <v>126</v>
      </c>
      <c r="AU148" s="153" t="s">
        <v>87</v>
      </c>
      <c r="AY148" s="14" t="s">
        <v>123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4" t="s">
        <v>85</v>
      </c>
      <c r="BK148" s="154">
        <f t="shared" si="9"/>
        <v>0</v>
      </c>
      <c r="BL148" s="14" t="s">
        <v>131</v>
      </c>
      <c r="BM148" s="153" t="s">
        <v>234</v>
      </c>
    </row>
    <row r="149" spans="1:65" s="2" customFormat="1" ht="37.9" customHeight="1" x14ac:dyDescent="0.2">
      <c r="A149" s="29"/>
      <c r="B149" s="141"/>
      <c r="C149" s="142" t="s">
        <v>235</v>
      </c>
      <c r="D149" s="142" t="s">
        <v>126</v>
      </c>
      <c r="E149" s="143" t="s">
        <v>236</v>
      </c>
      <c r="F149" s="144" t="s">
        <v>237</v>
      </c>
      <c r="G149" s="145" t="s">
        <v>146</v>
      </c>
      <c r="H149" s="146">
        <v>4.0000000000000001E-3</v>
      </c>
      <c r="I149" s="147"/>
      <c r="J149" s="148">
        <f t="shared" si="0"/>
        <v>0</v>
      </c>
      <c r="K149" s="144" t="s">
        <v>130</v>
      </c>
      <c r="L149" s="30"/>
      <c r="M149" s="149" t="s">
        <v>1</v>
      </c>
      <c r="N149" s="150" t="s">
        <v>42</v>
      </c>
      <c r="O149" s="55"/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131</v>
      </c>
      <c r="AT149" s="153" t="s">
        <v>126</v>
      </c>
      <c r="AU149" s="153" t="s">
        <v>87</v>
      </c>
      <c r="AY149" s="14" t="s">
        <v>123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4" t="s">
        <v>85</v>
      </c>
      <c r="BK149" s="154">
        <f t="shared" si="9"/>
        <v>0</v>
      </c>
      <c r="BL149" s="14" t="s">
        <v>131</v>
      </c>
      <c r="BM149" s="153" t="s">
        <v>238</v>
      </c>
    </row>
    <row r="150" spans="1:65" s="2" customFormat="1" ht="16.5" customHeight="1" x14ac:dyDescent="0.2">
      <c r="A150" s="29"/>
      <c r="B150" s="141"/>
      <c r="C150" s="155" t="s">
        <v>239</v>
      </c>
      <c r="D150" s="155" t="s">
        <v>192</v>
      </c>
      <c r="E150" s="156" t="s">
        <v>240</v>
      </c>
      <c r="F150" s="157" t="s">
        <v>241</v>
      </c>
      <c r="G150" s="158" t="s">
        <v>129</v>
      </c>
      <c r="H150" s="159">
        <v>7</v>
      </c>
      <c r="I150" s="160"/>
      <c r="J150" s="161">
        <f t="shared" si="0"/>
        <v>0</v>
      </c>
      <c r="K150" s="157" t="s">
        <v>130</v>
      </c>
      <c r="L150" s="162"/>
      <c r="M150" s="163" t="s">
        <v>1</v>
      </c>
      <c r="N150" s="164" t="s">
        <v>42</v>
      </c>
      <c r="O150" s="55"/>
      <c r="P150" s="151">
        <f t="shared" si="1"/>
        <v>0</v>
      </c>
      <c r="Q150" s="151">
        <v>0.28048000000000001</v>
      </c>
      <c r="R150" s="151">
        <f t="shared" si="2"/>
        <v>1.96336</v>
      </c>
      <c r="S150" s="151">
        <v>0</v>
      </c>
      <c r="T150" s="152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156</v>
      </c>
      <c r="AT150" s="153" t="s">
        <v>192</v>
      </c>
      <c r="AU150" s="153" t="s">
        <v>87</v>
      </c>
      <c r="AY150" s="14" t="s">
        <v>123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4" t="s">
        <v>85</v>
      </c>
      <c r="BK150" s="154">
        <f t="shared" si="9"/>
        <v>0</v>
      </c>
      <c r="BL150" s="14" t="s">
        <v>131</v>
      </c>
      <c r="BM150" s="153" t="s">
        <v>242</v>
      </c>
    </row>
    <row r="151" spans="1:65" s="2" customFormat="1" ht="16.5" customHeight="1" x14ac:dyDescent="0.2">
      <c r="A151" s="29"/>
      <c r="B151" s="141"/>
      <c r="C151" s="155" t="s">
        <v>243</v>
      </c>
      <c r="D151" s="155" t="s">
        <v>192</v>
      </c>
      <c r="E151" s="156" t="s">
        <v>244</v>
      </c>
      <c r="F151" s="157" t="s">
        <v>245</v>
      </c>
      <c r="G151" s="158" t="s">
        <v>129</v>
      </c>
      <c r="H151" s="159">
        <v>120</v>
      </c>
      <c r="I151" s="160"/>
      <c r="J151" s="161">
        <f t="shared" si="0"/>
        <v>0</v>
      </c>
      <c r="K151" s="157" t="s">
        <v>130</v>
      </c>
      <c r="L151" s="162"/>
      <c r="M151" s="163" t="s">
        <v>1</v>
      </c>
      <c r="N151" s="164" t="s">
        <v>42</v>
      </c>
      <c r="O151" s="55"/>
      <c r="P151" s="151">
        <f t="shared" si="1"/>
        <v>0</v>
      </c>
      <c r="Q151" s="151">
        <v>2.1000000000000001E-4</v>
      </c>
      <c r="R151" s="151">
        <f t="shared" si="2"/>
        <v>2.52E-2</v>
      </c>
      <c r="S151" s="151">
        <v>0</v>
      </c>
      <c r="T151" s="152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156</v>
      </c>
      <c r="AT151" s="153" t="s">
        <v>192</v>
      </c>
      <c r="AU151" s="153" t="s">
        <v>87</v>
      </c>
      <c r="AY151" s="14" t="s">
        <v>123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4" t="s">
        <v>85</v>
      </c>
      <c r="BK151" s="154">
        <f t="shared" si="9"/>
        <v>0</v>
      </c>
      <c r="BL151" s="14" t="s">
        <v>131</v>
      </c>
      <c r="BM151" s="153" t="s">
        <v>246</v>
      </c>
    </row>
    <row r="152" spans="1:65" s="2" customFormat="1" ht="16.5" customHeight="1" x14ac:dyDescent="0.2">
      <c r="A152" s="29"/>
      <c r="B152" s="141"/>
      <c r="C152" s="155" t="s">
        <v>247</v>
      </c>
      <c r="D152" s="155" t="s">
        <v>192</v>
      </c>
      <c r="E152" s="156" t="s">
        <v>248</v>
      </c>
      <c r="F152" s="157" t="s">
        <v>249</v>
      </c>
      <c r="G152" s="158" t="s">
        <v>129</v>
      </c>
      <c r="H152" s="159">
        <v>28</v>
      </c>
      <c r="I152" s="160"/>
      <c r="J152" s="161">
        <f t="shared" si="0"/>
        <v>0</v>
      </c>
      <c r="K152" s="157" t="s">
        <v>130</v>
      </c>
      <c r="L152" s="162"/>
      <c r="M152" s="163" t="s">
        <v>1</v>
      </c>
      <c r="N152" s="164" t="s">
        <v>42</v>
      </c>
      <c r="O152" s="55"/>
      <c r="P152" s="151">
        <f t="shared" si="1"/>
        <v>0</v>
      </c>
      <c r="Q152" s="151">
        <v>1.23E-3</v>
      </c>
      <c r="R152" s="151">
        <f t="shared" si="2"/>
        <v>3.4439999999999998E-2</v>
      </c>
      <c r="S152" s="151">
        <v>0</v>
      </c>
      <c r="T152" s="152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156</v>
      </c>
      <c r="AT152" s="153" t="s">
        <v>192</v>
      </c>
      <c r="AU152" s="153" t="s">
        <v>87</v>
      </c>
      <c r="AY152" s="14" t="s">
        <v>123</v>
      </c>
      <c r="BE152" s="154">
        <f t="shared" si="4"/>
        <v>0</v>
      </c>
      <c r="BF152" s="154">
        <f t="shared" si="5"/>
        <v>0</v>
      </c>
      <c r="BG152" s="154">
        <f t="shared" si="6"/>
        <v>0</v>
      </c>
      <c r="BH152" s="154">
        <f t="shared" si="7"/>
        <v>0</v>
      </c>
      <c r="BI152" s="154">
        <f t="shared" si="8"/>
        <v>0</v>
      </c>
      <c r="BJ152" s="14" t="s">
        <v>85</v>
      </c>
      <c r="BK152" s="154">
        <f t="shared" si="9"/>
        <v>0</v>
      </c>
      <c r="BL152" s="14" t="s">
        <v>131</v>
      </c>
      <c r="BM152" s="153" t="s">
        <v>250</v>
      </c>
    </row>
    <row r="153" spans="1:65" s="2" customFormat="1" ht="37.9" customHeight="1" x14ac:dyDescent="0.2">
      <c r="A153" s="29"/>
      <c r="B153" s="141"/>
      <c r="C153" s="142" t="s">
        <v>251</v>
      </c>
      <c r="D153" s="142" t="s">
        <v>126</v>
      </c>
      <c r="E153" s="143" t="s">
        <v>252</v>
      </c>
      <c r="F153" s="144" t="s">
        <v>253</v>
      </c>
      <c r="G153" s="145" t="s">
        <v>146</v>
      </c>
      <c r="H153" s="146">
        <v>3.9E-2</v>
      </c>
      <c r="I153" s="147"/>
      <c r="J153" s="148">
        <f t="shared" si="0"/>
        <v>0</v>
      </c>
      <c r="K153" s="144" t="s">
        <v>130</v>
      </c>
      <c r="L153" s="30"/>
      <c r="M153" s="149" t="s">
        <v>1</v>
      </c>
      <c r="N153" s="150" t="s">
        <v>42</v>
      </c>
      <c r="O153" s="55"/>
      <c r="P153" s="151">
        <f t="shared" si="1"/>
        <v>0</v>
      </c>
      <c r="Q153" s="151">
        <v>0</v>
      </c>
      <c r="R153" s="151">
        <f t="shared" si="2"/>
        <v>0</v>
      </c>
      <c r="S153" s="151">
        <v>0</v>
      </c>
      <c r="T153" s="152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3" t="s">
        <v>131</v>
      </c>
      <c r="AT153" s="153" t="s">
        <v>126</v>
      </c>
      <c r="AU153" s="153" t="s">
        <v>87</v>
      </c>
      <c r="AY153" s="14" t="s">
        <v>123</v>
      </c>
      <c r="BE153" s="154">
        <f t="shared" si="4"/>
        <v>0</v>
      </c>
      <c r="BF153" s="154">
        <f t="shared" si="5"/>
        <v>0</v>
      </c>
      <c r="BG153" s="154">
        <f t="shared" si="6"/>
        <v>0</v>
      </c>
      <c r="BH153" s="154">
        <f t="shared" si="7"/>
        <v>0</v>
      </c>
      <c r="BI153" s="154">
        <f t="shared" si="8"/>
        <v>0</v>
      </c>
      <c r="BJ153" s="14" t="s">
        <v>85</v>
      </c>
      <c r="BK153" s="154">
        <f t="shared" si="9"/>
        <v>0</v>
      </c>
      <c r="BL153" s="14" t="s">
        <v>131</v>
      </c>
      <c r="BM153" s="153" t="s">
        <v>254</v>
      </c>
    </row>
    <row r="154" spans="1:65" s="2" customFormat="1" ht="16.5" customHeight="1" x14ac:dyDescent="0.2">
      <c r="A154" s="29"/>
      <c r="B154" s="141"/>
      <c r="C154" s="155" t="s">
        <v>255</v>
      </c>
      <c r="D154" s="155" t="s">
        <v>192</v>
      </c>
      <c r="E154" s="156" t="s">
        <v>256</v>
      </c>
      <c r="F154" s="157" t="s">
        <v>257</v>
      </c>
      <c r="G154" s="158" t="s">
        <v>129</v>
      </c>
      <c r="H154" s="159">
        <v>240</v>
      </c>
      <c r="I154" s="160"/>
      <c r="J154" s="161">
        <f t="shared" si="0"/>
        <v>0</v>
      </c>
      <c r="K154" s="157" t="s">
        <v>130</v>
      </c>
      <c r="L154" s="162"/>
      <c r="M154" s="163" t="s">
        <v>1</v>
      </c>
      <c r="N154" s="164" t="s">
        <v>42</v>
      </c>
      <c r="O154" s="55"/>
      <c r="P154" s="151">
        <f t="shared" si="1"/>
        <v>0</v>
      </c>
      <c r="Q154" s="151">
        <v>1.1100000000000001E-3</v>
      </c>
      <c r="R154" s="151">
        <f t="shared" si="2"/>
        <v>0.26640000000000003</v>
      </c>
      <c r="S154" s="151">
        <v>0</v>
      </c>
      <c r="T154" s="152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156</v>
      </c>
      <c r="AT154" s="153" t="s">
        <v>192</v>
      </c>
      <c r="AU154" s="153" t="s">
        <v>87</v>
      </c>
      <c r="AY154" s="14" t="s">
        <v>123</v>
      </c>
      <c r="BE154" s="154">
        <f t="shared" si="4"/>
        <v>0</v>
      </c>
      <c r="BF154" s="154">
        <f t="shared" si="5"/>
        <v>0</v>
      </c>
      <c r="BG154" s="154">
        <f t="shared" si="6"/>
        <v>0</v>
      </c>
      <c r="BH154" s="154">
        <f t="shared" si="7"/>
        <v>0</v>
      </c>
      <c r="BI154" s="154">
        <f t="shared" si="8"/>
        <v>0</v>
      </c>
      <c r="BJ154" s="14" t="s">
        <v>85</v>
      </c>
      <c r="BK154" s="154">
        <f t="shared" si="9"/>
        <v>0</v>
      </c>
      <c r="BL154" s="14" t="s">
        <v>131</v>
      </c>
      <c r="BM154" s="153" t="s">
        <v>258</v>
      </c>
    </row>
    <row r="155" spans="1:65" s="2" customFormat="1" ht="37.9" customHeight="1" x14ac:dyDescent="0.2">
      <c r="A155" s="29"/>
      <c r="B155" s="141"/>
      <c r="C155" s="142" t="s">
        <v>259</v>
      </c>
      <c r="D155" s="142" t="s">
        <v>126</v>
      </c>
      <c r="E155" s="143" t="s">
        <v>260</v>
      </c>
      <c r="F155" s="144" t="s">
        <v>261</v>
      </c>
      <c r="G155" s="145" t="s">
        <v>167</v>
      </c>
      <c r="H155" s="146">
        <v>187</v>
      </c>
      <c r="I155" s="147"/>
      <c r="J155" s="148">
        <f t="shared" ref="J155:J186" si="10">ROUND(I155*H155,2)</f>
        <v>0</v>
      </c>
      <c r="K155" s="144" t="s">
        <v>130</v>
      </c>
      <c r="L155" s="30"/>
      <c r="M155" s="149" t="s">
        <v>1</v>
      </c>
      <c r="N155" s="150" t="s">
        <v>42</v>
      </c>
      <c r="O155" s="55"/>
      <c r="P155" s="151">
        <f t="shared" ref="P155:P186" si="11">O155*H155</f>
        <v>0</v>
      </c>
      <c r="Q155" s="151">
        <v>0</v>
      </c>
      <c r="R155" s="151">
        <f t="shared" ref="R155:R186" si="12">Q155*H155</f>
        <v>0</v>
      </c>
      <c r="S155" s="151">
        <v>0</v>
      </c>
      <c r="T155" s="152">
        <f t="shared" ref="T155:T186" si="13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131</v>
      </c>
      <c r="AT155" s="153" t="s">
        <v>126</v>
      </c>
      <c r="AU155" s="153" t="s">
        <v>87</v>
      </c>
      <c r="AY155" s="14" t="s">
        <v>123</v>
      </c>
      <c r="BE155" s="154">
        <f t="shared" ref="BE155:BE186" si="14">IF(N155="základní",J155,0)</f>
        <v>0</v>
      </c>
      <c r="BF155" s="154">
        <f t="shared" ref="BF155:BF186" si="15">IF(N155="snížená",J155,0)</f>
        <v>0</v>
      </c>
      <c r="BG155" s="154">
        <f t="shared" ref="BG155:BG186" si="16">IF(N155="zákl. přenesená",J155,0)</f>
        <v>0</v>
      </c>
      <c r="BH155" s="154">
        <f t="shared" ref="BH155:BH186" si="17">IF(N155="sníž. přenesená",J155,0)</f>
        <v>0</v>
      </c>
      <c r="BI155" s="154">
        <f t="shared" ref="BI155:BI186" si="18">IF(N155="nulová",J155,0)</f>
        <v>0</v>
      </c>
      <c r="BJ155" s="14" t="s">
        <v>85</v>
      </c>
      <c r="BK155" s="154">
        <f t="shared" ref="BK155:BK186" si="19">ROUND(I155*H155,2)</f>
        <v>0</v>
      </c>
      <c r="BL155" s="14" t="s">
        <v>131</v>
      </c>
      <c r="BM155" s="153" t="s">
        <v>262</v>
      </c>
    </row>
    <row r="156" spans="1:65" s="2" customFormat="1" ht="37.9" customHeight="1" x14ac:dyDescent="0.2">
      <c r="A156" s="29"/>
      <c r="B156" s="141"/>
      <c r="C156" s="142" t="s">
        <v>263</v>
      </c>
      <c r="D156" s="142" t="s">
        <v>126</v>
      </c>
      <c r="E156" s="143" t="s">
        <v>264</v>
      </c>
      <c r="F156" s="144" t="s">
        <v>265</v>
      </c>
      <c r="G156" s="145" t="s">
        <v>129</v>
      </c>
      <c r="H156" s="146">
        <v>640</v>
      </c>
      <c r="I156" s="147"/>
      <c r="J156" s="148">
        <f t="shared" si="10"/>
        <v>0</v>
      </c>
      <c r="K156" s="144" t="s">
        <v>130</v>
      </c>
      <c r="L156" s="30"/>
      <c r="M156" s="149" t="s">
        <v>1</v>
      </c>
      <c r="N156" s="150" t="s">
        <v>42</v>
      </c>
      <c r="O156" s="55"/>
      <c r="P156" s="151">
        <f t="shared" si="11"/>
        <v>0</v>
      </c>
      <c r="Q156" s="151">
        <v>0</v>
      </c>
      <c r="R156" s="151">
        <f t="shared" si="12"/>
        <v>0</v>
      </c>
      <c r="S156" s="151">
        <v>0</v>
      </c>
      <c r="T156" s="152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131</v>
      </c>
      <c r="AT156" s="153" t="s">
        <v>126</v>
      </c>
      <c r="AU156" s="153" t="s">
        <v>87</v>
      </c>
      <c r="AY156" s="14" t="s">
        <v>123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4" t="s">
        <v>85</v>
      </c>
      <c r="BK156" s="154">
        <f t="shared" si="19"/>
        <v>0</v>
      </c>
      <c r="BL156" s="14" t="s">
        <v>131</v>
      </c>
      <c r="BM156" s="153" t="s">
        <v>266</v>
      </c>
    </row>
    <row r="157" spans="1:65" s="2" customFormat="1" ht="16.5" customHeight="1" x14ac:dyDescent="0.2">
      <c r="A157" s="29"/>
      <c r="B157" s="141"/>
      <c r="C157" s="155" t="s">
        <v>267</v>
      </c>
      <c r="D157" s="155" t="s">
        <v>192</v>
      </c>
      <c r="E157" s="156" t="s">
        <v>268</v>
      </c>
      <c r="F157" s="157" t="s">
        <v>269</v>
      </c>
      <c r="G157" s="158" t="s">
        <v>129</v>
      </c>
      <c r="H157" s="159">
        <v>640</v>
      </c>
      <c r="I157" s="160"/>
      <c r="J157" s="161">
        <f t="shared" si="10"/>
        <v>0</v>
      </c>
      <c r="K157" s="157" t="s">
        <v>130</v>
      </c>
      <c r="L157" s="162"/>
      <c r="M157" s="163" t="s">
        <v>1</v>
      </c>
      <c r="N157" s="164" t="s">
        <v>42</v>
      </c>
      <c r="O157" s="55"/>
      <c r="P157" s="151">
        <f t="shared" si="11"/>
        <v>0</v>
      </c>
      <c r="Q157" s="151">
        <v>1.8000000000000001E-4</v>
      </c>
      <c r="R157" s="151">
        <f t="shared" si="12"/>
        <v>0.11520000000000001</v>
      </c>
      <c r="S157" s="151">
        <v>0</v>
      </c>
      <c r="T157" s="152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3" t="s">
        <v>156</v>
      </c>
      <c r="AT157" s="153" t="s">
        <v>192</v>
      </c>
      <c r="AU157" s="153" t="s">
        <v>87</v>
      </c>
      <c r="AY157" s="14" t="s">
        <v>123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4" t="s">
        <v>85</v>
      </c>
      <c r="BK157" s="154">
        <f t="shared" si="19"/>
        <v>0</v>
      </c>
      <c r="BL157" s="14" t="s">
        <v>131</v>
      </c>
      <c r="BM157" s="153" t="s">
        <v>270</v>
      </c>
    </row>
    <row r="158" spans="1:65" s="2" customFormat="1" ht="49.15" customHeight="1" x14ac:dyDescent="0.2">
      <c r="A158" s="29"/>
      <c r="B158" s="141"/>
      <c r="C158" s="142" t="s">
        <v>271</v>
      </c>
      <c r="D158" s="142" t="s">
        <v>126</v>
      </c>
      <c r="E158" s="143" t="s">
        <v>272</v>
      </c>
      <c r="F158" s="144" t="s">
        <v>273</v>
      </c>
      <c r="G158" s="145" t="s">
        <v>172</v>
      </c>
      <c r="H158" s="146">
        <v>107.22</v>
      </c>
      <c r="I158" s="147"/>
      <c r="J158" s="148">
        <f t="shared" si="10"/>
        <v>0</v>
      </c>
      <c r="K158" s="144" t="s">
        <v>130</v>
      </c>
      <c r="L158" s="30"/>
      <c r="M158" s="149" t="s">
        <v>1</v>
      </c>
      <c r="N158" s="150" t="s">
        <v>42</v>
      </c>
      <c r="O158" s="55"/>
      <c r="P158" s="151">
        <f t="shared" si="11"/>
        <v>0</v>
      </c>
      <c r="Q158" s="151">
        <v>0</v>
      </c>
      <c r="R158" s="151">
        <f t="shared" si="12"/>
        <v>0</v>
      </c>
      <c r="S158" s="151">
        <v>0</v>
      </c>
      <c r="T158" s="152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3" t="s">
        <v>131</v>
      </c>
      <c r="AT158" s="153" t="s">
        <v>126</v>
      </c>
      <c r="AU158" s="153" t="s">
        <v>87</v>
      </c>
      <c r="AY158" s="14" t="s">
        <v>123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4" t="s">
        <v>85</v>
      </c>
      <c r="BK158" s="154">
        <f t="shared" si="19"/>
        <v>0</v>
      </c>
      <c r="BL158" s="14" t="s">
        <v>131</v>
      </c>
      <c r="BM158" s="153" t="s">
        <v>274</v>
      </c>
    </row>
    <row r="159" spans="1:65" s="2" customFormat="1" ht="24" x14ac:dyDescent="0.2">
      <c r="A159" s="29"/>
      <c r="B159" s="141"/>
      <c r="C159" s="155" t="s">
        <v>275</v>
      </c>
      <c r="D159" s="155" t="s">
        <v>192</v>
      </c>
      <c r="E159" s="156" t="s">
        <v>276</v>
      </c>
      <c r="F159" s="157" t="s">
        <v>649</v>
      </c>
      <c r="G159" s="158" t="s">
        <v>129</v>
      </c>
      <c r="H159" s="159">
        <v>2</v>
      </c>
      <c r="I159" s="217">
        <v>3803610</v>
      </c>
      <c r="J159" s="161">
        <f t="shared" si="10"/>
        <v>7607220</v>
      </c>
      <c r="K159" s="157" t="s">
        <v>130</v>
      </c>
      <c r="L159" s="162"/>
      <c r="M159" s="163" t="s">
        <v>1</v>
      </c>
      <c r="N159" s="164" t="s">
        <v>42</v>
      </c>
      <c r="O159" s="55"/>
      <c r="P159" s="151">
        <f t="shared" si="11"/>
        <v>0</v>
      </c>
      <c r="Q159" s="151">
        <v>39.884</v>
      </c>
      <c r="R159" s="151">
        <f t="shared" si="12"/>
        <v>79.768000000000001</v>
      </c>
      <c r="S159" s="151">
        <v>0</v>
      </c>
      <c r="T159" s="152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156</v>
      </c>
      <c r="AT159" s="153" t="s">
        <v>192</v>
      </c>
      <c r="AU159" s="153" t="s">
        <v>87</v>
      </c>
      <c r="AY159" s="14" t="s">
        <v>123</v>
      </c>
      <c r="BE159" s="154">
        <f t="shared" si="14"/>
        <v>7607220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4" t="s">
        <v>85</v>
      </c>
      <c r="BK159" s="154">
        <f t="shared" si="19"/>
        <v>7607220</v>
      </c>
      <c r="BL159" s="14" t="s">
        <v>131</v>
      </c>
      <c r="BM159" s="153" t="s">
        <v>277</v>
      </c>
    </row>
    <row r="160" spans="1:65" s="2" customFormat="1" ht="44.25" customHeight="1" x14ac:dyDescent="0.2">
      <c r="A160" s="29"/>
      <c r="B160" s="141"/>
      <c r="C160" s="142" t="s">
        <v>278</v>
      </c>
      <c r="D160" s="142" t="s">
        <v>126</v>
      </c>
      <c r="E160" s="143" t="s">
        <v>279</v>
      </c>
      <c r="F160" s="144" t="s">
        <v>280</v>
      </c>
      <c r="G160" s="145" t="s">
        <v>129</v>
      </c>
      <c r="H160" s="146">
        <v>4</v>
      </c>
      <c r="I160" s="147"/>
      <c r="J160" s="148">
        <f t="shared" si="10"/>
        <v>0</v>
      </c>
      <c r="K160" s="144" t="s">
        <v>130</v>
      </c>
      <c r="L160" s="30"/>
      <c r="M160" s="149" t="s">
        <v>1</v>
      </c>
      <c r="N160" s="150" t="s">
        <v>42</v>
      </c>
      <c r="O160" s="55"/>
      <c r="P160" s="151">
        <f t="shared" si="11"/>
        <v>0</v>
      </c>
      <c r="Q160" s="151">
        <v>0</v>
      </c>
      <c r="R160" s="151">
        <f t="shared" si="12"/>
        <v>0</v>
      </c>
      <c r="S160" s="151">
        <v>0</v>
      </c>
      <c r="T160" s="152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131</v>
      </c>
      <c r="AT160" s="153" t="s">
        <v>126</v>
      </c>
      <c r="AU160" s="153" t="s">
        <v>87</v>
      </c>
      <c r="AY160" s="14" t="s">
        <v>123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4" t="s">
        <v>85</v>
      </c>
      <c r="BK160" s="154">
        <f t="shared" si="19"/>
        <v>0</v>
      </c>
      <c r="BL160" s="14" t="s">
        <v>131</v>
      </c>
      <c r="BM160" s="153" t="s">
        <v>281</v>
      </c>
    </row>
    <row r="161" spans="1:65" s="2" customFormat="1" ht="49.15" customHeight="1" x14ac:dyDescent="0.2">
      <c r="A161" s="29"/>
      <c r="B161" s="141"/>
      <c r="C161" s="142" t="s">
        <v>282</v>
      </c>
      <c r="D161" s="142" t="s">
        <v>126</v>
      </c>
      <c r="E161" s="143" t="s">
        <v>283</v>
      </c>
      <c r="F161" s="144" t="s">
        <v>284</v>
      </c>
      <c r="G161" s="145" t="s">
        <v>129</v>
      </c>
      <c r="H161" s="146">
        <v>4</v>
      </c>
      <c r="I161" s="147"/>
      <c r="J161" s="148">
        <f t="shared" si="10"/>
        <v>0</v>
      </c>
      <c r="K161" s="144" t="s">
        <v>130</v>
      </c>
      <c r="L161" s="30"/>
      <c r="M161" s="149" t="s">
        <v>1</v>
      </c>
      <c r="N161" s="150" t="s">
        <v>42</v>
      </c>
      <c r="O161" s="55"/>
      <c r="P161" s="151">
        <f t="shared" si="11"/>
        <v>0</v>
      </c>
      <c r="Q161" s="151">
        <v>0</v>
      </c>
      <c r="R161" s="151">
        <f t="shared" si="12"/>
        <v>0</v>
      </c>
      <c r="S161" s="151">
        <v>0</v>
      </c>
      <c r="T161" s="152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3" t="s">
        <v>131</v>
      </c>
      <c r="AT161" s="153" t="s">
        <v>126</v>
      </c>
      <c r="AU161" s="153" t="s">
        <v>87</v>
      </c>
      <c r="AY161" s="14" t="s">
        <v>123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4" t="s">
        <v>85</v>
      </c>
      <c r="BK161" s="154">
        <f t="shared" si="19"/>
        <v>0</v>
      </c>
      <c r="BL161" s="14" t="s">
        <v>131</v>
      </c>
      <c r="BM161" s="153" t="s">
        <v>285</v>
      </c>
    </row>
    <row r="162" spans="1:65" s="2" customFormat="1" ht="49.15" customHeight="1" x14ac:dyDescent="0.2">
      <c r="A162" s="29"/>
      <c r="B162" s="141"/>
      <c r="C162" s="142" t="s">
        <v>286</v>
      </c>
      <c r="D162" s="142" t="s">
        <v>126</v>
      </c>
      <c r="E162" s="143" t="s">
        <v>287</v>
      </c>
      <c r="F162" s="144" t="s">
        <v>288</v>
      </c>
      <c r="G162" s="145" t="s">
        <v>172</v>
      </c>
      <c r="H162" s="146">
        <v>49.2</v>
      </c>
      <c r="I162" s="147"/>
      <c r="J162" s="148">
        <f t="shared" si="10"/>
        <v>0</v>
      </c>
      <c r="K162" s="144" t="s">
        <v>130</v>
      </c>
      <c r="L162" s="30"/>
      <c r="M162" s="149" t="s">
        <v>1</v>
      </c>
      <c r="N162" s="150" t="s">
        <v>42</v>
      </c>
      <c r="O162" s="55"/>
      <c r="P162" s="151">
        <f t="shared" si="11"/>
        <v>0</v>
      </c>
      <c r="Q162" s="151">
        <v>0</v>
      </c>
      <c r="R162" s="151">
        <f t="shared" si="12"/>
        <v>0</v>
      </c>
      <c r="S162" s="151">
        <v>0</v>
      </c>
      <c r="T162" s="152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3" t="s">
        <v>131</v>
      </c>
      <c r="AT162" s="153" t="s">
        <v>126</v>
      </c>
      <c r="AU162" s="153" t="s">
        <v>87</v>
      </c>
      <c r="AY162" s="14" t="s">
        <v>123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4" t="s">
        <v>85</v>
      </c>
      <c r="BK162" s="154">
        <f t="shared" si="19"/>
        <v>0</v>
      </c>
      <c r="BL162" s="14" t="s">
        <v>131</v>
      </c>
      <c r="BM162" s="153" t="s">
        <v>289</v>
      </c>
    </row>
    <row r="163" spans="1:65" s="2" customFormat="1" ht="16.5" customHeight="1" x14ac:dyDescent="0.2">
      <c r="A163" s="29"/>
      <c r="B163" s="141"/>
      <c r="C163" s="155" t="s">
        <v>290</v>
      </c>
      <c r="D163" s="155" t="s">
        <v>192</v>
      </c>
      <c r="E163" s="156" t="s">
        <v>291</v>
      </c>
      <c r="F163" s="157" t="s">
        <v>292</v>
      </c>
      <c r="G163" s="158" t="s">
        <v>172</v>
      </c>
      <c r="H163" s="159">
        <v>21</v>
      </c>
      <c r="I163" s="160"/>
      <c r="J163" s="161">
        <f t="shared" si="10"/>
        <v>0</v>
      </c>
      <c r="K163" s="157" t="s">
        <v>130</v>
      </c>
      <c r="L163" s="162"/>
      <c r="M163" s="163" t="s">
        <v>1</v>
      </c>
      <c r="N163" s="164" t="s">
        <v>42</v>
      </c>
      <c r="O163" s="55"/>
      <c r="P163" s="151">
        <f t="shared" si="11"/>
        <v>0</v>
      </c>
      <c r="Q163" s="151">
        <v>6.021E-2</v>
      </c>
      <c r="R163" s="151">
        <f t="shared" si="12"/>
        <v>1.26441</v>
      </c>
      <c r="S163" s="151">
        <v>0</v>
      </c>
      <c r="T163" s="152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3" t="s">
        <v>156</v>
      </c>
      <c r="AT163" s="153" t="s">
        <v>192</v>
      </c>
      <c r="AU163" s="153" t="s">
        <v>87</v>
      </c>
      <c r="AY163" s="14" t="s">
        <v>123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4" t="s">
        <v>85</v>
      </c>
      <c r="BK163" s="154">
        <f t="shared" si="19"/>
        <v>0</v>
      </c>
      <c r="BL163" s="14" t="s">
        <v>131</v>
      </c>
      <c r="BM163" s="153" t="s">
        <v>293</v>
      </c>
    </row>
    <row r="164" spans="1:65" s="2" customFormat="1" ht="16.5" customHeight="1" x14ac:dyDescent="0.2">
      <c r="A164" s="29"/>
      <c r="B164" s="141"/>
      <c r="C164" s="155" t="s">
        <v>294</v>
      </c>
      <c r="D164" s="155" t="s">
        <v>192</v>
      </c>
      <c r="E164" s="156" t="s">
        <v>295</v>
      </c>
      <c r="F164" s="157" t="s">
        <v>296</v>
      </c>
      <c r="G164" s="158" t="s">
        <v>172</v>
      </c>
      <c r="H164" s="159">
        <v>21</v>
      </c>
      <c r="I164" s="160"/>
      <c r="J164" s="161">
        <f t="shared" si="10"/>
        <v>0</v>
      </c>
      <c r="K164" s="157" t="s">
        <v>130</v>
      </c>
      <c r="L164" s="162"/>
      <c r="M164" s="163" t="s">
        <v>1</v>
      </c>
      <c r="N164" s="164" t="s">
        <v>42</v>
      </c>
      <c r="O164" s="55"/>
      <c r="P164" s="151">
        <f t="shared" si="11"/>
        <v>0</v>
      </c>
      <c r="Q164" s="151">
        <v>6.021E-2</v>
      </c>
      <c r="R164" s="151">
        <f t="shared" si="12"/>
        <v>1.26441</v>
      </c>
      <c r="S164" s="151">
        <v>0</v>
      </c>
      <c r="T164" s="152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3" t="s">
        <v>156</v>
      </c>
      <c r="AT164" s="153" t="s">
        <v>192</v>
      </c>
      <c r="AU164" s="153" t="s">
        <v>87</v>
      </c>
      <c r="AY164" s="14" t="s">
        <v>123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4" t="s">
        <v>85</v>
      </c>
      <c r="BK164" s="154">
        <f t="shared" si="19"/>
        <v>0</v>
      </c>
      <c r="BL164" s="14" t="s">
        <v>131</v>
      </c>
      <c r="BM164" s="153" t="s">
        <v>297</v>
      </c>
    </row>
    <row r="165" spans="1:65" s="2" customFormat="1" ht="16.5" customHeight="1" x14ac:dyDescent="0.2">
      <c r="A165" s="29"/>
      <c r="B165" s="141"/>
      <c r="C165" s="155" t="s">
        <v>298</v>
      </c>
      <c r="D165" s="155" t="s">
        <v>192</v>
      </c>
      <c r="E165" s="156" t="s">
        <v>299</v>
      </c>
      <c r="F165" s="157" t="s">
        <v>300</v>
      </c>
      <c r="G165" s="158" t="s">
        <v>129</v>
      </c>
      <c r="H165" s="159">
        <v>2</v>
      </c>
      <c r="I165" s="160"/>
      <c r="J165" s="161">
        <f t="shared" si="10"/>
        <v>0</v>
      </c>
      <c r="K165" s="157" t="s">
        <v>130</v>
      </c>
      <c r="L165" s="162"/>
      <c r="M165" s="163" t="s">
        <v>1</v>
      </c>
      <c r="N165" s="164" t="s">
        <v>42</v>
      </c>
      <c r="O165" s="55"/>
      <c r="P165" s="151">
        <f t="shared" si="11"/>
        <v>0</v>
      </c>
      <c r="Q165" s="151">
        <v>0.25684000000000001</v>
      </c>
      <c r="R165" s="151">
        <f t="shared" si="12"/>
        <v>0.51368000000000003</v>
      </c>
      <c r="S165" s="151">
        <v>0</v>
      </c>
      <c r="T165" s="152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3" t="s">
        <v>156</v>
      </c>
      <c r="AT165" s="153" t="s">
        <v>192</v>
      </c>
      <c r="AU165" s="153" t="s">
        <v>87</v>
      </c>
      <c r="AY165" s="14" t="s">
        <v>123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4" t="s">
        <v>85</v>
      </c>
      <c r="BK165" s="154">
        <f t="shared" si="19"/>
        <v>0</v>
      </c>
      <c r="BL165" s="14" t="s">
        <v>131</v>
      </c>
      <c r="BM165" s="153" t="s">
        <v>301</v>
      </c>
    </row>
    <row r="166" spans="1:65" s="2" customFormat="1" ht="24.2" customHeight="1" x14ac:dyDescent="0.2">
      <c r="A166" s="29"/>
      <c r="B166" s="141"/>
      <c r="C166" s="142" t="s">
        <v>302</v>
      </c>
      <c r="D166" s="142" t="s">
        <v>126</v>
      </c>
      <c r="E166" s="143" t="s">
        <v>303</v>
      </c>
      <c r="F166" s="144" t="s">
        <v>304</v>
      </c>
      <c r="G166" s="145" t="s">
        <v>129</v>
      </c>
      <c r="H166" s="146">
        <v>28</v>
      </c>
      <c r="I166" s="147"/>
      <c r="J166" s="148">
        <f t="shared" si="10"/>
        <v>0</v>
      </c>
      <c r="K166" s="144" t="s">
        <v>130</v>
      </c>
      <c r="L166" s="30"/>
      <c r="M166" s="149" t="s">
        <v>1</v>
      </c>
      <c r="N166" s="150" t="s">
        <v>42</v>
      </c>
      <c r="O166" s="55"/>
      <c r="P166" s="151">
        <f t="shared" si="11"/>
        <v>0</v>
      </c>
      <c r="Q166" s="151">
        <v>0</v>
      </c>
      <c r="R166" s="151">
        <f t="shared" si="12"/>
        <v>0</v>
      </c>
      <c r="S166" s="151">
        <v>0</v>
      </c>
      <c r="T166" s="152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3" t="s">
        <v>131</v>
      </c>
      <c r="AT166" s="153" t="s">
        <v>126</v>
      </c>
      <c r="AU166" s="153" t="s">
        <v>87</v>
      </c>
      <c r="AY166" s="14" t="s">
        <v>123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4" t="s">
        <v>85</v>
      </c>
      <c r="BK166" s="154">
        <f t="shared" si="19"/>
        <v>0</v>
      </c>
      <c r="BL166" s="14" t="s">
        <v>131</v>
      </c>
      <c r="BM166" s="153" t="s">
        <v>305</v>
      </c>
    </row>
    <row r="167" spans="1:65" s="2" customFormat="1" ht="21.75" customHeight="1" x14ac:dyDescent="0.2">
      <c r="A167" s="29"/>
      <c r="B167" s="141"/>
      <c r="C167" s="155" t="s">
        <v>306</v>
      </c>
      <c r="D167" s="155" t="s">
        <v>192</v>
      </c>
      <c r="E167" s="156" t="s">
        <v>307</v>
      </c>
      <c r="F167" s="157" t="s">
        <v>308</v>
      </c>
      <c r="G167" s="158" t="s">
        <v>129</v>
      </c>
      <c r="H167" s="159">
        <v>8</v>
      </c>
      <c r="I167" s="160"/>
      <c r="J167" s="161">
        <f t="shared" si="10"/>
        <v>0</v>
      </c>
      <c r="K167" s="157" t="s">
        <v>130</v>
      </c>
      <c r="L167" s="162"/>
      <c r="M167" s="163" t="s">
        <v>1</v>
      </c>
      <c r="N167" s="164" t="s">
        <v>42</v>
      </c>
      <c r="O167" s="55"/>
      <c r="P167" s="151">
        <f t="shared" si="11"/>
        <v>0</v>
      </c>
      <c r="Q167" s="151">
        <v>0</v>
      </c>
      <c r="R167" s="151">
        <f t="shared" si="12"/>
        <v>0</v>
      </c>
      <c r="S167" s="151">
        <v>0</v>
      </c>
      <c r="T167" s="152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3" t="s">
        <v>156</v>
      </c>
      <c r="AT167" s="153" t="s">
        <v>192</v>
      </c>
      <c r="AU167" s="153" t="s">
        <v>87</v>
      </c>
      <c r="AY167" s="14" t="s">
        <v>123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4" t="s">
        <v>85</v>
      </c>
      <c r="BK167" s="154">
        <f t="shared" si="19"/>
        <v>0</v>
      </c>
      <c r="BL167" s="14" t="s">
        <v>131</v>
      </c>
      <c r="BM167" s="153" t="s">
        <v>309</v>
      </c>
    </row>
    <row r="168" spans="1:65" s="2" customFormat="1" ht="16.5" customHeight="1" x14ac:dyDescent="0.2">
      <c r="A168" s="29"/>
      <c r="B168" s="141"/>
      <c r="C168" s="155" t="s">
        <v>310</v>
      </c>
      <c r="D168" s="155" t="s">
        <v>192</v>
      </c>
      <c r="E168" s="156" t="s">
        <v>311</v>
      </c>
      <c r="F168" s="157" t="s">
        <v>312</v>
      </c>
      <c r="G168" s="158" t="s">
        <v>129</v>
      </c>
      <c r="H168" s="159">
        <v>6</v>
      </c>
      <c r="I168" s="160"/>
      <c r="J168" s="161">
        <f t="shared" si="10"/>
        <v>0</v>
      </c>
      <c r="K168" s="157" t="s">
        <v>130</v>
      </c>
      <c r="L168" s="162"/>
      <c r="M168" s="163" t="s">
        <v>1</v>
      </c>
      <c r="N168" s="164" t="s">
        <v>42</v>
      </c>
      <c r="O168" s="55"/>
      <c r="P168" s="151">
        <f t="shared" si="11"/>
        <v>0</v>
      </c>
      <c r="Q168" s="151">
        <v>0</v>
      </c>
      <c r="R168" s="151">
        <f t="shared" si="12"/>
        <v>0</v>
      </c>
      <c r="S168" s="151">
        <v>0</v>
      </c>
      <c r="T168" s="152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3" t="s">
        <v>156</v>
      </c>
      <c r="AT168" s="153" t="s">
        <v>192</v>
      </c>
      <c r="AU168" s="153" t="s">
        <v>87</v>
      </c>
      <c r="AY168" s="14" t="s">
        <v>123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4" t="s">
        <v>85</v>
      </c>
      <c r="BK168" s="154">
        <f t="shared" si="19"/>
        <v>0</v>
      </c>
      <c r="BL168" s="14" t="s">
        <v>131</v>
      </c>
      <c r="BM168" s="153" t="s">
        <v>313</v>
      </c>
    </row>
    <row r="169" spans="1:65" s="2" customFormat="1" ht="24.2" customHeight="1" x14ac:dyDescent="0.2">
      <c r="A169" s="29"/>
      <c r="B169" s="141"/>
      <c r="C169" s="142" t="s">
        <v>314</v>
      </c>
      <c r="D169" s="142" t="s">
        <v>126</v>
      </c>
      <c r="E169" s="143" t="s">
        <v>315</v>
      </c>
      <c r="F169" s="144" t="s">
        <v>316</v>
      </c>
      <c r="G169" s="145" t="s">
        <v>129</v>
      </c>
      <c r="H169" s="146">
        <v>12</v>
      </c>
      <c r="I169" s="147"/>
      <c r="J169" s="148">
        <f t="shared" si="10"/>
        <v>0</v>
      </c>
      <c r="K169" s="144" t="s">
        <v>130</v>
      </c>
      <c r="L169" s="30"/>
      <c r="M169" s="149" t="s">
        <v>1</v>
      </c>
      <c r="N169" s="150" t="s">
        <v>42</v>
      </c>
      <c r="O169" s="55"/>
      <c r="P169" s="151">
        <f t="shared" si="11"/>
        <v>0</v>
      </c>
      <c r="Q169" s="151">
        <v>0</v>
      </c>
      <c r="R169" s="151">
        <f t="shared" si="12"/>
        <v>0</v>
      </c>
      <c r="S169" s="151">
        <v>0</v>
      </c>
      <c r="T169" s="152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3" t="s">
        <v>131</v>
      </c>
      <c r="AT169" s="153" t="s">
        <v>126</v>
      </c>
      <c r="AU169" s="153" t="s">
        <v>87</v>
      </c>
      <c r="AY169" s="14" t="s">
        <v>123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4" t="s">
        <v>85</v>
      </c>
      <c r="BK169" s="154">
        <f t="shared" si="19"/>
        <v>0</v>
      </c>
      <c r="BL169" s="14" t="s">
        <v>131</v>
      </c>
      <c r="BM169" s="153" t="s">
        <v>317</v>
      </c>
    </row>
    <row r="170" spans="1:65" s="2" customFormat="1" ht="44.25" customHeight="1" x14ac:dyDescent="0.2">
      <c r="A170" s="29"/>
      <c r="B170" s="141"/>
      <c r="C170" s="142" t="s">
        <v>318</v>
      </c>
      <c r="D170" s="142" t="s">
        <v>126</v>
      </c>
      <c r="E170" s="143" t="s">
        <v>319</v>
      </c>
      <c r="F170" s="144" t="s">
        <v>320</v>
      </c>
      <c r="G170" s="145" t="s">
        <v>142</v>
      </c>
      <c r="H170" s="146">
        <v>6</v>
      </c>
      <c r="I170" s="147"/>
      <c r="J170" s="148">
        <f t="shared" si="10"/>
        <v>0</v>
      </c>
      <c r="K170" s="144" t="s">
        <v>130</v>
      </c>
      <c r="L170" s="30"/>
      <c r="M170" s="149" t="s">
        <v>1</v>
      </c>
      <c r="N170" s="150" t="s">
        <v>42</v>
      </c>
      <c r="O170" s="55"/>
      <c r="P170" s="151">
        <f t="shared" si="11"/>
        <v>0</v>
      </c>
      <c r="Q170" s="151">
        <v>0</v>
      </c>
      <c r="R170" s="151">
        <f t="shared" si="12"/>
        <v>0</v>
      </c>
      <c r="S170" s="151">
        <v>0</v>
      </c>
      <c r="T170" s="152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3" t="s">
        <v>131</v>
      </c>
      <c r="AT170" s="153" t="s">
        <v>126</v>
      </c>
      <c r="AU170" s="153" t="s">
        <v>87</v>
      </c>
      <c r="AY170" s="14" t="s">
        <v>123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14" t="s">
        <v>85</v>
      </c>
      <c r="BK170" s="154">
        <f t="shared" si="19"/>
        <v>0</v>
      </c>
      <c r="BL170" s="14" t="s">
        <v>131</v>
      </c>
      <c r="BM170" s="153" t="s">
        <v>321</v>
      </c>
    </row>
    <row r="171" spans="1:65" s="2" customFormat="1" ht="16.5" customHeight="1" x14ac:dyDescent="0.2">
      <c r="A171" s="29"/>
      <c r="B171" s="141"/>
      <c r="C171" s="155" t="s">
        <v>322</v>
      </c>
      <c r="D171" s="155" t="s">
        <v>192</v>
      </c>
      <c r="E171" s="156" t="s">
        <v>323</v>
      </c>
      <c r="F171" s="157" t="s">
        <v>324</v>
      </c>
      <c r="G171" s="158" t="s">
        <v>129</v>
      </c>
      <c r="H171" s="159">
        <v>3</v>
      </c>
      <c r="I171" s="160"/>
      <c r="J171" s="161">
        <f t="shared" si="10"/>
        <v>0</v>
      </c>
      <c r="K171" s="157" t="s">
        <v>130</v>
      </c>
      <c r="L171" s="162"/>
      <c r="M171" s="163" t="s">
        <v>1</v>
      </c>
      <c r="N171" s="164" t="s">
        <v>42</v>
      </c>
      <c r="O171" s="55"/>
      <c r="P171" s="151">
        <f t="shared" si="11"/>
        <v>0</v>
      </c>
      <c r="Q171" s="151">
        <v>2.2499999999999999E-2</v>
      </c>
      <c r="R171" s="151">
        <f t="shared" si="12"/>
        <v>6.7500000000000004E-2</v>
      </c>
      <c r="S171" s="151">
        <v>0</v>
      </c>
      <c r="T171" s="152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3" t="s">
        <v>156</v>
      </c>
      <c r="AT171" s="153" t="s">
        <v>192</v>
      </c>
      <c r="AU171" s="153" t="s">
        <v>87</v>
      </c>
      <c r="AY171" s="14" t="s">
        <v>123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14" t="s">
        <v>85</v>
      </c>
      <c r="BK171" s="154">
        <f t="shared" si="19"/>
        <v>0</v>
      </c>
      <c r="BL171" s="14" t="s">
        <v>131</v>
      </c>
      <c r="BM171" s="153" t="s">
        <v>325</v>
      </c>
    </row>
    <row r="172" spans="1:65" s="2" customFormat="1" ht="16.5" customHeight="1" x14ac:dyDescent="0.2">
      <c r="A172" s="29"/>
      <c r="B172" s="141"/>
      <c r="C172" s="155" t="s">
        <v>326</v>
      </c>
      <c r="D172" s="155" t="s">
        <v>192</v>
      </c>
      <c r="E172" s="156" t="s">
        <v>327</v>
      </c>
      <c r="F172" s="157" t="s">
        <v>328</v>
      </c>
      <c r="G172" s="158" t="s">
        <v>129</v>
      </c>
      <c r="H172" s="159">
        <v>3</v>
      </c>
      <c r="I172" s="160"/>
      <c r="J172" s="161">
        <f t="shared" si="10"/>
        <v>0</v>
      </c>
      <c r="K172" s="157" t="s">
        <v>130</v>
      </c>
      <c r="L172" s="162"/>
      <c r="M172" s="163" t="s">
        <v>1</v>
      </c>
      <c r="N172" s="164" t="s">
        <v>42</v>
      </c>
      <c r="O172" s="55"/>
      <c r="P172" s="151">
        <f t="shared" si="11"/>
        <v>0</v>
      </c>
      <c r="Q172" s="151">
        <v>2.2499999999999999E-2</v>
      </c>
      <c r="R172" s="151">
        <f t="shared" si="12"/>
        <v>6.7500000000000004E-2</v>
      </c>
      <c r="S172" s="151">
        <v>0</v>
      </c>
      <c r="T172" s="152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3" t="s">
        <v>156</v>
      </c>
      <c r="AT172" s="153" t="s">
        <v>192</v>
      </c>
      <c r="AU172" s="153" t="s">
        <v>87</v>
      </c>
      <c r="AY172" s="14" t="s">
        <v>123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14" t="s">
        <v>85</v>
      </c>
      <c r="BK172" s="154">
        <f t="shared" si="19"/>
        <v>0</v>
      </c>
      <c r="BL172" s="14" t="s">
        <v>131</v>
      </c>
      <c r="BM172" s="153" t="s">
        <v>329</v>
      </c>
    </row>
    <row r="173" spans="1:65" s="2" customFormat="1" ht="16.5" customHeight="1" x14ac:dyDescent="0.2">
      <c r="A173" s="29"/>
      <c r="B173" s="141"/>
      <c r="C173" s="155" t="s">
        <v>330</v>
      </c>
      <c r="D173" s="155" t="s">
        <v>192</v>
      </c>
      <c r="E173" s="156" t="s">
        <v>331</v>
      </c>
      <c r="F173" s="157" t="s">
        <v>332</v>
      </c>
      <c r="G173" s="158" t="s">
        <v>129</v>
      </c>
      <c r="H173" s="159">
        <v>3</v>
      </c>
      <c r="I173" s="160"/>
      <c r="J173" s="161">
        <f t="shared" si="10"/>
        <v>0</v>
      </c>
      <c r="K173" s="157" t="s">
        <v>130</v>
      </c>
      <c r="L173" s="162"/>
      <c r="M173" s="163" t="s">
        <v>1</v>
      </c>
      <c r="N173" s="164" t="s">
        <v>42</v>
      </c>
      <c r="O173" s="55"/>
      <c r="P173" s="151">
        <f t="shared" si="11"/>
        <v>0</v>
      </c>
      <c r="Q173" s="151">
        <v>2.2499999999999999E-2</v>
      </c>
      <c r="R173" s="151">
        <f t="shared" si="12"/>
        <v>6.7500000000000004E-2</v>
      </c>
      <c r="S173" s="151">
        <v>0</v>
      </c>
      <c r="T173" s="152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3" t="s">
        <v>156</v>
      </c>
      <c r="AT173" s="153" t="s">
        <v>192</v>
      </c>
      <c r="AU173" s="153" t="s">
        <v>87</v>
      </c>
      <c r="AY173" s="14" t="s">
        <v>123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14" t="s">
        <v>85</v>
      </c>
      <c r="BK173" s="154">
        <f t="shared" si="19"/>
        <v>0</v>
      </c>
      <c r="BL173" s="14" t="s">
        <v>131</v>
      </c>
      <c r="BM173" s="153" t="s">
        <v>333</v>
      </c>
    </row>
    <row r="174" spans="1:65" s="2" customFormat="1" ht="16.5" customHeight="1" x14ac:dyDescent="0.2">
      <c r="A174" s="29"/>
      <c r="B174" s="141"/>
      <c r="C174" s="155" t="s">
        <v>334</v>
      </c>
      <c r="D174" s="155" t="s">
        <v>192</v>
      </c>
      <c r="E174" s="156" t="s">
        <v>335</v>
      </c>
      <c r="F174" s="157" t="s">
        <v>336</v>
      </c>
      <c r="G174" s="158" t="s">
        <v>129</v>
      </c>
      <c r="H174" s="159">
        <v>3</v>
      </c>
      <c r="I174" s="160"/>
      <c r="J174" s="161">
        <f t="shared" si="10"/>
        <v>0</v>
      </c>
      <c r="K174" s="157" t="s">
        <v>130</v>
      </c>
      <c r="L174" s="162"/>
      <c r="M174" s="163" t="s">
        <v>1</v>
      </c>
      <c r="N174" s="164" t="s">
        <v>42</v>
      </c>
      <c r="O174" s="55"/>
      <c r="P174" s="151">
        <f t="shared" si="11"/>
        <v>0</v>
      </c>
      <c r="Q174" s="151">
        <v>2.2499999999999999E-2</v>
      </c>
      <c r="R174" s="151">
        <f t="shared" si="12"/>
        <v>6.7500000000000004E-2</v>
      </c>
      <c r="S174" s="151">
        <v>0</v>
      </c>
      <c r="T174" s="152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3" t="s">
        <v>156</v>
      </c>
      <c r="AT174" s="153" t="s">
        <v>192</v>
      </c>
      <c r="AU174" s="153" t="s">
        <v>87</v>
      </c>
      <c r="AY174" s="14" t="s">
        <v>123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14" t="s">
        <v>85</v>
      </c>
      <c r="BK174" s="154">
        <f t="shared" si="19"/>
        <v>0</v>
      </c>
      <c r="BL174" s="14" t="s">
        <v>131</v>
      </c>
      <c r="BM174" s="153" t="s">
        <v>337</v>
      </c>
    </row>
    <row r="175" spans="1:65" s="2" customFormat="1" ht="16.5" customHeight="1" x14ac:dyDescent="0.2">
      <c r="A175" s="29"/>
      <c r="B175" s="141"/>
      <c r="C175" s="155" t="s">
        <v>338</v>
      </c>
      <c r="D175" s="155" t="s">
        <v>192</v>
      </c>
      <c r="E175" s="156" t="s">
        <v>339</v>
      </c>
      <c r="F175" s="157" t="s">
        <v>340</v>
      </c>
      <c r="G175" s="158" t="s">
        <v>129</v>
      </c>
      <c r="H175" s="159">
        <v>24</v>
      </c>
      <c r="I175" s="160"/>
      <c r="J175" s="161">
        <f t="shared" si="10"/>
        <v>0</v>
      </c>
      <c r="K175" s="157" t="s">
        <v>130</v>
      </c>
      <c r="L175" s="162"/>
      <c r="M175" s="163" t="s">
        <v>1</v>
      </c>
      <c r="N175" s="164" t="s">
        <v>42</v>
      </c>
      <c r="O175" s="55"/>
      <c r="P175" s="151">
        <f t="shared" si="11"/>
        <v>0</v>
      </c>
      <c r="Q175" s="151">
        <v>5.9999999999999995E-4</v>
      </c>
      <c r="R175" s="151">
        <f t="shared" si="12"/>
        <v>1.44E-2</v>
      </c>
      <c r="S175" s="151">
        <v>0</v>
      </c>
      <c r="T175" s="152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3" t="s">
        <v>156</v>
      </c>
      <c r="AT175" s="153" t="s">
        <v>192</v>
      </c>
      <c r="AU175" s="153" t="s">
        <v>87</v>
      </c>
      <c r="AY175" s="14" t="s">
        <v>123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14" t="s">
        <v>85</v>
      </c>
      <c r="BK175" s="154">
        <f t="shared" si="19"/>
        <v>0</v>
      </c>
      <c r="BL175" s="14" t="s">
        <v>131</v>
      </c>
      <c r="BM175" s="153" t="s">
        <v>341</v>
      </c>
    </row>
    <row r="176" spans="1:65" s="2" customFormat="1" ht="16.5" customHeight="1" x14ac:dyDescent="0.2">
      <c r="A176" s="29"/>
      <c r="B176" s="141"/>
      <c r="C176" s="155" t="s">
        <v>342</v>
      </c>
      <c r="D176" s="155" t="s">
        <v>192</v>
      </c>
      <c r="E176" s="156" t="s">
        <v>343</v>
      </c>
      <c r="F176" s="157" t="s">
        <v>344</v>
      </c>
      <c r="G176" s="158" t="s">
        <v>129</v>
      </c>
      <c r="H176" s="159">
        <v>24</v>
      </c>
      <c r="I176" s="160"/>
      <c r="J176" s="161">
        <f t="shared" si="10"/>
        <v>0</v>
      </c>
      <c r="K176" s="157" t="s">
        <v>130</v>
      </c>
      <c r="L176" s="162"/>
      <c r="M176" s="163" t="s">
        <v>1</v>
      </c>
      <c r="N176" s="164" t="s">
        <v>42</v>
      </c>
      <c r="O176" s="55"/>
      <c r="P176" s="151">
        <f t="shared" si="11"/>
        <v>0</v>
      </c>
      <c r="Q176" s="151">
        <v>1.2E-4</v>
      </c>
      <c r="R176" s="151">
        <f t="shared" si="12"/>
        <v>2.8800000000000002E-3</v>
      </c>
      <c r="S176" s="151">
        <v>0</v>
      </c>
      <c r="T176" s="152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3" t="s">
        <v>156</v>
      </c>
      <c r="AT176" s="153" t="s">
        <v>192</v>
      </c>
      <c r="AU176" s="153" t="s">
        <v>87</v>
      </c>
      <c r="AY176" s="14" t="s">
        <v>123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14" t="s">
        <v>85</v>
      </c>
      <c r="BK176" s="154">
        <f t="shared" si="19"/>
        <v>0</v>
      </c>
      <c r="BL176" s="14" t="s">
        <v>131</v>
      </c>
      <c r="BM176" s="153" t="s">
        <v>345</v>
      </c>
    </row>
    <row r="177" spans="1:65" s="2" customFormat="1" ht="16.5" customHeight="1" x14ac:dyDescent="0.2">
      <c r="A177" s="29"/>
      <c r="B177" s="141"/>
      <c r="C177" s="155" t="s">
        <v>346</v>
      </c>
      <c r="D177" s="155" t="s">
        <v>192</v>
      </c>
      <c r="E177" s="156" t="s">
        <v>347</v>
      </c>
      <c r="F177" s="157" t="s">
        <v>348</v>
      </c>
      <c r="G177" s="158" t="s">
        <v>129</v>
      </c>
      <c r="H177" s="159">
        <v>24</v>
      </c>
      <c r="I177" s="160"/>
      <c r="J177" s="161">
        <f t="shared" si="10"/>
        <v>0</v>
      </c>
      <c r="K177" s="157" t="s">
        <v>130</v>
      </c>
      <c r="L177" s="162"/>
      <c r="M177" s="163" t="s">
        <v>1</v>
      </c>
      <c r="N177" s="164" t="s">
        <v>42</v>
      </c>
      <c r="O177" s="55"/>
      <c r="P177" s="151">
        <f t="shared" si="11"/>
        <v>0</v>
      </c>
      <c r="Q177" s="151">
        <v>9.0000000000000006E-5</v>
      </c>
      <c r="R177" s="151">
        <f t="shared" si="12"/>
        <v>2.16E-3</v>
      </c>
      <c r="S177" s="151">
        <v>0</v>
      </c>
      <c r="T177" s="152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3" t="s">
        <v>156</v>
      </c>
      <c r="AT177" s="153" t="s">
        <v>192</v>
      </c>
      <c r="AU177" s="153" t="s">
        <v>87</v>
      </c>
      <c r="AY177" s="14" t="s">
        <v>123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14" t="s">
        <v>85</v>
      </c>
      <c r="BK177" s="154">
        <f t="shared" si="19"/>
        <v>0</v>
      </c>
      <c r="BL177" s="14" t="s">
        <v>131</v>
      </c>
      <c r="BM177" s="153" t="s">
        <v>349</v>
      </c>
    </row>
    <row r="178" spans="1:65" s="2" customFormat="1" ht="76.349999999999994" customHeight="1" x14ac:dyDescent="0.2">
      <c r="A178" s="29"/>
      <c r="B178" s="141"/>
      <c r="C178" s="142" t="s">
        <v>350</v>
      </c>
      <c r="D178" s="142" t="s">
        <v>126</v>
      </c>
      <c r="E178" s="143" t="s">
        <v>351</v>
      </c>
      <c r="F178" s="144" t="s">
        <v>352</v>
      </c>
      <c r="G178" s="145" t="s">
        <v>146</v>
      </c>
      <c r="H178" s="146">
        <v>0.2</v>
      </c>
      <c r="I178" s="147"/>
      <c r="J178" s="148">
        <f t="shared" si="10"/>
        <v>0</v>
      </c>
      <c r="K178" s="144" t="s">
        <v>130</v>
      </c>
      <c r="L178" s="30"/>
      <c r="M178" s="149" t="s">
        <v>1</v>
      </c>
      <c r="N178" s="150" t="s">
        <v>42</v>
      </c>
      <c r="O178" s="55"/>
      <c r="P178" s="151">
        <f t="shared" si="11"/>
        <v>0</v>
      </c>
      <c r="Q178" s="151">
        <v>0</v>
      </c>
      <c r="R178" s="151">
        <f t="shared" si="12"/>
        <v>0</v>
      </c>
      <c r="S178" s="151">
        <v>0</v>
      </c>
      <c r="T178" s="152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3" t="s">
        <v>131</v>
      </c>
      <c r="AT178" s="153" t="s">
        <v>126</v>
      </c>
      <c r="AU178" s="153" t="s">
        <v>87</v>
      </c>
      <c r="AY178" s="14" t="s">
        <v>123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14" t="s">
        <v>85</v>
      </c>
      <c r="BK178" s="154">
        <f t="shared" si="19"/>
        <v>0</v>
      </c>
      <c r="BL178" s="14" t="s">
        <v>131</v>
      </c>
      <c r="BM178" s="153" t="s">
        <v>353</v>
      </c>
    </row>
    <row r="179" spans="1:65" s="2" customFormat="1" ht="66.75" customHeight="1" x14ac:dyDescent="0.2">
      <c r="A179" s="29"/>
      <c r="B179" s="141"/>
      <c r="C179" s="142" t="s">
        <v>354</v>
      </c>
      <c r="D179" s="142" t="s">
        <v>126</v>
      </c>
      <c r="E179" s="143" t="s">
        <v>355</v>
      </c>
      <c r="F179" s="144" t="s">
        <v>356</v>
      </c>
      <c r="G179" s="145" t="s">
        <v>146</v>
      </c>
      <c r="H179" s="146">
        <v>5.5</v>
      </c>
      <c r="I179" s="147"/>
      <c r="J179" s="148">
        <f t="shared" si="10"/>
        <v>0</v>
      </c>
      <c r="K179" s="144" t="s">
        <v>130</v>
      </c>
      <c r="L179" s="30"/>
      <c r="M179" s="149" t="s">
        <v>1</v>
      </c>
      <c r="N179" s="150" t="s">
        <v>42</v>
      </c>
      <c r="O179" s="55"/>
      <c r="P179" s="151">
        <f t="shared" si="11"/>
        <v>0</v>
      </c>
      <c r="Q179" s="151">
        <v>0</v>
      </c>
      <c r="R179" s="151">
        <f t="shared" si="12"/>
        <v>0</v>
      </c>
      <c r="S179" s="151">
        <v>0</v>
      </c>
      <c r="T179" s="152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3" t="s">
        <v>131</v>
      </c>
      <c r="AT179" s="153" t="s">
        <v>126</v>
      </c>
      <c r="AU179" s="153" t="s">
        <v>87</v>
      </c>
      <c r="AY179" s="14" t="s">
        <v>123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14" t="s">
        <v>85</v>
      </c>
      <c r="BK179" s="154">
        <f t="shared" si="19"/>
        <v>0</v>
      </c>
      <c r="BL179" s="14" t="s">
        <v>131</v>
      </c>
      <c r="BM179" s="153" t="s">
        <v>357</v>
      </c>
    </row>
    <row r="180" spans="1:65" s="2" customFormat="1" ht="76.349999999999994" customHeight="1" x14ac:dyDescent="0.2">
      <c r="A180" s="29"/>
      <c r="B180" s="141"/>
      <c r="C180" s="142" t="s">
        <v>358</v>
      </c>
      <c r="D180" s="142" t="s">
        <v>126</v>
      </c>
      <c r="E180" s="143" t="s">
        <v>359</v>
      </c>
      <c r="F180" s="144" t="s">
        <v>360</v>
      </c>
      <c r="G180" s="145" t="s">
        <v>172</v>
      </c>
      <c r="H180" s="146">
        <v>350</v>
      </c>
      <c r="I180" s="147"/>
      <c r="J180" s="148">
        <f t="shared" si="10"/>
        <v>0</v>
      </c>
      <c r="K180" s="144" t="s">
        <v>130</v>
      </c>
      <c r="L180" s="30"/>
      <c r="M180" s="149" t="s">
        <v>1</v>
      </c>
      <c r="N180" s="150" t="s">
        <v>42</v>
      </c>
      <c r="O180" s="55"/>
      <c r="P180" s="151">
        <f t="shared" si="11"/>
        <v>0</v>
      </c>
      <c r="Q180" s="151">
        <v>0</v>
      </c>
      <c r="R180" s="151">
        <f t="shared" si="12"/>
        <v>0</v>
      </c>
      <c r="S180" s="151">
        <v>0</v>
      </c>
      <c r="T180" s="152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3" t="s">
        <v>131</v>
      </c>
      <c r="AT180" s="153" t="s">
        <v>126</v>
      </c>
      <c r="AU180" s="153" t="s">
        <v>87</v>
      </c>
      <c r="AY180" s="14" t="s">
        <v>123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14" t="s">
        <v>85</v>
      </c>
      <c r="BK180" s="154">
        <f t="shared" si="19"/>
        <v>0</v>
      </c>
      <c r="BL180" s="14" t="s">
        <v>131</v>
      </c>
      <c r="BM180" s="153" t="s">
        <v>361</v>
      </c>
    </row>
    <row r="181" spans="1:65" s="2" customFormat="1" ht="66.75" customHeight="1" x14ac:dyDescent="0.2">
      <c r="A181" s="29"/>
      <c r="B181" s="141"/>
      <c r="C181" s="142" t="s">
        <v>362</v>
      </c>
      <c r="D181" s="142" t="s">
        <v>126</v>
      </c>
      <c r="E181" s="143" t="s">
        <v>363</v>
      </c>
      <c r="F181" s="144" t="s">
        <v>364</v>
      </c>
      <c r="G181" s="145" t="s">
        <v>172</v>
      </c>
      <c r="H181" s="146">
        <v>300</v>
      </c>
      <c r="I181" s="147"/>
      <c r="J181" s="148">
        <f t="shared" si="10"/>
        <v>0</v>
      </c>
      <c r="K181" s="144" t="s">
        <v>130</v>
      </c>
      <c r="L181" s="30"/>
      <c r="M181" s="149" t="s">
        <v>1</v>
      </c>
      <c r="N181" s="150" t="s">
        <v>42</v>
      </c>
      <c r="O181" s="55"/>
      <c r="P181" s="151">
        <f t="shared" si="11"/>
        <v>0</v>
      </c>
      <c r="Q181" s="151">
        <v>0</v>
      </c>
      <c r="R181" s="151">
        <f t="shared" si="12"/>
        <v>0</v>
      </c>
      <c r="S181" s="151">
        <v>0</v>
      </c>
      <c r="T181" s="152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3" t="s">
        <v>131</v>
      </c>
      <c r="AT181" s="153" t="s">
        <v>126</v>
      </c>
      <c r="AU181" s="153" t="s">
        <v>87</v>
      </c>
      <c r="AY181" s="14" t="s">
        <v>123</v>
      </c>
      <c r="BE181" s="154">
        <f t="shared" si="14"/>
        <v>0</v>
      </c>
      <c r="BF181" s="154">
        <f t="shared" si="15"/>
        <v>0</v>
      </c>
      <c r="BG181" s="154">
        <f t="shared" si="16"/>
        <v>0</v>
      </c>
      <c r="BH181" s="154">
        <f t="shared" si="17"/>
        <v>0</v>
      </c>
      <c r="BI181" s="154">
        <f t="shared" si="18"/>
        <v>0</v>
      </c>
      <c r="BJ181" s="14" t="s">
        <v>85</v>
      </c>
      <c r="BK181" s="154">
        <f t="shared" si="19"/>
        <v>0</v>
      </c>
      <c r="BL181" s="14" t="s">
        <v>131</v>
      </c>
      <c r="BM181" s="153" t="s">
        <v>365</v>
      </c>
    </row>
    <row r="182" spans="1:65" s="2" customFormat="1" ht="37.9" customHeight="1" x14ac:dyDescent="0.2">
      <c r="A182" s="29"/>
      <c r="B182" s="141"/>
      <c r="C182" s="142" t="s">
        <v>366</v>
      </c>
      <c r="D182" s="142" t="s">
        <v>126</v>
      </c>
      <c r="E182" s="143" t="s">
        <v>367</v>
      </c>
      <c r="F182" s="144" t="s">
        <v>368</v>
      </c>
      <c r="G182" s="145" t="s">
        <v>129</v>
      </c>
      <c r="H182" s="146">
        <v>8</v>
      </c>
      <c r="I182" s="147"/>
      <c r="J182" s="148">
        <f t="shared" si="10"/>
        <v>0</v>
      </c>
      <c r="K182" s="144" t="s">
        <v>130</v>
      </c>
      <c r="L182" s="30"/>
      <c r="M182" s="149" t="s">
        <v>1</v>
      </c>
      <c r="N182" s="150" t="s">
        <v>42</v>
      </c>
      <c r="O182" s="55"/>
      <c r="P182" s="151">
        <f t="shared" si="11"/>
        <v>0</v>
      </c>
      <c r="Q182" s="151">
        <v>0</v>
      </c>
      <c r="R182" s="151">
        <f t="shared" si="12"/>
        <v>0</v>
      </c>
      <c r="S182" s="151">
        <v>0</v>
      </c>
      <c r="T182" s="152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3" t="s">
        <v>131</v>
      </c>
      <c r="AT182" s="153" t="s">
        <v>126</v>
      </c>
      <c r="AU182" s="153" t="s">
        <v>87</v>
      </c>
      <c r="AY182" s="14" t="s">
        <v>123</v>
      </c>
      <c r="BE182" s="154">
        <f t="shared" si="14"/>
        <v>0</v>
      </c>
      <c r="BF182" s="154">
        <f t="shared" si="15"/>
        <v>0</v>
      </c>
      <c r="BG182" s="154">
        <f t="shared" si="16"/>
        <v>0</v>
      </c>
      <c r="BH182" s="154">
        <f t="shared" si="17"/>
        <v>0</v>
      </c>
      <c r="BI182" s="154">
        <f t="shared" si="18"/>
        <v>0</v>
      </c>
      <c r="BJ182" s="14" t="s">
        <v>85</v>
      </c>
      <c r="BK182" s="154">
        <f t="shared" si="19"/>
        <v>0</v>
      </c>
      <c r="BL182" s="14" t="s">
        <v>131</v>
      </c>
      <c r="BM182" s="153" t="s">
        <v>369</v>
      </c>
    </row>
    <row r="183" spans="1:65" s="2" customFormat="1" ht="37.9" customHeight="1" x14ac:dyDescent="0.2">
      <c r="A183" s="29"/>
      <c r="B183" s="141"/>
      <c r="C183" s="142" t="s">
        <v>370</v>
      </c>
      <c r="D183" s="142" t="s">
        <v>126</v>
      </c>
      <c r="E183" s="143" t="s">
        <v>371</v>
      </c>
      <c r="F183" s="144" t="s">
        <v>372</v>
      </c>
      <c r="G183" s="145" t="s">
        <v>172</v>
      </c>
      <c r="H183" s="146">
        <v>413.27</v>
      </c>
      <c r="I183" s="147"/>
      <c r="J183" s="148">
        <f t="shared" si="10"/>
        <v>0</v>
      </c>
      <c r="K183" s="144" t="s">
        <v>130</v>
      </c>
      <c r="L183" s="30"/>
      <c r="M183" s="149" t="s">
        <v>1</v>
      </c>
      <c r="N183" s="150" t="s">
        <v>42</v>
      </c>
      <c r="O183" s="55"/>
      <c r="P183" s="151">
        <f t="shared" si="11"/>
        <v>0</v>
      </c>
      <c r="Q183" s="151">
        <v>0</v>
      </c>
      <c r="R183" s="151">
        <f t="shared" si="12"/>
        <v>0</v>
      </c>
      <c r="S183" s="151">
        <v>0</v>
      </c>
      <c r="T183" s="152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3" t="s">
        <v>131</v>
      </c>
      <c r="AT183" s="153" t="s">
        <v>126</v>
      </c>
      <c r="AU183" s="153" t="s">
        <v>87</v>
      </c>
      <c r="AY183" s="14" t="s">
        <v>123</v>
      </c>
      <c r="BE183" s="154">
        <f t="shared" si="14"/>
        <v>0</v>
      </c>
      <c r="BF183" s="154">
        <f t="shared" si="15"/>
        <v>0</v>
      </c>
      <c r="BG183" s="154">
        <f t="shared" si="16"/>
        <v>0</v>
      </c>
      <c r="BH183" s="154">
        <f t="shared" si="17"/>
        <v>0</v>
      </c>
      <c r="BI183" s="154">
        <f t="shared" si="18"/>
        <v>0</v>
      </c>
      <c r="BJ183" s="14" t="s">
        <v>85</v>
      </c>
      <c r="BK183" s="154">
        <f t="shared" si="19"/>
        <v>0</v>
      </c>
      <c r="BL183" s="14" t="s">
        <v>131</v>
      </c>
      <c r="BM183" s="153" t="s">
        <v>373</v>
      </c>
    </row>
    <row r="184" spans="1:65" s="2" customFormat="1" ht="33" customHeight="1" x14ac:dyDescent="0.2">
      <c r="A184" s="29"/>
      <c r="B184" s="141"/>
      <c r="C184" s="142" t="s">
        <v>374</v>
      </c>
      <c r="D184" s="142" t="s">
        <v>126</v>
      </c>
      <c r="E184" s="143" t="s">
        <v>375</v>
      </c>
      <c r="F184" s="144" t="s">
        <v>376</v>
      </c>
      <c r="G184" s="145" t="s">
        <v>172</v>
      </c>
      <c r="H184" s="146">
        <v>413.27</v>
      </c>
      <c r="I184" s="147"/>
      <c r="J184" s="148">
        <f t="shared" si="10"/>
        <v>0</v>
      </c>
      <c r="K184" s="144" t="s">
        <v>130</v>
      </c>
      <c r="L184" s="30"/>
      <c r="M184" s="149" t="s">
        <v>1</v>
      </c>
      <c r="N184" s="150" t="s">
        <v>42</v>
      </c>
      <c r="O184" s="55"/>
      <c r="P184" s="151">
        <f t="shared" si="11"/>
        <v>0</v>
      </c>
      <c r="Q184" s="151">
        <v>0</v>
      </c>
      <c r="R184" s="151">
        <f t="shared" si="12"/>
        <v>0</v>
      </c>
      <c r="S184" s="151">
        <v>0</v>
      </c>
      <c r="T184" s="152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3" t="s">
        <v>131</v>
      </c>
      <c r="AT184" s="153" t="s">
        <v>126</v>
      </c>
      <c r="AU184" s="153" t="s">
        <v>87</v>
      </c>
      <c r="AY184" s="14" t="s">
        <v>123</v>
      </c>
      <c r="BE184" s="154">
        <f t="shared" si="14"/>
        <v>0</v>
      </c>
      <c r="BF184" s="154">
        <f t="shared" si="15"/>
        <v>0</v>
      </c>
      <c r="BG184" s="154">
        <f t="shared" si="16"/>
        <v>0</v>
      </c>
      <c r="BH184" s="154">
        <f t="shared" si="17"/>
        <v>0</v>
      </c>
      <c r="BI184" s="154">
        <f t="shared" si="18"/>
        <v>0</v>
      </c>
      <c r="BJ184" s="14" t="s">
        <v>85</v>
      </c>
      <c r="BK184" s="154">
        <f t="shared" si="19"/>
        <v>0</v>
      </c>
      <c r="BL184" s="14" t="s">
        <v>131</v>
      </c>
      <c r="BM184" s="153" t="s">
        <v>377</v>
      </c>
    </row>
    <row r="185" spans="1:65" s="2" customFormat="1" ht="55.5" customHeight="1" x14ac:dyDescent="0.2">
      <c r="A185" s="29"/>
      <c r="B185" s="141"/>
      <c r="C185" s="142" t="s">
        <v>378</v>
      </c>
      <c r="D185" s="142" t="s">
        <v>126</v>
      </c>
      <c r="E185" s="143" t="s">
        <v>379</v>
      </c>
      <c r="F185" s="144" t="s">
        <v>380</v>
      </c>
      <c r="G185" s="145" t="s">
        <v>172</v>
      </c>
      <c r="H185" s="146">
        <v>344</v>
      </c>
      <c r="I185" s="147"/>
      <c r="J185" s="148">
        <f t="shared" si="10"/>
        <v>0</v>
      </c>
      <c r="K185" s="144" t="s">
        <v>130</v>
      </c>
      <c r="L185" s="30"/>
      <c r="M185" s="149" t="s">
        <v>1</v>
      </c>
      <c r="N185" s="150" t="s">
        <v>42</v>
      </c>
      <c r="O185" s="55"/>
      <c r="P185" s="151">
        <f t="shared" si="11"/>
        <v>0</v>
      </c>
      <c r="Q185" s="151">
        <v>0</v>
      </c>
      <c r="R185" s="151">
        <f t="shared" si="12"/>
        <v>0</v>
      </c>
      <c r="S185" s="151">
        <v>0</v>
      </c>
      <c r="T185" s="152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3" t="s">
        <v>131</v>
      </c>
      <c r="AT185" s="153" t="s">
        <v>126</v>
      </c>
      <c r="AU185" s="153" t="s">
        <v>87</v>
      </c>
      <c r="AY185" s="14" t="s">
        <v>123</v>
      </c>
      <c r="BE185" s="154">
        <f t="shared" si="14"/>
        <v>0</v>
      </c>
      <c r="BF185" s="154">
        <f t="shared" si="15"/>
        <v>0</v>
      </c>
      <c r="BG185" s="154">
        <f t="shared" si="16"/>
        <v>0</v>
      </c>
      <c r="BH185" s="154">
        <f t="shared" si="17"/>
        <v>0</v>
      </c>
      <c r="BI185" s="154">
        <f t="shared" si="18"/>
        <v>0</v>
      </c>
      <c r="BJ185" s="14" t="s">
        <v>85</v>
      </c>
      <c r="BK185" s="154">
        <f t="shared" si="19"/>
        <v>0</v>
      </c>
      <c r="BL185" s="14" t="s">
        <v>131</v>
      </c>
      <c r="BM185" s="153" t="s">
        <v>381</v>
      </c>
    </row>
    <row r="186" spans="1:65" s="2" customFormat="1" ht="55.5" customHeight="1" x14ac:dyDescent="0.2">
      <c r="A186" s="29"/>
      <c r="B186" s="141"/>
      <c r="C186" s="142" t="s">
        <v>382</v>
      </c>
      <c r="D186" s="142" t="s">
        <v>126</v>
      </c>
      <c r="E186" s="143" t="s">
        <v>383</v>
      </c>
      <c r="F186" s="144" t="s">
        <v>384</v>
      </c>
      <c r="G186" s="145" t="s">
        <v>385</v>
      </c>
      <c r="H186" s="146">
        <v>54</v>
      </c>
      <c r="I186" s="147"/>
      <c r="J186" s="148">
        <f t="shared" si="10"/>
        <v>0</v>
      </c>
      <c r="K186" s="144" t="s">
        <v>130</v>
      </c>
      <c r="L186" s="30"/>
      <c r="M186" s="149" t="s">
        <v>1</v>
      </c>
      <c r="N186" s="150" t="s">
        <v>42</v>
      </c>
      <c r="O186" s="55"/>
      <c r="P186" s="151">
        <f t="shared" si="11"/>
        <v>0</v>
      </c>
      <c r="Q186" s="151">
        <v>0</v>
      </c>
      <c r="R186" s="151">
        <f t="shared" si="12"/>
        <v>0</v>
      </c>
      <c r="S186" s="151">
        <v>0</v>
      </c>
      <c r="T186" s="152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3" t="s">
        <v>131</v>
      </c>
      <c r="AT186" s="153" t="s">
        <v>126</v>
      </c>
      <c r="AU186" s="153" t="s">
        <v>87</v>
      </c>
      <c r="AY186" s="14" t="s">
        <v>123</v>
      </c>
      <c r="BE186" s="154">
        <f t="shared" si="14"/>
        <v>0</v>
      </c>
      <c r="BF186" s="154">
        <f t="shared" si="15"/>
        <v>0</v>
      </c>
      <c r="BG186" s="154">
        <f t="shared" si="16"/>
        <v>0</v>
      </c>
      <c r="BH186" s="154">
        <f t="shared" si="17"/>
        <v>0</v>
      </c>
      <c r="BI186" s="154">
        <f t="shared" si="18"/>
        <v>0</v>
      </c>
      <c r="BJ186" s="14" t="s">
        <v>85</v>
      </c>
      <c r="BK186" s="154">
        <f t="shared" si="19"/>
        <v>0</v>
      </c>
      <c r="BL186" s="14" t="s">
        <v>131</v>
      </c>
      <c r="BM186" s="153" t="s">
        <v>386</v>
      </c>
    </row>
    <row r="187" spans="1:65" s="2" customFormat="1" ht="24.2" customHeight="1" x14ac:dyDescent="0.2">
      <c r="A187" s="29"/>
      <c r="B187" s="141"/>
      <c r="C187" s="142" t="s">
        <v>387</v>
      </c>
      <c r="D187" s="142" t="s">
        <v>126</v>
      </c>
      <c r="E187" s="143" t="s">
        <v>388</v>
      </c>
      <c r="F187" s="144" t="s">
        <v>389</v>
      </c>
      <c r="G187" s="145" t="s">
        <v>385</v>
      </c>
      <c r="H187" s="146">
        <v>28</v>
      </c>
      <c r="I187" s="147"/>
      <c r="J187" s="148">
        <f t="shared" ref="J187:J218" si="20">ROUND(I187*H187,2)</f>
        <v>0</v>
      </c>
      <c r="K187" s="144" t="s">
        <v>130</v>
      </c>
      <c r="L187" s="30"/>
      <c r="M187" s="149" t="s">
        <v>1</v>
      </c>
      <c r="N187" s="150" t="s">
        <v>42</v>
      </c>
      <c r="O187" s="55"/>
      <c r="P187" s="151">
        <f t="shared" ref="P187:P218" si="21">O187*H187</f>
        <v>0</v>
      </c>
      <c r="Q187" s="151">
        <v>0</v>
      </c>
      <c r="R187" s="151">
        <f t="shared" ref="R187:R218" si="22">Q187*H187</f>
        <v>0</v>
      </c>
      <c r="S187" s="151">
        <v>0</v>
      </c>
      <c r="T187" s="152">
        <f t="shared" ref="T187:T218" si="2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3" t="s">
        <v>131</v>
      </c>
      <c r="AT187" s="153" t="s">
        <v>126</v>
      </c>
      <c r="AU187" s="153" t="s">
        <v>87</v>
      </c>
      <c r="AY187" s="14" t="s">
        <v>123</v>
      </c>
      <c r="BE187" s="154">
        <f t="shared" ref="BE187:BE199" si="24">IF(N187="základní",J187,0)</f>
        <v>0</v>
      </c>
      <c r="BF187" s="154">
        <f t="shared" ref="BF187:BF199" si="25">IF(N187="snížená",J187,0)</f>
        <v>0</v>
      </c>
      <c r="BG187" s="154">
        <f t="shared" ref="BG187:BG199" si="26">IF(N187="zákl. přenesená",J187,0)</f>
        <v>0</v>
      </c>
      <c r="BH187" s="154">
        <f t="shared" ref="BH187:BH199" si="27">IF(N187="sníž. přenesená",J187,0)</f>
        <v>0</v>
      </c>
      <c r="BI187" s="154">
        <f t="shared" ref="BI187:BI199" si="28">IF(N187="nulová",J187,0)</f>
        <v>0</v>
      </c>
      <c r="BJ187" s="14" t="s">
        <v>85</v>
      </c>
      <c r="BK187" s="154">
        <f t="shared" ref="BK187:BK199" si="29">ROUND(I187*H187,2)</f>
        <v>0</v>
      </c>
      <c r="BL187" s="14" t="s">
        <v>131</v>
      </c>
      <c r="BM187" s="153" t="s">
        <v>390</v>
      </c>
    </row>
    <row r="188" spans="1:65" s="2" customFormat="1" ht="49.15" customHeight="1" x14ac:dyDescent="0.2">
      <c r="A188" s="29"/>
      <c r="B188" s="141"/>
      <c r="C188" s="142" t="s">
        <v>391</v>
      </c>
      <c r="D188" s="142" t="s">
        <v>126</v>
      </c>
      <c r="E188" s="143" t="s">
        <v>392</v>
      </c>
      <c r="F188" s="144" t="s">
        <v>393</v>
      </c>
      <c r="G188" s="145" t="s">
        <v>385</v>
      </c>
      <c r="H188" s="146">
        <v>2</v>
      </c>
      <c r="I188" s="147"/>
      <c r="J188" s="148">
        <f t="shared" si="20"/>
        <v>0</v>
      </c>
      <c r="K188" s="144" t="s">
        <v>130</v>
      </c>
      <c r="L188" s="30"/>
      <c r="M188" s="149" t="s">
        <v>1</v>
      </c>
      <c r="N188" s="150" t="s">
        <v>42</v>
      </c>
      <c r="O188" s="55"/>
      <c r="P188" s="151">
        <f t="shared" si="21"/>
        <v>0</v>
      </c>
      <c r="Q188" s="151">
        <v>0</v>
      </c>
      <c r="R188" s="151">
        <f t="shared" si="22"/>
        <v>0</v>
      </c>
      <c r="S188" s="151">
        <v>0</v>
      </c>
      <c r="T188" s="152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3" t="s">
        <v>131</v>
      </c>
      <c r="AT188" s="153" t="s">
        <v>126</v>
      </c>
      <c r="AU188" s="153" t="s">
        <v>87</v>
      </c>
      <c r="AY188" s="14" t="s">
        <v>123</v>
      </c>
      <c r="BE188" s="154">
        <f t="shared" si="24"/>
        <v>0</v>
      </c>
      <c r="BF188" s="154">
        <f t="shared" si="25"/>
        <v>0</v>
      </c>
      <c r="BG188" s="154">
        <f t="shared" si="26"/>
        <v>0</v>
      </c>
      <c r="BH188" s="154">
        <f t="shared" si="27"/>
        <v>0</v>
      </c>
      <c r="BI188" s="154">
        <f t="shared" si="28"/>
        <v>0</v>
      </c>
      <c r="BJ188" s="14" t="s">
        <v>85</v>
      </c>
      <c r="BK188" s="154">
        <f t="shared" si="29"/>
        <v>0</v>
      </c>
      <c r="BL188" s="14" t="s">
        <v>131</v>
      </c>
      <c r="BM188" s="153" t="s">
        <v>394</v>
      </c>
    </row>
    <row r="189" spans="1:65" s="2" customFormat="1" ht="49.15" customHeight="1" x14ac:dyDescent="0.2">
      <c r="A189" s="29"/>
      <c r="B189" s="141"/>
      <c r="C189" s="142" t="s">
        <v>395</v>
      </c>
      <c r="D189" s="142" t="s">
        <v>126</v>
      </c>
      <c r="E189" s="143" t="s">
        <v>396</v>
      </c>
      <c r="F189" s="144" t="s">
        <v>397</v>
      </c>
      <c r="G189" s="145" t="s">
        <v>172</v>
      </c>
      <c r="H189" s="146">
        <v>380</v>
      </c>
      <c r="I189" s="147"/>
      <c r="J189" s="148">
        <f t="shared" si="20"/>
        <v>0</v>
      </c>
      <c r="K189" s="144" t="s">
        <v>130</v>
      </c>
      <c r="L189" s="30"/>
      <c r="M189" s="149" t="s">
        <v>1</v>
      </c>
      <c r="N189" s="150" t="s">
        <v>42</v>
      </c>
      <c r="O189" s="55"/>
      <c r="P189" s="151">
        <f t="shared" si="21"/>
        <v>0</v>
      </c>
      <c r="Q189" s="151">
        <v>0</v>
      </c>
      <c r="R189" s="151">
        <f t="shared" si="22"/>
        <v>0</v>
      </c>
      <c r="S189" s="151">
        <v>0</v>
      </c>
      <c r="T189" s="152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3" t="s">
        <v>131</v>
      </c>
      <c r="AT189" s="153" t="s">
        <v>126</v>
      </c>
      <c r="AU189" s="153" t="s">
        <v>87</v>
      </c>
      <c r="AY189" s="14" t="s">
        <v>123</v>
      </c>
      <c r="BE189" s="154">
        <f t="shared" si="24"/>
        <v>0</v>
      </c>
      <c r="BF189" s="154">
        <f t="shared" si="25"/>
        <v>0</v>
      </c>
      <c r="BG189" s="154">
        <f t="shared" si="26"/>
        <v>0</v>
      </c>
      <c r="BH189" s="154">
        <f t="shared" si="27"/>
        <v>0</v>
      </c>
      <c r="BI189" s="154">
        <f t="shared" si="28"/>
        <v>0</v>
      </c>
      <c r="BJ189" s="14" t="s">
        <v>85</v>
      </c>
      <c r="BK189" s="154">
        <f t="shared" si="29"/>
        <v>0</v>
      </c>
      <c r="BL189" s="14" t="s">
        <v>131</v>
      </c>
      <c r="BM189" s="153" t="s">
        <v>398</v>
      </c>
    </row>
    <row r="190" spans="1:65" s="2" customFormat="1" ht="49.15" customHeight="1" x14ac:dyDescent="0.2">
      <c r="A190" s="29"/>
      <c r="B190" s="141"/>
      <c r="C190" s="142" t="s">
        <v>399</v>
      </c>
      <c r="D190" s="142" t="s">
        <v>126</v>
      </c>
      <c r="E190" s="143" t="s">
        <v>400</v>
      </c>
      <c r="F190" s="144" t="s">
        <v>401</v>
      </c>
      <c r="G190" s="145" t="s">
        <v>172</v>
      </c>
      <c r="H190" s="146">
        <v>380</v>
      </c>
      <c r="I190" s="147"/>
      <c r="J190" s="148">
        <f t="shared" si="20"/>
        <v>0</v>
      </c>
      <c r="K190" s="144" t="s">
        <v>130</v>
      </c>
      <c r="L190" s="30"/>
      <c r="M190" s="149" t="s">
        <v>1</v>
      </c>
      <c r="N190" s="150" t="s">
        <v>42</v>
      </c>
      <c r="O190" s="55"/>
      <c r="P190" s="151">
        <f t="shared" si="21"/>
        <v>0</v>
      </c>
      <c r="Q190" s="151">
        <v>0</v>
      </c>
      <c r="R190" s="151">
        <f t="shared" si="22"/>
        <v>0</v>
      </c>
      <c r="S190" s="151">
        <v>0</v>
      </c>
      <c r="T190" s="152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3" t="s">
        <v>131</v>
      </c>
      <c r="AT190" s="153" t="s">
        <v>126</v>
      </c>
      <c r="AU190" s="153" t="s">
        <v>87</v>
      </c>
      <c r="AY190" s="14" t="s">
        <v>123</v>
      </c>
      <c r="BE190" s="154">
        <f t="shared" si="24"/>
        <v>0</v>
      </c>
      <c r="BF190" s="154">
        <f t="shared" si="25"/>
        <v>0</v>
      </c>
      <c r="BG190" s="154">
        <f t="shared" si="26"/>
        <v>0</v>
      </c>
      <c r="BH190" s="154">
        <f t="shared" si="27"/>
        <v>0</v>
      </c>
      <c r="BI190" s="154">
        <f t="shared" si="28"/>
        <v>0</v>
      </c>
      <c r="BJ190" s="14" t="s">
        <v>85</v>
      </c>
      <c r="BK190" s="154">
        <f t="shared" si="29"/>
        <v>0</v>
      </c>
      <c r="BL190" s="14" t="s">
        <v>131</v>
      </c>
      <c r="BM190" s="153" t="s">
        <v>402</v>
      </c>
    </row>
    <row r="191" spans="1:65" s="2" customFormat="1" ht="24.2" customHeight="1" x14ac:dyDescent="0.2">
      <c r="A191" s="29"/>
      <c r="B191" s="141"/>
      <c r="C191" s="142" t="s">
        <v>403</v>
      </c>
      <c r="D191" s="142" t="s">
        <v>126</v>
      </c>
      <c r="E191" s="143" t="s">
        <v>404</v>
      </c>
      <c r="F191" s="144" t="s">
        <v>405</v>
      </c>
      <c r="G191" s="145" t="s">
        <v>172</v>
      </c>
      <c r="H191" s="146">
        <v>270</v>
      </c>
      <c r="I191" s="147"/>
      <c r="J191" s="148">
        <f t="shared" si="20"/>
        <v>0</v>
      </c>
      <c r="K191" s="144" t="s">
        <v>130</v>
      </c>
      <c r="L191" s="30"/>
      <c r="M191" s="149" t="s">
        <v>1</v>
      </c>
      <c r="N191" s="150" t="s">
        <v>42</v>
      </c>
      <c r="O191" s="55"/>
      <c r="P191" s="151">
        <f t="shared" si="21"/>
        <v>0</v>
      </c>
      <c r="Q191" s="151">
        <v>0</v>
      </c>
      <c r="R191" s="151">
        <f t="shared" si="22"/>
        <v>0</v>
      </c>
      <c r="S191" s="151">
        <v>0</v>
      </c>
      <c r="T191" s="152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3" t="s">
        <v>131</v>
      </c>
      <c r="AT191" s="153" t="s">
        <v>126</v>
      </c>
      <c r="AU191" s="153" t="s">
        <v>87</v>
      </c>
      <c r="AY191" s="14" t="s">
        <v>123</v>
      </c>
      <c r="BE191" s="154">
        <f t="shared" si="24"/>
        <v>0</v>
      </c>
      <c r="BF191" s="154">
        <f t="shared" si="25"/>
        <v>0</v>
      </c>
      <c r="BG191" s="154">
        <f t="shared" si="26"/>
        <v>0</v>
      </c>
      <c r="BH191" s="154">
        <f t="shared" si="27"/>
        <v>0</v>
      </c>
      <c r="BI191" s="154">
        <f t="shared" si="28"/>
        <v>0</v>
      </c>
      <c r="BJ191" s="14" t="s">
        <v>85</v>
      </c>
      <c r="BK191" s="154">
        <f t="shared" si="29"/>
        <v>0</v>
      </c>
      <c r="BL191" s="14" t="s">
        <v>131</v>
      </c>
      <c r="BM191" s="153" t="s">
        <v>406</v>
      </c>
    </row>
    <row r="192" spans="1:65" s="2" customFormat="1" ht="37.9" customHeight="1" x14ac:dyDescent="0.2">
      <c r="A192" s="29"/>
      <c r="B192" s="141"/>
      <c r="C192" s="142" t="s">
        <v>407</v>
      </c>
      <c r="D192" s="142" t="s">
        <v>126</v>
      </c>
      <c r="E192" s="143" t="s">
        <v>408</v>
      </c>
      <c r="F192" s="144" t="s">
        <v>409</v>
      </c>
      <c r="G192" s="145" t="s">
        <v>189</v>
      </c>
      <c r="H192" s="146">
        <v>550</v>
      </c>
      <c r="I192" s="147"/>
      <c r="J192" s="148">
        <f t="shared" si="20"/>
        <v>0</v>
      </c>
      <c r="K192" s="144" t="s">
        <v>130</v>
      </c>
      <c r="L192" s="30"/>
      <c r="M192" s="149" t="s">
        <v>1</v>
      </c>
      <c r="N192" s="150" t="s">
        <v>42</v>
      </c>
      <c r="O192" s="55"/>
      <c r="P192" s="151">
        <f t="shared" si="21"/>
        <v>0</v>
      </c>
      <c r="Q192" s="151">
        <v>0</v>
      </c>
      <c r="R192" s="151">
        <f t="shared" si="22"/>
        <v>0</v>
      </c>
      <c r="S192" s="151">
        <v>0</v>
      </c>
      <c r="T192" s="152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3" t="s">
        <v>131</v>
      </c>
      <c r="AT192" s="153" t="s">
        <v>126</v>
      </c>
      <c r="AU192" s="153" t="s">
        <v>87</v>
      </c>
      <c r="AY192" s="14" t="s">
        <v>123</v>
      </c>
      <c r="BE192" s="154">
        <f t="shared" si="24"/>
        <v>0</v>
      </c>
      <c r="BF192" s="154">
        <f t="shared" si="25"/>
        <v>0</v>
      </c>
      <c r="BG192" s="154">
        <f t="shared" si="26"/>
        <v>0</v>
      </c>
      <c r="BH192" s="154">
        <f t="shared" si="27"/>
        <v>0</v>
      </c>
      <c r="BI192" s="154">
        <f t="shared" si="28"/>
        <v>0</v>
      </c>
      <c r="BJ192" s="14" t="s">
        <v>85</v>
      </c>
      <c r="BK192" s="154">
        <f t="shared" si="29"/>
        <v>0</v>
      </c>
      <c r="BL192" s="14" t="s">
        <v>131</v>
      </c>
      <c r="BM192" s="153" t="s">
        <v>410</v>
      </c>
    </row>
    <row r="193" spans="1:65" s="2" customFormat="1" ht="37.9" customHeight="1" x14ac:dyDescent="0.2">
      <c r="A193" s="29"/>
      <c r="B193" s="141"/>
      <c r="C193" s="142" t="s">
        <v>411</v>
      </c>
      <c r="D193" s="142" t="s">
        <v>126</v>
      </c>
      <c r="E193" s="143" t="s">
        <v>412</v>
      </c>
      <c r="F193" s="144" t="s">
        <v>413</v>
      </c>
      <c r="G193" s="145" t="s">
        <v>189</v>
      </c>
      <c r="H193" s="146">
        <v>550</v>
      </c>
      <c r="I193" s="147"/>
      <c r="J193" s="148">
        <f t="shared" si="20"/>
        <v>0</v>
      </c>
      <c r="K193" s="144" t="s">
        <v>130</v>
      </c>
      <c r="L193" s="30"/>
      <c r="M193" s="149" t="s">
        <v>1</v>
      </c>
      <c r="N193" s="150" t="s">
        <v>42</v>
      </c>
      <c r="O193" s="55"/>
      <c r="P193" s="151">
        <f t="shared" si="21"/>
        <v>0</v>
      </c>
      <c r="Q193" s="151">
        <v>0</v>
      </c>
      <c r="R193" s="151">
        <f t="shared" si="22"/>
        <v>0</v>
      </c>
      <c r="S193" s="151">
        <v>0</v>
      </c>
      <c r="T193" s="152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3" t="s">
        <v>131</v>
      </c>
      <c r="AT193" s="153" t="s">
        <v>126</v>
      </c>
      <c r="AU193" s="153" t="s">
        <v>87</v>
      </c>
      <c r="AY193" s="14" t="s">
        <v>123</v>
      </c>
      <c r="BE193" s="154">
        <f t="shared" si="24"/>
        <v>0</v>
      </c>
      <c r="BF193" s="154">
        <f t="shared" si="25"/>
        <v>0</v>
      </c>
      <c r="BG193" s="154">
        <f t="shared" si="26"/>
        <v>0</v>
      </c>
      <c r="BH193" s="154">
        <f t="shared" si="27"/>
        <v>0</v>
      </c>
      <c r="BI193" s="154">
        <f t="shared" si="28"/>
        <v>0</v>
      </c>
      <c r="BJ193" s="14" t="s">
        <v>85</v>
      </c>
      <c r="BK193" s="154">
        <f t="shared" si="29"/>
        <v>0</v>
      </c>
      <c r="BL193" s="14" t="s">
        <v>131</v>
      </c>
      <c r="BM193" s="153" t="s">
        <v>414</v>
      </c>
    </row>
    <row r="194" spans="1:65" s="2" customFormat="1" ht="37.9" customHeight="1" x14ac:dyDescent="0.2">
      <c r="A194" s="29"/>
      <c r="B194" s="141"/>
      <c r="C194" s="142" t="s">
        <v>415</v>
      </c>
      <c r="D194" s="142" t="s">
        <v>126</v>
      </c>
      <c r="E194" s="143" t="s">
        <v>416</v>
      </c>
      <c r="F194" s="144" t="s">
        <v>417</v>
      </c>
      <c r="G194" s="145" t="s">
        <v>177</v>
      </c>
      <c r="H194" s="146">
        <v>55</v>
      </c>
      <c r="I194" s="147"/>
      <c r="J194" s="148">
        <f t="shared" si="20"/>
        <v>0</v>
      </c>
      <c r="K194" s="144" t="s">
        <v>130</v>
      </c>
      <c r="L194" s="30"/>
      <c r="M194" s="149" t="s">
        <v>1</v>
      </c>
      <c r="N194" s="150" t="s">
        <v>42</v>
      </c>
      <c r="O194" s="55"/>
      <c r="P194" s="151">
        <f t="shared" si="21"/>
        <v>0</v>
      </c>
      <c r="Q194" s="151">
        <v>0</v>
      </c>
      <c r="R194" s="151">
        <f t="shared" si="22"/>
        <v>0</v>
      </c>
      <c r="S194" s="151">
        <v>0</v>
      </c>
      <c r="T194" s="152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3" t="s">
        <v>131</v>
      </c>
      <c r="AT194" s="153" t="s">
        <v>126</v>
      </c>
      <c r="AU194" s="153" t="s">
        <v>87</v>
      </c>
      <c r="AY194" s="14" t="s">
        <v>123</v>
      </c>
      <c r="BE194" s="154">
        <f t="shared" si="24"/>
        <v>0</v>
      </c>
      <c r="BF194" s="154">
        <f t="shared" si="25"/>
        <v>0</v>
      </c>
      <c r="BG194" s="154">
        <f t="shared" si="26"/>
        <v>0</v>
      </c>
      <c r="BH194" s="154">
        <f t="shared" si="27"/>
        <v>0</v>
      </c>
      <c r="BI194" s="154">
        <f t="shared" si="28"/>
        <v>0</v>
      </c>
      <c r="BJ194" s="14" t="s">
        <v>85</v>
      </c>
      <c r="BK194" s="154">
        <f t="shared" si="29"/>
        <v>0</v>
      </c>
      <c r="BL194" s="14" t="s">
        <v>131</v>
      </c>
      <c r="BM194" s="153" t="s">
        <v>418</v>
      </c>
    </row>
    <row r="195" spans="1:65" s="2" customFormat="1" ht="16.5" customHeight="1" x14ac:dyDescent="0.2">
      <c r="A195" s="29"/>
      <c r="B195" s="141"/>
      <c r="C195" s="155" t="s">
        <v>419</v>
      </c>
      <c r="D195" s="155" t="s">
        <v>192</v>
      </c>
      <c r="E195" s="156" t="s">
        <v>420</v>
      </c>
      <c r="F195" s="157" t="s">
        <v>421</v>
      </c>
      <c r="G195" s="158" t="s">
        <v>167</v>
      </c>
      <c r="H195" s="159">
        <v>110</v>
      </c>
      <c r="I195" s="160"/>
      <c r="J195" s="161">
        <f t="shared" si="20"/>
        <v>0</v>
      </c>
      <c r="K195" s="157" t="s">
        <v>130</v>
      </c>
      <c r="L195" s="162"/>
      <c r="M195" s="163" t="s">
        <v>1</v>
      </c>
      <c r="N195" s="164" t="s">
        <v>42</v>
      </c>
      <c r="O195" s="55"/>
      <c r="P195" s="151">
        <f t="shared" si="21"/>
        <v>0</v>
      </c>
      <c r="Q195" s="151">
        <v>1</v>
      </c>
      <c r="R195" s="151">
        <f t="shared" si="22"/>
        <v>110</v>
      </c>
      <c r="S195" s="151">
        <v>0</v>
      </c>
      <c r="T195" s="152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3" t="s">
        <v>156</v>
      </c>
      <c r="AT195" s="153" t="s">
        <v>192</v>
      </c>
      <c r="AU195" s="153" t="s">
        <v>87</v>
      </c>
      <c r="AY195" s="14" t="s">
        <v>123</v>
      </c>
      <c r="BE195" s="154">
        <f t="shared" si="24"/>
        <v>0</v>
      </c>
      <c r="BF195" s="154">
        <f t="shared" si="25"/>
        <v>0</v>
      </c>
      <c r="BG195" s="154">
        <f t="shared" si="26"/>
        <v>0</v>
      </c>
      <c r="BH195" s="154">
        <f t="shared" si="27"/>
        <v>0</v>
      </c>
      <c r="BI195" s="154">
        <f t="shared" si="28"/>
        <v>0</v>
      </c>
      <c r="BJ195" s="14" t="s">
        <v>85</v>
      </c>
      <c r="BK195" s="154">
        <f t="shared" si="29"/>
        <v>0</v>
      </c>
      <c r="BL195" s="14" t="s">
        <v>131</v>
      </c>
      <c r="BM195" s="153" t="s">
        <v>422</v>
      </c>
    </row>
    <row r="196" spans="1:65" s="2" customFormat="1" ht="37.9" customHeight="1" x14ac:dyDescent="0.2">
      <c r="A196" s="29"/>
      <c r="B196" s="141"/>
      <c r="C196" s="142" t="s">
        <v>423</v>
      </c>
      <c r="D196" s="142" t="s">
        <v>126</v>
      </c>
      <c r="E196" s="143" t="s">
        <v>424</v>
      </c>
      <c r="F196" s="144" t="s">
        <v>425</v>
      </c>
      <c r="G196" s="145" t="s">
        <v>129</v>
      </c>
      <c r="H196" s="146">
        <v>1</v>
      </c>
      <c r="I196" s="147"/>
      <c r="J196" s="148">
        <f t="shared" si="20"/>
        <v>0</v>
      </c>
      <c r="K196" s="144" t="s">
        <v>130</v>
      </c>
      <c r="L196" s="30"/>
      <c r="M196" s="149" t="s">
        <v>1</v>
      </c>
      <c r="N196" s="150" t="s">
        <v>42</v>
      </c>
      <c r="O196" s="55"/>
      <c r="P196" s="151">
        <f t="shared" si="21"/>
        <v>0</v>
      </c>
      <c r="Q196" s="151">
        <v>0</v>
      </c>
      <c r="R196" s="151">
        <f t="shared" si="22"/>
        <v>0</v>
      </c>
      <c r="S196" s="151">
        <v>0</v>
      </c>
      <c r="T196" s="152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3" t="s">
        <v>131</v>
      </c>
      <c r="AT196" s="153" t="s">
        <v>126</v>
      </c>
      <c r="AU196" s="153" t="s">
        <v>87</v>
      </c>
      <c r="AY196" s="14" t="s">
        <v>123</v>
      </c>
      <c r="BE196" s="154">
        <f t="shared" si="24"/>
        <v>0</v>
      </c>
      <c r="BF196" s="154">
        <f t="shared" si="25"/>
        <v>0</v>
      </c>
      <c r="BG196" s="154">
        <f t="shared" si="26"/>
        <v>0</v>
      </c>
      <c r="BH196" s="154">
        <f t="shared" si="27"/>
        <v>0</v>
      </c>
      <c r="BI196" s="154">
        <f t="shared" si="28"/>
        <v>0</v>
      </c>
      <c r="BJ196" s="14" t="s">
        <v>85</v>
      </c>
      <c r="BK196" s="154">
        <f t="shared" si="29"/>
        <v>0</v>
      </c>
      <c r="BL196" s="14" t="s">
        <v>131</v>
      </c>
      <c r="BM196" s="153" t="s">
        <v>426</v>
      </c>
    </row>
    <row r="197" spans="1:65" s="2" customFormat="1" ht="16.5" customHeight="1" x14ac:dyDescent="0.2">
      <c r="A197" s="29"/>
      <c r="B197" s="141"/>
      <c r="C197" s="155" t="s">
        <v>427</v>
      </c>
      <c r="D197" s="155" t="s">
        <v>192</v>
      </c>
      <c r="E197" s="156" t="s">
        <v>428</v>
      </c>
      <c r="F197" s="157" t="s">
        <v>429</v>
      </c>
      <c r="G197" s="158" t="s">
        <v>129</v>
      </c>
      <c r="H197" s="159">
        <v>1</v>
      </c>
      <c r="I197" s="160"/>
      <c r="J197" s="161">
        <f t="shared" si="20"/>
        <v>0</v>
      </c>
      <c r="K197" s="157" t="s">
        <v>130</v>
      </c>
      <c r="L197" s="162"/>
      <c r="M197" s="163" t="s">
        <v>1</v>
      </c>
      <c r="N197" s="164" t="s">
        <v>42</v>
      </c>
      <c r="O197" s="55"/>
      <c r="P197" s="151">
        <f t="shared" si="21"/>
        <v>0</v>
      </c>
      <c r="Q197" s="151">
        <v>0.06</v>
      </c>
      <c r="R197" s="151">
        <f t="shared" si="22"/>
        <v>0.06</v>
      </c>
      <c r="S197" s="151">
        <v>0</v>
      </c>
      <c r="T197" s="152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3" t="s">
        <v>156</v>
      </c>
      <c r="AT197" s="153" t="s">
        <v>192</v>
      </c>
      <c r="AU197" s="153" t="s">
        <v>87</v>
      </c>
      <c r="AY197" s="14" t="s">
        <v>123</v>
      </c>
      <c r="BE197" s="154">
        <f t="shared" si="24"/>
        <v>0</v>
      </c>
      <c r="BF197" s="154">
        <f t="shared" si="25"/>
        <v>0</v>
      </c>
      <c r="BG197" s="154">
        <f t="shared" si="26"/>
        <v>0</v>
      </c>
      <c r="BH197" s="154">
        <f t="shared" si="27"/>
        <v>0</v>
      </c>
      <c r="BI197" s="154">
        <f t="shared" si="28"/>
        <v>0</v>
      </c>
      <c r="BJ197" s="14" t="s">
        <v>85</v>
      </c>
      <c r="BK197" s="154">
        <f t="shared" si="29"/>
        <v>0</v>
      </c>
      <c r="BL197" s="14" t="s">
        <v>131</v>
      </c>
      <c r="BM197" s="153" t="s">
        <v>430</v>
      </c>
    </row>
    <row r="198" spans="1:65" s="2" customFormat="1" ht="33" customHeight="1" x14ac:dyDescent="0.2">
      <c r="A198" s="29"/>
      <c r="B198" s="141"/>
      <c r="C198" s="142" t="s">
        <v>431</v>
      </c>
      <c r="D198" s="142" t="s">
        <v>126</v>
      </c>
      <c r="E198" s="143" t="s">
        <v>432</v>
      </c>
      <c r="F198" s="144" t="s">
        <v>433</v>
      </c>
      <c r="G198" s="145" t="s">
        <v>146</v>
      </c>
      <c r="H198" s="146">
        <v>0.2</v>
      </c>
      <c r="I198" s="147"/>
      <c r="J198" s="148">
        <f t="shared" si="20"/>
        <v>0</v>
      </c>
      <c r="K198" s="144" t="s">
        <v>130</v>
      </c>
      <c r="L198" s="30"/>
      <c r="M198" s="149" t="s">
        <v>1</v>
      </c>
      <c r="N198" s="150" t="s">
        <v>42</v>
      </c>
      <c r="O198" s="55"/>
      <c r="P198" s="151">
        <f t="shared" si="21"/>
        <v>0</v>
      </c>
      <c r="Q198" s="151">
        <v>0</v>
      </c>
      <c r="R198" s="151">
        <f t="shared" si="22"/>
        <v>0</v>
      </c>
      <c r="S198" s="151">
        <v>0</v>
      </c>
      <c r="T198" s="152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3" t="s">
        <v>131</v>
      </c>
      <c r="AT198" s="153" t="s">
        <v>126</v>
      </c>
      <c r="AU198" s="153" t="s">
        <v>87</v>
      </c>
      <c r="AY198" s="14" t="s">
        <v>123</v>
      </c>
      <c r="BE198" s="154">
        <f t="shared" si="24"/>
        <v>0</v>
      </c>
      <c r="BF198" s="154">
        <f t="shared" si="25"/>
        <v>0</v>
      </c>
      <c r="BG198" s="154">
        <f t="shared" si="26"/>
        <v>0</v>
      </c>
      <c r="BH198" s="154">
        <f t="shared" si="27"/>
        <v>0</v>
      </c>
      <c r="BI198" s="154">
        <f t="shared" si="28"/>
        <v>0</v>
      </c>
      <c r="BJ198" s="14" t="s">
        <v>85</v>
      </c>
      <c r="BK198" s="154">
        <f t="shared" si="29"/>
        <v>0</v>
      </c>
      <c r="BL198" s="14" t="s">
        <v>131</v>
      </c>
      <c r="BM198" s="153" t="s">
        <v>434</v>
      </c>
    </row>
    <row r="199" spans="1:65" s="2" customFormat="1" ht="33" customHeight="1" x14ac:dyDescent="0.2">
      <c r="A199" s="29"/>
      <c r="B199" s="141"/>
      <c r="C199" s="142" t="s">
        <v>435</v>
      </c>
      <c r="D199" s="142" t="s">
        <v>126</v>
      </c>
      <c r="E199" s="143" t="s">
        <v>436</v>
      </c>
      <c r="F199" s="144" t="s">
        <v>437</v>
      </c>
      <c r="G199" s="145" t="s">
        <v>172</v>
      </c>
      <c r="H199" s="146">
        <v>145.22</v>
      </c>
      <c r="I199" s="147"/>
      <c r="J199" s="148">
        <f t="shared" si="20"/>
        <v>0</v>
      </c>
      <c r="K199" s="144" t="s">
        <v>130</v>
      </c>
      <c r="L199" s="30"/>
      <c r="M199" s="149" t="s">
        <v>1</v>
      </c>
      <c r="N199" s="150" t="s">
        <v>42</v>
      </c>
      <c r="O199" s="55"/>
      <c r="P199" s="151">
        <f t="shared" si="21"/>
        <v>0</v>
      </c>
      <c r="Q199" s="151">
        <v>0</v>
      </c>
      <c r="R199" s="151">
        <f t="shared" si="22"/>
        <v>0</v>
      </c>
      <c r="S199" s="151">
        <v>0</v>
      </c>
      <c r="T199" s="152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3" t="s">
        <v>131</v>
      </c>
      <c r="AT199" s="153" t="s">
        <v>126</v>
      </c>
      <c r="AU199" s="153" t="s">
        <v>87</v>
      </c>
      <c r="AY199" s="14" t="s">
        <v>123</v>
      </c>
      <c r="BE199" s="154">
        <f t="shared" si="24"/>
        <v>0</v>
      </c>
      <c r="BF199" s="154">
        <f t="shared" si="25"/>
        <v>0</v>
      </c>
      <c r="BG199" s="154">
        <f t="shared" si="26"/>
        <v>0</v>
      </c>
      <c r="BH199" s="154">
        <f t="shared" si="27"/>
        <v>0</v>
      </c>
      <c r="BI199" s="154">
        <f t="shared" si="28"/>
        <v>0</v>
      </c>
      <c r="BJ199" s="14" t="s">
        <v>85</v>
      </c>
      <c r="BK199" s="154">
        <f t="shared" si="29"/>
        <v>0</v>
      </c>
      <c r="BL199" s="14" t="s">
        <v>131</v>
      </c>
      <c r="BM199" s="153" t="s">
        <v>438</v>
      </c>
    </row>
    <row r="200" spans="1:65" s="12" customFormat="1" ht="25.9" customHeight="1" x14ac:dyDescent="0.2">
      <c r="B200" s="128"/>
      <c r="D200" s="129" t="s">
        <v>76</v>
      </c>
      <c r="E200" s="130" t="s">
        <v>439</v>
      </c>
      <c r="F200" s="130" t="s">
        <v>440</v>
      </c>
      <c r="I200" s="131"/>
      <c r="J200" s="132">
        <f>BK200</f>
        <v>0</v>
      </c>
      <c r="L200" s="128"/>
      <c r="M200" s="133"/>
      <c r="N200" s="134"/>
      <c r="O200" s="134"/>
      <c r="P200" s="135">
        <f>SUM(P201:P221)</f>
        <v>0</v>
      </c>
      <c r="Q200" s="134"/>
      <c r="R200" s="135">
        <f>SUM(R201:R221)</f>
        <v>0</v>
      </c>
      <c r="S200" s="134"/>
      <c r="T200" s="136">
        <f>SUM(T201:T221)</f>
        <v>0</v>
      </c>
      <c r="AR200" s="129" t="s">
        <v>131</v>
      </c>
      <c r="AT200" s="137" t="s">
        <v>76</v>
      </c>
      <c r="AU200" s="137" t="s">
        <v>77</v>
      </c>
      <c r="AY200" s="129" t="s">
        <v>123</v>
      </c>
      <c r="BK200" s="138">
        <f>SUM(BK201:BK221)</f>
        <v>0</v>
      </c>
    </row>
    <row r="201" spans="1:65" s="2" customFormat="1" ht="16.5" customHeight="1" x14ac:dyDescent="0.2">
      <c r="A201" s="29"/>
      <c r="B201" s="141"/>
      <c r="C201" s="142" t="s">
        <v>441</v>
      </c>
      <c r="D201" s="142" t="s">
        <v>126</v>
      </c>
      <c r="E201" s="143" t="s">
        <v>442</v>
      </c>
      <c r="F201" s="144" t="s">
        <v>443</v>
      </c>
      <c r="G201" s="145" t="s">
        <v>129</v>
      </c>
      <c r="H201" s="146">
        <v>20</v>
      </c>
      <c r="I201" s="147"/>
      <c r="J201" s="148">
        <f t="shared" ref="J201:J221" si="30">ROUND(I201*H201,2)</f>
        <v>0</v>
      </c>
      <c r="K201" s="144" t="s">
        <v>130</v>
      </c>
      <c r="L201" s="30"/>
      <c r="M201" s="149" t="s">
        <v>1</v>
      </c>
      <c r="N201" s="150" t="s">
        <v>42</v>
      </c>
      <c r="O201" s="55"/>
      <c r="P201" s="151">
        <f t="shared" ref="P201:P221" si="31">O201*H201</f>
        <v>0</v>
      </c>
      <c r="Q201" s="151">
        <v>0</v>
      </c>
      <c r="R201" s="151">
        <f t="shared" ref="R201:R221" si="32">Q201*H201</f>
        <v>0</v>
      </c>
      <c r="S201" s="151">
        <v>0</v>
      </c>
      <c r="T201" s="152">
        <f t="shared" ref="T201:T221" si="33"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3" t="s">
        <v>444</v>
      </c>
      <c r="AT201" s="153" t="s">
        <v>126</v>
      </c>
      <c r="AU201" s="153" t="s">
        <v>85</v>
      </c>
      <c r="AY201" s="14" t="s">
        <v>123</v>
      </c>
      <c r="BE201" s="154">
        <f t="shared" ref="BE201:BE221" si="34">IF(N201="základní",J201,0)</f>
        <v>0</v>
      </c>
      <c r="BF201" s="154">
        <f t="shared" ref="BF201:BF221" si="35">IF(N201="snížená",J201,0)</f>
        <v>0</v>
      </c>
      <c r="BG201" s="154">
        <f t="shared" ref="BG201:BG221" si="36">IF(N201="zákl. přenesená",J201,0)</f>
        <v>0</v>
      </c>
      <c r="BH201" s="154">
        <f t="shared" ref="BH201:BH221" si="37">IF(N201="sníž. přenesená",J201,0)</f>
        <v>0</v>
      </c>
      <c r="BI201" s="154">
        <f t="shared" ref="BI201:BI221" si="38">IF(N201="nulová",J201,0)</f>
        <v>0</v>
      </c>
      <c r="BJ201" s="14" t="s">
        <v>85</v>
      </c>
      <c r="BK201" s="154">
        <f t="shared" ref="BK201:BK221" si="39">ROUND(I201*H201,2)</f>
        <v>0</v>
      </c>
      <c r="BL201" s="14" t="s">
        <v>444</v>
      </c>
      <c r="BM201" s="153" t="s">
        <v>445</v>
      </c>
    </row>
    <row r="202" spans="1:65" s="2" customFormat="1" ht="33" customHeight="1" x14ac:dyDescent="0.2">
      <c r="A202" s="29"/>
      <c r="B202" s="141"/>
      <c r="C202" s="142" t="s">
        <v>446</v>
      </c>
      <c r="D202" s="142" t="s">
        <v>126</v>
      </c>
      <c r="E202" s="143" t="s">
        <v>447</v>
      </c>
      <c r="F202" s="144" t="s">
        <v>448</v>
      </c>
      <c r="G202" s="145" t="s">
        <v>129</v>
      </c>
      <c r="H202" s="146">
        <v>20</v>
      </c>
      <c r="I202" s="147"/>
      <c r="J202" s="148">
        <f t="shared" si="30"/>
        <v>0</v>
      </c>
      <c r="K202" s="144" t="s">
        <v>130</v>
      </c>
      <c r="L202" s="30"/>
      <c r="M202" s="149" t="s">
        <v>1</v>
      </c>
      <c r="N202" s="150" t="s">
        <v>42</v>
      </c>
      <c r="O202" s="55"/>
      <c r="P202" s="151">
        <f t="shared" si="31"/>
        <v>0</v>
      </c>
      <c r="Q202" s="151">
        <v>0</v>
      </c>
      <c r="R202" s="151">
        <f t="shared" si="32"/>
        <v>0</v>
      </c>
      <c r="S202" s="151">
        <v>0</v>
      </c>
      <c r="T202" s="152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3" t="s">
        <v>444</v>
      </c>
      <c r="AT202" s="153" t="s">
        <v>126</v>
      </c>
      <c r="AU202" s="153" t="s">
        <v>85</v>
      </c>
      <c r="AY202" s="14" t="s">
        <v>123</v>
      </c>
      <c r="BE202" s="154">
        <f t="shared" si="34"/>
        <v>0</v>
      </c>
      <c r="BF202" s="154">
        <f t="shared" si="35"/>
        <v>0</v>
      </c>
      <c r="BG202" s="154">
        <f t="shared" si="36"/>
        <v>0</v>
      </c>
      <c r="BH202" s="154">
        <f t="shared" si="37"/>
        <v>0</v>
      </c>
      <c r="BI202" s="154">
        <f t="shared" si="38"/>
        <v>0</v>
      </c>
      <c r="BJ202" s="14" t="s">
        <v>85</v>
      </c>
      <c r="BK202" s="154">
        <f t="shared" si="39"/>
        <v>0</v>
      </c>
      <c r="BL202" s="14" t="s">
        <v>444</v>
      </c>
      <c r="BM202" s="153" t="s">
        <v>449</v>
      </c>
    </row>
    <row r="203" spans="1:65" s="2" customFormat="1" ht="16.5" customHeight="1" x14ac:dyDescent="0.2">
      <c r="A203" s="29"/>
      <c r="B203" s="141"/>
      <c r="C203" s="155" t="s">
        <v>450</v>
      </c>
      <c r="D203" s="155" t="s">
        <v>192</v>
      </c>
      <c r="E203" s="156" t="s">
        <v>451</v>
      </c>
      <c r="F203" s="157" t="s">
        <v>452</v>
      </c>
      <c r="G203" s="158" t="s">
        <v>129</v>
      </c>
      <c r="H203" s="159">
        <v>20</v>
      </c>
      <c r="I203" s="160"/>
      <c r="J203" s="161">
        <f t="shared" si="30"/>
        <v>0</v>
      </c>
      <c r="K203" s="157" t="s">
        <v>130</v>
      </c>
      <c r="L203" s="162"/>
      <c r="M203" s="163" t="s">
        <v>1</v>
      </c>
      <c r="N203" s="164" t="s">
        <v>42</v>
      </c>
      <c r="O203" s="55"/>
      <c r="P203" s="151">
        <f t="shared" si="31"/>
        <v>0</v>
      </c>
      <c r="Q203" s="151">
        <v>0</v>
      </c>
      <c r="R203" s="151">
        <f t="shared" si="32"/>
        <v>0</v>
      </c>
      <c r="S203" s="151">
        <v>0</v>
      </c>
      <c r="T203" s="152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3" t="s">
        <v>444</v>
      </c>
      <c r="AT203" s="153" t="s">
        <v>192</v>
      </c>
      <c r="AU203" s="153" t="s">
        <v>85</v>
      </c>
      <c r="AY203" s="14" t="s">
        <v>123</v>
      </c>
      <c r="BE203" s="154">
        <f t="shared" si="34"/>
        <v>0</v>
      </c>
      <c r="BF203" s="154">
        <f t="shared" si="35"/>
        <v>0</v>
      </c>
      <c r="BG203" s="154">
        <f t="shared" si="36"/>
        <v>0</v>
      </c>
      <c r="BH203" s="154">
        <f t="shared" si="37"/>
        <v>0</v>
      </c>
      <c r="BI203" s="154">
        <f t="shared" si="38"/>
        <v>0</v>
      </c>
      <c r="BJ203" s="14" t="s">
        <v>85</v>
      </c>
      <c r="BK203" s="154">
        <f t="shared" si="39"/>
        <v>0</v>
      </c>
      <c r="BL203" s="14" t="s">
        <v>444</v>
      </c>
      <c r="BM203" s="153" t="s">
        <v>453</v>
      </c>
    </row>
    <row r="204" spans="1:65" s="2" customFormat="1" ht="24.2" customHeight="1" x14ac:dyDescent="0.2">
      <c r="A204" s="29"/>
      <c r="B204" s="141"/>
      <c r="C204" s="142" t="s">
        <v>454</v>
      </c>
      <c r="D204" s="142" t="s">
        <v>126</v>
      </c>
      <c r="E204" s="143" t="s">
        <v>455</v>
      </c>
      <c r="F204" s="144" t="s">
        <v>456</v>
      </c>
      <c r="G204" s="145" t="s">
        <v>129</v>
      </c>
      <c r="H204" s="146">
        <v>2</v>
      </c>
      <c r="I204" s="147"/>
      <c r="J204" s="148">
        <f t="shared" si="30"/>
        <v>0</v>
      </c>
      <c r="K204" s="144" t="s">
        <v>130</v>
      </c>
      <c r="L204" s="30"/>
      <c r="M204" s="149" t="s">
        <v>1</v>
      </c>
      <c r="N204" s="150" t="s">
        <v>42</v>
      </c>
      <c r="O204" s="55"/>
      <c r="P204" s="151">
        <f t="shared" si="31"/>
        <v>0</v>
      </c>
      <c r="Q204" s="151">
        <v>0</v>
      </c>
      <c r="R204" s="151">
        <f t="shared" si="32"/>
        <v>0</v>
      </c>
      <c r="S204" s="151">
        <v>0</v>
      </c>
      <c r="T204" s="152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3" t="s">
        <v>444</v>
      </c>
      <c r="AT204" s="153" t="s">
        <v>126</v>
      </c>
      <c r="AU204" s="153" t="s">
        <v>85</v>
      </c>
      <c r="AY204" s="14" t="s">
        <v>123</v>
      </c>
      <c r="BE204" s="154">
        <f t="shared" si="34"/>
        <v>0</v>
      </c>
      <c r="BF204" s="154">
        <f t="shared" si="35"/>
        <v>0</v>
      </c>
      <c r="BG204" s="154">
        <f t="shared" si="36"/>
        <v>0</v>
      </c>
      <c r="BH204" s="154">
        <f t="shared" si="37"/>
        <v>0</v>
      </c>
      <c r="BI204" s="154">
        <f t="shared" si="38"/>
        <v>0</v>
      </c>
      <c r="BJ204" s="14" t="s">
        <v>85</v>
      </c>
      <c r="BK204" s="154">
        <f t="shared" si="39"/>
        <v>0</v>
      </c>
      <c r="BL204" s="14" t="s">
        <v>444</v>
      </c>
      <c r="BM204" s="153" t="s">
        <v>457</v>
      </c>
    </row>
    <row r="205" spans="1:65" s="2" customFormat="1" ht="16.5" customHeight="1" x14ac:dyDescent="0.2">
      <c r="A205" s="29"/>
      <c r="B205" s="141"/>
      <c r="C205" s="142" t="s">
        <v>458</v>
      </c>
      <c r="D205" s="142" t="s">
        <v>126</v>
      </c>
      <c r="E205" s="143" t="s">
        <v>459</v>
      </c>
      <c r="F205" s="144" t="s">
        <v>460</v>
      </c>
      <c r="G205" s="145" t="s">
        <v>129</v>
      </c>
      <c r="H205" s="146">
        <v>2</v>
      </c>
      <c r="I205" s="147"/>
      <c r="J205" s="148">
        <f t="shared" si="30"/>
        <v>0</v>
      </c>
      <c r="K205" s="144" t="s">
        <v>130</v>
      </c>
      <c r="L205" s="30"/>
      <c r="M205" s="149" t="s">
        <v>1</v>
      </c>
      <c r="N205" s="150" t="s">
        <v>42</v>
      </c>
      <c r="O205" s="55"/>
      <c r="P205" s="151">
        <f t="shared" si="31"/>
        <v>0</v>
      </c>
      <c r="Q205" s="151">
        <v>0</v>
      </c>
      <c r="R205" s="151">
        <f t="shared" si="32"/>
        <v>0</v>
      </c>
      <c r="S205" s="151">
        <v>0</v>
      </c>
      <c r="T205" s="152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3" t="s">
        <v>444</v>
      </c>
      <c r="AT205" s="153" t="s">
        <v>126</v>
      </c>
      <c r="AU205" s="153" t="s">
        <v>85</v>
      </c>
      <c r="AY205" s="14" t="s">
        <v>123</v>
      </c>
      <c r="BE205" s="154">
        <f t="shared" si="34"/>
        <v>0</v>
      </c>
      <c r="BF205" s="154">
        <f t="shared" si="35"/>
        <v>0</v>
      </c>
      <c r="BG205" s="154">
        <f t="shared" si="36"/>
        <v>0</v>
      </c>
      <c r="BH205" s="154">
        <f t="shared" si="37"/>
        <v>0</v>
      </c>
      <c r="BI205" s="154">
        <f t="shared" si="38"/>
        <v>0</v>
      </c>
      <c r="BJ205" s="14" t="s">
        <v>85</v>
      </c>
      <c r="BK205" s="154">
        <f t="shared" si="39"/>
        <v>0</v>
      </c>
      <c r="BL205" s="14" t="s">
        <v>444</v>
      </c>
      <c r="BM205" s="153" t="s">
        <v>461</v>
      </c>
    </row>
    <row r="206" spans="1:65" s="2" customFormat="1" ht="24.2" customHeight="1" x14ac:dyDescent="0.2">
      <c r="A206" s="29"/>
      <c r="B206" s="141"/>
      <c r="C206" s="142" t="s">
        <v>462</v>
      </c>
      <c r="D206" s="142" t="s">
        <v>126</v>
      </c>
      <c r="E206" s="143" t="s">
        <v>463</v>
      </c>
      <c r="F206" s="144" t="s">
        <v>464</v>
      </c>
      <c r="G206" s="145" t="s">
        <v>129</v>
      </c>
      <c r="H206" s="146">
        <v>4</v>
      </c>
      <c r="I206" s="147"/>
      <c r="J206" s="148">
        <f t="shared" si="30"/>
        <v>0</v>
      </c>
      <c r="K206" s="144" t="s">
        <v>130</v>
      </c>
      <c r="L206" s="30"/>
      <c r="M206" s="149" t="s">
        <v>1</v>
      </c>
      <c r="N206" s="150" t="s">
        <v>42</v>
      </c>
      <c r="O206" s="55"/>
      <c r="P206" s="151">
        <f t="shared" si="31"/>
        <v>0</v>
      </c>
      <c r="Q206" s="151">
        <v>0</v>
      </c>
      <c r="R206" s="151">
        <f t="shared" si="32"/>
        <v>0</v>
      </c>
      <c r="S206" s="151">
        <v>0</v>
      </c>
      <c r="T206" s="152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3" t="s">
        <v>444</v>
      </c>
      <c r="AT206" s="153" t="s">
        <v>126</v>
      </c>
      <c r="AU206" s="153" t="s">
        <v>85</v>
      </c>
      <c r="AY206" s="14" t="s">
        <v>123</v>
      </c>
      <c r="BE206" s="154">
        <f t="shared" si="34"/>
        <v>0</v>
      </c>
      <c r="BF206" s="154">
        <f t="shared" si="35"/>
        <v>0</v>
      </c>
      <c r="BG206" s="154">
        <f t="shared" si="36"/>
        <v>0</v>
      </c>
      <c r="BH206" s="154">
        <f t="shared" si="37"/>
        <v>0</v>
      </c>
      <c r="BI206" s="154">
        <f t="shared" si="38"/>
        <v>0</v>
      </c>
      <c r="BJ206" s="14" t="s">
        <v>85</v>
      </c>
      <c r="BK206" s="154">
        <f t="shared" si="39"/>
        <v>0</v>
      </c>
      <c r="BL206" s="14" t="s">
        <v>444</v>
      </c>
      <c r="BM206" s="153" t="s">
        <v>465</v>
      </c>
    </row>
    <row r="207" spans="1:65" s="2" customFormat="1" ht="16.5" customHeight="1" x14ac:dyDescent="0.2">
      <c r="A207" s="29"/>
      <c r="B207" s="141"/>
      <c r="C207" s="142" t="s">
        <v>466</v>
      </c>
      <c r="D207" s="142" t="s">
        <v>126</v>
      </c>
      <c r="E207" s="143" t="s">
        <v>467</v>
      </c>
      <c r="F207" s="144" t="s">
        <v>468</v>
      </c>
      <c r="G207" s="145" t="s">
        <v>129</v>
      </c>
      <c r="H207" s="146">
        <v>14</v>
      </c>
      <c r="I207" s="147"/>
      <c r="J207" s="148">
        <f t="shared" si="30"/>
        <v>0</v>
      </c>
      <c r="K207" s="144" t="s">
        <v>130</v>
      </c>
      <c r="L207" s="30"/>
      <c r="M207" s="149" t="s">
        <v>1</v>
      </c>
      <c r="N207" s="150" t="s">
        <v>42</v>
      </c>
      <c r="O207" s="55"/>
      <c r="P207" s="151">
        <f t="shared" si="31"/>
        <v>0</v>
      </c>
      <c r="Q207" s="151">
        <v>0</v>
      </c>
      <c r="R207" s="151">
        <f t="shared" si="32"/>
        <v>0</v>
      </c>
      <c r="S207" s="151">
        <v>0</v>
      </c>
      <c r="T207" s="152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3" t="s">
        <v>444</v>
      </c>
      <c r="AT207" s="153" t="s">
        <v>126</v>
      </c>
      <c r="AU207" s="153" t="s">
        <v>85</v>
      </c>
      <c r="AY207" s="14" t="s">
        <v>123</v>
      </c>
      <c r="BE207" s="154">
        <f t="shared" si="34"/>
        <v>0</v>
      </c>
      <c r="BF207" s="154">
        <f t="shared" si="35"/>
        <v>0</v>
      </c>
      <c r="BG207" s="154">
        <f t="shared" si="36"/>
        <v>0</v>
      </c>
      <c r="BH207" s="154">
        <f t="shared" si="37"/>
        <v>0</v>
      </c>
      <c r="BI207" s="154">
        <f t="shared" si="38"/>
        <v>0</v>
      </c>
      <c r="BJ207" s="14" t="s">
        <v>85</v>
      </c>
      <c r="BK207" s="154">
        <f t="shared" si="39"/>
        <v>0</v>
      </c>
      <c r="BL207" s="14" t="s">
        <v>444</v>
      </c>
      <c r="BM207" s="153" t="s">
        <v>469</v>
      </c>
    </row>
    <row r="208" spans="1:65" s="2" customFormat="1" ht="55.5" customHeight="1" x14ac:dyDescent="0.2">
      <c r="A208" s="29"/>
      <c r="B208" s="141"/>
      <c r="C208" s="142" t="s">
        <v>470</v>
      </c>
      <c r="D208" s="142" t="s">
        <v>126</v>
      </c>
      <c r="E208" s="143" t="s">
        <v>471</v>
      </c>
      <c r="F208" s="144" t="s">
        <v>472</v>
      </c>
      <c r="G208" s="145" t="s">
        <v>167</v>
      </c>
      <c r="H208" s="146">
        <v>1605</v>
      </c>
      <c r="I208" s="147"/>
      <c r="J208" s="148">
        <f t="shared" si="30"/>
        <v>0</v>
      </c>
      <c r="K208" s="144" t="s">
        <v>130</v>
      </c>
      <c r="L208" s="30"/>
      <c r="M208" s="149" t="s">
        <v>1</v>
      </c>
      <c r="N208" s="150" t="s">
        <v>42</v>
      </c>
      <c r="O208" s="55"/>
      <c r="P208" s="151">
        <f t="shared" si="31"/>
        <v>0</v>
      </c>
      <c r="Q208" s="151">
        <v>0</v>
      </c>
      <c r="R208" s="151">
        <f t="shared" si="32"/>
        <v>0</v>
      </c>
      <c r="S208" s="151">
        <v>0</v>
      </c>
      <c r="T208" s="152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3" t="s">
        <v>444</v>
      </c>
      <c r="AT208" s="153" t="s">
        <v>126</v>
      </c>
      <c r="AU208" s="153" t="s">
        <v>85</v>
      </c>
      <c r="AY208" s="14" t="s">
        <v>123</v>
      </c>
      <c r="BE208" s="154">
        <f t="shared" si="34"/>
        <v>0</v>
      </c>
      <c r="BF208" s="154">
        <f t="shared" si="35"/>
        <v>0</v>
      </c>
      <c r="BG208" s="154">
        <f t="shared" si="36"/>
        <v>0</v>
      </c>
      <c r="BH208" s="154">
        <f t="shared" si="37"/>
        <v>0</v>
      </c>
      <c r="BI208" s="154">
        <f t="shared" si="38"/>
        <v>0</v>
      </c>
      <c r="BJ208" s="14" t="s">
        <v>85</v>
      </c>
      <c r="BK208" s="154">
        <f t="shared" si="39"/>
        <v>0</v>
      </c>
      <c r="BL208" s="14" t="s">
        <v>444</v>
      </c>
      <c r="BM208" s="153" t="s">
        <v>473</v>
      </c>
    </row>
    <row r="209" spans="1:65" s="2" customFormat="1" ht="55.5" customHeight="1" x14ac:dyDescent="0.2">
      <c r="A209" s="29"/>
      <c r="B209" s="141"/>
      <c r="C209" s="142" t="s">
        <v>474</v>
      </c>
      <c r="D209" s="142" t="s">
        <v>126</v>
      </c>
      <c r="E209" s="143" t="s">
        <v>475</v>
      </c>
      <c r="F209" s="144" t="s">
        <v>476</v>
      </c>
      <c r="G209" s="145" t="s">
        <v>167</v>
      </c>
      <c r="H209" s="146">
        <v>1</v>
      </c>
      <c r="I209" s="147"/>
      <c r="J209" s="148">
        <f t="shared" si="30"/>
        <v>0</v>
      </c>
      <c r="K209" s="144" t="s">
        <v>130</v>
      </c>
      <c r="L209" s="30"/>
      <c r="M209" s="149" t="s">
        <v>1</v>
      </c>
      <c r="N209" s="150" t="s">
        <v>42</v>
      </c>
      <c r="O209" s="55"/>
      <c r="P209" s="151">
        <f t="shared" si="31"/>
        <v>0</v>
      </c>
      <c r="Q209" s="151">
        <v>0</v>
      </c>
      <c r="R209" s="151">
        <f t="shared" si="32"/>
        <v>0</v>
      </c>
      <c r="S209" s="151">
        <v>0</v>
      </c>
      <c r="T209" s="152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3" t="s">
        <v>444</v>
      </c>
      <c r="AT209" s="153" t="s">
        <v>126</v>
      </c>
      <c r="AU209" s="153" t="s">
        <v>85</v>
      </c>
      <c r="AY209" s="14" t="s">
        <v>123</v>
      </c>
      <c r="BE209" s="154">
        <f t="shared" si="34"/>
        <v>0</v>
      </c>
      <c r="BF209" s="154">
        <f t="shared" si="35"/>
        <v>0</v>
      </c>
      <c r="BG209" s="154">
        <f t="shared" si="36"/>
        <v>0</v>
      </c>
      <c r="BH209" s="154">
        <f t="shared" si="37"/>
        <v>0</v>
      </c>
      <c r="BI209" s="154">
        <f t="shared" si="38"/>
        <v>0</v>
      </c>
      <c r="BJ209" s="14" t="s">
        <v>85</v>
      </c>
      <c r="BK209" s="154">
        <f t="shared" si="39"/>
        <v>0</v>
      </c>
      <c r="BL209" s="14" t="s">
        <v>444</v>
      </c>
      <c r="BM209" s="153" t="s">
        <v>477</v>
      </c>
    </row>
    <row r="210" spans="1:65" s="2" customFormat="1" ht="55.5" customHeight="1" x14ac:dyDescent="0.2">
      <c r="A210" s="29"/>
      <c r="B210" s="141"/>
      <c r="C210" s="142" t="s">
        <v>478</v>
      </c>
      <c r="D210" s="142" t="s">
        <v>126</v>
      </c>
      <c r="E210" s="143" t="s">
        <v>479</v>
      </c>
      <c r="F210" s="144" t="s">
        <v>480</v>
      </c>
      <c r="G210" s="145" t="s">
        <v>167</v>
      </c>
      <c r="H210" s="146">
        <v>1605</v>
      </c>
      <c r="I210" s="147"/>
      <c r="J210" s="148">
        <f t="shared" si="30"/>
        <v>0</v>
      </c>
      <c r="K210" s="144" t="s">
        <v>130</v>
      </c>
      <c r="L210" s="30"/>
      <c r="M210" s="149" t="s">
        <v>1</v>
      </c>
      <c r="N210" s="150" t="s">
        <v>42</v>
      </c>
      <c r="O210" s="55"/>
      <c r="P210" s="151">
        <f t="shared" si="31"/>
        <v>0</v>
      </c>
      <c r="Q210" s="151">
        <v>0</v>
      </c>
      <c r="R210" s="151">
        <f t="shared" si="32"/>
        <v>0</v>
      </c>
      <c r="S210" s="151">
        <v>0</v>
      </c>
      <c r="T210" s="152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3" t="s">
        <v>444</v>
      </c>
      <c r="AT210" s="153" t="s">
        <v>126</v>
      </c>
      <c r="AU210" s="153" t="s">
        <v>85</v>
      </c>
      <c r="AY210" s="14" t="s">
        <v>123</v>
      </c>
      <c r="BE210" s="154">
        <f t="shared" si="34"/>
        <v>0</v>
      </c>
      <c r="BF210" s="154">
        <f t="shared" si="35"/>
        <v>0</v>
      </c>
      <c r="BG210" s="154">
        <f t="shared" si="36"/>
        <v>0</v>
      </c>
      <c r="BH210" s="154">
        <f t="shared" si="37"/>
        <v>0</v>
      </c>
      <c r="BI210" s="154">
        <f t="shared" si="38"/>
        <v>0</v>
      </c>
      <c r="BJ210" s="14" t="s">
        <v>85</v>
      </c>
      <c r="BK210" s="154">
        <f t="shared" si="39"/>
        <v>0</v>
      </c>
      <c r="BL210" s="14" t="s">
        <v>444</v>
      </c>
      <c r="BM210" s="153" t="s">
        <v>481</v>
      </c>
    </row>
    <row r="211" spans="1:65" s="2" customFormat="1" ht="66.75" customHeight="1" x14ac:dyDescent="0.2">
      <c r="A211" s="29"/>
      <c r="B211" s="141"/>
      <c r="C211" s="142" t="s">
        <v>482</v>
      </c>
      <c r="D211" s="142" t="s">
        <v>126</v>
      </c>
      <c r="E211" s="143" t="s">
        <v>483</v>
      </c>
      <c r="F211" s="144" t="s">
        <v>484</v>
      </c>
      <c r="G211" s="145" t="s">
        <v>167</v>
      </c>
      <c r="H211" s="146">
        <v>108</v>
      </c>
      <c r="I211" s="147"/>
      <c r="J211" s="148">
        <f t="shared" si="30"/>
        <v>0</v>
      </c>
      <c r="K211" s="144" t="s">
        <v>130</v>
      </c>
      <c r="L211" s="30"/>
      <c r="M211" s="149" t="s">
        <v>1</v>
      </c>
      <c r="N211" s="150" t="s">
        <v>42</v>
      </c>
      <c r="O211" s="55"/>
      <c r="P211" s="151">
        <f t="shared" si="31"/>
        <v>0</v>
      </c>
      <c r="Q211" s="151">
        <v>0</v>
      </c>
      <c r="R211" s="151">
        <f t="shared" si="32"/>
        <v>0</v>
      </c>
      <c r="S211" s="151">
        <v>0</v>
      </c>
      <c r="T211" s="152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3" t="s">
        <v>444</v>
      </c>
      <c r="AT211" s="153" t="s">
        <v>126</v>
      </c>
      <c r="AU211" s="153" t="s">
        <v>85</v>
      </c>
      <c r="AY211" s="14" t="s">
        <v>123</v>
      </c>
      <c r="BE211" s="154">
        <f t="shared" si="34"/>
        <v>0</v>
      </c>
      <c r="BF211" s="154">
        <f t="shared" si="35"/>
        <v>0</v>
      </c>
      <c r="BG211" s="154">
        <f t="shared" si="36"/>
        <v>0</v>
      </c>
      <c r="BH211" s="154">
        <f t="shared" si="37"/>
        <v>0</v>
      </c>
      <c r="BI211" s="154">
        <f t="shared" si="38"/>
        <v>0</v>
      </c>
      <c r="BJ211" s="14" t="s">
        <v>85</v>
      </c>
      <c r="BK211" s="154">
        <f t="shared" si="39"/>
        <v>0</v>
      </c>
      <c r="BL211" s="14" t="s">
        <v>444</v>
      </c>
      <c r="BM211" s="153" t="s">
        <v>485</v>
      </c>
    </row>
    <row r="212" spans="1:65" s="2" customFormat="1" ht="66.75" customHeight="1" x14ac:dyDescent="0.2">
      <c r="A212" s="29"/>
      <c r="B212" s="141"/>
      <c r="C212" s="142" t="s">
        <v>486</v>
      </c>
      <c r="D212" s="142" t="s">
        <v>126</v>
      </c>
      <c r="E212" s="143" t="s">
        <v>487</v>
      </c>
      <c r="F212" s="144" t="s">
        <v>488</v>
      </c>
      <c r="G212" s="145" t="s">
        <v>167</v>
      </c>
      <c r="H212" s="146">
        <v>22.4</v>
      </c>
      <c r="I212" s="147"/>
      <c r="J212" s="148">
        <f t="shared" si="30"/>
        <v>0</v>
      </c>
      <c r="K212" s="144" t="s">
        <v>130</v>
      </c>
      <c r="L212" s="30"/>
      <c r="M212" s="149" t="s">
        <v>1</v>
      </c>
      <c r="N212" s="150" t="s">
        <v>42</v>
      </c>
      <c r="O212" s="55"/>
      <c r="P212" s="151">
        <f t="shared" si="31"/>
        <v>0</v>
      </c>
      <c r="Q212" s="151">
        <v>0</v>
      </c>
      <c r="R212" s="151">
        <f t="shared" si="32"/>
        <v>0</v>
      </c>
      <c r="S212" s="151">
        <v>0</v>
      </c>
      <c r="T212" s="152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3" t="s">
        <v>444</v>
      </c>
      <c r="AT212" s="153" t="s">
        <v>126</v>
      </c>
      <c r="AU212" s="153" t="s">
        <v>85</v>
      </c>
      <c r="AY212" s="14" t="s">
        <v>123</v>
      </c>
      <c r="BE212" s="154">
        <f t="shared" si="34"/>
        <v>0</v>
      </c>
      <c r="BF212" s="154">
        <f t="shared" si="35"/>
        <v>0</v>
      </c>
      <c r="BG212" s="154">
        <f t="shared" si="36"/>
        <v>0</v>
      </c>
      <c r="BH212" s="154">
        <f t="shared" si="37"/>
        <v>0</v>
      </c>
      <c r="BI212" s="154">
        <f t="shared" si="38"/>
        <v>0</v>
      </c>
      <c r="BJ212" s="14" t="s">
        <v>85</v>
      </c>
      <c r="BK212" s="154">
        <f t="shared" si="39"/>
        <v>0</v>
      </c>
      <c r="BL212" s="14" t="s">
        <v>444</v>
      </c>
      <c r="BM212" s="153" t="s">
        <v>489</v>
      </c>
    </row>
    <row r="213" spans="1:65" s="2" customFormat="1" ht="66.75" customHeight="1" x14ac:dyDescent="0.2">
      <c r="A213" s="29"/>
      <c r="B213" s="141"/>
      <c r="C213" s="142" t="s">
        <v>490</v>
      </c>
      <c r="D213" s="142" t="s">
        <v>126</v>
      </c>
      <c r="E213" s="143" t="s">
        <v>491</v>
      </c>
      <c r="F213" s="144" t="s">
        <v>492</v>
      </c>
      <c r="G213" s="145" t="s">
        <v>167</v>
      </c>
      <c r="H213" s="146">
        <v>88.7</v>
      </c>
      <c r="I213" s="147"/>
      <c r="J213" s="148">
        <f t="shared" si="30"/>
        <v>0</v>
      </c>
      <c r="K213" s="144" t="s">
        <v>130</v>
      </c>
      <c r="L213" s="30"/>
      <c r="M213" s="149" t="s">
        <v>1</v>
      </c>
      <c r="N213" s="150" t="s">
        <v>42</v>
      </c>
      <c r="O213" s="55"/>
      <c r="P213" s="151">
        <f t="shared" si="31"/>
        <v>0</v>
      </c>
      <c r="Q213" s="151">
        <v>0</v>
      </c>
      <c r="R213" s="151">
        <f t="shared" si="32"/>
        <v>0</v>
      </c>
      <c r="S213" s="151">
        <v>0</v>
      </c>
      <c r="T213" s="152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3" t="s">
        <v>444</v>
      </c>
      <c r="AT213" s="153" t="s">
        <v>126</v>
      </c>
      <c r="AU213" s="153" t="s">
        <v>85</v>
      </c>
      <c r="AY213" s="14" t="s">
        <v>123</v>
      </c>
      <c r="BE213" s="154">
        <f t="shared" si="34"/>
        <v>0</v>
      </c>
      <c r="BF213" s="154">
        <f t="shared" si="35"/>
        <v>0</v>
      </c>
      <c r="BG213" s="154">
        <f t="shared" si="36"/>
        <v>0</v>
      </c>
      <c r="BH213" s="154">
        <f t="shared" si="37"/>
        <v>0</v>
      </c>
      <c r="BI213" s="154">
        <f t="shared" si="38"/>
        <v>0</v>
      </c>
      <c r="BJ213" s="14" t="s">
        <v>85</v>
      </c>
      <c r="BK213" s="154">
        <f t="shared" si="39"/>
        <v>0</v>
      </c>
      <c r="BL213" s="14" t="s">
        <v>444</v>
      </c>
      <c r="BM213" s="153" t="s">
        <v>493</v>
      </c>
    </row>
    <row r="214" spans="1:65" s="2" customFormat="1" ht="62.65" customHeight="1" x14ac:dyDescent="0.2">
      <c r="A214" s="29"/>
      <c r="B214" s="141"/>
      <c r="C214" s="142" t="s">
        <v>494</v>
      </c>
      <c r="D214" s="142" t="s">
        <v>126</v>
      </c>
      <c r="E214" s="143" t="s">
        <v>495</v>
      </c>
      <c r="F214" s="144" t="s">
        <v>496</v>
      </c>
      <c r="G214" s="145" t="s">
        <v>167</v>
      </c>
      <c r="H214" s="146">
        <v>79.768000000000001</v>
      </c>
      <c r="I214" s="147"/>
      <c r="J214" s="148">
        <f t="shared" si="30"/>
        <v>0</v>
      </c>
      <c r="K214" s="144" t="s">
        <v>130</v>
      </c>
      <c r="L214" s="30"/>
      <c r="M214" s="149" t="s">
        <v>1</v>
      </c>
      <c r="N214" s="150" t="s">
        <v>42</v>
      </c>
      <c r="O214" s="55"/>
      <c r="P214" s="151">
        <f t="shared" si="31"/>
        <v>0</v>
      </c>
      <c r="Q214" s="151">
        <v>0</v>
      </c>
      <c r="R214" s="151">
        <f t="shared" si="32"/>
        <v>0</v>
      </c>
      <c r="S214" s="151">
        <v>0</v>
      </c>
      <c r="T214" s="152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3" t="s">
        <v>444</v>
      </c>
      <c r="AT214" s="153" t="s">
        <v>126</v>
      </c>
      <c r="AU214" s="153" t="s">
        <v>85</v>
      </c>
      <c r="AY214" s="14" t="s">
        <v>123</v>
      </c>
      <c r="BE214" s="154">
        <f t="shared" si="34"/>
        <v>0</v>
      </c>
      <c r="BF214" s="154">
        <f t="shared" si="35"/>
        <v>0</v>
      </c>
      <c r="BG214" s="154">
        <f t="shared" si="36"/>
        <v>0</v>
      </c>
      <c r="BH214" s="154">
        <f t="shared" si="37"/>
        <v>0</v>
      </c>
      <c r="BI214" s="154">
        <f t="shared" si="38"/>
        <v>0</v>
      </c>
      <c r="BJ214" s="14" t="s">
        <v>85</v>
      </c>
      <c r="BK214" s="154">
        <f t="shared" si="39"/>
        <v>0</v>
      </c>
      <c r="BL214" s="14" t="s">
        <v>444</v>
      </c>
      <c r="BM214" s="153" t="s">
        <v>497</v>
      </c>
    </row>
    <row r="215" spans="1:65" s="2" customFormat="1" ht="66.75" customHeight="1" x14ac:dyDescent="0.2">
      <c r="A215" s="29"/>
      <c r="B215" s="141"/>
      <c r="C215" s="142" t="s">
        <v>498</v>
      </c>
      <c r="D215" s="142" t="s">
        <v>126</v>
      </c>
      <c r="E215" s="143" t="s">
        <v>499</v>
      </c>
      <c r="F215" s="144" t="s">
        <v>500</v>
      </c>
      <c r="G215" s="145" t="s">
        <v>167</v>
      </c>
      <c r="H215" s="146">
        <v>5</v>
      </c>
      <c r="I215" s="147"/>
      <c r="J215" s="148">
        <f t="shared" si="30"/>
        <v>0</v>
      </c>
      <c r="K215" s="144" t="s">
        <v>130</v>
      </c>
      <c r="L215" s="30"/>
      <c r="M215" s="149" t="s">
        <v>1</v>
      </c>
      <c r="N215" s="150" t="s">
        <v>42</v>
      </c>
      <c r="O215" s="55"/>
      <c r="P215" s="151">
        <f t="shared" si="31"/>
        <v>0</v>
      </c>
      <c r="Q215" s="151">
        <v>0</v>
      </c>
      <c r="R215" s="151">
        <f t="shared" si="32"/>
        <v>0</v>
      </c>
      <c r="S215" s="151">
        <v>0</v>
      </c>
      <c r="T215" s="152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3" t="s">
        <v>444</v>
      </c>
      <c r="AT215" s="153" t="s">
        <v>126</v>
      </c>
      <c r="AU215" s="153" t="s">
        <v>85</v>
      </c>
      <c r="AY215" s="14" t="s">
        <v>123</v>
      </c>
      <c r="BE215" s="154">
        <f t="shared" si="34"/>
        <v>0</v>
      </c>
      <c r="BF215" s="154">
        <f t="shared" si="35"/>
        <v>0</v>
      </c>
      <c r="BG215" s="154">
        <f t="shared" si="36"/>
        <v>0</v>
      </c>
      <c r="BH215" s="154">
        <f t="shared" si="37"/>
        <v>0</v>
      </c>
      <c r="BI215" s="154">
        <f t="shared" si="38"/>
        <v>0</v>
      </c>
      <c r="BJ215" s="14" t="s">
        <v>85</v>
      </c>
      <c r="BK215" s="154">
        <f t="shared" si="39"/>
        <v>0</v>
      </c>
      <c r="BL215" s="14" t="s">
        <v>444</v>
      </c>
      <c r="BM215" s="153" t="s">
        <v>501</v>
      </c>
    </row>
    <row r="216" spans="1:65" s="2" customFormat="1" ht="49.15" customHeight="1" x14ac:dyDescent="0.2">
      <c r="A216" s="29"/>
      <c r="B216" s="141"/>
      <c r="C216" s="142" t="s">
        <v>502</v>
      </c>
      <c r="D216" s="142" t="s">
        <v>126</v>
      </c>
      <c r="E216" s="143" t="s">
        <v>503</v>
      </c>
      <c r="F216" s="144" t="s">
        <v>504</v>
      </c>
      <c r="G216" s="145" t="s">
        <v>167</v>
      </c>
      <c r="H216" s="146">
        <v>108</v>
      </c>
      <c r="I216" s="147"/>
      <c r="J216" s="148">
        <f t="shared" si="30"/>
        <v>0</v>
      </c>
      <c r="K216" s="144" t="s">
        <v>130</v>
      </c>
      <c r="L216" s="30"/>
      <c r="M216" s="149" t="s">
        <v>1</v>
      </c>
      <c r="N216" s="150" t="s">
        <v>42</v>
      </c>
      <c r="O216" s="55"/>
      <c r="P216" s="151">
        <f t="shared" si="31"/>
        <v>0</v>
      </c>
      <c r="Q216" s="151">
        <v>0</v>
      </c>
      <c r="R216" s="151">
        <f t="shared" si="32"/>
        <v>0</v>
      </c>
      <c r="S216" s="151">
        <v>0</v>
      </c>
      <c r="T216" s="152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3" t="s">
        <v>444</v>
      </c>
      <c r="AT216" s="153" t="s">
        <v>126</v>
      </c>
      <c r="AU216" s="153" t="s">
        <v>85</v>
      </c>
      <c r="AY216" s="14" t="s">
        <v>123</v>
      </c>
      <c r="BE216" s="154">
        <f t="shared" si="34"/>
        <v>0</v>
      </c>
      <c r="BF216" s="154">
        <f t="shared" si="35"/>
        <v>0</v>
      </c>
      <c r="BG216" s="154">
        <f t="shared" si="36"/>
        <v>0</v>
      </c>
      <c r="BH216" s="154">
        <f t="shared" si="37"/>
        <v>0</v>
      </c>
      <c r="BI216" s="154">
        <f t="shared" si="38"/>
        <v>0</v>
      </c>
      <c r="BJ216" s="14" t="s">
        <v>85</v>
      </c>
      <c r="BK216" s="154">
        <f t="shared" si="39"/>
        <v>0</v>
      </c>
      <c r="BL216" s="14" t="s">
        <v>444</v>
      </c>
      <c r="BM216" s="153" t="s">
        <v>505</v>
      </c>
    </row>
    <row r="217" spans="1:65" s="2" customFormat="1" ht="49.15" customHeight="1" x14ac:dyDescent="0.2">
      <c r="A217" s="29"/>
      <c r="B217" s="141"/>
      <c r="C217" s="142" t="s">
        <v>506</v>
      </c>
      <c r="D217" s="142" t="s">
        <v>126</v>
      </c>
      <c r="E217" s="143" t="s">
        <v>507</v>
      </c>
      <c r="F217" s="144" t="s">
        <v>508</v>
      </c>
      <c r="G217" s="145" t="s">
        <v>129</v>
      </c>
      <c r="H217" s="146">
        <v>2</v>
      </c>
      <c r="I217" s="147"/>
      <c r="J217" s="148">
        <f t="shared" si="30"/>
        <v>0</v>
      </c>
      <c r="K217" s="144" t="s">
        <v>130</v>
      </c>
      <c r="L217" s="30"/>
      <c r="M217" s="149" t="s">
        <v>1</v>
      </c>
      <c r="N217" s="150" t="s">
        <v>42</v>
      </c>
      <c r="O217" s="55"/>
      <c r="P217" s="151">
        <f t="shared" si="31"/>
        <v>0</v>
      </c>
      <c r="Q217" s="151">
        <v>0</v>
      </c>
      <c r="R217" s="151">
        <f t="shared" si="32"/>
        <v>0</v>
      </c>
      <c r="S217" s="151">
        <v>0</v>
      </c>
      <c r="T217" s="152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3" t="s">
        <v>444</v>
      </c>
      <c r="AT217" s="153" t="s">
        <v>126</v>
      </c>
      <c r="AU217" s="153" t="s">
        <v>85</v>
      </c>
      <c r="AY217" s="14" t="s">
        <v>123</v>
      </c>
      <c r="BE217" s="154">
        <f t="shared" si="34"/>
        <v>0</v>
      </c>
      <c r="BF217" s="154">
        <f t="shared" si="35"/>
        <v>0</v>
      </c>
      <c r="BG217" s="154">
        <f t="shared" si="36"/>
        <v>0</v>
      </c>
      <c r="BH217" s="154">
        <f t="shared" si="37"/>
        <v>0</v>
      </c>
      <c r="BI217" s="154">
        <f t="shared" si="38"/>
        <v>0</v>
      </c>
      <c r="BJ217" s="14" t="s">
        <v>85</v>
      </c>
      <c r="BK217" s="154">
        <f t="shared" si="39"/>
        <v>0</v>
      </c>
      <c r="BL217" s="14" t="s">
        <v>444</v>
      </c>
      <c r="BM217" s="153" t="s">
        <v>509</v>
      </c>
    </row>
    <row r="218" spans="1:65" s="2" customFormat="1" ht="49.15" customHeight="1" x14ac:dyDescent="0.2">
      <c r="A218" s="29"/>
      <c r="B218" s="141"/>
      <c r="C218" s="142" t="s">
        <v>510</v>
      </c>
      <c r="D218" s="142" t="s">
        <v>126</v>
      </c>
      <c r="E218" s="143" t="s">
        <v>511</v>
      </c>
      <c r="F218" s="144" t="s">
        <v>512</v>
      </c>
      <c r="G218" s="145" t="s">
        <v>129</v>
      </c>
      <c r="H218" s="146">
        <v>3</v>
      </c>
      <c r="I218" s="147"/>
      <c r="J218" s="148">
        <f t="shared" si="30"/>
        <v>0</v>
      </c>
      <c r="K218" s="144" t="s">
        <v>130</v>
      </c>
      <c r="L218" s="30"/>
      <c r="M218" s="149" t="s">
        <v>1</v>
      </c>
      <c r="N218" s="150" t="s">
        <v>42</v>
      </c>
      <c r="O218" s="55"/>
      <c r="P218" s="151">
        <f t="shared" si="31"/>
        <v>0</v>
      </c>
      <c r="Q218" s="151">
        <v>0</v>
      </c>
      <c r="R218" s="151">
        <f t="shared" si="32"/>
        <v>0</v>
      </c>
      <c r="S218" s="151">
        <v>0</v>
      </c>
      <c r="T218" s="152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3" t="s">
        <v>444</v>
      </c>
      <c r="AT218" s="153" t="s">
        <v>126</v>
      </c>
      <c r="AU218" s="153" t="s">
        <v>85</v>
      </c>
      <c r="AY218" s="14" t="s">
        <v>123</v>
      </c>
      <c r="BE218" s="154">
        <f t="shared" si="34"/>
        <v>0</v>
      </c>
      <c r="BF218" s="154">
        <f t="shared" si="35"/>
        <v>0</v>
      </c>
      <c r="BG218" s="154">
        <f t="shared" si="36"/>
        <v>0</v>
      </c>
      <c r="BH218" s="154">
        <f t="shared" si="37"/>
        <v>0</v>
      </c>
      <c r="BI218" s="154">
        <f t="shared" si="38"/>
        <v>0</v>
      </c>
      <c r="BJ218" s="14" t="s">
        <v>85</v>
      </c>
      <c r="BK218" s="154">
        <f t="shared" si="39"/>
        <v>0</v>
      </c>
      <c r="BL218" s="14" t="s">
        <v>444</v>
      </c>
      <c r="BM218" s="153" t="s">
        <v>513</v>
      </c>
    </row>
    <row r="219" spans="1:65" s="2" customFormat="1" ht="49.15" customHeight="1" x14ac:dyDescent="0.2">
      <c r="A219" s="29"/>
      <c r="B219" s="141"/>
      <c r="C219" s="142" t="s">
        <v>514</v>
      </c>
      <c r="D219" s="142" t="s">
        <v>126</v>
      </c>
      <c r="E219" s="143" t="s">
        <v>515</v>
      </c>
      <c r="F219" s="144" t="s">
        <v>516</v>
      </c>
      <c r="G219" s="145" t="s">
        <v>167</v>
      </c>
      <c r="H219" s="146">
        <v>22.4</v>
      </c>
      <c r="I219" s="147"/>
      <c r="J219" s="148">
        <f t="shared" si="30"/>
        <v>0</v>
      </c>
      <c r="K219" s="144" t="s">
        <v>130</v>
      </c>
      <c r="L219" s="30"/>
      <c r="M219" s="149" t="s">
        <v>1</v>
      </c>
      <c r="N219" s="150" t="s">
        <v>42</v>
      </c>
      <c r="O219" s="55"/>
      <c r="P219" s="151">
        <f t="shared" si="31"/>
        <v>0</v>
      </c>
      <c r="Q219" s="151">
        <v>0</v>
      </c>
      <c r="R219" s="151">
        <f t="shared" si="32"/>
        <v>0</v>
      </c>
      <c r="S219" s="151">
        <v>0</v>
      </c>
      <c r="T219" s="152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3" t="s">
        <v>444</v>
      </c>
      <c r="AT219" s="153" t="s">
        <v>126</v>
      </c>
      <c r="AU219" s="153" t="s">
        <v>85</v>
      </c>
      <c r="AY219" s="14" t="s">
        <v>123</v>
      </c>
      <c r="BE219" s="154">
        <f t="shared" si="34"/>
        <v>0</v>
      </c>
      <c r="BF219" s="154">
        <f t="shared" si="35"/>
        <v>0</v>
      </c>
      <c r="BG219" s="154">
        <f t="shared" si="36"/>
        <v>0</v>
      </c>
      <c r="BH219" s="154">
        <f t="shared" si="37"/>
        <v>0</v>
      </c>
      <c r="BI219" s="154">
        <f t="shared" si="38"/>
        <v>0</v>
      </c>
      <c r="BJ219" s="14" t="s">
        <v>85</v>
      </c>
      <c r="BK219" s="154">
        <f t="shared" si="39"/>
        <v>0</v>
      </c>
      <c r="BL219" s="14" t="s">
        <v>444</v>
      </c>
      <c r="BM219" s="153" t="s">
        <v>517</v>
      </c>
    </row>
    <row r="220" spans="1:65" s="2" customFormat="1" ht="49.15" customHeight="1" x14ac:dyDescent="0.2">
      <c r="A220" s="29"/>
      <c r="B220" s="141"/>
      <c r="C220" s="142" t="s">
        <v>518</v>
      </c>
      <c r="D220" s="142" t="s">
        <v>126</v>
      </c>
      <c r="E220" s="143" t="s">
        <v>519</v>
      </c>
      <c r="F220" s="144" t="s">
        <v>520</v>
      </c>
      <c r="G220" s="145" t="s">
        <v>167</v>
      </c>
      <c r="H220" s="146">
        <v>1</v>
      </c>
      <c r="I220" s="147"/>
      <c r="J220" s="148">
        <f t="shared" si="30"/>
        <v>0</v>
      </c>
      <c r="K220" s="144" t="s">
        <v>130</v>
      </c>
      <c r="L220" s="30"/>
      <c r="M220" s="149" t="s">
        <v>1</v>
      </c>
      <c r="N220" s="150" t="s">
        <v>42</v>
      </c>
      <c r="O220" s="55"/>
      <c r="P220" s="151">
        <f t="shared" si="31"/>
        <v>0</v>
      </c>
      <c r="Q220" s="151">
        <v>0</v>
      </c>
      <c r="R220" s="151">
        <f t="shared" si="32"/>
        <v>0</v>
      </c>
      <c r="S220" s="151">
        <v>0</v>
      </c>
      <c r="T220" s="152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3" t="s">
        <v>444</v>
      </c>
      <c r="AT220" s="153" t="s">
        <v>126</v>
      </c>
      <c r="AU220" s="153" t="s">
        <v>85</v>
      </c>
      <c r="AY220" s="14" t="s">
        <v>123</v>
      </c>
      <c r="BE220" s="154">
        <f t="shared" si="34"/>
        <v>0</v>
      </c>
      <c r="BF220" s="154">
        <f t="shared" si="35"/>
        <v>0</v>
      </c>
      <c r="BG220" s="154">
        <f t="shared" si="36"/>
        <v>0</v>
      </c>
      <c r="BH220" s="154">
        <f t="shared" si="37"/>
        <v>0</v>
      </c>
      <c r="BI220" s="154">
        <f t="shared" si="38"/>
        <v>0</v>
      </c>
      <c r="BJ220" s="14" t="s">
        <v>85</v>
      </c>
      <c r="BK220" s="154">
        <f t="shared" si="39"/>
        <v>0</v>
      </c>
      <c r="BL220" s="14" t="s">
        <v>444</v>
      </c>
      <c r="BM220" s="153" t="s">
        <v>521</v>
      </c>
    </row>
    <row r="221" spans="1:65" s="2" customFormat="1" ht="49.15" customHeight="1" x14ac:dyDescent="0.2">
      <c r="A221" s="29"/>
      <c r="B221" s="141"/>
      <c r="C221" s="142" t="s">
        <v>522</v>
      </c>
      <c r="D221" s="142" t="s">
        <v>126</v>
      </c>
      <c r="E221" s="143" t="s">
        <v>523</v>
      </c>
      <c r="F221" s="144" t="s">
        <v>524</v>
      </c>
      <c r="G221" s="145" t="s">
        <v>167</v>
      </c>
      <c r="H221" s="146">
        <v>88.7</v>
      </c>
      <c r="I221" s="147"/>
      <c r="J221" s="148">
        <f t="shared" si="30"/>
        <v>0</v>
      </c>
      <c r="K221" s="144" t="s">
        <v>130</v>
      </c>
      <c r="L221" s="30"/>
      <c r="M221" s="149" t="s">
        <v>1</v>
      </c>
      <c r="N221" s="150" t="s">
        <v>42</v>
      </c>
      <c r="O221" s="55"/>
      <c r="P221" s="151">
        <f t="shared" si="31"/>
        <v>0</v>
      </c>
      <c r="Q221" s="151">
        <v>0</v>
      </c>
      <c r="R221" s="151">
        <f t="shared" si="32"/>
        <v>0</v>
      </c>
      <c r="S221" s="151">
        <v>0</v>
      </c>
      <c r="T221" s="152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3" t="s">
        <v>444</v>
      </c>
      <c r="AT221" s="153" t="s">
        <v>126</v>
      </c>
      <c r="AU221" s="153" t="s">
        <v>85</v>
      </c>
      <c r="AY221" s="14" t="s">
        <v>123</v>
      </c>
      <c r="BE221" s="154">
        <f t="shared" si="34"/>
        <v>0</v>
      </c>
      <c r="BF221" s="154">
        <f t="shared" si="35"/>
        <v>0</v>
      </c>
      <c r="BG221" s="154">
        <f t="shared" si="36"/>
        <v>0</v>
      </c>
      <c r="BH221" s="154">
        <f t="shared" si="37"/>
        <v>0</v>
      </c>
      <c r="BI221" s="154">
        <f t="shared" si="38"/>
        <v>0</v>
      </c>
      <c r="BJ221" s="14" t="s">
        <v>85</v>
      </c>
      <c r="BK221" s="154">
        <f t="shared" si="39"/>
        <v>0</v>
      </c>
      <c r="BL221" s="14" t="s">
        <v>444</v>
      </c>
      <c r="BM221" s="153" t="s">
        <v>525</v>
      </c>
    </row>
    <row r="222" spans="1:65" s="12" customFormat="1" ht="25.9" customHeight="1" x14ac:dyDescent="0.2">
      <c r="B222" s="128"/>
      <c r="D222" s="129" t="s">
        <v>76</v>
      </c>
      <c r="E222" s="130" t="s">
        <v>526</v>
      </c>
      <c r="F222" s="130" t="s">
        <v>527</v>
      </c>
      <c r="I222" s="131"/>
      <c r="J222" s="132">
        <f>BK222</f>
        <v>0</v>
      </c>
      <c r="L222" s="128"/>
      <c r="M222" s="133"/>
      <c r="N222" s="134"/>
      <c r="O222" s="134"/>
      <c r="P222" s="135">
        <f>SUM(P223:P232)</f>
        <v>0</v>
      </c>
      <c r="Q222" s="134"/>
      <c r="R222" s="135">
        <f>SUM(R223:R232)</f>
        <v>0</v>
      </c>
      <c r="S222" s="134"/>
      <c r="T222" s="136">
        <f>SUM(T223:T232)</f>
        <v>0</v>
      </c>
      <c r="AR222" s="129" t="s">
        <v>124</v>
      </c>
      <c r="AT222" s="137" t="s">
        <v>76</v>
      </c>
      <c r="AU222" s="137" t="s">
        <v>77</v>
      </c>
      <c r="AY222" s="129" t="s">
        <v>123</v>
      </c>
      <c r="BK222" s="138">
        <f>SUM(BK223:BK232)</f>
        <v>0</v>
      </c>
    </row>
    <row r="223" spans="1:65" s="2" customFormat="1" ht="16.5" customHeight="1" x14ac:dyDescent="0.2">
      <c r="A223" s="29"/>
      <c r="B223" s="141"/>
      <c r="C223" s="142" t="s">
        <v>528</v>
      </c>
      <c r="D223" s="142" t="s">
        <v>126</v>
      </c>
      <c r="E223" s="143" t="s">
        <v>529</v>
      </c>
      <c r="F223" s="144" t="s">
        <v>530</v>
      </c>
      <c r="G223" s="145" t="s">
        <v>531</v>
      </c>
      <c r="H223" s="146">
        <v>1</v>
      </c>
      <c r="I223" s="147"/>
      <c r="J223" s="148">
        <f t="shared" ref="J223:J232" si="40">ROUND(I223*H223,2)</f>
        <v>0</v>
      </c>
      <c r="K223" s="144" t="s">
        <v>130</v>
      </c>
      <c r="L223" s="30"/>
      <c r="M223" s="149" t="s">
        <v>1</v>
      </c>
      <c r="N223" s="150" t="s">
        <v>42</v>
      </c>
      <c r="O223" s="55"/>
      <c r="P223" s="151">
        <f t="shared" ref="P223:P232" si="41">O223*H223</f>
        <v>0</v>
      </c>
      <c r="Q223" s="151">
        <v>0</v>
      </c>
      <c r="R223" s="151">
        <f t="shared" ref="R223:R232" si="42">Q223*H223</f>
        <v>0</v>
      </c>
      <c r="S223" s="151">
        <v>0</v>
      </c>
      <c r="T223" s="152">
        <f t="shared" ref="T223:T232" si="43"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3" t="s">
        <v>131</v>
      </c>
      <c r="AT223" s="153" t="s">
        <v>126</v>
      </c>
      <c r="AU223" s="153" t="s">
        <v>85</v>
      </c>
      <c r="AY223" s="14" t="s">
        <v>123</v>
      </c>
      <c r="BE223" s="154">
        <f t="shared" ref="BE223:BE232" si="44">IF(N223="základní",J223,0)</f>
        <v>0</v>
      </c>
      <c r="BF223" s="154">
        <f t="shared" ref="BF223:BF232" si="45">IF(N223="snížená",J223,0)</f>
        <v>0</v>
      </c>
      <c r="BG223" s="154">
        <f t="shared" ref="BG223:BG232" si="46">IF(N223="zákl. přenesená",J223,0)</f>
        <v>0</v>
      </c>
      <c r="BH223" s="154">
        <f t="shared" ref="BH223:BH232" si="47">IF(N223="sníž. přenesená",J223,0)</f>
        <v>0</v>
      </c>
      <c r="BI223" s="154">
        <f t="shared" ref="BI223:BI232" si="48">IF(N223="nulová",J223,0)</f>
        <v>0</v>
      </c>
      <c r="BJ223" s="14" t="s">
        <v>85</v>
      </c>
      <c r="BK223" s="154">
        <f t="shared" ref="BK223:BK232" si="49">ROUND(I223*H223,2)</f>
        <v>0</v>
      </c>
      <c r="BL223" s="14" t="s">
        <v>131</v>
      </c>
      <c r="BM223" s="153" t="s">
        <v>532</v>
      </c>
    </row>
    <row r="224" spans="1:65" s="2" customFormat="1" ht="16.5" customHeight="1" x14ac:dyDescent="0.2">
      <c r="A224" s="29"/>
      <c r="B224" s="141"/>
      <c r="C224" s="142" t="s">
        <v>533</v>
      </c>
      <c r="D224" s="142" t="s">
        <v>126</v>
      </c>
      <c r="E224" s="143" t="s">
        <v>534</v>
      </c>
      <c r="F224" s="144" t="s">
        <v>535</v>
      </c>
      <c r="G224" s="145" t="s">
        <v>531</v>
      </c>
      <c r="H224" s="146">
        <v>1</v>
      </c>
      <c r="I224" s="147"/>
      <c r="J224" s="148">
        <f t="shared" si="40"/>
        <v>0</v>
      </c>
      <c r="K224" s="144" t="s">
        <v>130</v>
      </c>
      <c r="L224" s="30"/>
      <c r="M224" s="149" t="s">
        <v>1</v>
      </c>
      <c r="N224" s="150" t="s">
        <v>42</v>
      </c>
      <c r="O224" s="55"/>
      <c r="P224" s="151">
        <f t="shared" si="41"/>
        <v>0</v>
      </c>
      <c r="Q224" s="151">
        <v>0</v>
      </c>
      <c r="R224" s="151">
        <f t="shared" si="42"/>
        <v>0</v>
      </c>
      <c r="S224" s="151">
        <v>0</v>
      </c>
      <c r="T224" s="152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3" t="s">
        <v>131</v>
      </c>
      <c r="AT224" s="153" t="s">
        <v>126</v>
      </c>
      <c r="AU224" s="153" t="s">
        <v>85</v>
      </c>
      <c r="AY224" s="14" t="s">
        <v>123</v>
      </c>
      <c r="BE224" s="154">
        <f t="shared" si="44"/>
        <v>0</v>
      </c>
      <c r="BF224" s="154">
        <f t="shared" si="45"/>
        <v>0</v>
      </c>
      <c r="BG224" s="154">
        <f t="shared" si="46"/>
        <v>0</v>
      </c>
      <c r="BH224" s="154">
        <f t="shared" si="47"/>
        <v>0</v>
      </c>
      <c r="BI224" s="154">
        <f t="shared" si="48"/>
        <v>0</v>
      </c>
      <c r="BJ224" s="14" t="s">
        <v>85</v>
      </c>
      <c r="BK224" s="154">
        <f t="shared" si="49"/>
        <v>0</v>
      </c>
      <c r="BL224" s="14" t="s">
        <v>131</v>
      </c>
      <c r="BM224" s="153" t="s">
        <v>536</v>
      </c>
    </row>
    <row r="225" spans="1:65" s="2" customFormat="1" ht="16.5" customHeight="1" x14ac:dyDescent="0.2">
      <c r="A225" s="29"/>
      <c r="B225" s="141"/>
      <c r="C225" s="142" t="s">
        <v>537</v>
      </c>
      <c r="D225" s="142" t="s">
        <v>126</v>
      </c>
      <c r="E225" s="143" t="s">
        <v>538</v>
      </c>
      <c r="F225" s="144" t="s">
        <v>539</v>
      </c>
      <c r="G225" s="145" t="s">
        <v>531</v>
      </c>
      <c r="H225" s="146">
        <v>1</v>
      </c>
      <c r="I225" s="147"/>
      <c r="J225" s="148">
        <f t="shared" si="40"/>
        <v>0</v>
      </c>
      <c r="K225" s="144" t="s">
        <v>130</v>
      </c>
      <c r="L225" s="30"/>
      <c r="M225" s="149" t="s">
        <v>1</v>
      </c>
      <c r="N225" s="150" t="s">
        <v>42</v>
      </c>
      <c r="O225" s="55"/>
      <c r="P225" s="151">
        <f t="shared" si="41"/>
        <v>0</v>
      </c>
      <c r="Q225" s="151">
        <v>0</v>
      </c>
      <c r="R225" s="151">
        <f t="shared" si="42"/>
        <v>0</v>
      </c>
      <c r="S225" s="151">
        <v>0</v>
      </c>
      <c r="T225" s="152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3" t="s">
        <v>131</v>
      </c>
      <c r="AT225" s="153" t="s">
        <v>126</v>
      </c>
      <c r="AU225" s="153" t="s">
        <v>85</v>
      </c>
      <c r="AY225" s="14" t="s">
        <v>123</v>
      </c>
      <c r="BE225" s="154">
        <f t="shared" si="44"/>
        <v>0</v>
      </c>
      <c r="BF225" s="154">
        <f t="shared" si="45"/>
        <v>0</v>
      </c>
      <c r="BG225" s="154">
        <f t="shared" si="46"/>
        <v>0</v>
      </c>
      <c r="BH225" s="154">
        <f t="shared" si="47"/>
        <v>0</v>
      </c>
      <c r="BI225" s="154">
        <f t="shared" si="48"/>
        <v>0</v>
      </c>
      <c r="BJ225" s="14" t="s">
        <v>85</v>
      </c>
      <c r="BK225" s="154">
        <f t="shared" si="49"/>
        <v>0</v>
      </c>
      <c r="BL225" s="14" t="s">
        <v>131</v>
      </c>
      <c r="BM225" s="153" t="s">
        <v>540</v>
      </c>
    </row>
    <row r="226" spans="1:65" s="2" customFormat="1" ht="62.65" customHeight="1" x14ac:dyDescent="0.2">
      <c r="A226" s="29"/>
      <c r="B226" s="141"/>
      <c r="C226" s="142" t="s">
        <v>541</v>
      </c>
      <c r="D226" s="142" t="s">
        <v>126</v>
      </c>
      <c r="E226" s="143" t="s">
        <v>542</v>
      </c>
      <c r="F226" s="144" t="s">
        <v>543</v>
      </c>
      <c r="G226" s="145" t="s">
        <v>146</v>
      </c>
      <c r="H226" s="146">
        <v>0.6</v>
      </c>
      <c r="I226" s="147"/>
      <c r="J226" s="148">
        <f t="shared" si="40"/>
        <v>0</v>
      </c>
      <c r="K226" s="144" t="s">
        <v>130</v>
      </c>
      <c r="L226" s="30"/>
      <c r="M226" s="149" t="s">
        <v>1</v>
      </c>
      <c r="N226" s="150" t="s">
        <v>42</v>
      </c>
      <c r="O226" s="55"/>
      <c r="P226" s="151">
        <f t="shared" si="41"/>
        <v>0</v>
      </c>
      <c r="Q226" s="151">
        <v>0</v>
      </c>
      <c r="R226" s="151">
        <f t="shared" si="42"/>
        <v>0</v>
      </c>
      <c r="S226" s="151">
        <v>0</v>
      </c>
      <c r="T226" s="152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3" t="s">
        <v>131</v>
      </c>
      <c r="AT226" s="153" t="s">
        <v>126</v>
      </c>
      <c r="AU226" s="153" t="s">
        <v>85</v>
      </c>
      <c r="AY226" s="14" t="s">
        <v>123</v>
      </c>
      <c r="BE226" s="154">
        <f t="shared" si="44"/>
        <v>0</v>
      </c>
      <c r="BF226" s="154">
        <f t="shared" si="45"/>
        <v>0</v>
      </c>
      <c r="BG226" s="154">
        <f t="shared" si="46"/>
        <v>0</v>
      </c>
      <c r="BH226" s="154">
        <f t="shared" si="47"/>
        <v>0</v>
      </c>
      <c r="BI226" s="154">
        <f t="shared" si="48"/>
        <v>0</v>
      </c>
      <c r="BJ226" s="14" t="s">
        <v>85</v>
      </c>
      <c r="BK226" s="154">
        <f t="shared" si="49"/>
        <v>0</v>
      </c>
      <c r="BL226" s="14" t="s">
        <v>131</v>
      </c>
      <c r="BM226" s="153" t="s">
        <v>544</v>
      </c>
    </row>
    <row r="227" spans="1:65" s="2" customFormat="1" ht="37.9" customHeight="1" x14ac:dyDescent="0.2">
      <c r="A227" s="29"/>
      <c r="B227" s="141"/>
      <c r="C227" s="142" t="s">
        <v>545</v>
      </c>
      <c r="D227" s="142" t="s">
        <v>126</v>
      </c>
      <c r="E227" s="143" t="s">
        <v>546</v>
      </c>
      <c r="F227" s="144" t="s">
        <v>547</v>
      </c>
      <c r="G227" s="145" t="s">
        <v>531</v>
      </c>
      <c r="H227" s="146">
        <v>1</v>
      </c>
      <c r="I227" s="147"/>
      <c r="J227" s="148">
        <f t="shared" si="40"/>
        <v>0</v>
      </c>
      <c r="K227" s="144" t="s">
        <v>130</v>
      </c>
      <c r="L227" s="30"/>
      <c r="M227" s="149" t="s">
        <v>1</v>
      </c>
      <c r="N227" s="150" t="s">
        <v>42</v>
      </c>
      <c r="O227" s="55"/>
      <c r="P227" s="151">
        <f t="shared" si="41"/>
        <v>0</v>
      </c>
      <c r="Q227" s="151">
        <v>0</v>
      </c>
      <c r="R227" s="151">
        <f t="shared" si="42"/>
        <v>0</v>
      </c>
      <c r="S227" s="151">
        <v>0</v>
      </c>
      <c r="T227" s="152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3" t="s">
        <v>131</v>
      </c>
      <c r="AT227" s="153" t="s">
        <v>126</v>
      </c>
      <c r="AU227" s="153" t="s">
        <v>85</v>
      </c>
      <c r="AY227" s="14" t="s">
        <v>123</v>
      </c>
      <c r="BE227" s="154">
        <f t="shared" si="44"/>
        <v>0</v>
      </c>
      <c r="BF227" s="154">
        <f t="shared" si="45"/>
        <v>0</v>
      </c>
      <c r="BG227" s="154">
        <f t="shared" si="46"/>
        <v>0</v>
      </c>
      <c r="BH227" s="154">
        <f t="shared" si="47"/>
        <v>0</v>
      </c>
      <c r="BI227" s="154">
        <f t="shared" si="48"/>
        <v>0</v>
      </c>
      <c r="BJ227" s="14" t="s">
        <v>85</v>
      </c>
      <c r="BK227" s="154">
        <f t="shared" si="49"/>
        <v>0</v>
      </c>
      <c r="BL227" s="14" t="s">
        <v>131</v>
      </c>
      <c r="BM227" s="153" t="s">
        <v>548</v>
      </c>
    </row>
    <row r="228" spans="1:65" s="2" customFormat="1" ht="44.25" customHeight="1" x14ac:dyDescent="0.2">
      <c r="A228" s="29"/>
      <c r="B228" s="141"/>
      <c r="C228" s="142" t="s">
        <v>549</v>
      </c>
      <c r="D228" s="142" t="s">
        <v>126</v>
      </c>
      <c r="E228" s="143" t="s">
        <v>550</v>
      </c>
      <c r="F228" s="144" t="s">
        <v>551</v>
      </c>
      <c r="G228" s="145" t="s">
        <v>531</v>
      </c>
      <c r="H228" s="146">
        <v>1</v>
      </c>
      <c r="I228" s="147"/>
      <c r="J228" s="148">
        <f t="shared" si="40"/>
        <v>0</v>
      </c>
      <c r="K228" s="144" t="s">
        <v>130</v>
      </c>
      <c r="L228" s="30"/>
      <c r="M228" s="149" t="s">
        <v>1</v>
      </c>
      <c r="N228" s="150" t="s">
        <v>42</v>
      </c>
      <c r="O228" s="55"/>
      <c r="P228" s="151">
        <f t="shared" si="41"/>
        <v>0</v>
      </c>
      <c r="Q228" s="151">
        <v>0</v>
      </c>
      <c r="R228" s="151">
        <f t="shared" si="42"/>
        <v>0</v>
      </c>
      <c r="S228" s="151">
        <v>0</v>
      </c>
      <c r="T228" s="152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3" t="s">
        <v>131</v>
      </c>
      <c r="AT228" s="153" t="s">
        <v>126</v>
      </c>
      <c r="AU228" s="153" t="s">
        <v>85</v>
      </c>
      <c r="AY228" s="14" t="s">
        <v>123</v>
      </c>
      <c r="BE228" s="154">
        <f t="shared" si="44"/>
        <v>0</v>
      </c>
      <c r="BF228" s="154">
        <f t="shared" si="45"/>
        <v>0</v>
      </c>
      <c r="BG228" s="154">
        <f t="shared" si="46"/>
        <v>0</v>
      </c>
      <c r="BH228" s="154">
        <f t="shared" si="47"/>
        <v>0</v>
      </c>
      <c r="BI228" s="154">
        <f t="shared" si="48"/>
        <v>0</v>
      </c>
      <c r="BJ228" s="14" t="s">
        <v>85</v>
      </c>
      <c r="BK228" s="154">
        <f t="shared" si="49"/>
        <v>0</v>
      </c>
      <c r="BL228" s="14" t="s">
        <v>131</v>
      </c>
      <c r="BM228" s="153" t="s">
        <v>552</v>
      </c>
    </row>
    <row r="229" spans="1:65" s="2" customFormat="1" ht="37.9" customHeight="1" x14ac:dyDescent="0.2">
      <c r="A229" s="29"/>
      <c r="B229" s="141"/>
      <c r="C229" s="142" t="s">
        <v>553</v>
      </c>
      <c r="D229" s="142" t="s">
        <v>126</v>
      </c>
      <c r="E229" s="143" t="s">
        <v>554</v>
      </c>
      <c r="F229" s="144" t="s">
        <v>555</v>
      </c>
      <c r="G229" s="145" t="s">
        <v>531</v>
      </c>
      <c r="H229" s="146">
        <v>1</v>
      </c>
      <c r="I229" s="147"/>
      <c r="J229" s="148">
        <f t="shared" si="40"/>
        <v>0</v>
      </c>
      <c r="K229" s="144" t="s">
        <v>130</v>
      </c>
      <c r="L229" s="30"/>
      <c r="M229" s="149" t="s">
        <v>1</v>
      </c>
      <c r="N229" s="150" t="s">
        <v>42</v>
      </c>
      <c r="O229" s="55"/>
      <c r="P229" s="151">
        <f t="shared" si="41"/>
        <v>0</v>
      </c>
      <c r="Q229" s="151">
        <v>0</v>
      </c>
      <c r="R229" s="151">
        <f t="shared" si="42"/>
        <v>0</v>
      </c>
      <c r="S229" s="151">
        <v>0</v>
      </c>
      <c r="T229" s="152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3" t="s">
        <v>131</v>
      </c>
      <c r="AT229" s="153" t="s">
        <v>126</v>
      </c>
      <c r="AU229" s="153" t="s">
        <v>85</v>
      </c>
      <c r="AY229" s="14" t="s">
        <v>123</v>
      </c>
      <c r="BE229" s="154">
        <f t="shared" si="44"/>
        <v>0</v>
      </c>
      <c r="BF229" s="154">
        <f t="shared" si="45"/>
        <v>0</v>
      </c>
      <c r="BG229" s="154">
        <f t="shared" si="46"/>
        <v>0</v>
      </c>
      <c r="BH229" s="154">
        <f t="shared" si="47"/>
        <v>0</v>
      </c>
      <c r="BI229" s="154">
        <f t="shared" si="48"/>
        <v>0</v>
      </c>
      <c r="BJ229" s="14" t="s">
        <v>85</v>
      </c>
      <c r="BK229" s="154">
        <f t="shared" si="49"/>
        <v>0</v>
      </c>
      <c r="BL229" s="14" t="s">
        <v>131</v>
      </c>
      <c r="BM229" s="153" t="s">
        <v>556</v>
      </c>
    </row>
    <row r="230" spans="1:65" s="2" customFormat="1" ht="16.5" customHeight="1" x14ac:dyDescent="0.2">
      <c r="A230" s="29"/>
      <c r="B230" s="141"/>
      <c r="C230" s="142" t="s">
        <v>557</v>
      </c>
      <c r="D230" s="142" t="s">
        <v>126</v>
      </c>
      <c r="E230" s="143" t="s">
        <v>558</v>
      </c>
      <c r="F230" s="144" t="s">
        <v>559</v>
      </c>
      <c r="G230" s="145" t="s">
        <v>531</v>
      </c>
      <c r="H230" s="146">
        <v>1</v>
      </c>
      <c r="I230" s="147"/>
      <c r="J230" s="148">
        <f t="shared" si="40"/>
        <v>0</v>
      </c>
      <c r="K230" s="144" t="s">
        <v>130</v>
      </c>
      <c r="L230" s="30"/>
      <c r="M230" s="149" t="s">
        <v>1</v>
      </c>
      <c r="N230" s="150" t="s">
        <v>42</v>
      </c>
      <c r="O230" s="55"/>
      <c r="P230" s="151">
        <f t="shared" si="41"/>
        <v>0</v>
      </c>
      <c r="Q230" s="151">
        <v>0</v>
      </c>
      <c r="R230" s="151">
        <f t="shared" si="42"/>
        <v>0</v>
      </c>
      <c r="S230" s="151">
        <v>0</v>
      </c>
      <c r="T230" s="152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3" t="s">
        <v>131</v>
      </c>
      <c r="AT230" s="153" t="s">
        <v>126</v>
      </c>
      <c r="AU230" s="153" t="s">
        <v>85</v>
      </c>
      <c r="AY230" s="14" t="s">
        <v>123</v>
      </c>
      <c r="BE230" s="154">
        <f t="shared" si="44"/>
        <v>0</v>
      </c>
      <c r="BF230" s="154">
        <f t="shared" si="45"/>
        <v>0</v>
      </c>
      <c r="BG230" s="154">
        <f t="shared" si="46"/>
        <v>0</v>
      </c>
      <c r="BH230" s="154">
        <f t="shared" si="47"/>
        <v>0</v>
      </c>
      <c r="BI230" s="154">
        <f t="shared" si="48"/>
        <v>0</v>
      </c>
      <c r="BJ230" s="14" t="s">
        <v>85</v>
      </c>
      <c r="BK230" s="154">
        <f t="shared" si="49"/>
        <v>0</v>
      </c>
      <c r="BL230" s="14" t="s">
        <v>131</v>
      </c>
      <c r="BM230" s="153" t="s">
        <v>560</v>
      </c>
    </row>
    <row r="231" spans="1:65" s="2" customFormat="1" ht="49.15" customHeight="1" x14ac:dyDescent="0.2">
      <c r="A231" s="29"/>
      <c r="B231" s="141"/>
      <c r="C231" s="142" t="s">
        <v>561</v>
      </c>
      <c r="D231" s="142" t="s">
        <v>126</v>
      </c>
      <c r="E231" s="143" t="s">
        <v>562</v>
      </c>
      <c r="F231" s="144" t="s">
        <v>563</v>
      </c>
      <c r="G231" s="145" t="s">
        <v>172</v>
      </c>
      <c r="H231" s="146">
        <v>680</v>
      </c>
      <c r="I231" s="147"/>
      <c r="J231" s="148">
        <f t="shared" si="40"/>
        <v>0</v>
      </c>
      <c r="K231" s="144" t="s">
        <v>130</v>
      </c>
      <c r="L231" s="30"/>
      <c r="M231" s="149" t="s">
        <v>1</v>
      </c>
      <c r="N231" s="150" t="s">
        <v>42</v>
      </c>
      <c r="O231" s="55"/>
      <c r="P231" s="151">
        <f t="shared" si="41"/>
        <v>0</v>
      </c>
      <c r="Q231" s="151">
        <v>0</v>
      </c>
      <c r="R231" s="151">
        <f t="shared" si="42"/>
        <v>0</v>
      </c>
      <c r="S231" s="151">
        <v>0</v>
      </c>
      <c r="T231" s="152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3" t="s">
        <v>131</v>
      </c>
      <c r="AT231" s="153" t="s">
        <v>126</v>
      </c>
      <c r="AU231" s="153" t="s">
        <v>85</v>
      </c>
      <c r="AY231" s="14" t="s">
        <v>123</v>
      </c>
      <c r="BE231" s="154">
        <f t="shared" si="44"/>
        <v>0</v>
      </c>
      <c r="BF231" s="154">
        <f t="shared" si="45"/>
        <v>0</v>
      </c>
      <c r="BG231" s="154">
        <f t="shared" si="46"/>
        <v>0</v>
      </c>
      <c r="BH231" s="154">
        <f t="shared" si="47"/>
        <v>0</v>
      </c>
      <c r="BI231" s="154">
        <f t="shared" si="48"/>
        <v>0</v>
      </c>
      <c r="BJ231" s="14" t="s">
        <v>85</v>
      </c>
      <c r="BK231" s="154">
        <f t="shared" si="49"/>
        <v>0</v>
      </c>
      <c r="BL231" s="14" t="s">
        <v>131</v>
      </c>
      <c r="BM231" s="153" t="s">
        <v>564</v>
      </c>
    </row>
    <row r="232" spans="1:65" s="2" customFormat="1" ht="24.2" customHeight="1" x14ac:dyDescent="0.2">
      <c r="A232" s="29"/>
      <c r="B232" s="141"/>
      <c r="C232" s="142" t="s">
        <v>565</v>
      </c>
      <c r="D232" s="142" t="s">
        <v>126</v>
      </c>
      <c r="E232" s="143" t="s">
        <v>566</v>
      </c>
      <c r="F232" s="144" t="s">
        <v>567</v>
      </c>
      <c r="G232" s="145" t="s">
        <v>568</v>
      </c>
      <c r="H232" s="146">
        <v>480</v>
      </c>
      <c r="I232" s="147"/>
      <c r="J232" s="148">
        <f t="shared" si="40"/>
        <v>0</v>
      </c>
      <c r="K232" s="144" t="s">
        <v>130</v>
      </c>
      <c r="L232" s="30"/>
      <c r="M232" s="165" t="s">
        <v>1</v>
      </c>
      <c r="N232" s="166" t="s">
        <v>42</v>
      </c>
      <c r="O232" s="167"/>
      <c r="P232" s="168">
        <f t="shared" si="41"/>
        <v>0</v>
      </c>
      <c r="Q232" s="168">
        <v>0</v>
      </c>
      <c r="R232" s="168">
        <f t="shared" si="42"/>
        <v>0</v>
      </c>
      <c r="S232" s="168">
        <v>0</v>
      </c>
      <c r="T232" s="16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3" t="s">
        <v>131</v>
      </c>
      <c r="AT232" s="153" t="s">
        <v>126</v>
      </c>
      <c r="AU232" s="153" t="s">
        <v>85</v>
      </c>
      <c r="AY232" s="14" t="s">
        <v>123</v>
      </c>
      <c r="BE232" s="154">
        <f t="shared" si="44"/>
        <v>0</v>
      </c>
      <c r="BF232" s="154">
        <f t="shared" si="45"/>
        <v>0</v>
      </c>
      <c r="BG232" s="154">
        <f t="shared" si="46"/>
        <v>0</v>
      </c>
      <c r="BH232" s="154">
        <f t="shared" si="47"/>
        <v>0</v>
      </c>
      <c r="BI232" s="154">
        <f t="shared" si="48"/>
        <v>0</v>
      </c>
      <c r="BJ232" s="14" t="s">
        <v>85</v>
      </c>
      <c r="BK232" s="154">
        <f t="shared" si="49"/>
        <v>0</v>
      </c>
      <c r="BL232" s="14" t="s">
        <v>131</v>
      </c>
      <c r="BM232" s="153" t="s">
        <v>569</v>
      </c>
    </row>
    <row r="233" spans="1:65" s="2" customFormat="1" ht="6.95" customHeight="1" x14ac:dyDescent="0.2">
      <c r="A233" s="29"/>
      <c r="B233" s="44"/>
      <c r="C233" s="45"/>
      <c r="D233" s="45"/>
      <c r="E233" s="45"/>
      <c r="F233" s="45"/>
      <c r="G233" s="45"/>
      <c r="H233" s="45"/>
      <c r="I233" s="45"/>
      <c r="J233" s="45"/>
      <c r="K233" s="45"/>
      <c r="L233" s="30"/>
      <c r="M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</row>
  </sheetData>
  <autoFilter ref="C119:K23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2.7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2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95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96</v>
      </c>
      <c r="L4" s="17"/>
      <c r="M4" s="91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13" t="str">
        <f>'Rekapitulace zakázky'!K6</f>
        <v>Oprava výhybek č. 115 - 122 v žst. Brno jih</v>
      </c>
      <c r="F7" s="214"/>
      <c r="G7" s="214"/>
      <c r="H7" s="214"/>
      <c r="L7" s="17"/>
    </row>
    <row r="8" spans="1:46" s="1" customFormat="1" ht="12" customHeight="1" x14ac:dyDescent="0.2">
      <c r="B8" s="17"/>
      <c r="D8" s="24" t="s">
        <v>97</v>
      </c>
      <c r="L8" s="17"/>
    </row>
    <row r="9" spans="1:46" s="2" customFormat="1" ht="16.5" customHeight="1" x14ac:dyDescent="0.2">
      <c r="A9" s="29"/>
      <c r="B9" s="30"/>
      <c r="C9" s="29"/>
      <c r="D9" s="29"/>
      <c r="E9" s="213" t="s">
        <v>570</v>
      </c>
      <c r="F9" s="215"/>
      <c r="G9" s="215"/>
      <c r="H9" s="21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571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189" t="s">
        <v>572</v>
      </c>
      <c r="F11" s="215"/>
      <c r="G11" s="215"/>
      <c r="H11" s="215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24" t="s">
        <v>19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24" t="s">
        <v>22</v>
      </c>
      <c r="J14" s="52" t="str">
        <f>'Rekapitulace zakázky'!AN8</f>
        <v>4. 5. 2023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24</v>
      </c>
      <c r="E16" s="29"/>
      <c r="F16" s="29"/>
      <c r="G16" s="29"/>
      <c r="H16" s="29"/>
      <c r="I16" s="24" t="s">
        <v>25</v>
      </c>
      <c r="J16" s="22" t="s">
        <v>26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27</v>
      </c>
      <c r="F17" s="29"/>
      <c r="G17" s="29"/>
      <c r="H17" s="29"/>
      <c r="I17" s="24" t="s">
        <v>28</v>
      </c>
      <c r="J17" s="22" t="s">
        <v>29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30</v>
      </c>
      <c r="E19" s="29"/>
      <c r="F19" s="29"/>
      <c r="G19" s="29"/>
      <c r="H19" s="29"/>
      <c r="I19" s="24" t="s">
        <v>25</v>
      </c>
      <c r="J19" s="25" t="str">
        <f>'Rekapitulace zakázky'!AN13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16" t="str">
        <f>'Rekapitulace zakázky'!E14</f>
        <v>Vyplň údaj</v>
      </c>
      <c r="F20" s="173"/>
      <c r="G20" s="173"/>
      <c r="H20" s="173"/>
      <c r="I20" s="24" t="s">
        <v>28</v>
      </c>
      <c r="J20" s="25" t="str">
        <f>'Rekapitulace zakázky'!AN14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32</v>
      </c>
      <c r="E22" s="29"/>
      <c r="F22" s="29"/>
      <c r="G22" s="29"/>
      <c r="H22" s="29"/>
      <c r="I22" s="24" t="s">
        <v>25</v>
      </c>
      <c r="J22" s="22" t="str">
        <f>IF('Rekapitulace zakázky'!AN16="","",'Rekapitulace zakázky'!AN16)</f>
        <v/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tr">
        <f>IF('Rekapitulace zakázky'!E17="","",'Rekapitulace zakázky'!E17)</f>
        <v xml:space="preserve"> </v>
      </c>
      <c r="F23" s="29"/>
      <c r="G23" s="29"/>
      <c r="H23" s="29"/>
      <c r="I23" s="24" t="s">
        <v>28</v>
      </c>
      <c r="J23" s="22" t="str">
        <f>IF('Rekapitulace zakázky'!AN17="","",'Rekapitulace zakázky'!AN17)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35</v>
      </c>
      <c r="E25" s="29"/>
      <c r="F25" s="29"/>
      <c r="G25" s="29"/>
      <c r="H25" s="29"/>
      <c r="I25" s="24" t="s">
        <v>25</v>
      </c>
      <c r="J25" s="22" t="str">
        <f>IF('Rekapitulace zakázky'!AN19="","",'Rekapitulace zakázky'!AN19)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tr">
        <f>IF('Rekapitulace zakázky'!E20="","",'Rekapitulace zakázky'!E20)</f>
        <v xml:space="preserve"> </v>
      </c>
      <c r="F26" s="29"/>
      <c r="G26" s="29"/>
      <c r="H26" s="29"/>
      <c r="I26" s="24" t="s">
        <v>28</v>
      </c>
      <c r="J26" s="22" t="str">
        <f>IF('Rekapitulace zakázky'!AN20="","",'Rekapitulace zakázky'!AN20)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36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92"/>
      <c r="B29" s="93"/>
      <c r="C29" s="92"/>
      <c r="D29" s="92"/>
      <c r="E29" s="178" t="s">
        <v>1</v>
      </c>
      <c r="F29" s="178"/>
      <c r="G29" s="178"/>
      <c r="H29" s="178"/>
      <c r="I29" s="92"/>
      <c r="J29" s="92"/>
      <c r="K29" s="92"/>
      <c r="L29" s="94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</row>
    <row r="30" spans="1:31" s="2" customFormat="1" ht="6.9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 x14ac:dyDescent="0.2">
      <c r="A32" s="29"/>
      <c r="B32" s="30"/>
      <c r="C32" s="29"/>
      <c r="D32" s="95" t="s">
        <v>37</v>
      </c>
      <c r="E32" s="29"/>
      <c r="F32" s="29"/>
      <c r="G32" s="29"/>
      <c r="H32" s="29"/>
      <c r="I32" s="29"/>
      <c r="J32" s="68">
        <f>ROUND(J124,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 x14ac:dyDescent="0.2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9"/>
      <c r="F34" s="33" t="s">
        <v>39</v>
      </c>
      <c r="G34" s="29"/>
      <c r="H34" s="29"/>
      <c r="I34" s="33" t="s">
        <v>38</v>
      </c>
      <c r="J34" s="33" t="s">
        <v>40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 x14ac:dyDescent="0.2">
      <c r="A35" s="29"/>
      <c r="B35" s="30"/>
      <c r="C35" s="29"/>
      <c r="D35" s="96" t="s">
        <v>41</v>
      </c>
      <c r="E35" s="24" t="s">
        <v>42</v>
      </c>
      <c r="F35" s="97">
        <f>ROUND((SUM(BE124:BE154)),  2)</f>
        <v>0</v>
      </c>
      <c r="G35" s="29"/>
      <c r="H35" s="29"/>
      <c r="I35" s="98">
        <v>0.21</v>
      </c>
      <c r="J35" s="97">
        <f>ROUND(((SUM(BE124:BE154))*I35),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 x14ac:dyDescent="0.2">
      <c r="A36" s="29"/>
      <c r="B36" s="30"/>
      <c r="C36" s="29"/>
      <c r="D36" s="29"/>
      <c r="E36" s="24" t="s">
        <v>43</v>
      </c>
      <c r="F36" s="97">
        <f>ROUND((SUM(BF124:BF154)),  2)</f>
        <v>0</v>
      </c>
      <c r="G36" s="29"/>
      <c r="H36" s="29"/>
      <c r="I36" s="98">
        <v>0.15</v>
      </c>
      <c r="J36" s="97">
        <f>ROUND(((SUM(BF124:BF154))*I36),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44</v>
      </c>
      <c r="F37" s="97">
        <f>ROUND((SUM(BG124:BG154)),  2)</f>
        <v>0</v>
      </c>
      <c r="G37" s="29"/>
      <c r="H37" s="29"/>
      <c r="I37" s="98">
        <v>0.21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 x14ac:dyDescent="0.2">
      <c r="A38" s="29"/>
      <c r="B38" s="30"/>
      <c r="C38" s="29"/>
      <c r="D38" s="29"/>
      <c r="E38" s="24" t="s">
        <v>45</v>
      </c>
      <c r="F38" s="97">
        <f>ROUND((SUM(BH124:BH154)),  2)</f>
        <v>0</v>
      </c>
      <c r="G38" s="29"/>
      <c r="H38" s="29"/>
      <c r="I38" s="98">
        <v>0.15</v>
      </c>
      <c r="J38" s="97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 x14ac:dyDescent="0.2">
      <c r="A39" s="29"/>
      <c r="B39" s="30"/>
      <c r="C39" s="29"/>
      <c r="D39" s="29"/>
      <c r="E39" s="24" t="s">
        <v>46</v>
      </c>
      <c r="F39" s="97">
        <f>ROUND((SUM(BI124:BI154)),  2)</f>
        <v>0</v>
      </c>
      <c r="G39" s="29"/>
      <c r="H39" s="29"/>
      <c r="I39" s="98">
        <v>0</v>
      </c>
      <c r="J39" s="97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 x14ac:dyDescent="0.2">
      <c r="A41" s="29"/>
      <c r="B41" s="30"/>
      <c r="C41" s="99"/>
      <c r="D41" s="100" t="s">
        <v>47</v>
      </c>
      <c r="E41" s="57"/>
      <c r="F41" s="57"/>
      <c r="G41" s="101" t="s">
        <v>48</v>
      </c>
      <c r="H41" s="102" t="s">
        <v>49</v>
      </c>
      <c r="I41" s="57"/>
      <c r="J41" s="103">
        <f>SUM(J32:J39)</f>
        <v>0</v>
      </c>
      <c r="K41" s="104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x14ac:dyDescent="0.2">
      <c r="A61" s="29"/>
      <c r="B61" s="30"/>
      <c r="C61" s="29"/>
      <c r="D61" s="42" t="s">
        <v>52</v>
      </c>
      <c r="E61" s="32"/>
      <c r="F61" s="105" t="s">
        <v>53</v>
      </c>
      <c r="G61" s="42" t="s">
        <v>52</v>
      </c>
      <c r="H61" s="32"/>
      <c r="I61" s="32"/>
      <c r="J61" s="106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x14ac:dyDescent="0.2">
      <c r="A76" s="29"/>
      <c r="B76" s="30"/>
      <c r="C76" s="29"/>
      <c r="D76" s="42" t="s">
        <v>52</v>
      </c>
      <c r="E76" s="32"/>
      <c r="F76" s="105" t="s">
        <v>53</v>
      </c>
      <c r="G76" s="42" t="s">
        <v>52</v>
      </c>
      <c r="H76" s="32"/>
      <c r="I76" s="32"/>
      <c r="J76" s="106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 x14ac:dyDescent="0.2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 x14ac:dyDescent="0.2">
      <c r="A85" s="29"/>
      <c r="B85" s="30"/>
      <c r="C85" s="29"/>
      <c r="D85" s="29"/>
      <c r="E85" s="213" t="str">
        <f>E7</f>
        <v>Oprava výhybek č. 115 - 122 v žst. Brno jih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97</v>
      </c>
      <c r="L86" s="17"/>
    </row>
    <row r="87" spans="1:31" s="2" customFormat="1" ht="16.5" customHeight="1" x14ac:dyDescent="0.2">
      <c r="A87" s="29"/>
      <c r="B87" s="30"/>
      <c r="C87" s="29"/>
      <c r="D87" s="29"/>
      <c r="E87" s="213" t="s">
        <v>570</v>
      </c>
      <c r="F87" s="215"/>
      <c r="G87" s="215"/>
      <c r="H87" s="21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571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189" t="str">
        <f>E11</f>
        <v>01.2.1 - Práce zab. zař.</v>
      </c>
      <c r="F89" s="215"/>
      <c r="G89" s="215"/>
      <c r="H89" s="215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20</v>
      </c>
      <c r="D91" s="29"/>
      <c r="E91" s="29"/>
      <c r="F91" s="22" t="str">
        <f>F14</f>
        <v>žst. Brno jih</v>
      </c>
      <c r="G91" s="29"/>
      <c r="H91" s="29"/>
      <c r="I91" s="24" t="s">
        <v>22</v>
      </c>
      <c r="J91" s="52" t="str">
        <f>IF(J14="","",J14)</f>
        <v>4. 5. 2023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 x14ac:dyDescent="0.2">
      <c r="A93" s="29"/>
      <c r="B93" s="30"/>
      <c r="C93" s="24" t="s">
        <v>24</v>
      </c>
      <c r="D93" s="29"/>
      <c r="E93" s="29"/>
      <c r="F93" s="22" t="str">
        <f>E17</f>
        <v>Správa železnic, státní organizace</v>
      </c>
      <c r="G93" s="29"/>
      <c r="H93" s="29"/>
      <c r="I93" s="24" t="s">
        <v>32</v>
      </c>
      <c r="J93" s="27" t="str">
        <f>E23</f>
        <v xml:space="preserve"> 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 x14ac:dyDescent="0.2">
      <c r="A94" s="29"/>
      <c r="B94" s="30"/>
      <c r="C94" s="24" t="s">
        <v>30</v>
      </c>
      <c r="D94" s="29"/>
      <c r="E94" s="29"/>
      <c r="F94" s="22" t="str">
        <f>IF(E20="","",E20)</f>
        <v>Vyplň údaj</v>
      </c>
      <c r="G94" s="29"/>
      <c r="H94" s="29"/>
      <c r="I94" s="24" t="s">
        <v>35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07" t="s">
        <v>100</v>
      </c>
      <c r="D96" s="99"/>
      <c r="E96" s="99"/>
      <c r="F96" s="99"/>
      <c r="G96" s="99"/>
      <c r="H96" s="99"/>
      <c r="I96" s="99"/>
      <c r="J96" s="108" t="s">
        <v>101</v>
      </c>
      <c r="K96" s="9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 x14ac:dyDescent="0.2">
      <c r="A98" s="29"/>
      <c r="B98" s="30"/>
      <c r="C98" s="109" t="s">
        <v>102</v>
      </c>
      <c r="D98" s="29"/>
      <c r="E98" s="29"/>
      <c r="F98" s="29"/>
      <c r="G98" s="29"/>
      <c r="H98" s="29"/>
      <c r="I98" s="29"/>
      <c r="J98" s="68">
        <f>J124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103</v>
      </c>
    </row>
    <row r="99" spans="1:47" s="9" customFormat="1" ht="24.95" customHeight="1" x14ac:dyDescent="0.2">
      <c r="B99" s="110"/>
      <c r="D99" s="111" t="s">
        <v>104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1:47" s="10" customFormat="1" ht="19.899999999999999" customHeight="1" x14ac:dyDescent="0.2">
      <c r="B100" s="114"/>
      <c r="D100" s="115" t="s">
        <v>105</v>
      </c>
      <c r="E100" s="116"/>
      <c r="F100" s="116"/>
      <c r="G100" s="116"/>
      <c r="H100" s="116"/>
      <c r="I100" s="116"/>
      <c r="J100" s="117">
        <f>J126</f>
        <v>0</v>
      </c>
      <c r="L100" s="114"/>
    </row>
    <row r="101" spans="1:47" s="9" customFormat="1" ht="24.95" customHeight="1" x14ac:dyDescent="0.2">
      <c r="B101" s="110"/>
      <c r="D101" s="111" t="s">
        <v>106</v>
      </c>
      <c r="E101" s="112"/>
      <c r="F101" s="112"/>
      <c r="G101" s="112"/>
      <c r="H101" s="112"/>
      <c r="I101" s="112"/>
      <c r="J101" s="113">
        <f>J129</f>
        <v>0</v>
      </c>
      <c r="L101" s="110"/>
    </row>
    <row r="102" spans="1:47" s="9" customFormat="1" ht="24.95" customHeight="1" x14ac:dyDescent="0.2">
      <c r="B102" s="110"/>
      <c r="D102" s="111" t="s">
        <v>107</v>
      </c>
      <c r="E102" s="112"/>
      <c r="F102" s="112"/>
      <c r="G102" s="112"/>
      <c r="H102" s="112"/>
      <c r="I102" s="112"/>
      <c r="J102" s="113">
        <f>J153</f>
        <v>0</v>
      </c>
      <c r="L102" s="110"/>
    </row>
    <row r="103" spans="1:47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 x14ac:dyDescent="0.2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 x14ac:dyDescent="0.2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 x14ac:dyDescent="0.2">
      <c r="A109" s="29"/>
      <c r="B109" s="30"/>
      <c r="C109" s="18" t="s">
        <v>108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 x14ac:dyDescent="0.2">
      <c r="A111" s="29"/>
      <c r="B111" s="30"/>
      <c r="C111" s="24" t="s">
        <v>16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 x14ac:dyDescent="0.2">
      <c r="A112" s="29"/>
      <c r="B112" s="30"/>
      <c r="C112" s="29"/>
      <c r="D112" s="29"/>
      <c r="E112" s="213" t="str">
        <f>E7</f>
        <v>Oprava výhybek č. 115 - 122 v žst. Brno jih</v>
      </c>
      <c r="F112" s="214"/>
      <c r="G112" s="214"/>
      <c r="H112" s="21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 x14ac:dyDescent="0.2">
      <c r="B113" s="17"/>
      <c r="C113" s="24" t="s">
        <v>97</v>
      </c>
      <c r="L113" s="17"/>
    </row>
    <row r="114" spans="1:65" s="2" customFormat="1" ht="16.5" customHeight="1" x14ac:dyDescent="0.2">
      <c r="A114" s="29"/>
      <c r="B114" s="30"/>
      <c r="C114" s="29"/>
      <c r="D114" s="29"/>
      <c r="E114" s="213" t="s">
        <v>570</v>
      </c>
      <c r="F114" s="215"/>
      <c r="G114" s="215"/>
      <c r="H114" s="215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571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 x14ac:dyDescent="0.2">
      <c r="A116" s="29"/>
      <c r="B116" s="30"/>
      <c r="C116" s="29"/>
      <c r="D116" s="29"/>
      <c r="E116" s="189" t="str">
        <f>E11</f>
        <v>01.2.1 - Práce zab. zař.</v>
      </c>
      <c r="F116" s="215"/>
      <c r="G116" s="215"/>
      <c r="H116" s="215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 x14ac:dyDescent="0.2">
      <c r="A118" s="29"/>
      <c r="B118" s="30"/>
      <c r="C118" s="24" t="s">
        <v>20</v>
      </c>
      <c r="D118" s="29"/>
      <c r="E118" s="29"/>
      <c r="F118" s="22" t="str">
        <f>F14</f>
        <v>žst. Brno jih</v>
      </c>
      <c r="G118" s="29"/>
      <c r="H118" s="29"/>
      <c r="I118" s="24" t="s">
        <v>22</v>
      </c>
      <c r="J118" s="52" t="str">
        <f>IF(J14="","",J14)</f>
        <v>4. 5. 2023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 x14ac:dyDescent="0.2">
      <c r="A120" s="29"/>
      <c r="B120" s="30"/>
      <c r="C120" s="24" t="s">
        <v>24</v>
      </c>
      <c r="D120" s="29"/>
      <c r="E120" s="29"/>
      <c r="F120" s="22" t="str">
        <f>E17</f>
        <v>Správa železnic, státní organizace</v>
      </c>
      <c r="G120" s="29"/>
      <c r="H120" s="29"/>
      <c r="I120" s="24" t="s">
        <v>32</v>
      </c>
      <c r="J120" s="27" t="str">
        <f>E23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 x14ac:dyDescent="0.2">
      <c r="A121" s="29"/>
      <c r="B121" s="30"/>
      <c r="C121" s="24" t="s">
        <v>30</v>
      </c>
      <c r="D121" s="29"/>
      <c r="E121" s="29"/>
      <c r="F121" s="22" t="str">
        <f>IF(E20="","",E20)</f>
        <v>Vyplň údaj</v>
      </c>
      <c r="G121" s="29"/>
      <c r="H121" s="29"/>
      <c r="I121" s="24" t="s">
        <v>35</v>
      </c>
      <c r="J121" s="27" t="str">
        <f>E26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 x14ac:dyDescent="0.2">
      <c r="A123" s="118"/>
      <c r="B123" s="119"/>
      <c r="C123" s="120" t="s">
        <v>109</v>
      </c>
      <c r="D123" s="121" t="s">
        <v>62</v>
      </c>
      <c r="E123" s="121" t="s">
        <v>58</v>
      </c>
      <c r="F123" s="121" t="s">
        <v>59</v>
      </c>
      <c r="G123" s="121" t="s">
        <v>110</v>
      </c>
      <c r="H123" s="121" t="s">
        <v>111</v>
      </c>
      <c r="I123" s="121" t="s">
        <v>112</v>
      </c>
      <c r="J123" s="121" t="s">
        <v>101</v>
      </c>
      <c r="K123" s="122" t="s">
        <v>113</v>
      </c>
      <c r="L123" s="123"/>
      <c r="M123" s="59" t="s">
        <v>1</v>
      </c>
      <c r="N123" s="60" t="s">
        <v>41</v>
      </c>
      <c r="O123" s="60" t="s">
        <v>114</v>
      </c>
      <c r="P123" s="60" t="s">
        <v>115</v>
      </c>
      <c r="Q123" s="60" t="s">
        <v>116</v>
      </c>
      <c r="R123" s="60" t="s">
        <v>117</v>
      </c>
      <c r="S123" s="60" t="s">
        <v>118</v>
      </c>
      <c r="T123" s="61" t="s">
        <v>119</v>
      </c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</row>
    <row r="124" spans="1:65" s="2" customFormat="1" ht="22.9" customHeight="1" x14ac:dyDescent="0.25">
      <c r="A124" s="29"/>
      <c r="B124" s="30"/>
      <c r="C124" s="66" t="s">
        <v>120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P125+P129+P153</f>
        <v>0</v>
      </c>
      <c r="Q124" s="63"/>
      <c r="R124" s="125">
        <f>R125+R129+R153</f>
        <v>0</v>
      </c>
      <c r="S124" s="63"/>
      <c r="T124" s="126">
        <f>T125+T129+T153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76</v>
      </c>
      <c r="AU124" s="14" t="s">
        <v>103</v>
      </c>
      <c r="BK124" s="127">
        <f>BK125+BK129+BK153</f>
        <v>0</v>
      </c>
    </row>
    <row r="125" spans="1:65" s="12" customFormat="1" ht="25.9" customHeight="1" x14ac:dyDescent="0.2">
      <c r="B125" s="128"/>
      <c r="D125" s="129" t="s">
        <v>76</v>
      </c>
      <c r="E125" s="130" t="s">
        <v>121</v>
      </c>
      <c r="F125" s="130" t="s">
        <v>122</v>
      </c>
      <c r="I125" s="131"/>
      <c r="J125" s="132">
        <f>BK125</f>
        <v>0</v>
      </c>
      <c r="L125" s="128"/>
      <c r="M125" s="133"/>
      <c r="N125" s="134"/>
      <c r="O125" s="134"/>
      <c r="P125" s="135">
        <f>P126</f>
        <v>0</v>
      </c>
      <c r="Q125" s="134"/>
      <c r="R125" s="135">
        <f>R126</f>
        <v>0</v>
      </c>
      <c r="S125" s="134"/>
      <c r="T125" s="136">
        <f>T126</f>
        <v>0</v>
      </c>
      <c r="AR125" s="129" t="s">
        <v>85</v>
      </c>
      <c r="AT125" s="137" t="s">
        <v>76</v>
      </c>
      <c r="AU125" s="137" t="s">
        <v>77</v>
      </c>
      <c r="AY125" s="129" t="s">
        <v>123</v>
      </c>
      <c r="BK125" s="138">
        <f>BK126</f>
        <v>0</v>
      </c>
    </row>
    <row r="126" spans="1:65" s="12" customFormat="1" ht="22.9" customHeight="1" x14ac:dyDescent="0.2">
      <c r="B126" s="128"/>
      <c r="D126" s="129" t="s">
        <v>76</v>
      </c>
      <c r="E126" s="139" t="s">
        <v>124</v>
      </c>
      <c r="F126" s="139" t="s">
        <v>125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SUM(P127:P128)</f>
        <v>0</v>
      </c>
      <c r="Q126" s="134"/>
      <c r="R126" s="135">
        <f>SUM(R127:R128)</f>
        <v>0</v>
      </c>
      <c r="S126" s="134"/>
      <c r="T126" s="136">
        <f>SUM(T127:T128)</f>
        <v>0</v>
      </c>
      <c r="AR126" s="129" t="s">
        <v>85</v>
      </c>
      <c r="AT126" s="137" t="s">
        <v>76</v>
      </c>
      <c r="AU126" s="137" t="s">
        <v>85</v>
      </c>
      <c r="AY126" s="129" t="s">
        <v>123</v>
      </c>
      <c r="BK126" s="138">
        <f>SUM(BK127:BK128)</f>
        <v>0</v>
      </c>
    </row>
    <row r="127" spans="1:65" s="2" customFormat="1" ht="37.9" customHeight="1" x14ac:dyDescent="0.2">
      <c r="A127" s="29"/>
      <c r="B127" s="141"/>
      <c r="C127" s="142" t="s">
        <v>85</v>
      </c>
      <c r="D127" s="142" t="s">
        <v>126</v>
      </c>
      <c r="E127" s="143" t="s">
        <v>573</v>
      </c>
      <c r="F127" s="144" t="s">
        <v>574</v>
      </c>
      <c r="G127" s="145" t="s">
        <v>177</v>
      </c>
      <c r="H127" s="146">
        <v>6.4</v>
      </c>
      <c r="I127" s="147"/>
      <c r="J127" s="148">
        <f>ROUND(I127*H127,2)</f>
        <v>0</v>
      </c>
      <c r="K127" s="144" t="s">
        <v>130</v>
      </c>
      <c r="L127" s="30"/>
      <c r="M127" s="149" t="s">
        <v>1</v>
      </c>
      <c r="N127" s="150" t="s">
        <v>42</v>
      </c>
      <c r="O127" s="55"/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131</v>
      </c>
      <c r="AT127" s="153" t="s">
        <v>126</v>
      </c>
      <c r="AU127" s="153" t="s">
        <v>87</v>
      </c>
      <c r="AY127" s="14" t="s">
        <v>123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4" t="s">
        <v>85</v>
      </c>
      <c r="BK127" s="154">
        <f>ROUND(I127*H127,2)</f>
        <v>0</v>
      </c>
      <c r="BL127" s="14" t="s">
        <v>131</v>
      </c>
      <c r="BM127" s="153" t="s">
        <v>575</v>
      </c>
    </row>
    <row r="128" spans="1:65" s="2" customFormat="1" ht="24.2" customHeight="1" x14ac:dyDescent="0.2">
      <c r="A128" s="29"/>
      <c r="B128" s="141"/>
      <c r="C128" s="142" t="s">
        <v>87</v>
      </c>
      <c r="D128" s="142" t="s">
        <v>126</v>
      </c>
      <c r="E128" s="143" t="s">
        <v>576</v>
      </c>
      <c r="F128" s="144" t="s">
        <v>577</v>
      </c>
      <c r="G128" s="145" t="s">
        <v>177</v>
      </c>
      <c r="H128" s="146">
        <v>6.4</v>
      </c>
      <c r="I128" s="147"/>
      <c r="J128" s="148">
        <f>ROUND(I128*H128,2)</f>
        <v>0</v>
      </c>
      <c r="K128" s="144" t="s">
        <v>130</v>
      </c>
      <c r="L128" s="30"/>
      <c r="M128" s="149" t="s">
        <v>1</v>
      </c>
      <c r="N128" s="150" t="s">
        <v>42</v>
      </c>
      <c r="O128" s="55"/>
      <c r="P128" s="151">
        <f>O128*H128</f>
        <v>0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131</v>
      </c>
      <c r="AT128" s="153" t="s">
        <v>126</v>
      </c>
      <c r="AU128" s="153" t="s">
        <v>87</v>
      </c>
      <c r="AY128" s="14" t="s">
        <v>123</v>
      </c>
      <c r="BE128" s="154">
        <f>IF(N128="základní",J128,0)</f>
        <v>0</v>
      </c>
      <c r="BF128" s="154">
        <f>IF(N128="snížená",J128,0)</f>
        <v>0</v>
      </c>
      <c r="BG128" s="154">
        <f>IF(N128="zákl. přenesená",J128,0)</f>
        <v>0</v>
      </c>
      <c r="BH128" s="154">
        <f>IF(N128="sníž. přenesená",J128,0)</f>
        <v>0</v>
      </c>
      <c r="BI128" s="154">
        <f>IF(N128="nulová",J128,0)</f>
        <v>0</v>
      </c>
      <c r="BJ128" s="14" t="s">
        <v>85</v>
      </c>
      <c r="BK128" s="154">
        <f>ROUND(I128*H128,2)</f>
        <v>0</v>
      </c>
      <c r="BL128" s="14" t="s">
        <v>131</v>
      </c>
      <c r="BM128" s="153" t="s">
        <v>578</v>
      </c>
    </row>
    <row r="129" spans="1:65" s="12" customFormat="1" ht="25.9" customHeight="1" x14ac:dyDescent="0.2">
      <c r="B129" s="128"/>
      <c r="D129" s="129" t="s">
        <v>76</v>
      </c>
      <c r="E129" s="130" t="s">
        <v>439</v>
      </c>
      <c r="F129" s="130" t="s">
        <v>440</v>
      </c>
      <c r="I129" s="131"/>
      <c r="J129" s="132">
        <f>BK129</f>
        <v>0</v>
      </c>
      <c r="L129" s="128"/>
      <c r="M129" s="133"/>
      <c r="N129" s="134"/>
      <c r="O129" s="134"/>
      <c r="P129" s="135">
        <f>SUM(P130:P152)</f>
        <v>0</v>
      </c>
      <c r="Q129" s="134"/>
      <c r="R129" s="135">
        <f>SUM(R130:R152)</f>
        <v>0</v>
      </c>
      <c r="S129" s="134"/>
      <c r="T129" s="136">
        <f>SUM(T130:T152)</f>
        <v>0</v>
      </c>
      <c r="AR129" s="129" t="s">
        <v>131</v>
      </c>
      <c r="AT129" s="137" t="s">
        <v>76</v>
      </c>
      <c r="AU129" s="137" t="s">
        <v>77</v>
      </c>
      <c r="AY129" s="129" t="s">
        <v>123</v>
      </c>
      <c r="BK129" s="138">
        <f>SUM(BK130:BK152)</f>
        <v>0</v>
      </c>
    </row>
    <row r="130" spans="1:65" s="2" customFormat="1" ht="37.9" customHeight="1" x14ac:dyDescent="0.2">
      <c r="A130" s="29"/>
      <c r="B130" s="141"/>
      <c r="C130" s="142" t="s">
        <v>136</v>
      </c>
      <c r="D130" s="142" t="s">
        <v>126</v>
      </c>
      <c r="E130" s="143" t="s">
        <v>579</v>
      </c>
      <c r="F130" s="144" t="s">
        <v>580</v>
      </c>
      <c r="G130" s="145" t="s">
        <v>129</v>
      </c>
      <c r="H130" s="146">
        <v>2</v>
      </c>
      <c r="I130" s="147"/>
      <c r="J130" s="148">
        <f t="shared" ref="J130:J152" si="0">ROUND(I130*H130,2)</f>
        <v>0</v>
      </c>
      <c r="K130" s="144" t="s">
        <v>130</v>
      </c>
      <c r="L130" s="30"/>
      <c r="M130" s="149" t="s">
        <v>1</v>
      </c>
      <c r="N130" s="150" t="s">
        <v>42</v>
      </c>
      <c r="O130" s="55"/>
      <c r="P130" s="151">
        <f t="shared" ref="P130:P152" si="1">O130*H130</f>
        <v>0</v>
      </c>
      <c r="Q130" s="151">
        <v>0</v>
      </c>
      <c r="R130" s="151">
        <f t="shared" ref="R130:R152" si="2">Q130*H130</f>
        <v>0</v>
      </c>
      <c r="S130" s="151">
        <v>0</v>
      </c>
      <c r="T130" s="152">
        <f t="shared" ref="T130:T152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3" t="s">
        <v>444</v>
      </c>
      <c r="AT130" s="153" t="s">
        <v>126</v>
      </c>
      <c r="AU130" s="153" t="s">
        <v>85</v>
      </c>
      <c r="AY130" s="14" t="s">
        <v>123</v>
      </c>
      <c r="BE130" s="154">
        <f t="shared" ref="BE130:BE152" si="4">IF(N130="základní",J130,0)</f>
        <v>0</v>
      </c>
      <c r="BF130" s="154">
        <f t="shared" ref="BF130:BF152" si="5">IF(N130="snížená",J130,0)</f>
        <v>0</v>
      </c>
      <c r="BG130" s="154">
        <f t="shared" ref="BG130:BG152" si="6">IF(N130="zákl. přenesená",J130,0)</f>
        <v>0</v>
      </c>
      <c r="BH130" s="154">
        <f t="shared" ref="BH130:BH152" si="7">IF(N130="sníž. přenesená",J130,0)</f>
        <v>0</v>
      </c>
      <c r="BI130" s="154">
        <f t="shared" ref="BI130:BI152" si="8">IF(N130="nulová",J130,0)</f>
        <v>0</v>
      </c>
      <c r="BJ130" s="14" t="s">
        <v>85</v>
      </c>
      <c r="BK130" s="154">
        <f t="shared" ref="BK130:BK152" si="9">ROUND(I130*H130,2)</f>
        <v>0</v>
      </c>
      <c r="BL130" s="14" t="s">
        <v>444</v>
      </c>
      <c r="BM130" s="153" t="s">
        <v>581</v>
      </c>
    </row>
    <row r="131" spans="1:65" s="2" customFormat="1" ht="16.5" customHeight="1" x14ac:dyDescent="0.2">
      <c r="A131" s="29"/>
      <c r="B131" s="141"/>
      <c r="C131" s="142" t="s">
        <v>131</v>
      </c>
      <c r="D131" s="142" t="s">
        <v>126</v>
      </c>
      <c r="E131" s="143" t="s">
        <v>582</v>
      </c>
      <c r="F131" s="144" t="s">
        <v>583</v>
      </c>
      <c r="G131" s="145" t="s">
        <v>129</v>
      </c>
      <c r="H131" s="146">
        <v>2</v>
      </c>
      <c r="I131" s="147"/>
      <c r="J131" s="148">
        <f t="shared" si="0"/>
        <v>0</v>
      </c>
      <c r="K131" s="144" t="s">
        <v>130</v>
      </c>
      <c r="L131" s="30"/>
      <c r="M131" s="149" t="s">
        <v>1</v>
      </c>
      <c r="N131" s="150" t="s">
        <v>42</v>
      </c>
      <c r="O131" s="55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444</v>
      </c>
      <c r="AT131" s="153" t="s">
        <v>126</v>
      </c>
      <c r="AU131" s="153" t="s">
        <v>85</v>
      </c>
      <c r="AY131" s="14" t="s">
        <v>123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4" t="s">
        <v>85</v>
      </c>
      <c r="BK131" s="154">
        <f t="shared" si="9"/>
        <v>0</v>
      </c>
      <c r="BL131" s="14" t="s">
        <v>444</v>
      </c>
      <c r="BM131" s="153" t="s">
        <v>584</v>
      </c>
    </row>
    <row r="132" spans="1:65" s="2" customFormat="1" ht="55.5" customHeight="1" x14ac:dyDescent="0.2">
      <c r="A132" s="29"/>
      <c r="B132" s="141"/>
      <c r="C132" s="142" t="s">
        <v>124</v>
      </c>
      <c r="D132" s="142" t="s">
        <v>126</v>
      </c>
      <c r="E132" s="143" t="s">
        <v>585</v>
      </c>
      <c r="F132" s="144" t="s">
        <v>586</v>
      </c>
      <c r="G132" s="145" t="s">
        <v>172</v>
      </c>
      <c r="H132" s="146">
        <v>20</v>
      </c>
      <c r="I132" s="147"/>
      <c r="J132" s="148">
        <f t="shared" si="0"/>
        <v>0</v>
      </c>
      <c r="K132" s="144" t="s">
        <v>130</v>
      </c>
      <c r="L132" s="30"/>
      <c r="M132" s="149" t="s">
        <v>1</v>
      </c>
      <c r="N132" s="150" t="s">
        <v>42</v>
      </c>
      <c r="O132" s="55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444</v>
      </c>
      <c r="AT132" s="153" t="s">
        <v>126</v>
      </c>
      <c r="AU132" s="153" t="s">
        <v>85</v>
      </c>
      <c r="AY132" s="14" t="s">
        <v>123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4" t="s">
        <v>85</v>
      </c>
      <c r="BK132" s="154">
        <f t="shared" si="9"/>
        <v>0</v>
      </c>
      <c r="BL132" s="14" t="s">
        <v>444</v>
      </c>
      <c r="BM132" s="153" t="s">
        <v>587</v>
      </c>
    </row>
    <row r="133" spans="1:65" s="2" customFormat="1" ht="49.15" customHeight="1" x14ac:dyDescent="0.2">
      <c r="A133" s="29"/>
      <c r="B133" s="141"/>
      <c r="C133" s="142" t="s">
        <v>148</v>
      </c>
      <c r="D133" s="142" t="s">
        <v>126</v>
      </c>
      <c r="E133" s="143" t="s">
        <v>588</v>
      </c>
      <c r="F133" s="144" t="s">
        <v>589</v>
      </c>
      <c r="G133" s="145" t="s">
        <v>129</v>
      </c>
      <c r="H133" s="146">
        <v>8</v>
      </c>
      <c r="I133" s="147"/>
      <c r="J133" s="148">
        <f t="shared" si="0"/>
        <v>0</v>
      </c>
      <c r="K133" s="144" t="s">
        <v>130</v>
      </c>
      <c r="L133" s="30"/>
      <c r="M133" s="149" t="s">
        <v>1</v>
      </c>
      <c r="N133" s="150" t="s">
        <v>42</v>
      </c>
      <c r="O133" s="55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444</v>
      </c>
      <c r="AT133" s="153" t="s">
        <v>126</v>
      </c>
      <c r="AU133" s="153" t="s">
        <v>85</v>
      </c>
      <c r="AY133" s="14" t="s">
        <v>123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4" t="s">
        <v>85</v>
      </c>
      <c r="BK133" s="154">
        <f t="shared" si="9"/>
        <v>0</v>
      </c>
      <c r="BL133" s="14" t="s">
        <v>444</v>
      </c>
      <c r="BM133" s="153" t="s">
        <v>590</v>
      </c>
    </row>
    <row r="134" spans="1:65" s="2" customFormat="1" ht="37.9" customHeight="1" x14ac:dyDescent="0.2">
      <c r="A134" s="29"/>
      <c r="B134" s="141"/>
      <c r="C134" s="142" t="s">
        <v>152</v>
      </c>
      <c r="D134" s="142" t="s">
        <v>126</v>
      </c>
      <c r="E134" s="143" t="s">
        <v>591</v>
      </c>
      <c r="F134" s="144" t="s">
        <v>592</v>
      </c>
      <c r="G134" s="145" t="s">
        <v>129</v>
      </c>
      <c r="H134" s="146">
        <v>2</v>
      </c>
      <c r="I134" s="147"/>
      <c r="J134" s="148">
        <f t="shared" si="0"/>
        <v>0</v>
      </c>
      <c r="K134" s="144" t="s">
        <v>130</v>
      </c>
      <c r="L134" s="30"/>
      <c r="M134" s="149" t="s">
        <v>1</v>
      </c>
      <c r="N134" s="150" t="s">
        <v>42</v>
      </c>
      <c r="O134" s="55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444</v>
      </c>
      <c r="AT134" s="153" t="s">
        <v>126</v>
      </c>
      <c r="AU134" s="153" t="s">
        <v>85</v>
      </c>
      <c r="AY134" s="14" t="s">
        <v>123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4" t="s">
        <v>85</v>
      </c>
      <c r="BK134" s="154">
        <f t="shared" si="9"/>
        <v>0</v>
      </c>
      <c r="BL134" s="14" t="s">
        <v>444</v>
      </c>
      <c r="BM134" s="153" t="s">
        <v>593</v>
      </c>
    </row>
    <row r="135" spans="1:65" s="2" customFormat="1" ht="16.5" customHeight="1" x14ac:dyDescent="0.2">
      <c r="A135" s="29"/>
      <c r="B135" s="141"/>
      <c r="C135" s="142" t="s">
        <v>156</v>
      </c>
      <c r="D135" s="142" t="s">
        <v>126</v>
      </c>
      <c r="E135" s="143" t="s">
        <v>594</v>
      </c>
      <c r="F135" s="144" t="s">
        <v>595</v>
      </c>
      <c r="G135" s="145" t="s">
        <v>129</v>
      </c>
      <c r="H135" s="146">
        <v>2</v>
      </c>
      <c r="I135" s="147"/>
      <c r="J135" s="148">
        <f t="shared" si="0"/>
        <v>0</v>
      </c>
      <c r="K135" s="144" t="s">
        <v>130</v>
      </c>
      <c r="L135" s="30"/>
      <c r="M135" s="149" t="s">
        <v>1</v>
      </c>
      <c r="N135" s="150" t="s">
        <v>42</v>
      </c>
      <c r="O135" s="55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444</v>
      </c>
      <c r="AT135" s="153" t="s">
        <v>126</v>
      </c>
      <c r="AU135" s="153" t="s">
        <v>85</v>
      </c>
      <c r="AY135" s="14" t="s">
        <v>123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4" t="s">
        <v>85</v>
      </c>
      <c r="BK135" s="154">
        <f t="shared" si="9"/>
        <v>0</v>
      </c>
      <c r="BL135" s="14" t="s">
        <v>444</v>
      </c>
      <c r="BM135" s="153" t="s">
        <v>596</v>
      </c>
    </row>
    <row r="136" spans="1:65" s="2" customFormat="1" ht="16.5" customHeight="1" x14ac:dyDescent="0.2">
      <c r="A136" s="29"/>
      <c r="B136" s="141"/>
      <c r="C136" s="142" t="s">
        <v>160</v>
      </c>
      <c r="D136" s="142" t="s">
        <v>126</v>
      </c>
      <c r="E136" s="143" t="s">
        <v>597</v>
      </c>
      <c r="F136" s="144" t="s">
        <v>598</v>
      </c>
      <c r="G136" s="145" t="s">
        <v>129</v>
      </c>
      <c r="H136" s="146">
        <v>2</v>
      </c>
      <c r="I136" s="147"/>
      <c r="J136" s="148">
        <f t="shared" si="0"/>
        <v>0</v>
      </c>
      <c r="K136" s="144" t="s">
        <v>130</v>
      </c>
      <c r="L136" s="30"/>
      <c r="M136" s="149" t="s">
        <v>1</v>
      </c>
      <c r="N136" s="150" t="s">
        <v>42</v>
      </c>
      <c r="O136" s="55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444</v>
      </c>
      <c r="AT136" s="153" t="s">
        <v>126</v>
      </c>
      <c r="AU136" s="153" t="s">
        <v>85</v>
      </c>
      <c r="AY136" s="14" t="s">
        <v>123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4" t="s">
        <v>85</v>
      </c>
      <c r="BK136" s="154">
        <f t="shared" si="9"/>
        <v>0</v>
      </c>
      <c r="BL136" s="14" t="s">
        <v>444</v>
      </c>
      <c r="BM136" s="153" t="s">
        <v>599</v>
      </c>
    </row>
    <row r="137" spans="1:65" s="2" customFormat="1" ht="16.5" customHeight="1" x14ac:dyDescent="0.2">
      <c r="A137" s="29"/>
      <c r="B137" s="141"/>
      <c r="C137" s="142" t="s">
        <v>164</v>
      </c>
      <c r="D137" s="142" t="s">
        <v>126</v>
      </c>
      <c r="E137" s="143" t="s">
        <v>600</v>
      </c>
      <c r="F137" s="144" t="s">
        <v>601</v>
      </c>
      <c r="G137" s="145" t="s">
        <v>129</v>
      </c>
      <c r="H137" s="146">
        <v>2</v>
      </c>
      <c r="I137" s="147"/>
      <c r="J137" s="148">
        <f t="shared" si="0"/>
        <v>0</v>
      </c>
      <c r="K137" s="144" t="s">
        <v>130</v>
      </c>
      <c r="L137" s="30"/>
      <c r="M137" s="149" t="s">
        <v>1</v>
      </c>
      <c r="N137" s="150" t="s">
        <v>42</v>
      </c>
      <c r="O137" s="55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444</v>
      </c>
      <c r="AT137" s="153" t="s">
        <v>126</v>
      </c>
      <c r="AU137" s="153" t="s">
        <v>85</v>
      </c>
      <c r="AY137" s="14" t="s">
        <v>123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4" t="s">
        <v>85</v>
      </c>
      <c r="BK137" s="154">
        <f t="shared" si="9"/>
        <v>0</v>
      </c>
      <c r="BL137" s="14" t="s">
        <v>444</v>
      </c>
      <c r="BM137" s="153" t="s">
        <v>602</v>
      </c>
    </row>
    <row r="138" spans="1:65" s="2" customFormat="1" ht="16.5" customHeight="1" x14ac:dyDescent="0.2">
      <c r="A138" s="29"/>
      <c r="B138" s="141"/>
      <c r="C138" s="142" t="s">
        <v>169</v>
      </c>
      <c r="D138" s="142" t="s">
        <v>126</v>
      </c>
      <c r="E138" s="143" t="s">
        <v>603</v>
      </c>
      <c r="F138" s="144" t="s">
        <v>604</v>
      </c>
      <c r="G138" s="145" t="s">
        <v>129</v>
      </c>
      <c r="H138" s="146">
        <v>2</v>
      </c>
      <c r="I138" s="147"/>
      <c r="J138" s="148">
        <f t="shared" si="0"/>
        <v>0</v>
      </c>
      <c r="K138" s="144" t="s">
        <v>130</v>
      </c>
      <c r="L138" s="30"/>
      <c r="M138" s="149" t="s">
        <v>1</v>
      </c>
      <c r="N138" s="150" t="s">
        <v>42</v>
      </c>
      <c r="O138" s="55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444</v>
      </c>
      <c r="AT138" s="153" t="s">
        <v>126</v>
      </c>
      <c r="AU138" s="153" t="s">
        <v>85</v>
      </c>
      <c r="AY138" s="14" t="s">
        <v>123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4" t="s">
        <v>85</v>
      </c>
      <c r="BK138" s="154">
        <f t="shared" si="9"/>
        <v>0</v>
      </c>
      <c r="BL138" s="14" t="s">
        <v>444</v>
      </c>
      <c r="BM138" s="153" t="s">
        <v>605</v>
      </c>
    </row>
    <row r="139" spans="1:65" s="2" customFormat="1" ht="16.5" customHeight="1" x14ac:dyDescent="0.2">
      <c r="A139" s="29"/>
      <c r="B139" s="141"/>
      <c r="C139" s="142" t="s">
        <v>174</v>
      </c>
      <c r="D139" s="142" t="s">
        <v>126</v>
      </c>
      <c r="E139" s="143" t="s">
        <v>606</v>
      </c>
      <c r="F139" s="144" t="s">
        <v>607</v>
      </c>
      <c r="G139" s="145" t="s">
        <v>129</v>
      </c>
      <c r="H139" s="146">
        <v>2</v>
      </c>
      <c r="I139" s="147"/>
      <c r="J139" s="148">
        <f t="shared" si="0"/>
        <v>0</v>
      </c>
      <c r="K139" s="144" t="s">
        <v>130</v>
      </c>
      <c r="L139" s="30"/>
      <c r="M139" s="149" t="s">
        <v>1</v>
      </c>
      <c r="N139" s="150" t="s">
        <v>42</v>
      </c>
      <c r="O139" s="55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444</v>
      </c>
      <c r="AT139" s="153" t="s">
        <v>126</v>
      </c>
      <c r="AU139" s="153" t="s">
        <v>85</v>
      </c>
      <c r="AY139" s="14" t="s">
        <v>123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4" t="s">
        <v>85</v>
      </c>
      <c r="BK139" s="154">
        <f t="shared" si="9"/>
        <v>0</v>
      </c>
      <c r="BL139" s="14" t="s">
        <v>444</v>
      </c>
      <c r="BM139" s="153" t="s">
        <v>608</v>
      </c>
    </row>
    <row r="140" spans="1:65" s="2" customFormat="1" ht="16.5" customHeight="1" x14ac:dyDescent="0.2">
      <c r="A140" s="29"/>
      <c r="B140" s="141"/>
      <c r="C140" s="142" t="s">
        <v>179</v>
      </c>
      <c r="D140" s="142" t="s">
        <v>126</v>
      </c>
      <c r="E140" s="143" t="s">
        <v>609</v>
      </c>
      <c r="F140" s="144" t="s">
        <v>610</v>
      </c>
      <c r="G140" s="145" t="s">
        <v>172</v>
      </c>
      <c r="H140" s="146">
        <v>20</v>
      </c>
      <c r="I140" s="147"/>
      <c r="J140" s="148">
        <f t="shared" si="0"/>
        <v>0</v>
      </c>
      <c r="K140" s="144" t="s">
        <v>130</v>
      </c>
      <c r="L140" s="30"/>
      <c r="M140" s="149" t="s">
        <v>1</v>
      </c>
      <c r="N140" s="150" t="s">
        <v>42</v>
      </c>
      <c r="O140" s="55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444</v>
      </c>
      <c r="AT140" s="153" t="s">
        <v>126</v>
      </c>
      <c r="AU140" s="153" t="s">
        <v>85</v>
      </c>
      <c r="AY140" s="14" t="s">
        <v>123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4" t="s">
        <v>85</v>
      </c>
      <c r="BK140" s="154">
        <f t="shared" si="9"/>
        <v>0</v>
      </c>
      <c r="BL140" s="14" t="s">
        <v>444</v>
      </c>
      <c r="BM140" s="153" t="s">
        <v>611</v>
      </c>
    </row>
    <row r="141" spans="1:65" s="2" customFormat="1" ht="37.9" customHeight="1" x14ac:dyDescent="0.2">
      <c r="A141" s="29"/>
      <c r="B141" s="141"/>
      <c r="C141" s="142" t="s">
        <v>183</v>
      </c>
      <c r="D141" s="142" t="s">
        <v>126</v>
      </c>
      <c r="E141" s="143" t="s">
        <v>612</v>
      </c>
      <c r="F141" s="144" t="s">
        <v>613</v>
      </c>
      <c r="G141" s="145" t="s">
        <v>129</v>
      </c>
      <c r="H141" s="146">
        <v>2</v>
      </c>
      <c r="I141" s="147"/>
      <c r="J141" s="148">
        <f t="shared" si="0"/>
        <v>0</v>
      </c>
      <c r="K141" s="144" t="s">
        <v>130</v>
      </c>
      <c r="L141" s="30"/>
      <c r="M141" s="149" t="s">
        <v>1</v>
      </c>
      <c r="N141" s="150" t="s">
        <v>42</v>
      </c>
      <c r="O141" s="55"/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3" t="s">
        <v>444</v>
      </c>
      <c r="AT141" s="153" t="s">
        <v>126</v>
      </c>
      <c r="AU141" s="153" t="s">
        <v>85</v>
      </c>
      <c r="AY141" s="14" t="s">
        <v>123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4" t="s">
        <v>85</v>
      </c>
      <c r="BK141" s="154">
        <f t="shared" si="9"/>
        <v>0</v>
      </c>
      <c r="BL141" s="14" t="s">
        <v>444</v>
      </c>
      <c r="BM141" s="153" t="s">
        <v>614</v>
      </c>
    </row>
    <row r="142" spans="1:65" s="2" customFormat="1" ht="37.9" customHeight="1" x14ac:dyDescent="0.2">
      <c r="A142" s="29"/>
      <c r="B142" s="141"/>
      <c r="C142" s="142" t="s">
        <v>8</v>
      </c>
      <c r="D142" s="142" t="s">
        <v>126</v>
      </c>
      <c r="E142" s="143" t="s">
        <v>615</v>
      </c>
      <c r="F142" s="144" t="s">
        <v>616</v>
      </c>
      <c r="G142" s="145" t="s">
        <v>129</v>
      </c>
      <c r="H142" s="146">
        <v>2</v>
      </c>
      <c r="I142" s="147"/>
      <c r="J142" s="148">
        <f t="shared" si="0"/>
        <v>0</v>
      </c>
      <c r="K142" s="144" t="s">
        <v>130</v>
      </c>
      <c r="L142" s="30"/>
      <c r="M142" s="149" t="s">
        <v>1</v>
      </c>
      <c r="N142" s="150" t="s">
        <v>42</v>
      </c>
      <c r="O142" s="55"/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444</v>
      </c>
      <c r="AT142" s="153" t="s">
        <v>126</v>
      </c>
      <c r="AU142" s="153" t="s">
        <v>85</v>
      </c>
      <c r="AY142" s="14" t="s">
        <v>123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4" t="s">
        <v>85</v>
      </c>
      <c r="BK142" s="154">
        <f t="shared" si="9"/>
        <v>0</v>
      </c>
      <c r="BL142" s="14" t="s">
        <v>444</v>
      </c>
      <c r="BM142" s="153" t="s">
        <v>617</v>
      </c>
    </row>
    <row r="143" spans="1:65" s="2" customFormat="1" ht="49.15" customHeight="1" x14ac:dyDescent="0.2">
      <c r="A143" s="29"/>
      <c r="B143" s="141"/>
      <c r="C143" s="142" t="s">
        <v>191</v>
      </c>
      <c r="D143" s="142" t="s">
        <v>126</v>
      </c>
      <c r="E143" s="143" t="s">
        <v>618</v>
      </c>
      <c r="F143" s="144" t="s">
        <v>619</v>
      </c>
      <c r="G143" s="145" t="s">
        <v>129</v>
      </c>
      <c r="H143" s="146">
        <v>2</v>
      </c>
      <c r="I143" s="147"/>
      <c r="J143" s="148">
        <f t="shared" si="0"/>
        <v>0</v>
      </c>
      <c r="K143" s="144" t="s">
        <v>130</v>
      </c>
      <c r="L143" s="30"/>
      <c r="M143" s="149" t="s">
        <v>1</v>
      </c>
      <c r="N143" s="150" t="s">
        <v>42</v>
      </c>
      <c r="O143" s="55"/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444</v>
      </c>
      <c r="AT143" s="153" t="s">
        <v>126</v>
      </c>
      <c r="AU143" s="153" t="s">
        <v>85</v>
      </c>
      <c r="AY143" s="14" t="s">
        <v>123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4" t="s">
        <v>85</v>
      </c>
      <c r="BK143" s="154">
        <f t="shared" si="9"/>
        <v>0</v>
      </c>
      <c r="BL143" s="14" t="s">
        <v>444</v>
      </c>
      <c r="BM143" s="153" t="s">
        <v>620</v>
      </c>
    </row>
    <row r="144" spans="1:65" s="2" customFormat="1" ht="49.15" customHeight="1" x14ac:dyDescent="0.2">
      <c r="A144" s="29"/>
      <c r="B144" s="141"/>
      <c r="C144" s="142" t="s">
        <v>196</v>
      </c>
      <c r="D144" s="142" t="s">
        <v>126</v>
      </c>
      <c r="E144" s="143" t="s">
        <v>621</v>
      </c>
      <c r="F144" s="144" t="s">
        <v>622</v>
      </c>
      <c r="G144" s="145" t="s">
        <v>129</v>
      </c>
      <c r="H144" s="146">
        <v>1</v>
      </c>
      <c r="I144" s="147"/>
      <c r="J144" s="148">
        <f t="shared" si="0"/>
        <v>0</v>
      </c>
      <c r="K144" s="144" t="s">
        <v>130</v>
      </c>
      <c r="L144" s="30"/>
      <c r="M144" s="149" t="s">
        <v>1</v>
      </c>
      <c r="N144" s="150" t="s">
        <v>42</v>
      </c>
      <c r="O144" s="55"/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444</v>
      </c>
      <c r="AT144" s="153" t="s">
        <v>126</v>
      </c>
      <c r="AU144" s="153" t="s">
        <v>85</v>
      </c>
      <c r="AY144" s="14" t="s">
        <v>123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4" t="s">
        <v>85</v>
      </c>
      <c r="BK144" s="154">
        <f t="shared" si="9"/>
        <v>0</v>
      </c>
      <c r="BL144" s="14" t="s">
        <v>444</v>
      </c>
      <c r="BM144" s="153" t="s">
        <v>623</v>
      </c>
    </row>
    <row r="145" spans="1:65" s="2" customFormat="1" ht="16.5" customHeight="1" x14ac:dyDescent="0.2">
      <c r="A145" s="29"/>
      <c r="B145" s="141"/>
      <c r="C145" s="155" t="s">
        <v>200</v>
      </c>
      <c r="D145" s="155" t="s">
        <v>192</v>
      </c>
      <c r="E145" s="156" t="s">
        <v>624</v>
      </c>
      <c r="F145" s="157" t="s">
        <v>625</v>
      </c>
      <c r="G145" s="158" t="s">
        <v>129</v>
      </c>
      <c r="H145" s="159">
        <v>2</v>
      </c>
      <c r="I145" s="160"/>
      <c r="J145" s="161">
        <f t="shared" si="0"/>
        <v>0</v>
      </c>
      <c r="K145" s="157" t="s">
        <v>130</v>
      </c>
      <c r="L145" s="162"/>
      <c r="M145" s="163" t="s">
        <v>1</v>
      </c>
      <c r="N145" s="164" t="s">
        <v>42</v>
      </c>
      <c r="O145" s="55"/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444</v>
      </c>
      <c r="AT145" s="153" t="s">
        <v>192</v>
      </c>
      <c r="AU145" s="153" t="s">
        <v>85</v>
      </c>
      <c r="AY145" s="14" t="s">
        <v>123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4" t="s">
        <v>85</v>
      </c>
      <c r="BK145" s="154">
        <f t="shared" si="9"/>
        <v>0</v>
      </c>
      <c r="BL145" s="14" t="s">
        <v>444</v>
      </c>
      <c r="BM145" s="153" t="s">
        <v>626</v>
      </c>
    </row>
    <row r="146" spans="1:65" s="2" customFormat="1" ht="16.5" customHeight="1" x14ac:dyDescent="0.2">
      <c r="A146" s="29"/>
      <c r="B146" s="141"/>
      <c r="C146" s="155" t="s">
        <v>204</v>
      </c>
      <c r="D146" s="155" t="s">
        <v>192</v>
      </c>
      <c r="E146" s="156" t="s">
        <v>627</v>
      </c>
      <c r="F146" s="157" t="s">
        <v>628</v>
      </c>
      <c r="G146" s="158" t="s">
        <v>129</v>
      </c>
      <c r="H146" s="159">
        <v>2</v>
      </c>
      <c r="I146" s="160"/>
      <c r="J146" s="161">
        <f t="shared" si="0"/>
        <v>0</v>
      </c>
      <c r="K146" s="157" t="s">
        <v>130</v>
      </c>
      <c r="L146" s="162"/>
      <c r="M146" s="163" t="s">
        <v>1</v>
      </c>
      <c r="N146" s="164" t="s">
        <v>42</v>
      </c>
      <c r="O146" s="55"/>
      <c r="P146" s="151">
        <f t="shared" si="1"/>
        <v>0</v>
      </c>
      <c r="Q146" s="151">
        <v>0</v>
      </c>
      <c r="R146" s="151">
        <f t="shared" si="2"/>
        <v>0</v>
      </c>
      <c r="S146" s="151">
        <v>0</v>
      </c>
      <c r="T146" s="152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444</v>
      </c>
      <c r="AT146" s="153" t="s">
        <v>192</v>
      </c>
      <c r="AU146" s="153" t="s">
        <v>85</v>
      </c>
      <c r="AY146" s="14" t="s">
        <v>123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4" t="s">
        <v>85</v>
      </c>
      <c r="BK146" s="154">
        <f t="shared" si="9"/>
        <v>0</v>
      </c>
      <c r="BL146" s="14" t="s">
        <v>444</v>
      </c>
      <c r="BM146" s="153" t="s">
        <v>629</v>
      </c>
    </row>
    <row r="147" spans="1:65" s="2" customFormat="1" ht="16.5" customHeight="1" x14ac:dyDescent="0.2">
      <c r="A147" s="29"/>
      <c r="B147" s="141"/>
      <c r="C147" s="155" t="s">
        <v>208</v>
      </c>
      <c r="D147" s="155" t="s">
        <v>192</v>
      </c>
      <c r="E147" s="156" t="s">
        <v>630</v>
      </c>
      <c r="F147" s="157" t="s">
        <v>631</v>
      </c>
      <c r="G147" s="158" t="s">
        <v>129</v>
      </c>
      <c r="H147" s="159">
        <v>4</v>
      </c>
      <c r="I147" s="160"/>
      <c r="J147" s="161">
        <f t="shared" si="0"/>
        <v>0</v>
      </c>
      <c r="K147" s="157" t="s">
        <v>130</v>
      </c>
      <c r="L147" s="162"/>
      <c r="M147" s="163" t="s">
        <v>1</v>
      </c>
      <c r="N147" s="164" t="s">
        <v>42</v>
      </c>
      <c r="O147" s="55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444</v>
      </c>
      <c r="AT147" s="153" t="s">
        <v>192</v>
      </c>
      <c r="AU147" s="153" t="s">
        <v>85</v>
      </c>
      <c r="AY147" s="14" t="s">
        <v>123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4" t="s">
        <v>85</v>
      </c>
      <c r="BK147" s="154">
        <f t="shared" si="9"/>
        <v>0</v>
      </c>
      <c r="BL147" s="14" t="s">
        <v>444</v>
      </c>
      <c r="BM147" s="153" t="s">
        <v>632</v>
      </c>
    </row>
    <row r="148" spans="1:65" s="2" customFormat="1" ht="21.75" customHeight="1" x14ac:dyDescent="0.2">
      <c r="A148" s="29"/>
      <c r="B148" s="141"/>
      <c r="C148" s="155" t="s">
        <v>7</v>
      </c>
      <c r="D148" s="155" t="s">
        <v>192</v>
      </c>
      <c r="E148" s="156" t="s">
        <v>633</v>
      </c>
      <c r="F148" s="157" t="s">
        <v>634</v>
      </c>
      <c r="G148" s="158" t="s">
        <v>172</v>
      </c>
      <c r="H148" s="159">
        <v>26</v>
      </c>
      <c r="I148" s="160"/>
      <c r="J148" s="161">
        <f t="shared" si="0"/>
        <v>0</v>
      </c>
      <c r="K148" s="157" t="s">
        <v>130</v>
      </c>
      <c r="L148" s="162"/>
      <c r="M148" s="163" t="s">
        <v>1</v>
      </c>
      <c r="N148" s="164" t="s">
        <v>42</v>
      </c>
      <c r="O148" s="55"/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444</v>
      </c>
      <c r="AT148" s="153" t="s">
        <v>192</v>
      </c>
      <c r="AU148" s="153" t="s">
        <v>85</v>
      </c>
      <c r="AY148" s="14" t="s">
        <v>123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4" t="s">
        <v>85</v>
      </c>
      <c r="BK148" s="154">
        <f t="shared" si="9"/>
        <v>0</v>
      </c>
      <c r="BL148" s="14" t="s">
        <v>444</v>
      </c>
      <c r="BM148" s="153" t="s">
        <v>635</v>
      </c>
    </row>
    <row r="149" spans="1:65" s="2" customFormat="1" ht="21.75" customHeight="1" x14ac:dyDescent="0.2">
      <c r="A149" s="29"/>
      <c r="B149" s="141"/>
      <c r="C149" s="155" t="s">
        <v>215</v>
      </c>
      <c r="D149" s="155" t="s">
        <v>192</v>
      </c>
      <c r="E149" s="156" t="s">
        <v>636</v>
      </c>
      <c r="F149" s="157" t="s">
        <v>637</v>
      </c>
      <c r="G149" s="158" t="s">
        <v>172</v>
      </c>
      <c r="H149" s="159">
        <v>20</v>
      </c>
      <c r="I149" s="160"/>
      <c r="J149" s="161">
        <f t="shared" si="0"/>
        <v>0</v>
      </c>
      <c r="K149" s="157" t="s">
        <v>130</v>
      </c>
      <c r="L149" s="162"/>
      <c r="M149" s="163" t="s">
        <v>1</v>
      </c>
      <c r="N149" s="164" t="s">
        <v>42</v>
      </c>
      <c r="O149" s="55"/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444</v>
      </c>
      <c r="AT149" s="153" t="s">
        <v>192</v>
      </c>
      <c r="AU149" s="153" t="s">
        <v>85</v>
      </c>
      <c r="AY149" s="14" t="s">
        <v>123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4" t="s">
        <v>85</v>
      </c>
      <c r="BK149" s="154">
        <f t="shared" si="9"/>
        <v>0</v>
      </c>
      <c r="BL149" s="14" t="s">
        <v>444</v>
      </c>
      <c r="BM149" s="153" t="s">
        <v>638</v>
      </c>
    </row>
    <row r="150" spans="1:65" s="2" customFormat="1" ht="62.65" customHeight="1" x14ac:dyDescent="0.2">
      <c r="A150" s="29"/>
      <c r="B150" s="141"/>
      <c r="C150" s="142" t="s">
        <v>219</v>
      </c>
      <c r="D150" s="142" t="s">
        <v>126</v>
      </c>
      <c r="E150" s="143" t="s">
        <v>487</v>
      </c>
      <c r="F150" s="144" t="s">
        <v>639</v>
      </c>
      <c r="G150" s="145" t="s">
        <v>167</v>
      </c>
      <c r="H150" s="146">
        <v>0.5</v>
      </c>
      <c r="I150" s="147"/>
      <c r="J150" s="148">
        <f t="shared" si="0"/>
        <v>0</v>
      </c>
      <c r="K150" s="144" t="s">
        <v>130</v>
      </c>
      <c r="L150" s="30"/>
      <c r="M150" s="149" t="s">
        <v>1</v>
      </c>
      <c r="N150" s="150" t="s">
        <v>42</v>
      </c>
      <c r="O150" s="55"/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444</v>
      </c>
      <c r="AT150" s="153" t="s">
        <v>126</v>
      </c>
      <c r="AU150" s="153" t="s">
        <v>85</v>
      </c>
      <c r="AY150" s="14" t="s">
        <v>123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4" t="s">
        <v>85</v>
      </c>
      <c r="BK150" s="154">
        <f t="shared" si="9"/>
        <v>0</v>
      </c>
      <c r="BL150" s="14" t="s">
        <v>444</v>
      </c>
      <c r="BM150" s="153" t="s">
        <v>640</v>
      </c>
    </row>
    <row r="151" spans="1:65" s="2" customFormat="1" ht="44.25" customHeight="1" x14ac:dyDescent="0.2">
      <c r="A151" s="29"/>
      <c r="B151" s="141"/>
      <c r="C151" s="142" t="s">
        <v>223</v>
      </c>
      <c r="D151" s="142" t="s">
        <v>126</v>
      </c>
      <c r="E151" s="143" t="s">
        <v>503</v>
      </c>
      <c r="F151" s="144" t="s">
        <v>641</v>
      </c>
      <c r="G151" s="145" t="s">
        <v>167</v>
      </c>
      <c r="H151" s="146">
        <v>0.5</v>
      </c>
      <c r="I151" s="147"/>
      <c r="J151" s="148">
        <f t="shared" si="0"/>
        <v>0</v>
      </c>
      <c r="K151" s="144" t="s">
        <v>130</v>
      </c>
      <c r="L151" s="30"/>
      <c r="M151" s="149" t="s">
        <v>1</v>
      </c>
      <c r="N151" s="150" t="s">
        <v>42</v>
      </c>
      <c r="O151" s="55"/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3" t="s">
        <v>444</v>
      </c>
      <c r="AT151" s="153" t="s">
        <v>126</v>
      </c>
      <c r="AU151" s="153" t="s">
        <v>85</v>
      </c>
      <c r="AY151" s="14" t="s">
        <v>123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4" t="s">
        <v>85</v>
      </c>
      <c r="BK151" s="154">
        <f t="shared" si="9"/>
        <v>0</v>
      </c>
      <c r="BL151" s="14" t="s">
        <v>444</v>
      </c>
      <c r="BM151" s="153" t="s">
        <v>642</v>
      </c>
    </row>
    <row r="152" spans="1:65" s="2" customFormat="1" ht="24.2" customHeight="1" x14ac:dyDescent="0.2">
      <c r="A152" s="29"/>
      <c r="B152" s="141"/>
      <c r="C152" s="142" t="s">
        <v>227</v>
      </c>
      <c r="D152" s="142" t="s">
        <v>126</v>
      </c>
      <c r="E152" s="143" t="s">
        <v>643</v>
      </c>
      <c r="F152" s="144" t="s">
        <v>644</v>
      </c>
      <c r="G152" s="145" t="s">
        <v>167</v>
      </c>
      <c r="H152" s="146">
        <v>0.5</v>
      </c>
      <c r="I152" s="147"/>
      <c r="J152" s="148">
        <f t="shared" si="0"/>
        <v>0</v>
      </c>
      <c r="K152" s="144" t="s">
        <v>130</v>
      </c>
      <c r="L152" s="30"/>
      <c r="M152" s="149" t="s">
        <v>1</v>
      </c>
      <c r="N152" s="150" t="s">
        <v>42</v>
      </c>
      <c r="O152" s="55"/>
      <c r="P152" s="151">
        <f t="shared" si="1"/>
        <v>0</v>
      </c>
      <c r="Q152" s="151">
        <v>0</v>
      </c>
      <c r="R152" s="151">
        <f t="shared" si="2"/>
        <v>0</v>
      </c>
      <c r="S152" s="151">
        <v>0</v>
      </c>
      <c r="T152" s="152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444</v>
      </c>
      <c r="AT152" s="153" t="s">
        <v>126</v>
      </c>
      <c r="AU152" s="153" t="s">
        <v>85</v>
      </c>
      <c r="AY152" s="14" t="s">
        <v>123</v>
      </c>
      <c r="BE152" s="154">
        <f t="shared" si="4"/>
        <v>0</v>
      </c>
      <c r="BF152" s="154">
        <f t="shared" si="5"/>
        <v>0</v>
      </c>
      <c r="BG152" s="154">
        <f t="shared" si="6"/>
        <v>0</v>
      </c>
      <c r="BH152" s="154">
        <f t="shared" si="7"/>
        <v>0</v>
      </c>
      <c r="BI152" s="154">
        <f t="shared" si="8"/>
        <v>0</v>
      </c>
      <c r="BJ152" s="14" t="s">
        <v>85</v>
      </c>
      <c r="BK152" s="154">
        <f t="shared" si="9"/>
        <v>0</v>
      </c>
      <c r="BL152" s="14" t="s">
        <v>444</v>
      </c>
      <c r="BM152" s="153" t="s">
        <v>645</v>
      </c>
    </row>
    <row r="153" spans="1:65" s="12" customFormat="1" ht="25.9" customHeight="1" x14ac:dyDescent="0.2">
      <c r="B153" s="128"/>
      <c r="D153" s="129" t="s">
        <v>76</v>
      </c>
      <c r="E153" s="130" t="s">
        <v>526</v>
      </c>
      <c r="F153" s="130" t="s">
        <v>527</v>
      </c>
      <c r="I153" s="131"/>
      <c r="J153" s="132">
        <f>BK153</f>
        <v>0</v>
      </c>
      <c r="L153" s="128"/>
      <c r="M153" s="133"/>
      <c r="N153" s="134"/>
      <c r="O153" s="134"/>
      <c r="P153" s="135">
        <f>P154</f>
        <v>0</v>
      </c>
      <c r="Q153" s="134"/>
      <c r="R153" s="135">
        <f>R154</f>
        <v>0</v>
      </c>
      <c r="S153" s="134"/>
      <c r="T153" s="136">
        <f>T154</f>
        <v>0</v>
      </c>
      <c r="AR153" s="129" t="s">
        <v>124</v>
      </c>
      <c r="AT153" s="137" t="s">
        <v>76</v>
      </c>
      <c r="AU153" s="137" t="s">
        <v>77</v>
      </c>
      <c r="AY153" s="129" t="s">
        <v>123</v>
      </c>
      <c r="BK153" s="138">
        <f>BK154</f>
        <v>0</v>
      </c>
    </row>
    <row r="154" spans="1:65" s="2" customFormat="1" ht="49.15" customHeight="1" x14ac:dyDescent="0.2">
      <c r="A154" s="29"/>
      <c r="B154" s="141"/>
      <c r="C154" s="142" t="s">
        <v>231</v>
      </c>
      <c r="D154" s="142" t="s">
        <v>126</v>
      </c>
      <c r="E154" s="143" t="s">
        <v>646</v>
      </c>
      <c r="F154" s="144" t="s">
        <v>647</v>
      </c>
      <c r="G154" s="145" t="s">
        <v>531</v>
      </c>
      <c r="H154" s="146">
        <v>1</v>
      </c>
      <c r="I154" s="147"/>
      <c r="J154" s="148">
        <f>ROUND(I154*H154,2)</f>
        <v>0</v>
      </c>
      <c r="K154" s="144" t="s">
        <v>130</v>
      </c>
      <c r="L154" s="30"/>
      <c r="M154" s="165" t="s">
        <v>1</v>
      </c>
      <c r="N154" s="166" t="s">
        <v>42</v>
      </c>
      <c r="O154" s="167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3" t="s">
        <v>131</v>
      </c>
      <c r="AT154" s="153" t="s">
        <v>126</v>
      </c>
      <c r="AU154" s="153" t="s">
        <v>85</v>
      </c>
      <c r="AY154" s="14" t="s">
        <v>123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4" t="s">
        <v>85</v>
      </c>
      <c r="BK154" s="154">
        <f>ROUND(I154*H154,2)</f>
        <v>0</v>
      </c>
      <c r="BL154" s="14" t="s">
        <v>131</v>
      </c>
      <c r="BM154" s="153" t="s">
        <v>648</v>
      </c>
    </row>
    <row r="155" spans="1:65" s="2" customFormat="1" ht="6.95" customHeight="1" x14ac:dyDescent="0.2">
      <c r="A155" s="29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23:K154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zakázky</vt:lpstr>
      <vt:lpstr>01.1 - Železniční svršek ...</vt:lpstr>
      <vt:lpstr>01.2.1 - Práce zab. zař.</vt:lpstr>
      <vt:lpstr>'01.1 - Železniční svršek ...'!Názvy_tisku</vt:lpstr>
      <vt:lpstr>'01.2.1 - Práce zab. zař.'!Názvy_tisku</vt:lpstr>
      <vt:lpstr>'Rekapitulace zakázky'!Názvy_tisku</vt:lpstr>
      <vt:lpstr>'01.1 - Železniční svršek ...'!Oblast_tisku</vt:lpstr>
      <vt:lpstr>'01.2.1 - Práce zab. zař.'!Oblast_tisku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2023-05-05T14:18:22Z</dcterms:created>
  <dcterms:modified xsi:type="dcterms:W3CDTF">2023-05-05T14:39:17Z</dcterms:modified>
</cp:coreProperties>
</file>