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malyj\Documents\!OVZ\Soutěže\2023\65423033\"/>
    </mc:Choice>
  </mc:AlternateContent>
  <xr:revisionPtr revIDLastSave="0" documentId="8_{7692DD59-E245-4D2E-8F7B-04F50E62C4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O 1.1 - Levá strana skal..." sheetId="2" r:id="rId2"/>
    <sheet name="SO 1.2 - VON" sheetId="3" r:id="rId3"/>
    <sheet name="SO 2.1 - Pravá strana ska..." sheetId="4" r:id="rId4"/>
    <sheet name="SO 2.2 - VON" sheetId="5" r:id="rId5"/>
    <sheet name="SO 3.1 - Levá strana skal..." sheetId="6" r:id="rId6"/>
    <sheet name="SO 3.2 - VON" sheetId="7" r:id="rId7"/>
    <sheet name="SO 4.1 - Pravá strana ska..." sheetId="8" r:id="rId8"/>
    <sheet name="SO 4.2 - VON" sheetId="9" r:id="rId9"/>
    <sheet name="Pokyny pro vyplnění" sheetId="10" r:id="rId10"/>
  </sheets>
  <definedNames>
    <definedName name="_xlnm._FilterDatabase" localSheetId="1" hidden="1">'SO 1.1 - Levá strana skal...'!$C$84:$K$228</definedName>
    <definedName name="_xlnm._FilterDatabase" localSheetId="2" hidden="1">'SO 1.2 - VON'!$C$84:$K$107</definedName>
    <definedName name="_xlnm._FilterDatabase" localSheetId="3" hidden="1">'SO 2.1 - Pravá strana ska...'!$C$84:$K$126</definedName>
    <definedName name="_xlnm._FilterDatabase" localSheetId="4" hidden="1">'SO 2.2 - VON'!$C$84:$K$107</definedName>
    <definedName name="_xlnm._FilterDatabase" localSheetId="5" hidden="1">'SO 3.1 - Levá strana skal...'!$C$84:$K$233</definedName>
    <definedName name="_xlnm._FilterDatabase" localSheetId="6" hidden="1">'SO 3.2 - VON'!$C$84:$K$107</definedName>
    <definedName name="_xlnm._FilterDatabase" localSheetId="7" hidden="1">'SO 4.1 - Pravá strana ska...'!$C$84:$K$139</definedName>
    <definedName name="_xlnm._FilterDatabase" localSheetId="8" hidden="1">'SO 4.2 - VON'!$C$84:$K$107</definedName>
    <definedName name="_xlnm.Print_Titles" localSheetId="0">'Rekapitulace stavby'!$52:$52</definedName>
    <definedName name="_xlnm.Print_Titles" localSheetId="1">'SO 1.1 - Levá strana skal...'!$84:$84</definedName>
    <definedName name="_xlnm.Print_Titles" localSheetId="2">'SO 1.2 - VON'!$84:$84</definedName>
    <definedName name="_xlnm.Print_Titles" localSheetId="3">'SO 2.1 - Pravá strana ska...'!$84:$84</definedName>
    <definedName name="_xlnm.Print_Titles" localSheetId="4">'SO 2.2 - VON'!$84:$84</definedName>
    <definedName name="_xlnm.Print_Titles" localSheetId="5">'SO 3.1 - Levá strana skal...'!$84:$84</definedName>
    <definedName name="_xlnm.Print_Titles" localSheetId="6">'SO 3.2 - VON'!$84:$84</definedName>
    <definedName name="_xlnm.Print_Titles" localSheetId="7">'SO 4.1 - Pravá strana ska...'!$84:$84</definedName>
    <definedName name="_xlnm.Print_Titles" localSheetId="8">'SO 4.2 - VON'!$84:$84</definedName>
    <definedName name="_xlnm.Print_Area" localSheetId="9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stavby'!$C$42:$AQ$67</definedName>
    <definedName name="_xlnm.Print_Area" localSheetId="1">'SO 1.1 - Levá strana skal...'!$C$4:$J$41,'SO 1.1 - Levá strana skal...'!$C$47:$J$64,'SO 1.1 - Levá strana skal...'!$C$70:$J$228</definedName>
    <definedName name="_xlnm.Print_Area" localSheetId="2">'SO 1.2 - VON'!$C$4:$J$41,'SO 1.2 - VON'!$C$47:$J$64,'SO 1.2 - VON'!$C$70:$J$107</definedName>
    <definedName name="_xlnm.Print_Area" localSheetId="3">'SO 2.1 - Pravá strana ska...'!$C$4:$J$41,'SO 2.1 - Pravá strana ska...'!$C$47:$J$64,'SO 2.1 - Pravá strana ska...'!$C$70:$J$126</definedName>
    <definedName name="_xlnm.Print_Area" localSheetId="4">'SO 2.2 - VON'!$C$4:$J$41,'SO 2.2 - VON'!$C$47:$J$64,'SO 2.2 - VON'!$C$70:$J$107</definedName>
    <definedName name="_xlnm.Print_Area" localSheetId="5">'SO 3.1 - Levá strana skal...'!$C$4:$J$41,'SO 3.1 - Levá strana skal...'!$C$47:$J$64,'SO 3.1 - Levá strana skal...'!$C$70:$J$233</definedName>
    <definedName name="_xlnm.Print_Area" localSheetId="6">'SO 3.2 - VON'!$C$4:$J$41,'SO 3.2 - VON'!$C$47:$J$64,'SO 3.2 - VON'!$C$70:$J$107</definedName>
    <definedName name="_xlnm.Print_Area" localSheetId="7">'SO 4.1 - Pravá strana ska...'!$C$4:$J$41,'SO 4.1 - Pravá strana ska...'!$C$47:$J$64,'SO 4.1 - Pravá strana ska...'!$C$70:$J$139</definedName>
    <definedName name="_xlnm.Print_Area" localSheetId="8">'SO 4.2 - VON'!$C$4:$J$41,'SO 4.2 - VON'!$C$47:$J$64,'SO 4.2 - VON'!$C$70:$J$107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9" l="1"/>
  <c r="J38" i="9"/>
  <c r="AY66" i="1" s="1"/>
  <c r="J37" i="9"/>
  <c r="AX66" i="1"/>
  <c r="BI105" i="9"/>
  <c r="BH105" i="9"/>
  <c r="BG105" i="9"/>
  <c r="BF105" i="9"/>
  <c r="T105" i="9"/>
  <c r="R105" i="9"/>
  <c r="P105" i="9"/>
  <c r="BI102" i="9"/>
  <c r="BH102" i="9"/>
  <c r="BG102" i="9"/>
  <c r="BF102" i="9"/>
  <c r="T102" i="9"/>
  <c r="R102" i="9"/>
  <c r="P102" i="9"/>
  <c r="BI98" i="9"/>
  <c r="BH98" i="9"/>
  <c r="BG98" i="9"/>
  <c r="BF98" i="9"/>
  <c r="T98" i="9"/>
  <c r="R98" i="9"/>
  <c r="P98" i="9"/>
  <c r="BI95" i="9"/>
  <c r="BH95" i="9"/>
  <c r="BG95" i="9"/>
  <c r="BF95" i="9"/>
  <c r="T95" i="9"/>
  <c r="R95" i="9"/>
  <c r="P95" i="9"/>
  <c r="BI92" i="9"/>
  <c r="BH92" i="9"/>
  <c r="BG92" i="9"/>
  <c r="BF92" i="9"/>
  <c r="T92" i="9"/>
  <c r="R92" i="9"/>
  <c r="P92" i="9"/>
  <c r="BI89" i="9"/>
  <c r="BH89" i="9"/>
  <c r="BG89" i="9"/>
  <c r="BF89" i="9"/>
  <c r="T89" i="9"/>
  <c r="R89" i="9"/>
  <c r="P89" i="9"/>
  <c r="BI86" i="9"/>
  <c r="BH86" i="9"/>
  <c r="BG86" i="9"/>
  <c r="BF86" i="9"/>
  <c r="T86" i="9"/>
  <c r="R86" i="9"/>
  <c r="P86" i="9"/>
  <c r="F79" i="9"/>
  <c r="E77" i="9"/>
  <c r="F56" i="9"/>
  <c r="E54" i="9"/>
  <c r="J26" i="9"/>
  <c r="E26" i="9"/>
  <c r="J82" i="9"/>
  <c r="J25" i="9"/>
  <c r="J23" i="9"/>
  <c r="E23" i="9"/>
  <c r="J58" i="9"/>
  <c r="J22" i="9"/>
  <c r="J20" i="9"/>
  <c r="E20" i="9"/>
  <c r="F82" i="9"/>
  <c r="J19" i="9"/>
  <c r="J17" i="9"/>
  <c r="E17" i="9"/>
  <c r="F81" i="9"/>
  <c r="J16" i="9"/>
  <c r="J14" i="9"/>
  <c r="J79" i="9"/>
  <c r="E7" i="9"/>
  <c r="E73" i="9"/>
  <c r="J39" i="8"/>
  <c r="J38" i="8"/>
  <c r="AY65" i="1"/>
  <c r="J37" i="8"/>
  <c r="AX65" i="1" s="1"/>
  <c r="BI137" i="8"/>
  <c r="BH137" i="8"/>
  <c r="BG137" i="8"/>
  <c r="BF137" i="8"/>
  <c r="T137" i="8"/>
  <c r="R137" i="8"/>
  <c r="P137" i="8"/>
  <c r="BI134" i="8"/>
  <c r="BH134" i="8"/>
  <c r="BG134" i="8"/>
  <c r="BF134" i="8"/>
  <c r="T134" i="8"/>
  <c r="R134" i="8"/>
  <c r="P134" i="8"/>
  <c r="BI131" i="8"/>
  <c r="BH131" i="8"/>
  <c r="BG131" i="8"/>
  <c r="BF131" i="8"/>
  <c r="T131" i="8"/>
  <c r="R131" i="8"/>
  <c r="P131" i="8"/>
  <c r="BI128" i="8"/>
  <c r="BH128" i="8"/>
  <c r="BG128" i="8"/>
  <c r="BF128" i="8"/>
  <c r="T128" i="8"/>
  <c r="R128" i="8"/>
  <c r="P128" i="8"/>
  <c r="BI125" i="8"/>
  <c r="BH125" i="8"/>
  <c r="BG125" i="8"/>
  <c r="BF125" i="8"/>
  <c r="T125" i="8"/>
  <c r="R125" i="8"/>
  <c r="P125" i="8"/>
  <c r="BI122" i="8"/>
  <c r="BH122" i="8"/>
  <c r="BG122" i="8"/>
  <c r="BF122" i="8"/>
  <c r="T122" i="8"/>
  <c r="R122" i="8"/>
  <c r="P122" i="8"/>
  <c r="BI119" i="8"/>
  <c r="BH119" i="8"/>
  <c r="BG119" i="8"/>
  <c r="BF119" i="8"/>
  <c r="T119" i="8"/>
  <c r="R119" i="8"/>
  <c r="P119" i="8"/>
  <c r="BI116" i="8"/>
  <c r="BH116" i="8"/>
  <c r="BG116" i="8"/>
  <c r="BF116" i="8"/>
  <c r="T116" i="8"/>
  <c r="R116" i="8"/>
  <c r="P116" i="8"/>
  <c r="BI113" i="8"/>
  <c r="BH113" i="8"/>
  <c r="BG113" i="8"/>
  <c r="BF113" i="8"/>
  <c r="T113" i="8"/>
  <c r="R113" i="8"/>
  <c r="P113" i="8"/>
  <c r="BI110" i="8"/>
  <c r="BH110" i="8"/>
  <c r="BG110" i="8"/>
  <c r="BF110" i="8"/>
  <c r="T110" i="8"/>
  <c r="R110" i="8"/>
  <c r="P110" i="8"/>
  <c r="BI106" i="8"/>
  <c r="BH106" i="8"/>
  <c r="BG106" i="8"/>
  <c r="BF106" i="8"/>
  <c r="T106" i="8"/>
  <c r="R106" i="8"/>
  <c r="P106" i="8"/>
  <c r="BI103" i="8"/>
  <c r="BH103" i="8"/>
  <c r="BG103" i="8"/>
  <c r="BF103" i="8"/>
  <c r="T103" i="8"/>
  <c r="R103" i="8"/>
  <c r="P103" i="8"/>
  <c r="BI100" i="8"/>
  <c r="BH100" i="8"/>
  <c r="BG100" i="8"/>
  <c r="BF100" i="8"/>
  <c r="T100" i="8"/>
  <c r="R100" i="8"/>
  <c r="P100" i="8"/>
  <c r="BI97" i="8"/>
  <c r="BH97" i="8"/>
  <c r="BG97" i="8"/>
  <c r="BF97" i="8"/>
  <c r="T97" i="8"/>
  <c r="R97" i="8"/>
  <c r="P97" i="8"/>
  <c r="BI92" i="8"/>
  <c r="BH92" i="8"/>
  <c r="BG92" i="8"/>
  <c r="BF92" i="8"/>
  <c r="T92" i="8"/>
  <c r="R92" i="8"/>
  <c r="P92" i="8"/>
  <c r="BI88" i="8"/>
  <c r="BH88" i="8"/>
  <c r="BG88" i="8"/>
  <c r="BF88" i="8"/>
  <c r="T88" i="8"/>
  <c r="R88" i="8"/>
  <c r="P88" i="8"/>
  <c r="BI86" i="8"/>
  <c r="BH86" i="8"/>
  <c r="BG86" i="8"/>
  <c r="BF86" i="8"/>
  <c r="T86" i="8"/>
  <c r="R86" i="8"/>
  <c r="P86" i="8"/>
  <c r="F81" i="8"/>
  <c r="F79" i="8"/>
  <c r="E77" i="8"/>
  <c r="F58" i="8"/>
  <c r="F56" i="8"/>
  <c r="E54" i="8"/>
  <c r="J26" i="8"/>
  <c r="E26" i="8"/>
  <c r="J82" i="8" s="1"/>
  <c r="J25" i="8"/>
  <c r="J23" i="8"/>
  <c r="E23" i="8"/>
  <c r="J58" i="8"/>
  <c r="J22" i="8"/>
  <c r="J20" i="8"/>
  <c r="E20" i="8"/>
  <c r="F82" i="8"/>
  <c r="J19" i="8"/>
  <c r="J14" i="8"/>
  <c r="J79" i="8"/>
  <c r="E7" i="8"/>
  <c r="E73" i="8" s="1"/>
  <c r="J39" i="7"/>
  <c r="J38" i="7"/>
  <c r="AY63" i="1" s="1"/>
  <c r="J37" i="7"/>
  <c r="AX63" i="1"/>
  <c r="BI105" i="7"/>
  <c r="BH105" i="7"/>
  <c r="BG105" i="7"/>
  <c r="BF105" i="7"/>
  <c r="T105" i="7"/>
  <c r="R105" i="7"/>
  <c r="P105" i="7"/>
  <c r="BI102" i="7"/>
  <c r="BH102" i="7"/>
  <c r="BG102" i="7"/>
  <c r="BF102" i="7"/>
  <c r="T102" i="7"/>
  <c r="R102" i="7"/>
  <c r="P102" i="7"/>
  <c r="BI98" i="7"/>
  <c r="BH98" i="7"/>
  <c r="BG98" i="7"/>
  <c r="BF98" i="7"/>
  <c r="T98" i="7"/>
  <c r="R98" i="7"/>
  <c r="P98" i="7"/>
  <c r="BI95" i="7"/>
  <c r="BH95" i="7"/>
  <c r="BG95" i="7"/>
  <c r="BF95" i="7"/>
  <c r="T95" i="7"/>
  <c r="R95" i="7"/>
  <c r="P95" i="7"/>
  <c r="BI92" i="7"/>
  <c r="BH92" i="7"/>
  <c r="BG92" i="7"/>
  <c r="BF92" i="7"/>
  <c r="T92" i="7"/>
  <c r="R92" i="7"/>
  <c r="P92" i="7"/>
  <c r="BI89" i="7"/>
  <c r="BH89" i="7"/>
  <c r="BG89" i="7"/>
  <c r="BF89" i="7"/>
  <c r="T89" i="7"/>
  <c r="R89" i="7"/>
  <c r="P89" i="7"/>
  <c r="BI86" i="7"/>
  <c r="BH86" i="7"/>
  <c r="BG86" i="7"/>
  <c r="BF86" i="7"/>
  <c r="T86" i="7"/>
  <c r="R86" i="7"/>
  <c r="P86" i="7"/>
  <c r="F79" i="7"/>
  <c r="E77" i="7"/>
  <c r="F56" i="7"/>
  <c r="E54" i="7"/>
  <c r="J26" i="7"/>
  <c r="E26" i="7"/>
  <c r="J59" i="7"/>
  <c r="J25" i="7"/>
  <c r="J23" i="7"/>
  <c r="E23" i="7"/>
  <c r="J58" i="7" s="1"/>
  <c r="J22" i="7"/>
  <c r="J20" i="7"/>
  <c r="E20" i="7"/>
  <c r="F59" i="7"/>
  <c r="J19" i="7"/>
  <c r="J17" i="7"/>
  <c r="E17" i="7"/>
  <c r="F81" i="7"/>
  <c r="J16" i="7"/>
  <c r="J14" i="7"/>
  <c r="J79" i="7"/>
  <c r="E7" i="7"/>
  <c r="E73" i="7"/>
  <c r="J39" i="6"/>
  <c r="J38" i="6"/>
  <c r="AY62" i="1" s="1"/>
  <c r="J37" i="6"/>
  <c r="AX62" i="1" s="1"/>
  <c r="BI231" i="6"/>
  <c r="BH231" i="6"/>
  <c r="BG231" i="6"/>
  <c r="BF231" i="6"/>
  <c r="T231" i="6"/>
  <c r="R231" i="6"/>
  <c r="P231" i="6"/>
  <c r="BI228" i="6"/>
  <c r="BH228" i="6"/>
  <c r="BG228" i="6"/>
  <c r="BF228" i="6"/>
  <c r="T228" i="6"/>
  <c r="R228" i="6"/>
  <c r="P228" i="6"/>
  <c r="BI225" i="6"/>
  <c r="BH225" i="6"/>
  <c r="BG225" i="6"/>
  <c r="BF225" i="6"/>
  <c r="T225" i="6"/>
  <c r="R225" i="6"/>
  <c r="P225" i="6"/>
  <c r="BI222" i="6"/>
  <c r="BH222" i="6"/>
  <c r="BG222" i="6"/>
  <c r="BF222" i="6"/>
  <c r="T222" i="6"/>
  <c r="R222" i="6"/>
  <c r="P222" i="6"/>
  <c r="BI219" i="6"/>
  <c r="BH219" i="6"/>
  <c r="BG219" i="6"/>
  <c r="BF219" i="6"/>
  <c r="T219" i="6"/>
  <c r="R219" i="6"/>
  <c r="P219" i="6"/>
  <c r="BI216" i="6"/>
  <c r="BH216" i="6"/>
  <c r="BG216" i="6"/>
  <c r="BF216" i="6"/>
  <c r="T216" i="6"/>
  <c r="R216" i="6"/>
  <c r="P216" i="6"/>
  <c r="BI213" i="6"/>
  <c r="BH213" i="6"/>
  <c r="BG213" i="6"/>
  <c r="BF213" i="6"/>
  <c r="T213" i="6"/>
  <c r="R213" i="6"/>
  <c r="P213" i="6"/>
  <c r="BI210" i="6"/>
  <c r="BH210" i="6"/>
  <c r="BG210" i="6"/>
  <c r="BF210" i="6"/>
  <c r="T210" i="6"/>
  <c r="R210" i="6"/>
  <c r="P210" i="6"/>
  <c r="BI207" i="6"/>
  <c r="BH207" i="6"/>
  <c r="BG207" i="6"/>
  <c r="BF207" i="6"/>
  <c r="T207" i="6"/>
  <c r="R207" i="6"/>
  <c r="P207" i="6"/>
  <c r="BI204" i="6"/>
  <c r="BH204" i="6"/>
  <c r="BG204" i="6"/>
  <c r="BF204" i="6"/>
  <c r="T204" i="6"/>
  <c r="R204" i="6"/>
  <c r="P204" i="6"/>
  <c r="BI201" i="6"/>
  <c r="BH201" i="6"/>
  <c r="BG201" i="6"/>
  <c r="BF201" i="6"/>
  <c r="T201" i="6"/>
  <c r="R201" i="6"/>
  <c r="P201" i="6"/>
  <c r="BI197" i="6"/>
  <c r="BH197" i="6"/>
  <c r="BG197" i="6"/>
  <c r="BF197" i="6"/>
  <c r="T197" i="6"/>
  <c r="R197" i="6"/>
  <c r="P197" i="6"/>
  <c r="BI191" i="6"/>
  <c r="BH191" i="6"/>
  <c r="BG191" i="6"/>
  <c r="BF191" i="6"/>
  <c r="T191" i="6"/>
  <c r="R191" i="6"/>
  <c r="P191" i="6"/>
  <c r="BI188" i="6"/>
  <c r="BH188" i="6"/>
  <c r="BG188" i="6"/>
  <c r="BF188" i="6"/>
  <c r="T188" i="6"/>
  <c r="R188" i="6"/>
  <c r="P188" i="6"/>
  <c r="BI184" i="6"/>
  <c r="BH184" i="6"/>
  <c r="BG184" i="6"/>
  <c r="BF184" i="6"/>
  <c r="T184" i="6"/>
  <c r="R184" i="6"/>
  <c r="P184" i="6"/>
  <c r="BI182" i="6"/>
  <c r="BH182" i="6"/>
  <c r="BG182" i="6"/>
  <c r="BF182" i="6"/>
  <c r="T182" i="6"/>
  <c r="R182" i="6"/>
  <c r="P182" i="6"/>
  <c r="BI180" i="6"/>
  <c r="BH180" i="6"/>
  <c r="BG180" i="6"/>
  <c r="BF180" i="6"/>
  <c r="T180" i="6"/>
  <c r="R180" i="6"/>
  <c r="P180" i="6"/>
  <c r="BI178" i="6"/>
  <c r="BH178" i="6"/>
  <c r="BG178" i="6"/>
  <c r="BF178" i="6"/>
  <c r="T178" i="6"/>
  <c r="R178" i="6"/>
  <c r="P178" i="6"/>
  <c r="BI176" i="6"/>
  <c r="BH176" i="6"/>
  <c r="BG176" i="6"/>
  <c r="BF176" i="6"/>
  <c r="T176" i="6"/>
  <c r="R176" i="6"/>
  <c r="P176" i="6"/>
  <c r="BI172" i="6"/>
  <c r="BH172" i="6"/>
  <c r="BG172" i="6"/>
  <c r="BF172" i="6"/>
  <c r="T172" i="6"/>
  <c r="R172" i="6"/>
  <c r="P172" i="6"/>
  <c r="BI168" i="6"/>
  <c r="BH168" i="6"/>
  <c r="BG168" i="6"/>
  <c r="BF168" i="6"/>
  <c r="T168" i="6"/>
  <c r="R168" i="6"/>
  <c r="P168" i="6"/>
  <c r="BI165" i="6"/>
  <c r="BH165" i="6"/>
  <c r="BG165" i="6"/>
  <c r="BF165" i="6"/>
  <c r="T165" i="6"/>
  <c r="R165" i="6"/>
  <c r="P165" i="6"/>
  <c r="BI153" i="6"/>
  <c r="BH153" i="6"/>
  <c r="BG153" i="6"/>
  <c r="BF153" i="6"/>
  <c r="T153" i="6"/>
  <c r="R153" i="6"/>
  <c r="P153" i="6"/>
  <c r="BI150" i="6"/>
  <c r="BH150" i="6"/>
  <c r="BG150" i="6"/>
  <c r="BF150" i="6"/>
  <c r="T150" i="6"/>
  <c r="R150" i="6"/>
  <c r="P150" i="6"/>
  <c r="BI141" i="6"/>
  <c r="BH141" i="6"/>
  <c r="BG141" i="6"/>
  <c r="BF141" i="6"/>
  <c r="T141" i="6"/>
  <c r="R141" i="6"/>
  <c r="P141" i="6"/>
  <c r="BI138" i="6"/>
  <c r="BH138" i="6"/>
  <c r="BG138" i="6"/>
  <c r="BF138" i="6"/>
  <c r="T138" i="6"/>
  <c r="R138" i="6"/>
  <c r="P138" i="6"/>
  <c r="BI136" i="6"/>
  <c r="BH136" i="6"/>
  <c r="BG136" i="6"/>
  <c r="BF136" i="6"/>
  <c r="T136" i="6"/>
  <c r="R136" i="6"/>
  <c r="P136" i="6"/>
  <c r="BI134" i="6"/>
  <c r="BH134" i="6"/>
  <c r="BG134" i="6"/>
  <c r="BF134" i="6"/>
  <c r="T134" i="6"/>
  <c r="R134" i="6"/>
  <c r="P134" i="6"/>
  <c r="BI129" i="6"/>
  <c r="BH129" i="6"/>
  <c r="BG129" i="6"/>
  <c r="BF129" i="6"/>
  <c r="T129" i="6"/>
  <c r="R129" i="6"/>
  <c r="P129" i="6"/>
  <c r="BI125" i="6"/>
  <c r="BH125" i="6"/>
  <c r="BG125" i="6"/>
  <c r="BF125" i="6"/>
  <c r="T125" i="6"/>
  <c r="R125" i="6"/>
  <c r="P125" i="6"/>
  <c r="BI120" i="6"/>
  <c r="BH120" i="6"/>
  <c r="BG120" i="6"/>
  <c r="BF120" i="6"/>
  <c r="T120" i="6"/>
  <c r="R120" i="6"/>
  <c r="P120" i="6"/>
  <c r="BI118" i="6"/>
  <c r="BH118" i="6"/>
  <c r="BG118" i="6"/>
  <c r="BF118" i="6"/>
  <c r="T118" i="6"/>
  <c r="R118" i="6"/>
  <c r="P118" i="6"/>
  <c r="BI116" i="6"/>
  <c r="BH116" i="6"/>
  <c r="BG116" i="6"/>
  <c r="BF116" i="6"/>
  <c r="T116" i="6"/>
  <c r="R116" i="6"/>
  <c r="P116" i="6"/>
  <c r="BI112" i="6"/>
  <c r="BH112" i="6"/>
  <c r="BG112" i="6"/>
  <c r="BF112" i="6"/>
  <c r="T112" i="6"/>
  <c r="R112" i="6"/>
  <c r="P112" i="6"/>
  <c r="BI109" i="6"/>
  <c r="BH109" i="6"/>
  <c r="BG109" i="6"/>
  <c r="BF109" i="6"/>
  <c r="T109" i="6"/>
  <c r="R109" i="6"/>
  <c r="P109" i="6"/>
  <c r="BI107" i="6"/>
  <c r="BH107" i="6"/>
  <c r="BG107" i="6"/>
  <c r="BF107" i="6"/>
  <c r="T107" i="6"/>
  <c r="R107" i="6"/>
  <c r="P107" i="6"/>
  <c r="BI104" i="6"/>
  <c r="BH104" i="6"/>
  <c r="BG104" i="6"/>
  <c r="BF104" i="6"/>
  <c r="T104" i="6"/>
  <c r="R104" i="6"/>
  <c r="P104" i="6"/>
  <c r="BI101" i="6"/>
  <c r="BH101" i="6"/>
  <c r="BG101" i="6"/>
  <c r="BF101" i="6"/>
  <c r="T101" i="6"/>
  <c r="R101" i="6"/>
  <c r="P101" i="6"/>
  <c r="BI96" i="6"/>
  <c r="BH96" i="6"/>
  <c r="BG96" i="6"/>
  <c r="BF96" i="6"/>
  <c r="T96" i="6"/>
  <c r="R96" i="6"/>
  <c r="P96" i="6"/>
  <c r="BI92" i="6"/>
  <c r="BH92" i="6"/>
  <c r="BG92" i="6"/>
  <c r="BF92" i="6"/>
  <c r="T92" i="6"/>
  <c r="R92" i="6"/>
  <c r="P92" i="6"/>
  <c r="BI88" i="6"/>
  <c r="BH88" i="6"/>
  <c r="BG88" i="6"/>
  <c r="BF88" i="6"/>
  <c r="T88" i="6"/>
  <c r="R88" i="6"/>
  <c r="P88" i="6"/>
  <c r="BI86" i="6"/>
  <c r="BH86" i="6"/>
  <c r="BG86" i="6"/>
  <c r="BF86" i="6"/>
  <c r="T86" i="6"/>
  <c r="R86" i="6"/>
  <c r="P86" i="6"/>
  <c r="F81" i="6"/>
  <c r="F79" i="6"/>
  <c r="E77" i="6"/>
  <c r="F58" i="6"/>
  <c r="F56" i="6"/>
  <c r="E54" i="6"/>
  <c r="J26" i="6"/>
  <c r="E26" i="6"/>
  <c r="J59" i="6" s="1"/>
  <c r="J25" i="6"/>
  <c r="J23" i="6"/>
  <c r="E23" i="6"/>
  <c r="J81" i="6"/>
  <c r="J22" i="6"/>
  <c r="J20" i="6"/>
  <c r="E20" i="6"/>
  <c r="F82" i="6"/>
  <c r="J19" i="6"/>
  <c r="J14" i="6"/>
  <c r="J56" i="6"/>
  <c r="E7" i="6"/>
  <c r="E73" i="6"/>
  <c r="J39" i="5"/>
  <c r="J38" i="5"/>
  <c r="AY60" i="1"/>
  <c r="J37" i="5"/>
  <c r="AX60" i="1"/>
  <c r="BI105" i="5"/>
  <c r="BH105" i="5"/>
  <c r="BG105" i="5"/>
  <c r="BF105" i="5"/>
  <c r="T105" i="5"/>
  <c r="R105" i="5"/>
  <c r="P105" i="5"/>
  <c r="BI102" i="5"/>
  <c r="BH102" i="5"/>
  <c r="BG102" i="5"/>
  <c r="BF102" i="5"/>
  <c r="T102" i="5"/>
  <c r="R102" i="5"/>
  <c r="P102" i="5"/>
  <c r="BI98" i="5"/>
  <c r="BH98" i="5"/>
  <c r="BG98" i="5"/>
  <c r="BF98" i="5"/>
  <c r="T98" i="5"/>
  <c r="R98" i="5"/>
  <c r="P98" i="5"/>
  <c r="BI95" i="5"/>
  <c r="BH95" i="5"/>
  <c r="BG95" i="5"/>
  <c r="BF95" i="5"/>
  <c r="T95" i="5"/>
  <c r="R95" i="5"/>
  <c r="P95" i="5"/>
  <c r="BI92" i="5"/>
  <c r="BH92" i="5"/>
  <c r="BG92" i="5"/>
  <c r="BF92" i="5"/>
  <c r="T92" i="5"/>
  <c r="R92" i="5"/>
  <c r="P92" i="5"/>
  <c r="BI89" i="5"/>
  <c r="BH89" i="5"/>
  <c r="BG89" i="5"/>
  <c r="BF89" i="5"/>
  <c r="T89" i="5"/>
  <c r="R89" i="5"/>
  <c r="P89" i="5"/>
  <c r="BI86" i="5"/>
  <c r="BH86" i="5"/>
  <c r="BG86" i="5"/>
  <c r="BF86" i="5"/>
  <c r="T86" i="5"/>
  <c r="R86" i="5"/>
  <c r="P86" i="5"/>
  <c r="F79" i="5"/>
  <c r="E77" i="5"/>
  <c r="F56" i="5"/>
  <c r="E54" i="5"/>
  <c r="J26" i="5"/>
  <c r="E26" i="5"/>
  <c r="J59" i="5"/>
  <c r="J25" i="5"/>
  <c r="J23" i="5"/>
  <c r="E23" i="5"/>
  <c r="J81" i="5" s="1"/>
  <c r="J22" i="5"/>
  <c r="J20" i="5"/>
  <c r="E20" i="5"/>
  <c r="F82" i="5"/>
  <c r="J19" i="5"/>
  <c r="J17" i="5"/>
  <c r="E17" i="5"/>
  <c r="F81" i="5"/>
  <c r="J16" i="5"/>
  <c r="J14" i="5"/>
  <c r="J79" i="5"/>
  <c r="E7" i="5"/>
  <c r="E73" i="5"/>
  <c r="J39" i="4"/>
  <c r="J38" i="4"/>
  <c r="AY59" i="1" s="1"/>
  <c r="J37" i="4"/>
  <c r="AX59" i="1"/>
  <c r="BI124" i="4"/>
  <c r="BH124" i="4"/>
  <c r="BG124" i="4"/>
  <c r="BF124" i="4"/>
  <c r="T124" i="4"/>
  <c r="R124" i="4"/>
  <c r="P124" i="4"/>
  <c r="BI121" i="4"/>
  <c r="BH121" i="4"/>
  <c r="BG121" i="4"/>
  <c r="BF121" i="4"/>
  <c r="T121" i="4"/>
  <c r="R121" i="4"/>
  <c r="P121" i="4"/>
  <c r="BI118" i="4"/>
  <c r="BH118" i="4"/>
  <c r="BG118" i="4"/>
  <c r="BF118" i="4"/>
  <c r="T118" i="4"/>
  <c r="R118" i="4"/>
  <c r="P118" i="4"/>
  <c r="BI115" i="4"/>
  <c r="BH115" i="4"/>
  <c r="BG115" i="4"/>
  <c r="BF115" i="4"/>
  <c r="T115" i="4"/>
  <c r="R115" i="4"/>
  <c r="P115" i="4"/>
  <c r="BI112" i="4"/>
  <c r="BH112" i="4"/>
  <c r="BG112" i="4"/>
  <c r="BF112" i="4"/>
  <c r="T112" i="4"/>
  <c r="R112" i="4"/>
  <c r="P112" i="4"/>
  <c r="BI109" i="4"/>
  <c r="BH109" i="4"/>
  <c r="BG109" i="4"/>
  <c r="BF109" i="4"/>
  <c r="T109" i="4"/>
  <c r="R109" i="4"/>
  <c r="P109" i="4"/>
  <c r="BI106" i="4"/>
  <c r="BH106" i="4"/>
  <c r="BG106" i="4"/>
  <c r="BF106" i="4"/>
  <c r="T106" i="4"/>
  <c r="R106" i="4"/>
  <c r="P106" i="4"/>
  <c r="BI103" i="4"/>
  <c r="BH103" i="4"/>
  <c r="BG103" i="4"/>
  <c r="BF103" i="4"/>
  <c r="T103" i="4"/>
  <c r="R103" i="4"/>
  <c r="P103" i="4"/>
  <c r="BI100" i="4"/>
  <c r="BH100" i="4"/>
  <c r="BG100" i="4"/>
  <c r="BF100" i="4"/>
  <c r="T100" i="4"/>
  <c r="R100" i="4"/>
  <c r="P100" i="4"/>
  <c r="BI97" i="4"/>
  <c r="BH97" i="4"/>
  <c r="BG97" i="4"/>
  <c r="BF97" i="4"/>
  <c r="T97" i="4"/>
  <c r="R97" i="4"/>
  <c r="P97" i="4"/>
  <c r="BI92" i="4"/>
  <c r="BH92" i="4"/>
  <c r="BG92" i="4"/>
  <c r="BF92" i="4"/>
  <c r="T92" i="4"/>
  <c r="R92" i="4"/>
  <c r="P92" i="4"/>
  <c r="BI88" i="4"/>
  <c r="BH88" i="4"/>
  <c r="BG88" i="4"/>
  <c r="BF88" i="4"/>
  <c r="T88" i="4"/>
  <c r="R88" i="4"/>
  <c r="P88" i="4"/>
  <c r="BI86" i="4"/>
  <c r="BH86" i="4"/>
  <c r="BG86" i="4"/>
  <c r="BF86" i="4"/>
  <c r="T86" i="4"/>
  <c r="R86" i="4"/>
  <c r="P86" i="4"/>
  <c r="F81" i="4"/>
  <c r="F79" i="4"/>
  <c r="E77" i="4"/>
  <c r="F58" i="4"/>
  <c r="F56" i="4"/>
  <c r="E54" i="4"/>
  <c r="J26" i="4"/>
  <c r="E26" i="4"/>
  <c r="J82" i="4"/>
  <c r="J25" i="4"/>
  <c r="J23" i="4"/>
  <c r="E23" i="4"/>
  <c r="J58" i="4"/>
  <c r="J22" i="4"/>
  <c r="J20" i="4"/>
  <c r="E20" i="4"/>
  <c r="F59" i="4"/>
  <c r="J19" i="4"/>
  <c r="J14" i="4"/>
  <c r="J79" i="4" s="1"/>
  <c r="E7" i="4"/>
  <c r="E50" i="4" s="1"/>
  <c r="J39" i="3"/>
  <c r="J38" i="3"/>
  <c r="AY57" i="1"/>
  <c r="J37" i="3"/>
  <c r="AX57" i="1"/>
  <c r="BI105" i="3"/>
  <c r="BH105" i="3"/>
  <c r="BG105" i="3"/>
  <c r="BF105" i="3"/>
  <c r="T105" i="3"/>
  <c r="R105" i="3"/>
  <c r="P105" i="3"/>
  <c r="BI102" i="3"/>
  <c r="BH102" i="3"/>
  <c r="BG102" i="3"/>
  <c r="BF102" i="3"/>
  <c r="T102" i="3"/>
  <c r="R102" i="3"/>
  <c r="P102" i="3"/>
  <c r="BI98" i="3"/>
  <c r="BH98" i="3"/>
  <c r="BG98" i="3"/>
  <c r="BF98" i="3"/>
  <c r="T98" i="3"/>
  <c r="R98" i="3"/>
  <c r="P98" i="3"/>
  <c r="BI95" i="3"/>
  <c r="BH95" i="3"/>
  <c r="BG95" i="3"/>
  <c r="BF95" i="3"/>
  <c r="T95" i="3"/>
  <c r="R95" i="3"/>
  <c r="P95" i="3"/>
  <c r="BI92" i="3"/>
  <c r="BH92" i="3"/>
  <c r="BG92" i="3"/>
  <c r="BF92" i="3"/>
  <c r="T92" i="3"/>
  <c r="R92" i="3"/>
  <c r="P92" i="3"/>
  <c r="BI89" i="3"/>
  <c r="BH89" i="3"/>
  <c r="BG89" i="3"/>
  <c r="BF89" i="3"/>
  <c r="T89" i="3"/>
  <c r="R89" i="3"/>
  <c r="P89" i="3"/>
  <c r="BI86" i="3"/>
  <c r="BH86" i="3"/>
  <c r="BG86" i="3"/>
  <c r="BF86" i="3"/>
  <c r="T86" i="3"/>
  <c r="R86" i="3"/>
  <c r="P86" i="3"/>
  <c r="F79" i="3"/>
  <c r="E77" i="3"/>
  <c r="F56" i="3"/>
  <c r="E54" i="3"/>
  <c r="J26" i="3"/>
  <c r="E26" i="3"/>
  <c r="J82" i="3" s="1"/>
  <c r="J25" i="3"/>
  <c r="J23" i="3"/>
  <c r="E23" i="3"/>
  <c r="J81" i="3"/>
  <c r="J22" i="3"/>
  <c r="J20" i="3"/>
  <c r="E20" i="3"/>
  <c r="F82" i="3"/>
  <c r="J19" i="3"/>
  <c r="J17" i="3"/>
  <c r="E17" i="3"/>
  <c r="F58" i="3"/>
  <c r="J16" i="3"/>
  <c r="J14" i="3"/>
  <c r="J79" i="3"/>
  <c r="E7" i="3"/>
  <c r="E73" i="3" s="1"/>
  <c r="J39" i="2"/>
  <c r="J38" i="2"/>
  <c r="AY56" i="1"/>
  <c r="J37" i="2"/>
  <c r="AX56" i="1"/>
  <c r="BI226" i="2"/>
  <c r="BH226" i="2"/>
  <c r="BG226" i="2"/>
  <c r="BF226" i="2"/>
  <c r="T226" i="2"/>
  <c r="R226" i="2"/>
  <c r="P226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96" i="2"/>
  <c r="BH196" i="2"/>
  <c r="BG196" i="2"/>
  <c r="BF196" i="2"/>
  <c r="T196" i="2"/>
  <c r="R196" i="2"/>
  <c r="P196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1" i="2"/>
  <c r="BH131" i="2"/>
  <c r="BG131" i="2"/>
  <c r="BF131" i="2"/>
  <c r="T131" i="2"/>
  <c r="R131" i="2"/>
  <c r="P131" i="2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BI120" i="2"/>
  <c r="BH120" i="2"/>
  <c r="BG120" i="2"/>
  <c r="BF120" i="2"/>
  <c r="T120" i="2"/>
  <c r="R120" i="2"/>
  <c r="P120" i="2"/>
  <c r="BI111" i="2"/>
  <c r="BH111" i="2"/>
  <c r="BG111" i="2"/>
  <c r="BF111" i="2"/>
  <c r="T111" i="2"/>
  <c r="R111" i="2"/>
  <c r="P111" i="2"/>
  <c r="BI108" i="2"/>
  <c r="BH108" i="2"/>
  <c r="BG108" i="2"/>
  <c r="BF108" i="2"/>
  <c r="T108" i="2"/>
  <c r="R108" i="2"/>
  <c r="P108" i="2"/>
  <c r="BI105" i="2"/>
  <c r="BH105" i="2"/>
  <c r="BG105" i="2"/>
  <c r="F37" i="2" s="1"/>
  <c r="BF105" i="2"/>
  <c r="F36" i="2" s="1"/>
  <c r="T105" i="2"/>
  <c r="R105" i="2"/>
  <c r="P105" i="2"/>
  <c r="BI102" i="2"/>
  <c r="BH102" i="2"/>
  <c r="BG102" i="2"/>
  <c r="BF102" i="2"/>
  <c r="T102" i="2"/>
  <c r="R102" i="2"/>
  <c r="P102" i="2"/>
  <c r="BI99" i="2"/>
  <c r="BH99" i="2"/>
  <c r="BG99" i="2"/>
  <c r="BF99" i="2"/>
  <c r="T99" i="2"/>
  <c r="R99" i="2"/>
  <c r="P99" i="2"/>
  <c r="BI94" i="2"/>
  <c r="BH94" i="2"/>
  <c r="BG94" i="2"/>
  <c r="BF94" i="2"/>
  <c r="T94" i="2"/>
  <c r="R94" i="2"/>
  <c r="P94" i="2"/>
  <c r="BI90" i="2"/>
  <c r="BH90" i="2"/>
  <c r="BG90" i="2"/>
  <c r="BF90" i="2"/>
  <c r="T90" i="2"/>
  <c r="R90" i="2"/>
  <c r="P90" i="2"/>
  <c r="BI88" i="2"/>
  <c r="F39" i="2" s="1"/>
  <c r="BH88" i="2"/>
  <c r="BG88" i="2"/>
  <c r="BF88" i="2"/>
  <c r="T88" i="2"/>
  <c r="R88" i="2"/>
  <c r="P88" i="2"/>
  <c r="BI86" i="2"/>
  <c r="BH86" i="2"/>
  <c r="BG86" i="2"/>
  <c r="BF86" i="2"/>
  <c r="T86" i="2"/>
  <c r="R86" i="2"/>
  <c r="P86" i="2"/>
  <c r="F81" i="2"/>
  <c r="F79" i="2"/>
  <c r="E77" i="2"/>
  <c r="F58" i="2"/>
  <c r="F56" i="2"/>
  <c r="E54" i="2"/>
  <c r="J26" i="2"/>
  <c r="E26" i="2"/>
  <c r="J82" i="2"/>
  <c r="J25" i="2"/>
  <c r="J23" i="2"/>
  <c r="E23" i="2"/>
  <c r="J81" i="2"/>
  <c r="J22" i="2"/>
  <c r="J20" i="2"/>
  <c r="E20" i="2"/>
  <c r="F82" i="2"/>
  <c r="J19" i="2"/>
  <c r="J14" i="2"/>
  <c r="J79" i="2" s="1"/>
  <c r="E7" i="2"/>
  <c r="E73" i="2" s="1"/>
  <c r="L50" i="1"/>
  <c r="AM50" i="1"/>
  <c r="AM49" i="1"/>
  <c r="L49" i="1"/>
  <c r="AM47" i="1"/>
  <c r="L47" i="1"/>
  <c r="L45" i="1"/>
  <c r="L44" i="1"/>
  <c r="BK196" i="2"/>
  <c r="BK108" i="2"/>
  <c r="BK115" i="4"/>
  <c r="BK98" i="5"/>
  <c r="BK180" i="6"/>
  <c r="J88" i="8"/>
  <c r="J196" i="2"/>
  <c r="J152" i="2"/>
  <c r="BK88" i="2"/>
  <c r="BK112" i="4"/>
  <c r="J88" i="6"/>
  <c r="BK141" i="6"/>
  <c r="J116" i="8"/>
  <c r="BK220" i="2"/>
  <c r="BK172" i="2"/>
  <c r="BK121" i="4"/>
  <c r="J125" i="6"/>
  <c r="BK201" i="6"/>
  <c r="J103" i="8"/>
  <c r="BK189" i="2"/>
  <c r="J89" i="3"/>
  <c r="BK102" i="5"/>
  <c r="BK153" i="6"/>
  <c r="BK105" i="7"/>
  <c r="AS61" i="1"/>
  <c r="BK105" i="3"/>
  <c r="J106" i="4"/>
  <c r="J95" i="5"/>
  <c r="J184" i="6"/>
  <c r="J92" i="6"/>
  <c r="J228" i="6"/>
  <c r="J197" i="6"/>
  <c r="BK96" i="6"/>
  <c r="J125" i="8"/>
  <c r="J102" i="9"/>
  <c r="F38" i="2"/>
  <c r="J225" i="6"/>
  <c r="J116" i="6"/>
  <c r="BK92" i="8"/>
  <c r="J134" i="8"/>
  <c r="BK102" i="9"/>
  <c r="AS64" i="1"/>
  <c r="J192" i="2"/>
  <c r="J143" i="2"/>
  <c r="J122" i="2"/>
  <c r="J90" i="2"/>
  <c r="J86" i="4"/>
  <c r="BK222" i="6"/>
  <c r="J222" i="6"/>
  <c r="BK197" i="6"/>
  <c r="BK112" i="6"/>
  <c r="BK134" i="8"/>
  <c r="J86" i="8"/>
  <c r="BK89" i="9"/>
  <c r="J167" i="2"/>
  <c r="BK120" i="2"/>
  <c r="BK92" i="3"/>
  <c r="BK109" i="4"/>
  <c r="BK86" i="5"/>
  <c r="J136" i="6"/>
  <c r="J213" i="6"/>
  <c r="J86" i="7"/>
  <c r="BK105" i="9"/>
  <c r="BK202" i="2"/>
  <c r="J140" i="2"/>
  <c r="J94" i="2"/>
  <c r="J95" i="3"/>
  <c r="J92" i="5"/>
  <c r="BK216" i="6"/>
  <c r="BK168" i="6"/>
  <c r="BK125" i="6"/>
  <c r="BK88" i="8"/>
  <c r="BK103" i="8"/>
  <c r="J217" i="2"/>
  <c r="J155" i="2"/>
  <c r="J99" i="2"/>
  <c r="J103" i="4"/>
  <c r="BK188" i="6"/>
  <c r="BK228" i="6"/>
  <c r="BK129" i="6"/>
  <c r="BK122" i="8"/>
  <c r="BK105" i="5"/>
  <c r="BK182" i="6"/>
  <c r="BK219" i="6"/>
  <c r="BK184" i="6"/>
  <c r="J119" i="8"/>
  <c r="J95" i="9"/>
  <c r="BK226" i="2"/>
  <c r="BK217" i="2"/>
  <c r="BK178" i="2"/>
  <c r="BK136" i="2"/>
  <c r="BK102" i="2"/>
  <c r="J118" i="4"/>
  <c r="J97" i="4"/>
  <c r="J141" i="6"/>
  <c r="BK172" i="6"/>
  <c r="J107" i="6"/>
  <c r="J150" i="6"/>
  <c r="BK89" i="7"/>
  <c r="J113" i="8"/>
  <c r="BK211" i="2"/>
  <c r="BK180" i="2"/>
  <c r="BK131" i="2"/>
  <c r="BK86" i="2"/>
  <c r="BK86" i="3"/>
  <c r="BK118" i="4"/>
  <c r="J191" i="6"/>
  <c r="J101" i="6"/>
  <c r="J118" i="6"/>
  <c r="J102" i="7"/>
  <c r="BK110" i="8"/>
  <c r="J105" i="9"/>
  <c r="BK214" i="2"/>
  <c r="BK192" i="2"/>
  <c r="J170" i="2"/>
  <c r="J136" i="2"/>
  <c r="BK99" i="2"/>
  <c r="J86" i="2"/>
  <c r="J121" i="4"/>
  <c r="J92" i="4"/>
  <c r="BK88" i="4"/>
  <c r="BK210" i="6"/>
  <c r="J180" i="6"/>
  <c r="J96" i="6"/>
  <c r="BK88" i="6"/>
  <c r="BK101" i="6"/>
  <c r="J182" i="6"/>
  <c r="BK86" i="6"/>
  <c r="BK92" i="7"/>
  <c r="J131" i="8"/>
  <c r="J89" i="9"/>
  <c r="BK225" i="6"/>
  <c r="BK98" i="7"/>
  <c r="J106" i="8"/>
  <c r="BK98" i="9"/>
  <c r="J178" i="2"/>
  <c r="BK155" i="2"/>
  <c r="BK90" i="2"/>
  <c r="J100" i="4"/>
  <c r="BK213" i="6"/>
  <c r="BK136" i="6"/>
  <c r="BK106" i="8"/>
  <c r="AS55" i="1"/>
  <c r="BK89" i="3"/>
  <c r="J219" i="6"/>
  <c r="BK138" i="6"/>
  <c r="BK86" i="7"/>
  <c r="J226" i="2"/>
  <c r="J202" i="2"/>
  <c r="BK127" i="2"/>
  <c r="J115" i="4"/>
  <c r="J120" i="6"/>
  <c r="J176" i="6"/>
  <c r="J189" i="2"/>
  <c r="BK105" i="2"/>
  <c r="J98" i="5"/>
  <c r="BK204" i="6"/>
  <c r="BK134" i="6"/>
  <c r="BK113" i="8"/>
  <c r="BK208" i="2"/>
  <c r="J176" i="2"/>
  <c r="BK124" i="2"/>
  <c r="J105" i="3"/>
  <c r="BK106" i="4"/>
  <c r="BK118" i="6"/>
  <c r="J86" i="6"/>
  <c r="J153" i="6"/>
  <c r="J92" i="7"/>
  <c r="BK86" i="8"/>
  <c r="BK205" i="2"/>
  <c r="BK138" i="2"/>
  <c r="BK98" i="3"/>
  <c r="BK89" i="5"/>
  <c r="J207" i="6"/>
  <c r="BK97" i="8"/>
  <c r="J186" i="2"/>
  <c r="BK140" i="2"/>
  <c r="BK97" i="4"/>
  <c r="BK150" i="6"/>
  <c r="BK131" i="8"/>
  <c r="BK176" i="2"/>
  <c r="BK111" i="2"/>
  <c r="BK103" i="4"/>
  <c r="BK165" i="6"/>
  <c r="BK207" i="6"/>
  <c r="BK102" i="7"/>
  <c r="J92" i="9"/>
  <c r="J220" i="2"/>
  <c r="BK182" i="2"/>
  <c r="AS58" i="1"/>
  <c r="J98" i="7"/>
  <c r="BK128" i="8"/>
  <c r="BK174" i="2"/>
  <c r="J102" i="3"/>
  <c r="J89" i="5"/>
  <c r="J231" i="6"/>
  <c r="J178" i="6"/>
  <c r="BK137" i="8"/>
  <c r="J98" i="9"/>
  <c r="J182" i="2"/>
  <c r="BK152" i="2"/>
  <c r="J111" i="2"/>
  <c r="J98" i="3"/>
  <c r="BK92" i="5"/>
  <c r="J138" i="6"/>
  <c r="J201" i="6"/>
  <c r="BK191" i="6"/>
  <c r="J95" i="7"/>
  <c r="J100" i="8"/>
  <c r="BK86" i="9"/>
  <c r="J174" i="2"/>
  <c r="J88" i="2"/>
  <c r="J88" i="4"/>
  <c r="J134" i="6"/>
  <c r="J188" i="6"/>
  <c r="J128" i="8"/>
  <c r="J211" i="2"/>
  <c r="J172" i="2"/>
  <c r="J131" i="2"/>
  <c r="BK122" i="2"/>
  <c r="J102" i="2"/>
  <c r="BK95" i="3"/>
  <c r="J124" i="4"/>
  <c r="J105" i="5"/>
  <c r="J112" i="6"/>
  <c r="J129" i="6"/>
  <c r="BK104" i="6"/>
  <c r="J168" i="6"/>
  <c r="J89" i="7"/>
  <c r="J137" i="8"/>
  <c r="J86" i="9"/>
  <c r="J214" i="2"/>
  <c r="J205" i="2"/>
  <c r="BK186" i="2"/>
  <c r="BK170" i="2"/>
  <c r="J138" i="2"/>
  <c r="J124" i="2"/>
  <c r="J105" i="2"/>
  <c r="J86" i="3"/>
  <c r="J112" i="4"/>
  <c r="BK86" i="4"/>
  <c r="J102" i="5"/>
  <c r="BK120" i="6"/>
  <c r="BK109" i="6"/>
  <c r="J204" i="6"/>
  <c r="BK95" i="7"/>
  <c r="J97" i="8"/>
  <c r="J110" i="8"/>
  <c r="BK223" i="2"/>
  <c r="J223" i="2"/>
  <c r="J208" i="2"/>
  <c r="BK167" i="2"/>
  <c r="J108" i="2"/>
  <c r="J92" i="3"/>
  <c r="BK95" i="5"/>
  <c r="BK178" i="6"/>
  <c r="BK107" i="6"/>
  <c r="J109" i="6"/>
  <c r="J216" i="6"/>
  <c r="J105" i="7"/>
  <c r="BK116" i="8"/>
  <c r="J199" i="2"/>
  <c r="BK143" i="2"/>
  <c r="BK94" i="2"/>
  <c r="BK124" i="4"/>
  <c r="BK92" i="4"/>
  <c r="BK176" i="6"/>
  <c r="BK231" i="6"/>
  <c r="J210" i="6"/>
  <c r="BK92" i="6"/>
  <c r="BK100" i="8"/>
  <c r="J92" i="8"/>
  <c r="BK125" i="8"/>
  <c r="BK95" i="9"/>
  <c r="BK199" i="2"/>
  <c r="J180" i="2"/>
  <c r="J127" i="2"/>
  <c r="J120" i="2"/>
  <c r="BK102" i="3"/>
  <c r="BK100" i="4"/>
  <c r="J109" i="4"/>
  <c r="J86" i="5"/>
  <c r="J172" i="6"/>
  <c r="J104" i="6"/>
  <c r="BK116" i="6"/>
  <c r="J165" i="6"/>
  <c r="BK119" i="8"/>
  <c r="J122" i="8"/>
  <c r="BK92" i="9"/>
  <c r="R85" i="2" l="1"/>
  <c r="BK85" i="4"/>
  <c r="J85" i="4" s="1"/>
  <c r="P85" i="5"/>
  <c r="AU60" i="1" s="1"/>
  <c r="P85" i="7"/>
  <c r="AU63" i="1" s="1"/>
  <c r="P85" i="2"/>
  <c r="AU56" i="1" s="1"/>
  <c r="T85" i="3"/>
  <c r="BK85" i="2"/>
  <c r="J85" i="2" s="1"/>
  <c r="R85" i="3"/>
  <c r="R85" i="4"/>
  <c r="R85" i="5"/>
  <c r="BK85" i="6"/>
  <c r="J85" i="6" s="1"/>
  <c r="R85" i="7"/>
  <c r="T85" i="8"/>
  <c r="P85" i="6"/>
  <c r="AU62" i="1" s="1"/>
  <c r="BK85" i="7"/>
  <c r="J85" i="7" s="1"/>
  <c r="P85" i="8"/>
  <c r="AU65" i="1" s="1"/>
  <c r="P85" i="9"/>
  <c r="AU66" i="1"/>
  <c r="T85" i="2"/>
  <c r="P85" i="3"/>
  <c r="AU57" i="1"/>
  <c r="T85" i="4"/>
  <c r="BK85" i="5"/>
  <c r="J85" i="5"/>
  <c r="J63" i="5"/>
  <c r="R85" i="6"/>
  <c r="T85" i="7"/>
  <c r="R85" i="8"/>
  <c r="BK85" i="9"/>
  <c r="J85" i="9"/>
  <c r="J63" i="9"/>
  <c r="R85" i="9"/>
  <c r="BK85" i="3"/>
  <c r="J85" i="3"/>
  <c r="J63" i="3" s="1"/>
  <c r="P85" i="4"/>
  <c r="AU59" i="1" s="1"/>
  <c r="T85" i="5"/>
  <c r="T85" i="6"/>
  <c r="BK85" i="8"/>
  <c r="J85" i="8" s="1"/>
  <c r="T85" i="9"/>
  <c r="E50" i="9"/>
  <c r="J59" i="9"/>
  <c r="J81" i="9"/>
  <c r="BE105" i="9"/>
  <c r="J56" i="9"/>
  <c r="BE102" i="9"/>
  <c r="F58" i="9"/>
  <c r="BE95" i="9"/>
  <c r="BE98" i="9"/>
  <c r="F59" i="9"/>
  <c r="BE89" i="9"/>
  <c r="BE92" i="9"/>
  <c r="BE86" i="9"/>
  <c r="J81" i="8"/>
  <c r="J56" i="8"/>
  <c r="F59" i="8"/>
  <c r="BE86" i="8"/>
  <c r="BE92" i="8"/>
  <c r="BE97" i="8"/>
  <c r="BE103" i="8"/>
  <c r="BE110" i="8"/>
  <c r="BE131" i="8"/>
  <c r="BE134" i="8"/>
  <c r="BE137" i="8"/>
  <c r="J59" i="8"/>
  <c r="BE88" i="8"/>
  <c r="BE106" i="8"/>
  <c r="BE113" i="8"/>
  <c r="BE116" i="8"/>
  <c r="BE119" i="8"/>
  <c r="BE122" i="8"/>
  <c r="BE125" i="8"/>
  <c r="BE128" i="8"/>
  <c r="E50" i="8"/>
  <c r="BE100" i="8"/>
  <c r="F58" i="7"/>
  <c r="J56" i="7"/>
  <c r="J81" i="7"/>
  <c r="BE95" i="7"/>
  <c r="BE102" i="7"/>
  <c r="J82" i="7"/>
  <c r="BE92" i="7"/>
  <c r="E50" i="7"/>
  <c r="BE89" i="7"/>
  <c r="BE86" i="7"/>
  <c r="BE98" i="7"/>
  <c r="BE105" i="7"/>
  <c r="F82" i="7"/>
  <c r="J58" i="6"/>
  <c r="J79" i="6"/>
  <c r="BE88" i="6"/>
  <c r="BE118" i="6"/>
  <c r="BE120" i="6"/>
  <c r="BE138" i="6"/>
  <c r="BE153" i="6"/>
  <c r="BE172" i="6"/>
  <c r="BE182" i="6"/>
  <c r="BE197" i="6"/>
  <c r="BE213" i="6"/>
  <c r="BE219" i="6"/>
  <c r="J82" i="6"/>
  <c r="BE141" i="6"/>
  <c r="BE165" i="6"/>
  <c r="BE178" i="6"/>
  <c r="BE188" i="6"/>
  <c r="BE191" i="6"/>
  <c r="BE210" i="6"/>
  <c r="BE216" i="6"/>
  <c r="E50" i="6"/>
  <c r="BE92" i="6"/>
  <c r="BE104" i="6"/>
  <c r="F59" i="6"/>
  <c r="BE109" i="6"/>
  <c r="BE228" i="6"/>
  <c r="BE231" i="6"/>
  <c r="BE96" i="6"/>
  <c r="BE107" i="6"/>
  <c r="BE125" i="6"/>
  <c r="BE134" i="6"/>
  <c r="BE136" i="6"/>
  <c r="BE150" i="6"/>
  <c r="BE207" i="6"/>
  <c r="BE222" i="6"/>
  <c r="BE225" i="6"/>
  <c r="BE116" i="6"/>
  <c r="BE86" i="6"/>
  <c r="BE101" i="6"/>
  <c r="BE112" i="6"/>
  <c r="BE129" i="6"/>
  <c r="BE168" i="6"/>
  <c r="BE176" i="6"/>
  <c r="BE180" i="6"/>
  <c r="BE184" i="6"/>
  <c r="BE201" i="6"/>
  <c r="BE204" i="6"/>
  <c r="J56" i="5"/>
  <c r="J82" i="5"/>
  <c r="J58" i="5"/>
  <c r="BE86" i="5"/>
  <c r="E50" i="5"/>
  <c r="F58" i="5"/>
  <c r="F59" i="5"/>
  <c r="BE89" i="5"/>
  <c r="BE98" i="5"/>
  <c r="BE105" i="5"/>
  <c r="BE92" i="5"/>
  <c r="BE95" i="5"/>
  <c r="BE102" i="5"/>
  <c r="BE88" i="4"/>
  <c r="E73" i="4"/>
  <c r="BE97" i="4"/>
  <c r="J81" i="4"/>
  <c r="J56" i="4"/>
  <c r="J59" i="4"/>
  <c r="F82" i="4"/>
  <c r="BE100" i="4"/>
  <c r="BE124" i="4"/>
  <c r="BE92" i="4"/>
  <c r="BE103" i="4"/>
  <c r="BE106" i="4"/>
  <c r="BE109" i="4"/>
  <c r="BE118" i="4"/>
  <c r="BE86" i="4"/>
  <c r="BE112" i="4"/>
  <c r="BE115" i="4"/>
  <c r="BE121" i="4"/>
  <c r="E50" i="3"/>
  <c r="J59" i="3"/>
  <c r="BE105" i="3"/>
  <c r="F81" i="3"/>
  <c r="J58" i="3"/>
  <c r="BE86" i="3"/>
  <c r="BE98" i="3"/>
  <c r="BE102" i="3"/>
  <c r="F59" i="3"/>
  <c r="J56" i="3"/>
  <c r="BE89" i="3"/>
  <c r="BE92" i="3"/>
  <c r="BE95" i="3"/>
  <c r="E50" i="2"/>
  <c r="J56" i="2"/>
  <c r="J58" i="2"/>
  <c r="F59" i="2"/>
  <c r="J59" i="2"/>
  <c r="BE86" i="2"/>
  <c r="BE88" i="2"/>
  <c r="BE90" i="2"/>
  <c r="BE94" i="2"/>
  <c r="BE99" i="2"/>
  <c r="BE102" i="2"/>
  <c r="BE105" i="2"/>
  <c r="BE108" i="2"/>
  <c r="BE111" i="2"/>
  <c r="BE120" i="2"/>
  <c r="BE122" i="2"/>
  <c r="BE124" i="2"/>
  <c r="BE127" i="2"/>
  <c r="BE131" i="2"/>
  <c r="BE136" i="2"/>
  <c r="BE138" i="2"/>
  <c r="BE140" i="2"/>
  <c r="BE143" i="2"/>
  <c r="BE152" i="2"/>
  <c r="BE155" i="2"/>
  <c r="BE167" i="2"/>
  <c r="BE170" i="2"/>
  <c r="BE172" i="2"/>
  <c r="BE174" i="2"/>
  <c r="BE176" i="2"/>
  <c r="BE178" i="2"/>
  <c r="BE180" i="2"/>
  <c r="BE182" i="2"/>
  <c r="BE186" i="2"/>
  <c r="BE189" i="2"/>
  <c r="BE192" i="2"/>
  <c r="BE196" i="2"/>
  <c r="BE199" i="2"/>
  <c r="BE202" i="2"/>
  <c r="BE205" i="2"/>
  <c r="BE208" i="2"/>
  <c r="BE211" i="2"/>
  <c r="BE214" i="2"/>
  <c r="BE217" i="2"/>
  <c r="BE220" i="2"/>
  <c r="BE223" i="2"/>
  <c r="BE226" i="2"/>
  <c r="BB56" i="1"/>
  <c r="BA56" i="1"/>
  <c r="BD56" i="1"/>
  <c r="BD55" i="1" s="1"/>
  <c r="BC56" i="1"/>
  <c r="J36" i="2"/>
  <c r="F36" i="4"/>
  <c r="BA59" i="1"/>
  <c r="F37" i="8"/>
  <c r="BB65" i="1"/>
  <c r="J36" i="6"/>
  <c r="AW62" i="1" s="1"/>
  <c r="F36" i="9"/>
  <c r="BA66" i="1"/>
  <c r="J32" i="5"/>
  <c r="J36" i="8"/>
  <c r="AW65" i="1" s="1"/>
  <c r="F38" i="9"/>
  <c r="BC66" i="1"/>
  <c r="F38" i="3"/>
  <c r="BC57" i="1"/>
  <c r="BC55" i="1" s="1"/>
  <c r="F37" i="7"/>
  <c r="BB63" i="1" s="1"/>
  <c r="F39" i="3"/>
  <c r="BD57" i="1"/>
  <c r="F36" i="7"/>
  <c r="BA63" i="1"/>
  <c r="F38" i="8"/>
  <c r="BC65" i="1"/>
  <c r="F37" i="9"/>
  <c r="BB66" i="1"/>
  <c r="J36" i="7"/>
  <c r="AW63" i="1" s="1"/>
  <c r="F36" i="8"/>
  <c r="BA65" i="1" s="1"/>
  <c r="AS54" i="1"/>
  <c r="J36" i="4"/>
  <c r="AW59" i="1"/>
  <c r="F37" i="5"/>
  <c r="BB60" i="1" s="1"/>
  <c r="F39" i="4"/>
  <c r="BD59" i="1"/>
  <c r="F36" i="5"/>
  <c r="BA60" i="1"/>
  <c r="F37" i="4"/>
  <c r="BB59" i="1"/>
  <c r="F38" i="6"/>
  <c r="BC62" i="1"/>
  <c r="F36" i="6"/>
  <c r="BA62" i="1"/>
  <c r="J36" i="5"/>
  <c r="AW60" i="1"/>
  <c r="F38" i="7"/>
  <c r="BC63" i="1"/>
  <c r="F39" i="7"/>
  <c r="BD63" i="1"/>
  <c r="J36" i="3"/>
  <c r="AW57" i="1" s="1"/>
  <c r="F37" i="6"/>
  <c r="BB62" i="1"/>
  <c r="F37" i="3"/>
  <c r="BB57" i="1"/>
  <c r="BB55" i="1" s="1"/>
  <c r="F38" i="5"/>
  <c r="BC60" i="1"/>
  <c r="F36" i="3"/>
  <c r="BA57" i="1"/>
  <c r="BA55" i="1"/>
  <c r="AW55" i="1"/>
  <c r="F38" i="4"/>
  <c r="BC59" i="1"/>
  <c r="F39" i="9"/>
  <c r="BD66" i="1" s="1"/>
  <c r="F39" i="8"/>
  <c r="BD65" i="1"/>
  <c r="F39" i="6"/>
  <c r="BD62" i="1"/>
  <c r="F39" i="5"/>
  <c r="BD60" i="1"/>
  <c r="J36" i="9"/>
  <c r="AW66" i="1" s="1"/>
  <c r="J63" i="6" l="1"/>
  <c r="J32" i="6"/>
  <c r="J32" i="2"/>
  <c r="J63" i="2"/>
  <c r="J63" i="8"/>
  <c r="J32" i="8"/>
  <c r="J32" i="7"/>
  <c r="J63" i="7"/>
  <c r="J63" i="4"/>
  <c r="J32" i="4"/>
  <c r="AG59" i="1" s="1"/>
  <c r="J32" i="3"/>
  <c r="AG57" i="1" s="1"/>
  <c r="AW56" i="1"/>
  <c r="AG65" i="1"/>
  <c r="AG63" i="1"/>
  <c r="AG62" i="1"/>
  <c r="AG60" i="1"/>
  <c r="AG56" i="1"/>
  <c r="BA64" i="1"/>
  <c r="AW64" i="1" s="1"/>
  <c r="F35" i="2"/>
  <c r="AZ56" i="1" s="1"/>
  <c r="AU58" i="1"/>
  <c r="BD64" i="1"/>
  <c r="BB64" i="1"/>
  <c r="AX64" i="1"/>
  <c r="F35" i="3"/>
  <c r="AZ57" i="1" s="1"/>
  <c r="BD58" i="1"/>
  <c r="BB61" i="1"/>
  <c r="AX61" i="1"/>
  <c r="J35" i="7"/>
  <c r="AV63" i="1" s="1"/>
  <c r="AT63" i="1" s="1"/>
  <c r="J35" i="9"/>
  <c r="AV66" i="1"/>
  <c r="AT66" i="1" s="1"/>
  <c r="J35" i="3"/>
  <c r="AV57" i="1" s="1"/>
  <c r="AT57" i="1" s="1"/>
  <c r="F35" i="5"/>
  <c r="AZ60" i="1" s="1"/>
  <c r="BA61" i="1"/>
  <c r="AW61" i="1"/>
  <c r="AY55" i="1"/>
  <c r="J35" i="4"/>
  <c r="AV59" i="1" s="1"/>
  <c r="AT59" i="1" s="1"/>
  <c r="F35" i="6"/>
  <c r="AZ62" i="1"/>
  <c r="F35" i="9"/>
  <c r="AZ66" i="1" s="1"/>
  <c r="BC58" i="1"/>
  <c r="AY58" i="1"/>
  <c r="BD61" i="1"/>
  <c r="BC61" i="1"/>
  <c r="AY61" i="1"/>
  <c r="F35" i="8"/>
  <c r="AZ65" i="1" s="1"/>
  <c r="J35" i="8"/>
  <c r="AV65" i="1"/>
  <c r="AT65" i="1" s="1"/>
  <c r="BA58" i="1"/>
  <c r="AW58" i="1" s="1"/>
  <c r="AX55" i="1"/>
  <c r="F35" i="4"/>
  <c r="AZ59" i="1" s="1"/>
  <c r="BC64" i="1"/>
  <c r="AY64" i="1" s="1"/>
  <c r="AU61" i="1"/>
  <c r="J35" i="2"/>
  <c r="AV56" i="1" s="1"/>
  <c r="AT56" i="1" s="1"/>
  <c r="J32" i="9"/>
  <c r="AG66" i="1" s="1"/>
  <c r="AU55" i="1"/>
  <c r="J35" i="5"/>
  <c r="AV60" i="1"/>
  <c r="AT60" i="1" s="1"/>
  <c r="AN60" i="1" s="1"/>
  <c r="AU64" i="1"/>
  <c r="BB58" i="1"/>
  <c r="AX58" i="1" s="1"/>
  <c r="F35" i="7"/>
  <c r="AZ63" i="1"/>
  <c r="J35" i="6"/>
  <c r="AV62" i="1" s="1"/>
  <c r="AT62" i="1" s="1"/>
  <c r="AN63" i="1" l="1"/>
  <c r="AN62" i="1"/>
  <c r="AG55" i="1"/>
  <c r="AN57" i="1"/>
  <c r="AG58" i="1"/>
  <c r="AN59" i="1"/>
  <c r="AN65" i="1"/>
  <c r="AN56" i="1"/>
  <c r="AG61" i="1"/>
  <c r="AG54" i="1" s="1"/>
  <c r="AG64" i="1"/>
  <c r="J41" i="9"/>
  <c r="J41" i="8"/>
  <c r="J41" i="7"/>
  <c r="J41" i="6"/>
  <c r="J41" i="5"/>
  <c r="J41" i="4"/>
  <c r="J41" i="3"/>
  <c r="J41" i="2"/>
  <c r="AN66" i="1"/>
  <c r="AZ61" i="1"/>
  <c r="AV61" i="1" s="1"/>
  <c r="AT61" i="1" s="1"/>
  <c r="AU54" i="1"/>
  <c r="BA54" i="1"/>
  <c r="AW54" i="1" s="1"/>
  <c r="AK30" i="1" s="1"/>
  <c r="AZ64" i="1"/>
  <c r="AV64" i="1" s="1"/>
  <c r="AT64" i="1" s="1"/>
  <c r="AN64" i="1" s="1"/>
  <c r="BC54" i="1"/>
  <c r="AY54" i="1"/>
  <c r="BB54" i="1"/>
  <c r="AX54" i="1" s="1"/>
  <c r="AZ55" i="1"/>
  <c r="BD54" i="1"/>
  <c r="W33" i="1" s="1"/>
  <c r="AZ58" i="1"/>
  <c r="AV58" i="1"/>
  <c r="AT58" i="1" s="1"/>
  <c r="AN58" i="1" s="1"/>
  <c r="AN61" i="1" l="1"/>
  <c r="AV55" i="1"/>
  <c r="AT55" i="1"/>
  <c r="AN55" i="1"/>
  <c r="W32" i="1"/>
  <c r="W31" i="1"/>
  <c r="W30" i="1"/>
  <c r="AK26" i="1"/>
  <c r="AZ54" i="1"/>
  <c r="AV54" i="1" s="1"/>
  <c r="AK29" i="1" s="1"/>
  <c r="AK35" i="1" l="1"/>
  <c r="AT54" i="1"/>
  <c r="W29" i="1"/>
  <c r="AN54" i="1" l="1"/>
</calcChain>
</file>

<file path=xl/sharedStrings.xml><?xml version="1.0" encoding="utf-8"?>
<sst xmlns="http://schemas.openxmlformats.org/spreadsheetml/2006/main" count="5242" uniqueCount="624">
  <si>
    <t>Export Komplet</t>
  </si>
  <si>
    <t>VZ</t>
  </si>
  <si>
    <t>2.0</t>
  </si>
  <si>
    <t>ZAMOK</t>
  </si>
  <si>
    <t>False</t>
  </si>
  <si>
    <t>{fe7b4e0e-a707-4ca7-a49f-185e858121c5}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</si>
  <si>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</si>
  <si>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</si>
  <si>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</si>
  <si>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</si>
  <si>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</si>
  <si>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</si>
  <si>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</si>
  <si>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</si>
  <si>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65423033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</si>
  <si>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</si>
  <si>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</si>
  <si>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skalních zářezů na trati 160 v úseku Kaznějov - Plasy</t>
  </si>
  <si>
    <t>KSO:</t>
  </si>
  <si>
    <t/>
  </si>
  <si>
    <t>CC-CZ:</t>
  </si>
  <si>
    <t>Místo:</t>
  </si>
  <si>
    <t>TO Třemošná</t>
  </si>
  <si>
    <t>Datum:</t>
  </si>
  <si>
    <t>25. 4. 2023</t>
  </si>
  <si>
    <t>Zadavatel:</t>
  </si>
  <si>
    <t>IČ:</t>
  </si>
  <si>
    <t>Správa železnic s.o. - OŘ Plzeň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</si>
  <si>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</si>
  <si>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</si>
  <si>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</si>
  <si>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</si>
  <si>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</si>
  <si>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</si>
  <si>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</si>
  <si>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</si>
  <si>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</si>
  <si>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</si>
  <si>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</si>
  <si>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</si>
  <si>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</si>
  <si>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</si>
  <si>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</si>
  <si>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</si>
  <si>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</si>
  <si>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</si>
  <si>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</si>
  <si>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</si>
  <si>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</si>
  <si>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</si>
  <si>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</si>
  <si>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</si>
  <si>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</si>
  <si>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</si>
  <si>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</si>
  <si>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</si>
  <si>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</si>
  <si>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</si>
  <si>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</si>
  <si>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</si>
  <si>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</si>
  <si>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</si>
  <si>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</si>
  <si>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</si>
  <si>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</si>
  <si>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</si>
  <si>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</si>
  <si>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</si>
  <si>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</si>
  <si>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</si>
  <si>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</si>
  <si>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</si>
  <si>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</si>
  <si>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</si>
  <si>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</si>
  <si>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1</t>
  </si>
  <si>
    <t>Levá strana skalního zářezu v km 28,170 - 28,300</t>
  </si>
  <si>
    <t>STA</t>
  </si>
  <si>
    <t>1</t>
  </si>
  <si>
    <t>{f257fb4e-a1a2-440a-9a24-d258a67254c5}</t>
  </si>
  <si>
    <t>2</t>
  </si>
  <si>
    <t>/</t>
  </si>
  <si>
    <t>SO 1.1</t>
  </si>
  <si>
    <t>Soupis</t>
  </si>
  <si>
    <t>{cc1f890c-2c55-4475-baef-648d4dd5125f}</t>
  </si>
  <si>
    <t>SO 1.2</t>
  </si>
  <si>
    <t>VON</t>
  </si>
  <si>
    <t>{db96a8a8-be51-4a4d-8dd8-7baeaf2c2d6f}</t>
  </si>
  <si>
    <t>SO 2</t>
  </si>
  <si>
    <t>Pravá strana skalního zářezu v km 28,170 - 28,290</t>
  </si>
  <si>
    <t>{a10e2bec-ec89-4eb1-b195-310973cff5e1}</t>
  </si>
  <si>
    <t>SO 2.1</t>
  </si>
  <si>
    <t>{32f4e98e-d5c1-466b-8128-153e81bbe5b5}</t>
  </si>
  <si>
    <t>SO 2.2</t>
  </si>
  <si>
    <t>{2c567b82-4ee3-4527-a55a-eda36d2fbb94}</t>
  </si>
  <si>
    <t>SO 3</t>
  </si>
  <si>
    <t>Levá strana skalního zářezu v km 28,429 - 28,640</t>
  </si>
  <si>
    <t>{dea517d0-20bd-4e65-ad0c-81377791c4b0}</t>
  </si>
  <si>
    <t>SO 3.1</t>
  </si>
  <si>
    <t>{e5a189d7-9d93-4e33-aa36-34e3f15a48c9}</t>
  </si>
  <si>
    <t>SO 3.2</t>
  </si>
  <si>
    <t>{05c1d45a-1be8-4ea4-b792-dd8b8d04a500}</t>
  </si>
  <si>
    <t>SO 4</t>
  </si>
  <si>
    <t>Pravá strana skalního zářezu v km 28,437 - 28,570</t>
  </si>
  <si>
    <t>{94135404-b3ab-492a-9c7e-a33eeff54085}</t>
  </si>
  <si>
    <t>SO 4.1</t>
  </si>
  <si>
    <t>{d05d2d99-8671-4db9-96b5-118482800fda}</t>
  </si>
  <si>
    <t>SO 4.2</t>
  </si>
  <si>
    <t>{ed0eb9e2-f58e-457f-8e9a-6652189e097b}</t>
  </si>
  <si>
    <t>KRYCÍ LIST SOUPISU PRACÍ</t>
  </si>
  <si>
    <t>Objekt:</t>
  </si>
  <si>
    <t>SO 1 - Levá strana skalního zářezu v km 28,170 - 28,300</t>
  </si>
  <si>
    <t>Soupis:</t>
  </si>
  <si>
    <t>SO 1.1 - Levá strana skalního zářezu v km 28,170 - 28,300</t>
  </si>
  <si>
    <t>REKAPITULACE ČLENĚNÍ SOUPISU PRACÍ</t>
  </si>
  <si>
    <t>Kód dílu - Popis</t>
  </si>
  <si>
    <t>Cena celkem [CZK]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</si>
  <si>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</si>
  <si>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</si>
  <si>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</si>
  <si>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</si>
  <si>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</si>
  <si>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</si>
  <si>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</si>
  <si>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</si>
  <si>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</si>
  <si>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</si>
  <si>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</si>
  <si>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</si>
  <si>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</si>
  <si>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</si>
  <si>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K</t>
  </si>
  <si>
    <t>949 95.R1</t>
  </si>
  <si>
    <t>Zřízení horolezeckého úvazu pro práci ve výškách</t>
  </si>
  <si>
    <t>ks</t>
  </si>
  <si>
    <t>4</t>
  </si>
  <si>
    <t>ROZPOCET</t>
  </si>
  <si>
    <t>PP</t>
  </si>
  <si>
    <t>919726.R2</t>
  </si>
  <si>
    <t>Pokládka ochranných gumových plátů / podlážek - montáž i demontáž + pronájem</t>
  </si>
  <si>
    <t>m2</t>
  </si>
  <si>
    <t>3</t>
  </si>
  <si>
    <t>M</t>
  </si>
  <si>
    <t>919726122</t>
  </si>
  <si>
    <t>Geotextilie pro ochranu, separaci a filtraci netkaná měrná hm přes 200 do 300 g/m2 vč.dodávky</t>
  </si>
  <si>
    <t>8</t>
  </si>
  <si>
    <t>-754970710</t>
  </si>
  <si>
    <t>VV</t>
  </si>
  <si>
    <t>125 * 3 * 1 " délka úseku x šířka x rozsah v délce úseku; ochrana štěrkového lože"</t>
  </si>
  <si>
    <t>Součet</t>
  </si>
  <si>
    <t>113311121</t>
  </si>
  <si>
    <t>Odstranění geotextilií v komunikacích</t>
  </si>
  <si>
    <t>6</t>
  </si>
  <si>
    <t>Odstranění geosyntetik s uložením na vzdálenost do 20 m nebo naložením na dopravní prostředek geotextilie</t>
  </si>
  <si>
    <t>Online PSC</t>
  </si>
  <si>
    <t>https://podminky.urs.cz/item/CS_URS_2023_01/113311121</t>
  </si>
  <si>
    <t>5</t>
  </si>
  <si>
    <t>112201134</t>
  </si>
  <si>
    <t>Odstranění pařezů D přes 0,4 do 0,5 m ve svahu přes 1:5 do 1:2 s odklizením do 20 m a zasypáním jámy</t>
  </si>
  <si>
    <t>kus</t>
  </si>
  <si>
    <t>Odstranění pařezu na svahu přes 1:5 do 1:2 o průměru pařezu na řezné ploše přes 400 do 500 mm</t>
  </si>
  <si>
    <t>https://podminky.urs.cz/item/CS_URS_2023_01/112201134</t>
  </si>
  <si>
    <t>155211122</t>
  </si>
  <si>
    <t>Očištění skalních ploch ručními nástroji (motykami, páčidly) horolezeckou technikou</t>
  </si>
  <si>
    <t>m3</t>
  </si>
  <si>
    <t>10</t>
  </si>
  <si>
    <t>Očištění skalních ploch horolezeckou technikou očištění ručními nástroji motykami, páčidly</t>
  </si>
  <si>
    <t>https://podminky.urs.cz/item/CS_URS_2023_01/155211122</t>
  </si>
  <si>
    <t>7</t>
  </si>
  <si>
    <t>155211311</t>
  </si>
  <si>
    <t>Odtěžení nestabilních hornin ze skalních stěn horolezeckou technikou sbíječkou</t>
  </si>
  <si>
    <t>12</t>
  </si>
  <si>
    <t>Odtěžení nestabilních hornin ze skalních stěn horolezeckou technikou s přehozením na vzdálenost do 3 m nebo s naložením na dopravní prostředek s použitím pneumatického nářadí</t>
  </si>
  <si>
    <t>https://podminky.urs.cz/item/CS_URS_2023_01/155211311</t>
  </si>
  <si>
    <t>122411101</t>
  </si>
  <si>
    <t>Odkopávky a prokopávky v hornině třídy těžitelnosti II, skupiny 5 ručně</t>
  </si>
  <si>
    <t>14</t>
  </si>
  <si>
    <t>Odkopávky a prokopávky ručně zapažené i nezapažené v hornině třídy těžitelnosti II skupiny 5</t>
  </si>
  <si>
    <t>https://podminky.urs.cz/item/CS_URS_2023_01/122411101</t>
  </si>
  <si>
    <t>9</t>
  </si>
  <si>
    <t>155212116</t>
  </si>
  <si>
    <t>Vrty do skalních stěn vrtacími kladivy D do 56 mm hornina tř. V a VI prováděné horolezeckou technikou</t>
  </si>
  <si>
    <t>m</t>
  </si>
  <si>
    <t>16</t>
  </si>
  <si>
    <t>Vrty do skalních stěn prováděné horolezeckou technikou hloubky do 5 m přenosnými vrtacími kladivy průměru do 56 mm, v hornině tř. V a VI</t>
  </si>
  <si>
    <t>https://podminky.urs.cz/item/CS_URS_2023_01/155212116</t>
  </si>
  <si>
    <t>(8*4)  "(počet trnů x hloubka vrtu); celk. hloubka vrtů"</t>
  </si>
  <si>
    <t>Trn z oceli pro sítě bez oka D přes 20 do 26 mm l přes 3 do 5 m zainjektovaný cementovou maltou prováděný horolezecky</t>
  </si>
  <si>
    <t>"počet trnů pro lokální kotvení skalního svahu"</t>
  </si>
  <si>
    <t>cement portlandský směsný CEM II 32,5MPa - injektážní směs</t>
  </si>
  <si>
    <t>(π*(0,028^2)) * 8 * 4 * 1,22 * 2 "objem vrtu x počet trnů x hloubka vrtu x hmotnost.koef. x zaplnění puklin v okolí vrtu; množství injekční směsi"</t>
  </si>
  <si>
    <t>155213122</t>
  </si>
  <si>
    <t>313508808</t>
  </si>
  <si>
    <t>11</t>
  </si>
  <si>
    <t>58522150.1</t>
  </si>
  <si>
    <t>t</t>
  </si>
  <si>
    <t>-1390111882</t>
  </si>
  <si>
    <t>282604112</t>
  </si>
  <si>
    <t>Injektování aktivovanými směsmi vysokotlaké vzestupné tlakem přes 0,6 do 2 MPa</t>
  </si>
  <si>
    <t>hod</t>
  </si>
  <si>
    <t>18</t>
  </si>
  <si>
    <t>Injektování aktivovanými směsmi vzestupné, tlakem přes 0,60 do 2,0 MPa</t>
  </si>
  <si>
    <t>https://podminky.urs.cz/item/CS_URS_2023_01/282604112</t>
  </si>
  <si>
    <t>13</t>
  </si>
  <si>
    <t>959.R1</t>
  </si>
  <si>
    <t>Zhotovení nátěru ocelových konstrukcí třídy I, jednosložkového, krycího (vrchního), tloušťky do 40 μm</t>
  </si>
  <si>
    <t>20</t>
  </si>
  <si>
    <t>8 * 0,06 * 2 "Počet trnů x plocha nátěru x počet nátěrů;nátěr hlav kotev.prvků a podložek s matkou"</t>
  </si>
  <si>
    <t>22</t>
  </si>
  <si>
    <t>(317*2,5)  "(počet trnů x hloubka vrtu); celk. hloubka vrtů"</t>
  </si>
  <si>
    <t>155213112</t>
  </si>
  <si>
    <t>Trn z oceli pro sítě bez oka D přes 20 do 26 mm l do 3 m zainjektovaný cementovou maltou prováděný horolezecky</t>
  </si>
  <si>
    <t>24</t>
  </si>
  <si>
    <t>155213611</t>
  </si>
  <si>
    <t>Trn z injekčních zavrtávacích tyčí D 32 mm l do 2 m včetně vrtu D 51 mm prováděný horolezecky</t>
  </si>
  <si>
    <t>26</t>
  </si>
  <si>
    <t>17</t>
  </si>
  <si>
    <t>155214111</t>
  </si>
  <si>
    <t>Montáž ocelové sítě na skalní stěnu prováděná horolezeckou technikou</t>
  </si>
  <si>
    <t>28</t>
  </si>
  <si>
    <t>Síťování skalních stěn prováděné horolezeckou technikou montáž pásů ocelové sítě</t>
  </si>
  <si>
    <t>https://podminky.urs.cz/item/CS_URS_2023_01/155214111</t>
  </si>
  <si>
    <t>Mat.R2</t>
  </si>
  <si>
    <t>síť na skálu ocelová</t>
  </si>
  <si>
    <t>-1007538423</t>
  </si>
  <si>
    <t>1629*1,2 "Plocha sítě včetně 20% na přesahy, ohyby a prořezy"</t>
  </si>
  <si>
    <t>Požadované parametry:</t>
  </si>
  <si>
    <t>Typ sítě: ocelová síť, velikost oka daná průměrem vepsané kružnice max. 80 mm</t>
  </si>
  <si>
    <t>Podélná tahová pevnost sítě (ČSN EN 10223-3): min. 80 kN/m</t>
  </si>
  <si>
    <t>Povrchová ochrana ocelového drátu: Zn95/Al5 třída A, nebo Zn90/Al10 třída A + polymerní ochrana dle ČSN EN 10244-2, ČSN EN 10245 a ČSN EN 10223-3s</t>
  </si>
  <si>
    <t>Životnost pro prostředí C3: min 50 let, dle ČSN EN ISO 9223, ČSN EN 10223-3</t>
  </si>
  <si>
    <t>19</t>
  </si>
  <si>
    <t>155214112</t>
  </si>
  <si>
    <t>Montáž geomříže na skalní stěnu prováděná horolezeckou technikou</t>
  </si>
  <si>
    <t>30</t>
  </si>
  <si>
    <t>Síťování skalních stěn prováděné horolezeckou technikou montáž pásů geomříže</t>
  </si>
  <si>
    <t>https://podminky.urs.cz/item/CS_URS_2023_01/155214112</t>
  </si>
  <si>
    <t>Mat.R1</t>
  </si>
  <si>
    <t>Protierozní geosyntetikum polypropylen tl. min. 13 mm</t>
  </si>
  <si>
    <t>3238717</t>
  </si>
  <si>
    <t xml:space="preserve">Protierozní geosyntetikum </t>
  </si>
  <si>
    <t>600*1,2 "Plocha sítě včetně 20% na přesahy, ohyby a prořezy"</t>
  </si>
  <si>
    <t xml:space="preserve">Tloušťka (při 2 kPa):                                                min. 13 mm </t>
  </si>
  <si>
    <t>Tahová pevnost v hlavním směru:                    min. 5,0 kN/m</t>
  </si>
  <si>
    <t>Hustota:                                                                   900 kg/m3</t>
  </si>
  <si>
    <t>Plošná hmotnost:                                                     490 g/m2</t>
  </si>
  <si>
    <t>Teplota tání:                                                             150 °C</t>
  </si>
  <si>
    <t>Polymer:                                                                   polypropylen</t>
  </si>
  <si>
    <t>Odolnost proti UV:                                                    stabilizovaný PP</t>
  </si>
  <si>
    <t>155214211</t>
  </si>
  <si>
    <t>Montáž ocelového lana D do 10 mm pro uchycení sítí prováděná horolezeckou technikou</t>
  </si>
  <si>
    <t>32</t>
  </si>
  <si>
    <t>Síťování skalních stěn prováděné horolezeckou technikou montáž ocelového lana pro uchycení sítě průměru do 10 mm</t>
  </si>
  <si>
    <t>https://podminky.urs.cz/item/CS_URS_2023_01/155214211</t>
  </si>
  <si>
    <t>31452112</t>
  </si>
  <si>
    <t>lano ocelové šestipramenné Pz+PVC 6x19 drátů D 10,0/12,0mm</t>
  </si>
  <si>
    <t>34</t>
  </si>
  <si>
    <t>23</t>
  </si>
  <si>
    <t>31452106</t>
  </si>
  <si>
    <t>lano ocelové šestipramenné Pz 6x19 drátů D 8,0mm</t>
  </si>
  <si>
    <t>36</t>
  </si>
  <si>
    <t>31452183</t>
  </si>
  <si>
    <t>svorka lanová Pz D 13mm</t>
  </si>
  <si>
    <t>38</t>
  </si>
  <si>
    <t>25</t>
  </si>
  <si>
    <t>31319130</t>
  </si>
  <si>
    <t>kroužky spojovací na sítě pro ochranu skal</t>
  </si>
  <si>
    <t>40</t>
  </si>
  <si>
    <t>58522150</t>
  </si>
  <si>
    <t>cement portlandský směsný CEM II 32,5MPa</t>
  </si>
  <si>
    <t>42</t>
  </si>
  <si>
    <t>27</t>
  </si>
  <si>
    <t>282 60-4112</t>
  </si>
  <si>
    <t>Injektování aktivovanými směsmi vysokotlaké vzestupné tlakem přes 0,6 do 2 Mpa</t>
  </si>
  <si>
    <t>44</t>
  </si>
  <si>
    <t>46</t>
  </si>
  <si>
    <t>(317+165) * 0,06 * 2 "Počet trnů x plocha nátěru x počet nátěrů;nátěr hlav kotev.prvků a podložek s matkou"</t>
  </si>
  <si>
    <t>29</t>
  </si>
  <si>
    <t>155213511</t>
  </si>
  <si>
    <t>Statická zatěžovací zkouška trnů z oceli prováděná horolezeckou technikou</t>
  </si>
  <si>
    <t>48</t>
  </si>
  <si>
    <t>Trny z oceli prováděné horolezeckou technikou s okem z betonářské oceli pro uchycení lana při montáži sítí a sloupků záchytného plotu statická zatěžovací zkouška trnů</t>
  </si>
  <si>
    <t>https://podminky.urs.cz/item/CS_URS_2023_01/155213511</t>
  </si>
  <si>
    <t>043194000</t>
  </si>
  <si>
    <t>Ostatní zkoušky</t>
  </si>
  <si>
    <t>50</t>
  </si>
  <si>
    <t>https://podminky.urs.cz/item/CS_URS_2023_01/043194000</t>
  </si>
  <si>
    <t>31</t>
  </si>
  <si>
    <t>043203003</t>
  </si>
  <si>
    <t>Rozbory celkem</t>
  </si>
  <si>
    <t>soubor</t>
  </si>
  <si>
    <t>52</t>
  </si>
  <si>
    <t>https://podminky.urs.cz/item/CS_URS_2023_01/043203003</t>
  </si>
  <si>
    <t>1"Rozbor kameniva/zeminy pro uložení na skládku dle tabulky 10.1 a 10.2 vyhlášky 294/2005 sb.</t>
  </si>
  <si>
    <t>162632511</t>
  </si>
  <si>
    <t>Vodorovné přemístění výkopku přes 2000 do 5000 m pracovním vlakem</t>
  </si>
  <si>
    <t>54</t>
  </si>
  <si>
    <t>Vodorovné přemístění výkopku pracovním vlakem bez naložení výkopku, avšak s jeho vyložením, pro jakoukoliv třídu těžitelnosti, na vzdálenost přes 2 000 do 5 000 m</t>
  </si>
  <si>
    <t>https://podminky.urs.cz/item/CS_URS_2023_01/162632511</t>
  </si>
  <si>
    <t>33</t>
  </si>
  <si>
    <t>167151112</t>
  </si>
  <si>
    <t>Nakládání výkopku z hornin třídy těžitelnosti II skupiny 4 a 5 přes 100 m3</t>
  </si>
  <si>
    <t>56</t>
  </si>
  <si>
    <t>Nakládání, skládání a překládání neulehlého výkopku nebo sypaniny strojně nakládání, množství přes 100 m3, z hornin třídy těžitelnosti II, skupiny 4 a 5</t>
  </si>
  <si>
    <t>https://podminky.urs.cz/item/CS_URS_2023_01/167151112</t>
  </si>
  <si>
    <t>167151122</t>
  </si>
  <si>
    <t>Skládání nebo překládání výkopku z horniny třídy těžitelnosti II skupiny 4 a 5</t>
  </si>
  <si>
    <t>58</t>
  </si>
  <si>
    <t>Nakládání, skládání a překládání neulehlého výkopku nebo sypaniny strojně skládání nebo překládání, z hornin třídy těžitelnosti II, skupiny 4 a 5</t>
  </si>
  <si>
    <t>https://podminky.urs.cz/item/CS_URS_2023_01/167151122</t>
  </si>
  <si>
    <t>35</t>
  </si>
  <si>
    <t>162751137</t>
  </si>
  <si>
    <t>Vodorovné přemístění přes 9 000 do 10000 m výkopku/sypaniny z horniny třídy těžitelnosti II skupiny 4 a 5</t>
  </si>
  <si>
    <t>60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</si>
  <si>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</si>
  <si>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https://podminky.urs.cz/item/CS_URS_2023_01/162751137</t>
  </si>
  <si>
    <t>162751139</t>
  </si>
  <si>
    <t>Příplatek k vodorovnému přemístění výkopku/sypaniny z horniny třídy těžitelnosti II skupiny 4 a 5 ZKD 1000 m přes 10000 m</t>
  </si>
  <si>
    <t>62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</si>
  <si>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</si>
  <si>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https://podminky.urs.cz/item/CS_URS_2023_01/162751139</t>
  </si>
  <si>
    <t>37</t>
  </si>
  <si>
    <t>171251201</t>
  </si>
  <si>
    <t>Uložení sypaniny na skládky nebo meziskládky</t>
  </si>
  <si>
    <t>64</t>
  </si>
  <si>
    <t>Uložení sypaniny na skládky nebo meziskládky bez hutnění s upravením uložené sypaniny do předepsaného tvaru</t>
  </si>
  <si>
    <t>https://podminky.urs.cz/item/CS_URS_2023_01/171251201</t>
  </si>
  <si>
    <t>171201221</t>
  </si>
  <si>
    <t>Poplatek za uložení na skládce (skládkovné) zeminy a kamení kód odpadu 17 05 04</t>
  </si>
  <si>
    <t>66</t>
  </si>
  <si>
    <t>Poplatek za uložení stavebního odpadu na skládce (skládkovné) zeminy a kamení zatříděného do Katalogu odpadů pod kódem 17 05 04</t>
  </si>
  <si>
    <t>https://podminky.urs.cz/item/CS_URS_2023_01/171201221</t>
  </si>
  <si>
    <t>39</t>
  </si>
  <si>
    <t>162201422</t>
  </si>
  <si>
    <t>Vodorovné přemístění pařezů do 1 km D přes 300 do 500 mm</t>
  </si>
  <si>
    <t>68</t>
  </si>
  <si>
    <t>Vodorovné přemístění větví, kmenů nebo pařezů s naložením, složením a dopravou do 1000 m pařezů kmenů, průměru přes 300 do 500 mm</t>
  </si>
  <si>
    <t>https://podminky.urs.cz/item/CS_URS_2023_01/162201422</t>
  </si>
  <si>
    <t>162301972</t>
  </si>
  <si>
    <t>Příplatek k vodorovnému přemístění pařezů D přes 300 do 500 mm ZKD 1 km</t>
  </si>
  <si>
    <t>70</t>
  </si>
  <si>
    <t>Vodorovné přemístění větví, kmenů nebo pařezů s naložením, složením a dopravou Příplatek k cenám za každých dalších i započatých 1000 m přes 1000 m pařezů kmenů, průměru přes 300 do 500 mm</t>
  </si>
  <si>
    <t>https://podminky.urs.cz/item/CS_URS_2023_01/162301972</t>
  </si>
  <si>
    <t>41</t>
  </si>
  <si>
    <t>997013635</t>
  </si>
  <si>
    <t>Poplatek za uložení na skládce (skládkovné) komunálního odpadu kód odpadu 20 03 01</t>
  </si>
  <si>
    <t>72</t>
  </si>
  <si>
    <t>Poplatek za uložení stavebního odpadu na skládce (skládkovné) komunálního zatříděného do Katalogu odpadů pod kódem 20 03 01</t>
  </si>
  <si>
    <t>https://podminky.urs.cz/item/CS_URS_2023_01/997013635</t>
  </si>
  <si>
    <t>998004011</t>
  </si>
  <si>
    <t>Přesun hmot pro injektování, kotvy a mikropiloty</t>
  </si>
  <si>
    <t>74</t>
  </si>
  <si>
    <t>Přesun hmot pro injektování, mikropiloty nebo kotvy</t>
  </si>
  <si>
    <t>https://podminky.urs.cz/item/CS_URS_2023_01/998004011</t>
  </si>
  <si>
    <t>SO 1.2 - VON</t>
  </si>
  <si>
    <t>030001000</t>
  </si>
  <si>
    <t>Zařízení staveniště</t>
  </si>
  <si>
    <t>https://podminky.urs.cz/item/CS_URS_2023_01/030001000</t>
  </si>
  <si>
    <t>020001000</t>
  </si>
  <si>
    <t>Příprava staveniště</t>
  </si>
  <si>
    <t>https://podminky.urs.cz/item/CS_URS_2023_01/020001000</t>
  </si>
  <si>
    <t>065002000</t>
  </si>
  <si>
    <t>Mimostaveništní doprava materiálů</t>
  </si>
  <si>
    <t>https://podminky.urs.cz/item/CS_URS_2023_01/065002000</t>
  </si>
  <si>
    <t>013254000</t>
  </si>
  <si>
    <t>Dokumentace skutečného provedení stavby</t>
  </si>
  <si>
    <t>https://podminky.urs.cz/item/CS_URS_2023_01/013254000</t>
  </si>
  <si>
    <t>041903000</t>
  </si>
  <si>
    <t>Dozor jiné osoby</t>
  </si>
  <si>
    <t>hod…</t>
  </si>
  <si>
    <t>https://podminky.urs.cz/item/CS_URS_2023_01/041903000</t>
  </si>
  <si>
    <t>24"Geotechnický dozor</t>
  </si>
  <si>
    <t>012002000</t>
  </si>
  <si>
    <t>Geodetické práce</t>
  </si>
  <si>
    <t>https://podminky.urs.cz/item/CS_URS_2023_01/012002000</t>
  </si>
  <si>
    <t>060001000</t>
  </si>
  <si>
    <t>Územní vlivy</t>
  </si>
  <si>
    <t>https://podminky.urs.cz/item/CS_URS_2023_01/060001000</t>
  </si>
  <si>
    <t>SO 2 - Pravá strana skalního zářezu v km 28,170 - 28,290</t>
  </si>
  <si>
    <t>SO 2.1 - Pravá strana skalního zářezu v km 28,170 - 28,290</t>
  </si>
  <si>
    <t>120 * 3 * 1 " délka úseku x šířka x rozsah v délce úseku; ochrana štěrkového lože"</t>
  </si>
  <si>
    <t>167151102</t>
  </si>
  <si>
    <t>Nakládání výkopku z hornin třídy těžitelnosti II skupiny 4 a 5 do 100 m3</t>
  </si>
  <si>
    <t>Nakládání, skládání a překládání neulehlého výkopku nebo sypaniny strojně nakládání, množství do 100 m3, z horniny třídy těžitelnosti II, skupiny 4 a 5</t>
  </si>
  <si>
    <t>https://podminky.urs.cz/item/CS_URS_2023_01/167151102</t>
  </si>
  <si>
    <t>SO 2.2 - VON</t>
  </si>
  <si>
    <t>1524414445</t>
  </si>
  <si>
    <t>soubor…</t>
  </si>
  <si>
    <t>-1741795478</t>
  </si>
  <si>
    <t>-561187897</t>
  </si>
  <si>
    <t>2076424539</t>
  </si>
  <si>
    <t>17766036</t>
  </si>
  <si>
    <t>8"Geotechnický dozor</t>
  </si>
  <si>
    <t>-1785435905</t>
  </si>
  <si>
    <t>24666326</t>
  </si>
  <si>
    <t>SO 3 - Levá strana skalního zářezu v km 28,429 - 28,640</t>
  </si>
  <si>
    <t>SO 3.1 - Levá strana skalního zářezu v km 28,429 - 28,640</t>
  </si>
  <si>
    <t>211 * 3 * (1/3) " délka úseku x šířka x rozsah v délce úseku; plocha zajišťovaného úseku"</t>
  </si>
  <si>
    <t>211 * 3 * 1 " délka úseku x šířka x rozsah v délce úseku; ochrana štěrkového lože"</t>
  </si>
  <si>
    <t>(15*4)  "(počet trnů x hloubka vrtu); celk. hloubka vrtů"</t>
  </si>
  <si>
    <t>15 * 4 * 0,15 "(celk.hloubka vrtů x 0,15 hod/m vrtu); injektování"</t>
  </si>
  <si>
    <t>15 * 0,06 * 2 "Počet trnů x plocha nátěru x počet nátěrů;nátěr hlav kotev.prvků a podložek s matkou"</t>
  </si>
  <si>
    <t>(452*2,5)  "(počet trnů x hloubka vrtu); celk. hloubka vrtů"</t>
  </si>
  <si>
    <t>155213612</t>
  </si>
  <si>
    <t>Trn z injekčních zavrtávacích tyčí D 32 mm l přes 2 do 3 m včetně vrtu D 51 mm prováděný horolezecky</t>
  </si>
  <si>
    <t>-1079818762</t>
  </si>
  <si>
    <t>2216*1,2 "Plocha sítě včetně 20% na přesahy, ohyby a prořezy"</t>
  </si>
  <si>
    <t>Životnost pro prostředí C3:min 50 let, dle ČSN EN ISO 9223, ČSN EN 10223-3</t>
  </si>
  <si>
    <t>1253*1,2 "Plocha sítě včetně 20% na přesahy, ohyby a prořezy"</t>
  </si>
  <si>
    <t>525 * 1,2 "Délka obvod. lana včetně 20% na ohyby, spoje a profilaci dle skal.svahu"</t>
  </si>
  <si>
    <t>800* 1,2 "Délka průběž. lana včetně 20% na ohyby, spoje a profilaci dle skal.svahu"</t>
  </si>
  <si>
    <t>(452+226) * 0,06 * 2 "Počet trnů x plocha nátěru x počet nátěrů;nátěr hlav kotev.prvků a podložek s matkou"</t>
  </si>
  <si>
    <t>kus…</t>
  </si>
  <si>
    <t>3"Odebrání vzorku a provedení zkoušky cemnt.injekč. směsi pro kotevní prvky"</t>
  </si>
  <si>
    <t>"Kontrolní zkoušky cementové injekční směsi - pevnost v prostém tlaku po 28 dnech zrání</t>
  </si>
  <si>
    <t>76</t>
  </si>
  <si>
    <t>78</t>
  </si>
  <si>
    <t>80</t>
  </si>
  <si>
    <t>82</t>
  </si>
  <si>
    <t>84</t>
  </si>
  <si>
    <t>SO 3.2 - VON</t>
  </si>
  <si>
    <t>-380559326</t>
  </si>
  <si>
    <t>1380089233</t>
  </si>
  <si>
    <t>-2135875231</t>
  </si>
  <si>
    <t>2090393694</t>
  </si>
  <si>
    <t>-1394806019</t>
  </si>
  <si>
    <t>32"Geotechnický dozor</t>
  </si>
  <si>
    <t>2140155267</t>
  </si>
  <si>
    <t>-1297871628</t>
  </si>
  <si>
    <t>SO 4 - Pravá strana skalního zářezu v km 28,437 - 28,570</t>
  </si>
  <si>
    <t>SO 4.1 - Pravá strana skalního zářezu v km 28,437 - 28,570</t>
  </si>
  <si>
    <t>133 * 3 * 1 " délka úseku x šířka x rozsah v délce úseku; ochrana štěrkového lože"</t>
  </si>
  <si>
    <t>SO 4.2 - VON</t>
  </si>
  <si>
    <t>866165906</t>
  </si>
  <si>
    <t>515585225</t>
  </si>
  <si>
    <t>-1694551035</t>
  </si>
  <si>
    <t>-1018643974</t>
  </si>
  <si>
    <t>-939655986</t>
  </si>
  <si>
    <t>1010638525</t>
  </si>
  <si>
    <t>-1438173837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</si>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</sst>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sz val="10"/>
      <color rgb="FF00336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29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18" fillId="4" borderId="9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5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166" fontId="16" fillId="0" borderId="0" xfId="0" applyNumberFormat="1" applyFont="1" applyAlignment="1">
      <alignment vertical="center"/>
    </xf>
    <xf numFmtId="4" fontId="16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5" xfId="0" applyNumberFormat="1" applyFont="1" applyBorder="1" applyAlignment="1">
      <alignment vertical="center"/>
    </xf>
    <xf numFmtId="4" fontId="24" fillId="0" borderId="0" xfId="0" applyNumberFormat="1" applyFont="1" applyAlignment="1">
      <alignment vertical="center"/>
    </xf>
    <xf numFmtId="166" fontId="24" fillId="0" borderId="0" xfId="0" applyNumberFormat="1" applyFont="1" applyAlignment="1">
      <alignment vertical="center"/>
    </xf>
    <xf numFmtId="4" fontId="24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4" fontId="20" fillId="0" borderId="0" xfId="0" applyNumberFormat="1" applyFont="1"/>
    <xf numFmtId="166" fontId="30" fillId="0" borderId="13" xfId="0" applyNumberFormat="1" applyFont="1" applyBorder="1"/>
    <xf numFmtId="166" fontId="30" fillId="0" borderId="14" xfId="0" applyNumberFormat="1" applyFont="1" applyBorder="1"/>
    <xf numFmtId="4" fontId="31" fillId="0" borderId="0" xfId="0" applyNumberFormat="1" applyFont="1" applyAlignment="1">
      <alignment vertical="center"/>
    </xf>
    <xf numFmtId="0" fontId="18" fillId="0" borderId="23" xfId="0" applyFont="1" applyBorder="1" applyAlignment="1">
      <alignment horizontal="center" vertical="center"/>
    </xf>
    <xf numFmtId="49" fontId="18" fillId="0" borderId="23" xfId="0" applyNumberFormat="1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center" vertical="center" wrapText="1"/>
    </xf>
    <xf numFmtId="167" fontId="18" fillId="0" borderId="23" xfId="0" applyNumberFormat="1" applyFont="1" applyBorder="1" applyAlignment="1">
      <alignment vertical="center"/>
    </xf>
    <xf numFmtId="4" fontId="18" fillId="2" borderId="23" xfId="0" applyNumberFormat="1" applyFont="1" applyFill="1" applyBorder="1" applyAlignment="1" applyProtection="1">
      <alignment vertical="center"/>
      <protection locked="0"/>
    </xf>
    <xf numFmtId="4" fontId="18" fillId="0" borderId="23" xfId="0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19" fillId="2" borderId="15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center" vertical="center"/>
    </xf>
    <xf numFmtId="166" fontId="19" fillId="0" borderId="0" xfId="0" applyNumberFormat="1" applyFont="1" applyAlignment="1">
      <alignment vertical="center"/>
    </xf>
    <xf numFmtId="166" fontId="19" fillId="0" borderId="16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4" fillId="0" borderId="23" xfId="0" applyFont="1" applyBorder="1" applyAlignment="1">
      <alignment horizontal="center" vertical="center"/>
    </xf>
    <xf numFmtId="49" fontId="34" fillId="0" borderId="23" xfId="0" applyNumberFormat="1" applyFont="1" applyBorder="1" applyAlignment="1">
      <alignment horizontal="left" vertical="center" wrapText="1"/>
    </xf>
    <xf numFmtId="0" fontId="34" fillId="0" borderId="23" xfId="0" applyFont="1" applyBorder="1" applyAlignment="1">
      <alignment horizontal="left" vertical="center" wrapText="1"/>
    </xf>
    <xf numFmtId="0" fontId="34" fillId="0" borderId="23" xfId="0" applyFont="1" applyBorder="1" applyAlignment="1">
      <alignment horizontal="center" vertical="center" wrapText="1"/>
    </xf>
    <xf numFmtId="167" fontId="34" fillId="0" borderId="23" xfId="0" applyNumberFormat="1" applyFont="1" applyBorder="1" applyAlignment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>
      <alignment vertical="center"/>
    </xf>
    <xf numFmtId="0" fontId="35" fillId="0" borderId="23" xfId="0" applyFont="1" applyBorder="1" applyAlignment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167" fontId="6" fillId="0" borderId="0" xfId="0" applyNumberFormat="1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67" fontId="7" fillId="0" borderId="0" xfId="0" applyNumberFormat="1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18" fillId="4" borderId="7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18" fillId="4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0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4" fontId="23" fillId="0" borderId="0" xfId="0" applyNumberFormat="1" applyFont="1" applyAlignment="1">
      <alignment horizontal="right" vertical="center"/>
    </xf>
    <xf numFmtId="0" fontId="23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18" fillId="4" borderId="8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49" fontId="41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55212116" TargetMode="External"/><Relationship Id="rId13" Type="http://schemas.openxmlformats.org/officeDocument/2006/relationships/hyperlink" Target="https://podminky.urs.cz/item/CS_URS_2023_01/043194000" TargetMode="External"/><Relationship Id="rId18" Type="http://schemas.openxmlformats.org/officeDocument/2006/relationships/hyperlink" Target="https://podminky.urs.cz/item/CS_URS_2023_01/162751137" TargetMode="External"/><Relationship Id="rId26" Type="http://schemas.openxmlformats.org/officeDocument/2006/relationships/drawing" Target="../drawings/drawing2.xml"/><Relationship Id="rId3" Type="http://schemas.openxmlformats.org/officeDocument/2006/relationships/hyperlink" Target="https://podminky.urs.cz/item/CS_URS_2023_01/155211122" TargetMode="External"/><Relationship Id="rId21" Type="http://schemas.openxmlformats.org/officeDocument/2006/relationships/hyperlink" Target="https://podminky.urs.cz/item/CS_URS_2023_01/171201221" TargetMode="External"/><Relationship Id="rId7" Type="http://schemas.openxmlformats.org/officeDocument/2006/relationships/hyperlink" Target="https://podminky.urs.cz/item/CS_URS_2023_01/282604112" TargetMode="External"/><Relationship Id="rId12" Type="http://schemas.openxmlformats.org/officeDocument/2006/relationships/hyperlink" Target="https://podminky.urs.cz/item/CS_URS_2023_01/155213511" TargetMode="External"/><Relationship Id="rId17" Type="http://schemas.openxmlformats.org/officeDocument/2006/relationships/hyperlink" Target="https://podminky.urs.cz/item/CS_URS_2023_01/167151122" TargetMode="External"/><Relationship Id="rId25" Type="http://schemas.openxmlformats.org/officeDocument/2006/relationships/hyperlink" Target="https://podminky.urs.cz/item/CS_URS_2023_01/998004011" TargetMode="External"/><Relationship Id="rId2" Type="http://schemas.openxmlformats.org/officeDocument/2006/relationships/hyperlink" Target="https://podminky.urs.cz/item/CS_URS_2023_01/112201134" TargetMode="External"/><Relationship Id="rId16" Type="http://schemas.openxmlformats.org/officeDocument/2006/relationships/hyperlink" Target="https://podminky.urs.cz/item/CS_URS_2023_01/167151112" TargetMode="External"/><Relationship Id="rId20" Type="http://schemas.openxmlformats.org/officeDocument/2006/relationships/hyperlink" Target="https://podminky.urs.cz/item/CS_URS_2023_01/171251201" TargetMode="External"/><Relationship Id="rId1" Type="http://schemas.openxmlformats.org/officeDocument/2006/relationships/hyperlink" Target="https://podminky.urs.cz/item/CS_URS_2023_01/113311121" TargetMode="External"/><Relationship Id="rId6" Type="http://schemas.openxmlformats.org/officeDocument/2006/relationships/hyperlink" Target="https://podminky.urs.cz/item/CS_URS_2023_01/155212116" TargetMode="External"/><Relationship Id="rId11" Type="http://schemas.openxmlformats.org/officeDocument/2006/relationships/hyperlink" Target="https://podminky.urs.cz/item/CS_URS_2023_01/155214211" TargetMode="External"/><Relationship Id="rId24" Type="http://schemas.openxmlformats.org/officeDocument/2006/relationships/hyperlink" Target="https://podminky.urs.cz/item/CS_URS_2023_01/997013635" TargetMode="External"/><Relationship Id="rId5" Type="http://schemas.openxmlformats.org/officeDocument/2006/relationships/hyperlink" Target="https://podminky.urs.cz/item/CS_URS_2023_01/122411101" TargetMode="External"/><Relationship Id="rId15" Type="http://schemas.openxmlformats.org/officeDocument/2006/relationships/hyperlink" Target="https://podminky.urs.cz/item/CS_URS_2023_01/162632511" TargetMode="External"/><Relationship Id="rId23" Type="http://schemas.openxmlformats.org/officeDocument/2006/relationships/hyperlink" Target="https://podminky.urs.cz/item/CS_URS_2023_01/162301972" TargetMode="External"/><Relationship Id="rId10" Type="http://schemas.openxmlformats.org/officeDocument/2006/relationships/hyperlink" Target="https://podminky.urs.cz/item/CS_URS_2023_01/155214112" TargetMode="External"/><Relationship Id="rId19" Type="http://schemas.openxmlformats.org/officeDocument/2006/relationships/hyperlink" Target="https://podminky.urs.cz/item/CS_URS_2023_01/162751139" TargetMode="External"/><Relationship Id="rId4" Type="http://schemas.openxmlformats.org/officeDocument/2006/relationships/hyperlink" Target="https://podminky.urs.cz/item/CS_URS_2023_01/155211311" TargetMode="External"/><Relationship Id="rId9" Type="http://schemas.openxmlformats.org/officeDocument/2006/relationships/hyperlink" Target="https://podminky.urs.cz/item/CS_URS_2023_01/155214111" TargetMode="External"/><Relationship Id="rId14" Type="http://schemas.openxmlformats.org/officeDocument/2006/relationships/hyperlink" Target="https://podminky.urs.cz/item/CS_URS_2023_01/043203003" TargetMode="External"/><Relationship Id="rId22" Type="http://schemas.openxmlformats.org/officeDocument/2006/relationships/hyperlink" Target="https://podminky.urs.cz/item/CS_URS_2023_01/162201422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s://podminky.urs.cz/item/CS_URS_2023_01/065002000" TargetMode="External"/><Relationship Id="rId7" Type="http://schemas.openxmlformats.org/officeDocument/2006/relationships/hyperlink" Target="https://podminky.urs.cz/item/CS_URS_2023_01/060001000" TargetMode="External"/><Relationship Id="rId2" Type="http://schemas.openxmlformats.org/officeDocument/2006/relationships/hyperlink" Target="https://podminky.urs.cz/item/CS_URS_2023_01/020001000" TargetMode="External"/><Relationship Id="rId1" Type="http://schemas.openxmlformats.org/officeDocument/2006/relationships/hyperlink" Target="https://podminky.urs.cz/item/CS_URS_2023_01/030001000" TargetMode="External"/><Relationship Id="rId6" Type="http://schemas.openxmlformats.org/officeDocument/2006/relationships/hyperlink" Target="https://podminky.urs.cz/item/CS_URS_2023_01/012002000" TargetMode="External"/><Relationship Id="rId5" Type="http://schemas.openxmlformats.org/officeDocument/2006/relationships/hyperlink" Target="https://podminky.urs.cz/item/CS_URS_2023_01/041903000" TargetMode="External"/><Relationship Id="rId4" Type="http://schemas.openxmlformats.org/officeDocument/2006/relationships/hyperlink" Target="https://podminky.urs.cz/item/CS_URS_2023_01/013254000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62751137" TargetMode="External"/><Relationship Id="rId3" Type="http://schemas.openxmlformats.org/officeDocument/2006/relationships/hyperlink" Target="https://podminky.urs.cz/item/CS_URS_2023_01/122411101" TargetMode="External"/><Relationship Id="rId7" Type="http://schemas.openxmlformats.org/officeDocument/2006/relationships/hyperlink" Target="https://podminky.urs.cz/item/CS_URS_2023_01/167151122" TargetMode="External"/><Relationship Id="rId12" Type="http://schemas.openxmlformats.org/officeDocument/2006/relationships/drawing" Target="../drawings/drawing4.xml"/><Relationship Id="rId2" Type="http://schemas.openxmlformats.org/officeDocument/2006/relationships/hyperlink" Target="https://podminky.urs.cz/item/CS_URS_2023_01/155211122" TargetMode="External"/><Relationship Id="rId1" Type="http://schemas.openxmlformats.org/officeDocument/2006/relationships/hyperlink" Target="https://podminky.urs.cz/item/CS_URS_2023_01/113311121" TargetMode="External"/><Relationship Id="rId6" Type="http://schemas.openxmlformats.org/officeDocument/2006/relationships/hyperlink" Target="https://podminky.urs.cz/item/CS_URS_2023_01/167151102" TargetMode="External"/><Relationship Id="rId11" Type="http://schemas.openxmlformats.org/officeDocument/2006/relationships/hyperlink" Target="https://podminky.urs.cz/item/CS_URS_2023_01/171201221" TargetMode="External"/><Relationship Id="rId5" Type="http://schemas.openxmlformats.org/officeDocument/2006/relationships/hyperlink" Target="https://podminky.urs.cz/item/CS_URS_2023_01/162632511" TargetMode="External"/><Relationship Id="rId10" Type="http://schemas.openxmlformats.org/officeDocument/2006/relationships/hyperlink" Target="https://podminky.urs.cz/item/CS_URS_2023_01/171251201" TargetMode="External"/><Relationship Id="rId4" Type="http://schemas.openxmlformats.org/officeDocument/2006/relationships/hyperlink" Target="https://podminky.urs.cz/item/CS_URS_2023_01/043203003" TargetMode="External"/><Relationship Id="rId9" Type="http://schemas.openxmlformats.org/officeDocument/2006/relationships/hyperlink" Target="https://podminky.urs.cz/item/CS_URS_2023_01/162751139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hyperlink" Target="https://podminky.urs.cz/item/CS_URS_2023_01/020001000" TargetMode="External"/><Relationship Id="rId7" Type="http://schemas.openxmlformats.org/officeDocument/2006/relationships/hyperlink" Target="https://podminky.urs.cz/item/CS_URS_2023_01/065002000" TargetMode="External"/><Relationship Id="rId2" Type="http://schemas.openxmlformats.org/officeDocument/2006/relationships/hyperlink" Target="https://podminky.urs.cz/item/CS_URS_2023_01/012002000" TargetMode="External"/><Relationship Id="rId1" Type="http://schemas.openxmlformats.org/officeDocument/2006/relationships/hyperlink" Target="https://podminky.urs.cz/item/CS_URS_2023_01/013254000" TargetMode="External"/><Relationship Id="rId6" Type="http://schemas.openxmlformats.org/officeDocument/2006/relationships/hyperlink" Target="https://podminky.urs.cz/item/CS_URS_2023_01/060001000" TargetMode="External"/><Relationship Id="rId5" Type="http://schemas.openxmlformats.org/officeDocument/2006/relationships/hyperlink" Target="https://podminky.urs.cz/item/CS_URS_2023_01/041903000" TargetMode="External"/><Relationship Id="rId4" Type="http://schemas.openxmlformats.org/officeDocument/2006/relationships/hyperlink" Target="https://podminky.urs.cz/item/CS_URS_2023_01/030001000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55214112" TargetMode="External"/><Relationship Id="rId13" Type="http://schemas.openxmlformats.org/officeDocument/2006/relationships/hyperlink" Target="https://podminky.urs.cz/item/CS_URS_2023_01/162632511" TargetMode="External"/><Relationship Id="rId18" Type="http://schemas.openxmlformats.org/officeDocument/2006/relationships/hyperlink" Target="https://podminky.urs.cz/item/CS_URS_2023_01/171251201" TargetMode="External"/><Relationship Id="rId3" Type="http://schemas.openxmlformats.org/officeDocument/2006/relationships/hyperlink" Target="https://podminky.urs.cz/item/CS_URS_2023_01/155211122" TargetMode="External"/><Relationship Id="rId21" Type="http://schemas.openxmlformats.org/officeDocument/2006/relationships/hyperlink" Target="https://podminky.urs.cz/item/CS_URS_2023_01/162301972" TargetMode="External"/><Relationship Id="rId7" Type="http://schemas.openxmlformats.org/officeDocument/2006/relationships/hyperlink" Target="https://podminky.urs.cz/item/CS_URS_2023_01/155214111" TargetMode="External"/><Relationship Id="rId12" Type="http://schemas.openxmlformats.org/officeDocument/2006/relationships/hyperlink" Target="https://podminky.urs.cz/item/CS_URS_2023_01/043203003" TargetMode="External"/><Relationship Id="rId17" Type="http://schemas.openxmlformats.org/officeDocument/2006/relationships/hyperlink" Target="https://podminky.urs.cz/item/CS_URS_2023_01/162751139" TargetMode="External"/><Relationship Id="rId2" Type="http://schemas.openxmlformats.org/officeDocument/2006/relationships/hyperlink" Target="https://podminky.urs.cz/item/CS_URS_2023_01/112201134" TargetMode="External"/><Relationship Id="rId16" Type="http://schemas.openxmlformats.org/officeDocument/2006/relationships/hyperlink" Target="https://podminky.urs.cz/item/CS_URS_2023_01/162751137" TargetMode="External"/><Relationship Id="rId20" Type="http://schemas.openxmlformats.org/officeDocument/2006/relationships/hyperlink" Target="https://podminky.urs.cz/item/CS_URS_2023_01/162201422" TargetMode="External"/><Relationship Id="rId1" Type="http://schemas.openxmlformats.org/officeDocument/2006/relationships/hyperlink" Target="https://podminky.urs.cz/item/CS_URS_2023_01/113311121" TargetMode="External"/><Relationship Id="rId6" Type="http://schemas.openxmlformats.org/officeDocument/2006/relationships/hyperlink" Target="https://podminky.urs.cz/item/CS_URS_2023_01/155212116" TargetMode="External"/><Relationship Id="rId11" Type="http://schemas.openxmlformats.org/officeDocument/2006/relationships/hyperlink" Target="https://podminky.urs.cz/item/CS_URS_2023_01/043194000" TargetMode="External"/><Relationship Id="rId24" Type="http://schemas.openxmlformats.org/officeDocument/2006/relationships/drawing" Target="../drawings/drawing6.xml"/><Relationship Id="rId5" Type="http://schemas.openxmlformats.org/officeDocument/2006/relationships/hyperlink" Target="https://podminky.urs.cz/item/CS_URS_2023_01/282604112" TargetMode="External"/><Relationship Id="rId15" Type="http://schemas.openxmlformats.org/officeDocument/2006/relationships/hyperlink" Target="https://podminky.urs.cz/item/CS_URS_2023_01/167151122" TargetMode="External"/><Relationship Id="rId23" Type="http://schemas.openxmlformats.org/officeDocument/2006/relationships/hyperlink" Target="https://podminky.urs.cz/item/CS_URS_2023_01/998004011" TargetMode="External"/><Relationship Id="rId10" Type="http://schemas.openxmlformats.org/officeDocument/2006/relationships/hyperlink" Target="https://podminky.urs.cz/item/CS_URS_2023_01/155213511" TargetMode="External"/><Relationship Id="rId19" Type="http://schemas.openxmlformats.org/officeDocument/2006/relationships/hyperlink" Target="https://podminky.urs.cz/item/CS_URS_2023_01/171201221" TargetMode="External"/><Relationship Id="rId4" Type="http://schemas.openxmlformats.org/officeDocument/2006/relationships/hyperlink" Target="https://podminky.urs.cz/item/CS_URS_2023_01/122411101" TargetMode="External"/><Relationship Id="rId9" Type="http://schemas.openxmlformats.org/officeDocument/2006/relationships/hyperlink" Target="https://podminky.urs.cz/item/CS_URS_2023_01/155214211" TargetMode="External"/><Relationship Id="rId14" Type="http://schemas.openxmlformats.org/officeDocument/2006/relationships/hyperlink" Target="https://podminky.urs.cz/item/CS_URS_2023_01/167151112" TargetMode="External"/><Relationship Id="rId22" Type="http://schemas.openxmlformats.org/officeDocument/2006/relationships/hyperlink" Target="https://podminky.urs.cz/item/CS_URS_2023_01/997013635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7.xml"/><Relationship Id="rId3" Type="http://schemas.openxmlformats.org/officeDocument/2006/relationships/hyperlink" Target="https://podminky.urs.cz/item/CS_URS_2023_01/065002000" TargetMode="External"/><Relationship Id="rId7" Type="http://schemas.openxmlformats.org/officeDocument/2006/relationships/hyperlink" Target="https://podminky.urs.cz/item/CS_URS_2023_01/060001000" TargetMode="External"/><Relationship Id="rId2" Type="http://schemas.openxmlformats.org/officeDocument/2006/relationships/hyperlink" Target="https://podminky.urs.cz/item/CS_URS_2023_01/020001000" TargetMode="External"/><Relationship Id="rId1" Type="http://schemas.openxmlformats.org/officeDocument/2006/relationships/hyperlink" Target="https://podminky.urs.cz/item/CS_URS_2023_01/030001000" TargetMode="External"/><Relationship Id="rId6" Type="http://schemas.openxmlformats.org/officeDocument/2006/relationships/hyperlink" Target="https://podminky.urs.cz/item/CS_URS_2023_01/012002000" TargetMode="External"/><Relationship Id="rId5" Type="http://schemas.openxmlformats.org/officeDocument/2006/relationships/hyperlink" Target="https://podminky.urs.cz/item/CS_URS_2023_01/041903000" TargetMode="External"/><Relationship Id="rId4" Type="http://schemas.openxmlformats.org/officeDocument/2006/relationships/hyperlink" Target="https://podminky.urs.cz/item/CS_URS_2023_01/013254000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67151122" TargetMode="External"/><Relationship Id="rId13" Type="http://schemas.openxmlformats.org/officeDocument/2006/relationships/hyperlink" Target="https://podminky.urs.cz/item/CS_URS_2023_01/162301972" TargetMode="External"/><Relationship Id="rId3" Type="http://schemas.openxmlformats.org/officeDocument/2006/relationships/hyperlink" Target="https://podminky.urs.cz/item/CS_URS_2023_01/155211122" TargetMode="External"/><Relationship Id="rId7" Type="http://schemas.openxmlformats.org/officeDocument/2006/relationships/hyperlink" Target="https://podminky.urs.cz/item/CS_URS_2023_01/167151112" TargetMode="External"/><Relationship Id="rId12" Type="http://schemas.openxmlformats.org/officeDocument/2006/relationships/hyperlink" Target="https://podminky.urs.cz/item/CS_URS_2023_01/162201422" TargetMode="External"/><Relationship Id="rId2" Type="http://schemas.openxmlformats.org/officeDocument/2006/relationships/hyperlink" Target="https://podminky.urs.cz/item/CS_URS_2023_01/112201134" TargetMode="External"/><Relationship Id="rId16" Type="http://schemas.openxmlformats.org/officeDocument/2006/relationships/drawing" Target="../drawings/drawing8.xml"/><Relationship Id="rId1" Type="http://schemas.openxmlformats.org/officeDocument/2006/relationships/hyperlink" Target="https://podminky.urs.cz/item/CS_URS_2023_01/113311121" TargetMode="External"/><Relationship Id="rId6" Type="http://schemas.openxmlformats.org/officeDocument/2006/relationships/hyperlink" Target="https://podminky.urs.cz/item/CS_URS_2023_01/162632511" TargetMode="External"/><Relationship Id="rId11" Type="http://schemas.openxmlformats.org/officeDocument/2006/relationships/hyperlink" Target="https://podminky.urs.cz/item/CS_URS_2023_01/171251201" TargetMode="External"/><Relationship Id="rId5" Type="http://schemas.openxmlformats.org/officeDocument/2006/relationships/hyperlink" Target="https://podminky.urs.cz/item/CS_URS_2023_01/043203003" TargetMode="External"/><Relationship Id="rId15" Type="http://schemas.openxmlformats.org/officeDocument/2006/relationships/hyperlink" Target="https://podminky.urs.cz/item/CS_URS_2023_01/171201221" TargetMode="External"/><Relationship Id="rId10" Type="http://schemas.openxmlformats.org/officeDocument/2006/relationships/hyperlink" Target="https://podminky.urs.cz/item/CS_URS_2023_01/162751139" TargetMode="External"/><Relationship Id="rId4" Type="http://schemas.openxmlformats.org/officeDocument/2006/relationships/hyperlink" Target="https://podminky.urs.cz/item/CS_URS_2023_01/122411101" TargetMode="External"/><Relationship Id="rId9" Type="http://schemas.openxmlformats.org/officeDocument/2006/relationships/hyperlink" Target="https://podminky.urs.cz/item/CS_URS_2023_01/162751137" TargetMode="External"/><Relationship Id="rId14" Type="http://schemas.openxmlformats.org/officeDocument/2006/relationships/hyperlink" Target="https://podminky.urs.cz/item/CS_URS_2023_01/997013635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9.xml"/><Relationship Id="rId3" Type="http://schemas.openxmlformats.org/officeDocument/2006/relationships/hyperlink" Target="https://podminky.urs.cz/item/CS_URS_2023_01/020001000" TargetMode="External"/><Relationship Id="rId7" Type="http://schemas.openxmlformats.org/officeDocument/2006/relationships/hyperlink" Target="https://podminky.urs.cz/item/CS_URS_2023_01/065002000" TargetMode="External"/><Relationship Id="rId2" Type="http://schemas.openxmlformats.org/officeDocument/2006/relationships/hyperlink" Target="https://podminky.urs.cz/item/CS_URS_2023_01/013254000" TargetMode="External"/><Relationship Id="rId1" Type="http://schemas.openxmlformats.org/officeDocument/2006/relationships/hyperlink" Target="https://podminky.urs.cz/item/CS_URS_2023_01/012002000" TargetMode="External"/><Relationship Id="rId6" Type="http://schemas.openxmlformats.org/officeDocument/2006/relationships/hyperlink" Target="https://podminky.urs.cz/item/CS_URS_2023_01/060001000" TargetMode="External"/><Relationship Id="rId5" Type="http://schemas.openxmlformats.org/officeDocument/2006/relationships/hyperlink" Target="https://podminky.urs.cz/item/CS_URS_2023_01/041903000" TargetMode="External"/><Relationship Id="rId4" Type="http://schemas.openxmlformats.org/officeDocument/2006/relationships/hyperlink" Target="https://podminky.urs.cz/item/CS_URS_2023_01/030001000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8"/>
  <sheetViews>
    <sheetView showGridLines="0" tabSelected="1" workbookViewId="0"/>
  </sheetViews>
  <sheetFormatPr defaultRowHeight="12.7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ht="36.950000000000003" customHeight="1">
      <c r="AR2" s="255"/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ht="12" customHeight="1">
      <c r="B5" s="17"/>
      <c r="D5" s="21" t="s">
        <v>13</v>
      </c>
      <c r="K5" s="254" t="s">
        <v>14</v>
      </c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R5" s="17"/>
      <c r="BE5" s="251" t="s">
        <v>15</v>
      </c>
      <c r="BS5" s="14" t="s">
        <v>6</v>
      </c>
    </row>
    <row r="6" spans="1:74" ht="36.950000000000003" customHeight="1">
      <c r="B6" s="17"/>
      <c r="D6" s="23" t="s">
        <v>16</v>
      </c>
      <c r="K6" s="256" t="s">
        <v>17</v>
      </c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  <c r="AO6" s="255"/>
      <c r="AR6" s="17"/>
      <c r="BE6" s="252"/>
      <c r="BS6" s="14" t="s">
        <v>6</v>
      </c>
    </row>
    <row r="7" spans="1:74" ht="12" customHeight="1">
      <c r="B7" s="17"/>
      <c r="D7" s="24" t="s">
        <v>18</v>
      </c>
      <c r="K7" s="22" t="s">
        <v>19</v>
      </c>
      <c r="AK7" s="24" t="s">
        <v>20</v>
      </c>
      <c r="AN7" s="22" t="s">
        <v>19</v>
      </c>
      <c r="AR7" s="17"/>
      <c r="BE7" s="252"/>
      <c r="BS7" s="14" t="s">
        <v>6</v>
      </c>
    </row>
    <row r="8" spans="1:74" ht="12" customHeight="1">
      <c r="B8" s="17"/>
      <c r="D8" s="24" t="s">
        <v>21</v>
      </c>
      <c r="K8" s="22" t="s">
        <v>22</v>
      </c>
      <c r="AK8" s="24" t="s">
        <v>23</v>
      </c>
      <c r="AN8" s="25" t="s">
        <v>24</v>
      </c>
      <c r="AR8" s="17"/>
      <c r="BE8" s="252"/>
      <c r="BS8" s="14" t="s">
        <v>6</v>
      </c>
    </row>
    <row r="9" spans="1:74" ht="14.45" customHeight="1">
      <c r="B9" s="17"/>
      <c r="AR9" s="17"/>
      <c r="BE9" s="252"/>
      <c r="BS9" s="14" t="s">
        <v>6</v>
      </c>
    </row>
    <row r="10" spans="1:74" ht="12" customHeight="1">
      <c r="B10" s="17"/>
      <c r="D10" s="24" t="s">
        <v>25</v>
      </c>
      <c r="AK10" s="24" t="s">
        <v>26</v>
      </c>
      <c r="AN10" s="22" t="s">
        <v>19</v>
      </c>
      <c r="AR10" s="17"/>
      <c r="BE10" s="252"/>
      <c r="BS10" s="14" t="s">
        <v>6</v>
      </c>
    </row>
    <row r="11" spans="1:74" ht="18.399999999999999" customHeight="1">
      <c r="B11" s="17"/>
      <c r="E11" s="22" t="s">
        <v>27</v>
      </c>
      <c r="AK11" s="24" t="s">
        <v>28</v>
      </c>
      <c r="AN11" s="22" t="s">
        <v>19</v>
      </c>
      <c r="AR11" s="17"/>
      <c r="BE11" s="252"/>
      <c r="BS11" s="14" t="s">
        <v>6</v>
      </c>
    </row>
    <row r="12" spans="1:74" ht="6.95" customHeight="1">
      <c r="B12" s="17"/>
      <c r="AR12" s="17"/>
      <c r="BE12" s="252"/>
      <c r="BS12" s="14" t="s">
        <v>6</v>
      </c>
    </row>
    <row r="13" spans="1:74" ht="12" customHeight="1">
      <c r="B13" s="17"/>
      <c r="D13" s="24" t="s">
        <v>29</v>
      </c>
      <c r="AK13" s="24" t="s">
        <v>26</v>
      </c>
      <c r="AN13" s="26" t="s">
        <v>30</v>
      </c>
      <c r="AR13" s="17"/>
      <c r="BE13" s="252"/>
      <c r="BS13" s="14" t="s">
        <v>6</v>
      </c>
    </row>
    <row r="14" spans="1:74">
      <c r="B14" s="17"/>
      <c r="E14" s="257" t="s">
        <v>30</v>
      </c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4" t="s">
        <v>28</v>
      </c>
      <c r="AN14" s="26" t="s">
        <v>30</v>
      </c>
      <c r="AR14" s="17"/>
      <c r="BE14" s="252"/>
      <c r="BS14" s="14" t="s">
        <v>6</v>
      </c>
    </row>
    <row r="15" spans="1:74" ht="6.95" customHeight="1">
      <c r="B15" s="17"/>
      <c r="AR15" s="17"/>
      <c r="BE15" s="252"/>
      <c r="BS15" s="14" t="s">
        <v>4</v>
      </c>
    </row>
    <row r="16" spans="1:74" ht="12" customHeight="1">
      <c r="B16" s="17"/>
      <c r="D16" s="24" t="s">
        <v>31</v>
      </c>
      <c r="AK16" s="24" t="s">
        <v>26</v>
      </c>
      <c r="AN16" s="22" t="s">
        <v>19</v>
      </c>
      <c r="AR16" s="17"/>
      <c r="BE16" s="252"/>
      <c r="BS16" s="14" t="s">
        <v>4</v>
      </c>
    </row>
    <row r="17" spans="2:71" ht="18.399999999999999" customHeight="1">
      <c r="B17" s="17"/>
      <c r="E17" s="22" t="s">
        <v>32</v>
      </c>
      <c r="AK17" s="24" t="s">
        <v>28</v>
      </c>
      <c r="AN17" s="22" t="s">
        <v>19</v>
      </c>
      <c r="AR17" s="17"/>
      <c r="BE17" s="252"/>
      <c r="BS17" s="14" t="s">
        <v>33</v>
      </c>
    </row>
    <row r="18" spans="2:71" ht="6.95" customHeight="1">
      <c r="B18" s="17"/>
      <c r="AR18" s="17"/>
      <c r="BE18" s="252"/>
      <c r="BS18" s="14" t="s">
        <v>6</v>
      </c>
    </row>
    <row r="19" spans="2:71" ht="12" customHeight="1">
      <c r="B19" s="17"/>
      <c r="D19" s="24" t="s">
        <v>34</v>
      </c>
      <c r="AK19" s="24" t="s">
        <v>26</v>
      </c>
      <c r="AN19" s="22" t="s">
        <v>19</v>
      </c>
      <c r="AR19" s="17"/>
      <c r="BE19" s="252"/>
      <c r="BS19" s="14" t="s">
        <v>6</v>
      </c>
    </row>
    <row r="20" spans="2:71" ht="18.399999999999999" customHeight="1">
      <c r="B20" s="17"/>
      <c r="E20" s="22" t="s">
        <v>32</v>
      </c>
      <c r="AK20" s="24" t="s">
        <v>28</v>
      </c>
      <c r="AN20" s="22" t="s">
        <v>19</v>
      </c>
      <c r="AR20" s="17"/>
      <c r="BE20" s="252"/>
      <c r="BS20" s="14" t="s">
        <v>33</v>
      </c>
    </row>
    <row r="21" spans="2:71" ht="6.95" customHeight="1">
      <c r="B21" s="17"/>
      <c r="AR21" s="17"/>
      <c r="BE21" s="252"/>
    </row>
    <row r="22" spans="2:71" ht="12" customHeight="1">
      <c r="B22" s="17"/>
      <c r="D22" s="24" t="s">
        <v>35</v>
      </c>
      <c r="AR22" s="17"/>
      <c r="BE22" s="252"/>
    </row>
    <row r="23" spans="2:71" ht="47.25" customHeight="1">
      <c r="B23" s="17"/>
      <c r="E23" s="259" t="s">
        <v>36</v>
      </c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59"/>
      <c r="AK23" s="259"/>
      <c r="AL23" s="259"/>
      <c r="AM23" s="259"/>
      <c r="AN23" s="259"/>
      <c r="AR23" s="17"/>
      <c r="BE23" s="252"/>
    </row>
    <row r="24" spans="2:71" ht="6.95" customHeight="1">
      <c r="B24" s="17"/>
      <c r="AR24" s="17"/>
      <c r="BE24" s="252"/>
    </row>
    <row r="25" spans="2:7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52"/>
    </row>
    <row r="26" spans="2:71" s="1" customFormat="1" ht="25.9" customHeight="1">
      <c r="B26" s="29"/>
      <c r="D26" s="30" t="s">
        <v>37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60">
        <f>ROUND(AG54,2)</f>
        <v>0</v>
      </c>
      <c r="AL26" s="261"/>
      <c r="AM26" s="261"/>
      <c r="AN26" s="261"/>
      <c r="AO26" s="261"/>
      <c r="AR26" s="29"/>
      <c r="BE26" s="252"/>
    </row>
    <row r="27" spans="2:71" s="1" customFormat="1" ht="6.95" customHeight="1">
      <c r="B27" s="29"/>
      <c r="AR27" s="29"/>
      <c r="BE27" s="252"/>
    </row>
    <row r="28" spans="2:71" s="1" customFormat="1">
      <c r="B28" s="29"/>
      <c r="L28" s="262" t="s">
        <v>38</v>
      </c>
      <c r="M28" s="262"/>
      <c r="N28" s="262"/>
      <c r="O28" s="262"/>
      <c r="P28" s="262"/>
      <c r="W28" s="262" t="s">
        <v>39</v>
      </c>
      <c r="X28" s="262"/>
      <c r="Y28" s="262"/>
      <c r="Z28" s="262"/>
      <c r="AA28" s="262"/>
      <c r="AB28" s="262"/>
      <c r="AC28" s="262"/>
      <c r="AD28" s="262"/>
      <c r="AE28" s="262"/>
      <c r="AK28" s="262" t="s">
        <v>40</v>
      </c>
      <c r="AL28" s="262"/>
      <c r="AM28" s="262"/>
      <c r="AN28" s="262"/>
      <c r="AO28" s="262"/>
      <c r="AR28" s="29"/>
      <c r="BE28" s="252"/>
    </row>
    <row r="29" spans="2:71" s="2" customFormat="1" ht="14.45" customHeight="1">
      <c r="B29" s="33"/>
      <c r="D29" s="24" t="s">
        <v>41</v>
      </c>
      <c r="F29" s="24" t="s">
        <v>42</v>
      </c>
      <c r="L29" s="265">
        <v>0.21</v>
      </c>
      <c r="M29" s="264"/>
      <c r="N29" s="264"/>
      <c r="O29" s="264"/>
      <c r="P29" s="264"/>
      <c r="W29" s="263">
        <f>ROUND(AZ54, 2)</f>
        <v>0</v>
      </c>
      <c r="X29" s="264"/>
      <c r="Y29" s="264"/>
      <c r="Z29" s="264"/>
      <c r="AA29" s="264"/>
      <c r="AB29" s="264"/>
      <c r="AC29" s="264"/>
      <c r="AD29" s="264"/>
      <c r="AE29" s="264"/>
      <c r="AK29" s="263">
        <f>ROUND(AV54, 2)</f>
        <v>0</v>
      </c>
      <c r="AL29" s="264"/>
      <c r="AM29" s="264"/>
      <c r="AN29" s="264"/>
      <c r="AO29" s="264"/>
      <c r="AR29" s="33"/>
      <c r="BE29" s="253"/>
    </row>
    <row r="30" spans="2:71" s="2" customFormat="1" ht="14.45" customHeight="1">
      <c r="B30" s="33"/>
      <c r="F30" s="24" t="s">
        <v>43</v>
      </c>
      <c r="L30" s="265">
        <v>0.15</v>
      </c>
      <c r="M30" s="264"/>
      <c r="N30" s="264"/>
      <c r="O30" s="264"/>
      <c r="P30" s="264"/>
      <c r="W30" s="263">
        <f>ROUND(BA54, 2)</f>
        <v>0</v>
      </c>
      <c r="X30" s="264"/>
      <c r="Y30" s="264"/>
      <c r="Z30" s="264"/>
      <c r="AA30" s="264"/>
      <c r="AB30" s="264"/>
      <c r="AC30" s="264"/>
      <c r="AD30" s="264"/>
      <c r="AE30" s="264"/>
      <c r="AK30" s="263">
        <f>ROUND(AW54, 2)</f>
        <v>0</v>
      </c>
      <c r="AL30" s="264"/>
      <c r="AM30" s="264"/>
      <c r="AN30" s="264"/>
      <c r="AO30" s="264"/>
      <c r="AR30" s="33"/>
      <c r="BE30" s="253"/>
    </row>
    <row r="31" spans="2:71" s="2" customFormat="1" ht="14.45" hidden="1" customHeight="1">
      <c r="B31" s="33"/>
      <c r="F31" s="24" t="s">
        <v>44</v>
      </c>
      <c r="L31" s="265">
        <v>0.21</v>
      </c>
      <c r="M31" s="264"/>
      <c r="N31" s="264"/>
      <c r="O31" s="264"/>
      <c r="P31" s="264"/>
      <c r="W31" s="263">
        <f>ROUND(BB54, 2)</f>
        <v>0</v>
      </c>
      <c r="X31" s="264"/>
      <c r="Y31" s="264"/>
      <c r="Z31" s="264"/>
      <c r="AA31" s="264"/>
      <c r="AB31" s="264"/>
      <c r="AC31" s="264"/>
      <c r="AD31" s="264"/>
      <c r="AE31" s="264"/>
      <c r="AK31" s="263">
        <v>0</v>
      </c>
      <c r="AL31" s="264"/>
      <c r="AM31" s="264"/>
      <c r="AN31" s="264"/>
      <c r="AO31" s="264"/>
      <c r="AR31" s="33"/>
      <c r="BE31" s="253"/>
    </row>
    <row r="32" spans="2:71" s="2" customFormat="1" ht="14.45" hidden="1" customHeight="1">
      <c r="B32" s="33"/>
      <c r="F32" s="24" t="s">
        <v>45</v>
      </c>
      <c r="L32" s="265">
        <v>0.15</v>
      </c>
      <c r="M32" s="264"/>
      <c r="N32" s="264"/>
      <c r="O32" s="264"/>
      <c r="P32" s="264"/>
      <c r="W32" s="263">
        <f>ROUND(BC54, 2)</f>
        <v>0</v>
      </c>
      <c r="X32" s="264"/>
      <c r="Y32" s="264"/>
      <c r="Z32" s="264"/>
      <c r="AA32" s="264"/>
      <c r="AB32" s="264"/>
      <c r="AC32" s="264"/>
      <c r="AD32" s="264"/>
      <c r="AE32" s="264"/>
      <c r="AK32" s="263">
        <v>0</v>
      </c>
      <c r="AL32" s="264"/>
      <c r="AM32" s="264"/>
      <c r="AN32" s="264"/>
      <c r="AO32" s="264"/>
      <c r="AR32" s="33"/>
      <c r="BE32" s="253"/>
    </row>
    <row r="33" spans="2:44" s="2" customFormat="1" ht="14.45" hidden="1" customHeight="1">
      <c r="B33" s="33"/>
      <c r="F33" s="24" t="s">
        <v>46</v>
      </c>
      <c r="L33" s="265">
        <v>0</v>
      </c>
      <c r="M33" s="264"/>
      <c r="N33" s="264"/>
      <c r="O33" s="264"/>
      <c r="P33" s="264"/>
      <c r="W33" s="263">
        <f>ROUND(BD54, 2)</f>
        <v>0</v>
      </c>
      <c r="X33" s="264"/>
      <c r="Y33" s="264"/>
      <c r="Z33" s="264"/>
      <c r="AA33" s="264"/>
      <c r="AB33" s="264"/>
      <c r="AC33" s="264"/>
      <c r="AD33" s="264"/>
      <c r="AE33" s="264"/>
      <c r="AK33" s="263">
        <v>0</v>
      </c>
      <c r="AL33" s="264"/>
      <c r="AM33" s="264"/>
      <c r="AN33" s="264"/>
      <c r="AO33" s="264"/>
      <c r="AR33" s="33"/>
    </row>
    <row r="34" spans="2:44" s="1" customFormat="1" ht="6.95" customHeight="1">
      <c r="B34" s="29"/>
      <c r="AR34" s="29"/>
    </row>
    <row r="35" spans="2:44" s="1" customFormat="1" ht="25.9" customHeight="1">
      <c r="B35" s="29"/>
      <c r="C35" s="34"/>
      <c r="D35" s="35" t="s">
        <v>47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48</v>
      </c>
      <c r="U35" s="36"/>
      <c r="V35" s="36"/>
      <c r="W35" s="36"/>
      <c r="X35" s="269" t="s">
        <v>49</v>
      </c>
      <c r="Y35" s="267"/>
      <c r="Z35" s="267"/>
      <c r="AA35" s="267"/>
      <c r="AB35" s="267"/>
      <c r="AC35" s="36"/>
      <c r="AD35" s="36"/>
      <c r="AE35" s="36"/>
      <c r="AF35" s="36"/>
      <c r="AG35" s="36"/>
      <c r="AH35" s="36"/>
      <c r="AI35" s="36"/>
      <c r="AJ35" s="36"/>
      <c r="AK35" s="266">
        <f>SUM(AK26:AK33)</f>
        <v>0</v>
      </c>
      <c r="AL35" s="267"/>
      <c r="AM35" s="267"/>
      <c r="AN35" s="267"/>
      <c r="AO35" s="268"/>
      <c r="AP35" s="34"/>
      <c r="AQ35" s="34"/>
      <c r="AR35" s="29"/>
    </row>
    <row r="36" spans="2:44" s="1" customFormat="1" ht="6.95" customHeight="1">
      <c r="B36" s="29"/>
      <c r="AR36" s="29"/>
    </row>
    <row r="37" spans="2:44" s="1" customFormat="1" ht="6.95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29"/>
    </row>
    <row r="41" spans="2:44" s="1" customFormat="1" ht="6.95" customHeight="1"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29"/>
    </row>
    <row r="42" spans="2:44" s="1" customFormat="1" ht="24.95" customHeight="1">
      <c r="B42" s="29"/>
      <c r="C42" s="18" t="s">
        <v>50</v>
      </c>
      <c r="AR42" s="29"/>
    </row>
    <row r="43" spans="2:44" s="1" customFormat="1" ht="6.95" customHeight="1">
      <c r="B43" s="29"/>
      <c r="AR43" s="29"/>
    </row>
    <row r="44" spans="2:44" s="3" customFormat="1" ht="12" customHeight="1">
      <c r="B44" s="42"/>
      <c r="C44" s="24" t="s">
        <v>13</v>
      </c>
      <c r="L44" s="3" t="str">
        <f>K5</f>
        <v>65423033</v>
      </c>
      <c r="AR44" s="42"/>
    </row>
    <row r="45" spans="2:44" s="4" customFormat="1" ht="36.950000000000003" customHeight="1">
      <c r="B45" s="43"/>
      <c r="C45" s="44" t="s">
        <v>16</v>
      </c>
      <c r="L45" s="248" t="str">
        <f>K6</f>
        <v>Oprava skalních zářezů na trati 160 v úseku Kaznějov - Plasy</v>
      </c>
      <c r="M45" s="249"/>
      <c r="N45" s="249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  <c r="AF45" s="249"/>
      <c r="AG45" s="249"/>
      <c r="AH45" s="249"/>
      <c r="AI45" s="249"/>
      <c r="AJ45" s="249"/>
      <c r="AK45" s="249"/>
      <c r="AL45" s="249"/>
      <c r="AM45" s="249"/>
      <c r="AN45" s="249"/>
      <c r="AO45" s="249"/>
      <c r="AR45" s="43"/>
    </row>
    <row r="46" spans="2:44" s="1" customFormat="1" ht="6.95" customHeight="1">
      <c r="B46" s="29"/>
      <c r="AR46" s="29"/>
    </row>
    <row r="47" spans="2:44" s="1" customFormat="1" ht="12" customHeight="1">
      <c r="B47" s="29"/>
      <c r="C47" s="24" t="s">
        <v>21</v>
      </c>
      <c r="L47" s="45" t="str">
        <f>IF(K8="","",K8)</f>
        <v>TO Třemošná</v>
      </c>
      <c r="AI47" s="24" t="s">
        <v>23</v>
      </c>
      <c r="AM47" s="275" t="str">
        <f>IF(AN8= "","",AN8)</f>
        <v>25. 4. 2023</v>
      </c>
      <c r="AN47" s="275"/>
      <c r="AR47" s="29"/>
    </row>
    <row r="48" spans="2:44" s="1" customFormat="1" ht="6.95" customHeight="1">
      <c r="B48" s="29"/>
      <c r="AR48" s="29"/>
    </row>
    <row r="49" spans="1:91" s="1" customFormat="1" ht="15.2" customHeight="1">
      <c r="B49" s="29"/>
      <c r="C49" s="24" t="s">
        <v>25</v>
      </c>
      <c r="L49" s="3" t="str">
        <f>IF(E11= "","",E11)</f>
        <v>Správa železnic s.o. - OŘ Plzeň</v>
      </c>
      <c r="AI49" s="24" t="s">
        <v>31</v>
      </c>
      <c r="AM49" s="276" t="str">
        <f>IF(E17="","",E17)</f>
        <v xml:space="preserve"> </v>
      </c>
      <c r="AN49" s="277"/>
      <c r="AO49" s="277"/>
      <c r="AP49" s="277"/>
      <c r="AR49" s="29"/>
      <c r="AS49" s="279" t="s">
        <v>51</v>
      </c>
      <c r="AT49" s="280"/>
      <c r="AU49" s="47"/>
      <c r="AV49" s="47"/>
      <c r="AW49" s="47"/>
      <c r="AX49" s="47"/>
      <c r="AY49" s="47"/>
      <c r="AZ49" s="47"/>
      <c r="BA49" s="47"/>
      <c r="BB49" s="47"/>
      <c r="BC49" s="47"/>
      <c r="BD49" s="48"/>
    </row>
    <row r="50" spans="1:91" s="1" customFormat="1" ht="15.2" customHeight="1">
      <c r="B50" s="29"/>
      <c r="C50" s="24" t="s">
        <v>29</v>
      </c>
      <c r="L50" s="3" t="str">
        <f>IF(E14= "Vyplň údaj","",E14)</f>
        <v/>
      </c>
      <c r="AI50" s="24" t="s">
        <v>34</v>
      </c>
      <c r="AM50" s="276" t="str">
        <f>IF(E20="","",E20)</f>
        <v xml:space="preserve"> </v>
      </c>
      <c r="AN50" s="277"/>
      <c r="AO50" s="277"/>
      <c r="AP50" s="277"/>
      <c r="AR50" s="29"/>
      <c r="AS50" s="281"/>
      <c r="AT50" s="282"/>
      <c r="BD50" s="50"/>
    </row>
    <row r="51" spans="1:91" s="1" customFormat="1" ht="10.9" customHeight="1">
      <c r="B51" s="29"/>
      <c r="AR51" s="29"/>
      <c r="AS51" s="281"/>
      <c r="AT51" s="282"/>
      <c r="BD51" s="50"/>
    </row>
    <row r="52" spans="1:91" s="1" customFormat="1" ht="29.25" customHeight="1">
      <c r="B52" s="29"/>
      <c r="C52" s="243" t="s">
        <v>52</v>
      </c>
      <c r="D52" s="244"/>
      <c r="E52" s="244"/>
      <c r="F52" s="244"/>
      <c r="G52" s="244"/>
      <c r="H52" s="51"/>
      <c r="I52" s="247" t="s">
        <v>53</v>
      </c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  <c r="AE52" s="244"/>
      <c r="AF52" s="244"/>
      <c r="AG52" s="274" t="s">
        <v>54</v>
      </c>
      <c r="AH52" s="244"/>
      <c r="AI52" s="244"/>
      <c r="AJ52" s="244"/>
      <c r="AK52" s="244"/>
      <c r="AL52" s="244"/>
      <c r="AM52" s="244"/>
      <c r="AN52" s="247" t="s">
        <v>55</v>
      </c>
      <c r="AO52" s="244"/>
      <c r="AP52" s="244"/>
      <c r="AQ52" s="52" t="s">
        <v>56</v>
      </c>
      <c r="AR52" s="29"/>
      <c r="AS52" s="53" t="s">
        <v>57</v>
      </c>
      <c r="AT52" s="54" t="s">
        <v>58</v>
      </c>
      <c r="AU52" s="54" t="s">
        <v>59</v>
      </c>
      <c r="AV52" s="54" t="s">
        <v>60</v>
      </c>
      <c r="AW52" s="54" t="s">
        <v>61</v>
      </c>
      <c r="AX52" s="54" t="s">
        <v>62</v>
      </c>
      <c r="AY52" s="54" t="s">
        <v>63</v>
      </c>
      <c r="AZ52" s="54" t="s">
        <v>64</v>
      </c>
      <c r="BA52" s="54" t="s">
        <v>65</v>
      </c>
      <c r="BB52" s="54" t="s">
        <v>66</v>
      </c>
      <c r="BC52" s="54" t="s">
        <v>67</v>
      </c>
      <c r="BD52" s="55" t="s">
        <v>68</v>
      </c>
    </row>
    <row r="53" spans="1:91" s="1" customFormat="1" ht="10.9" customHeight="1">
      <c r="B53" s="29"/>
      <c r="AR53" s="29"/>
      <c r="AS53" s="56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8"/>
    </row>
    <row r="54" spans="1:91" s="5" customFormat="1" ht="32.450000000000003" customHeight="1">
      <c r="B54" s="57"/>
      <c r="C54" s="58" t="s">
        <v>69</v>
      </c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250">
        <f>ROUND(AG55+AG58+AG61+AG64,2)</f>
        <v>0</v>
      </c>
      <c r="AH54" s="250"/>
      <c r="AI54" s="250"/>
      <c r="AJ54" s="250"/>
      <c r="AK54" s="250"/>
      <c r="AL54" s="250"/>
      <c r="AM54" s="250"/>
      <c r="AN54" s="283">
        <f t="shared" ref="AN54:AN66" si="0">SUM(AG54,AT54)</f>
        <v>0</v>
      </c>
      <c r="AO54" s="283"/>
      <c r="AP54" s="283"/>
      <c r="AQ54" s="61" t="s">
        <v>19</v>
      </c>
      <c r="AR54" s="57"/>
      <c r="AS54" s="62">
        <f>ROUND(AS55+AS58+AS61+AS64,2)</f>
        <v>0</v>
      </c>
      <c r="AT54" s="63">
        <f t="shared" ref="AT54:AT66" si="1">ROUND(SUM(AV54:AW54),2)</f>
        <v>0</v>
      </c>
      <c r="AU54" s="64">
        <f>ROUND(AU55+AU58+AU61+AU64,5)</f>
        <v>0</v>
      </c>
      <c r="AV54" s="63">
        <f>ROUND(AZ54*L29,2)</f>
        <v>0</v>
      </c>
      <c r="AW54" s="63">
        <f>ROUND(BA54*L30,2)</f>
        <v>0</v>
      </c>
      <c r="AX54" s="63">
        <f>ROUND(BB54*L29,2)</f>
        <v>0</v>
      </c>
      <c r="AY54" s="63">
        <f>ROUND(BC54*L30,2)</f>
        <v>0</v>
      </c>
      <c r="AZ54" s="63">
        <f>ROUND(AZ55+AZ58+AZ61+AZ64,2)</f>
        <v>0</v>
      </c>
      <c r="BA54" s="63">
        <f>ROUND(BA55+BA58+BA61+BA64,2)</f>
        <v>0</v>
      </c>
      <c r="BB54" s="63">
        <f>ROUND(BB55+BB58+BB61+BB64,2)</f>
        <v>0</v>
      </c>
      <c r="BC54" s="63">
        <f>ROUND(BC55+BC58+BC61+BC64,2)</f>
        <v>0</v>
      </c>
      <c r="BD54" s="65">
        <f>ROUND(BD55+BD58+BD61+BD64,2)</f>
        <v>0</v>
      </c>
      <c r="BS54" s="66" t="s">
        <v>70</v>
      </c>
      <c r="BT54" s="66" t="s">
        <v>71</v>
      </c>
      <c r="BU54" s="67" t="s">
        <v>72</v>
      </c>
      <c r="BV54" s="66" t="s">
        <v>73</v>
      </c>
      <c r="BW54" s="66" t="s">
        <v>5</v>
      </c>
      <c r="BX54" s="66" t="s">
        <v>74</v>
      </c>
      <c r="CL54" s="66" t="s">
        <v>19</v>
      </c>
    </row>
    <row r="55" spans="1:91" s="6" customFormat="1" ht="24.75" customHeight="1">
      <c r="B55" s="68"/>
      <c r="C55" s="69"/>
      <c r="D55" s="245" t="s">
        <v>75</v>
      </c>
      <c r="E55" s="245"/>
      <c r="F55" s="245"/>
      <c r="G55" s="245"/>
      <c r="H55" s="245"/>
      <c r="I55" s="70"/>
      <c r="J55" s="245" t="s">
        <v>76</v>
      </c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  <c r="Y55" s="245"/>
      <c r="Z55" s="245"/>
      <c r="AA55" s="245"/>
      <c r="AB55" s="245"/>
      <c r="AC55" s="245"/>
      <c r="AD55" s="245"/>
      <c r="AE55" s="245"/>
      <c r="AF55" s="245"/>
      <c r="AG55" s="270">
        <f>ROUND(SUM(AG56:AG57),2)</f>
        <v>0</v>
      </c>
      <c r="AH55" s="271"/>
      <c r="AI55" s="271"/>
      <c r="AJ55" s="271"/>
      <c r="AK55" s="271"/>
      <c r="AL55" s="271"/>
      <c r="AM55" s="271"/>
      <c r="AN55" s="278">
        <f t="shared" si="0"/>
        <v>0</v>
      </c>
      <c r="AO55" s="271"/>
      <c r="AP55" s="271"/>
      <c r="AQ55" s="71" t="s">
        <v>77</v>
      </c>
      <c r="AR55" s="68"/>
      <c r="AS55" s="72">
        <f>ROUND(SUM(AS56:AS57),2)</f>
        <v>0</v>
      </c>
      <c r="AT55" s="73">
        <f t="shared" si="1"/>
        <v>0</v>
      </c>
      <c r="AU55" s="74">
        <f>ROUND(SUM(AU56:AU57),5)</f>
        <v>0</v>
      </c>
      <c r="AV55" s="73">
        <f>ROUND(AZ55*L29,2)</f>
        <v>0</v>
      </c>
      <c r="AW55" s="73">
        <f>ROUND(BA55*L30,2)</f>
        <v>0</v>
      </c>
      <c r="AX55" s="73">
        <f>ROUND(BB55*L29,2)</f>
        <v>0</v>
      </c>
      <c r="AY55" s="73">
        <f>ROUND(BC55*L30,2)</f>
        <v>0</v>
      </c>
      <c r="AZ55" s="73">
        <f>ROUND(SUM(AZ56:AZ57),2)</f>
        <v>0</v>
      </c>
      <c r="BA55" s="73">
        <f>ROUND(SUM(BA56:BA57),2)</f>
        <v>0</v>
      </c>
      <c r="BB55" s="73">
        <f>ROUND(SUM(BB56:BB57),2)</f>
        <v>0</v>
      </c>
      <c r="BC55" s="73">
        <f>ROUND(SUM(BC56:BC57),2)</f>
        <v>0</v>
      </c>
      <c r="BD55" s="75">
        <f>ROUND(SUM(BD56:BD57),2)</f>
        <v>0</v>
      </c>
      <c r="BS55" s="76" t="s">
        <v>70</v>
      </c>
      <c r="BT55" s="76" t="s">
        <v>78</v>
      </c>
      <c r="BU55" s="76" t="s">
        <v>72</v>
      </c>
      <c r="BV55" s="76" t="s">
        <v>73</v>
      </c>
      <c r="BW55" s="76" t="s">
        <v>79</v>
      </c>
      <c r="BX55" s="76" t="s">
        <v>5</v>
      </c>
      <c r="CL55" s="76" t="s">
        <v>19</v>
      </c>
      <c r="CM55" s="76" t="s">
        <v>80</v>
      </c>
    </row>
    <row r="56" spans="1:91" s="3" customFormat="1" ht="23.25" customHeight="1">
      <c r="A56" s="77" t="s">
        <v>81</v>
      </c>
      <c r="B56" s="42"/>
      <c r="C56" s="78"/>
      <c r="D56" s="78"/>
      <c r="E56" s="246" t="s">
        <v>82</v>
      </c>
      <c r="F56" s="246"/>
      <c r="G56" s="246"/>
      <c r="H56" s="246"/>
      <c r="I56" s="246"/>
      <c r="J56" s="78"/>
      <c r="K56" s="246" t="s">
        <v>76</v>
      </c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72">
        <f>'SO 1.1 - Levá strana skal...'!J32</f>
        <v>0</v>
      </c>
      <c r="AH56" s="273"/>
      <c r="AI56" s="273"/>
      <c r="AJ56" s="273"/>
      <c r="AK56" s="273"/>
      <c r="AL56" s="273"/>
      <c r="AM56" s="273"/>
      <c r="AN56" s="272">
        <f t="shared" si="0"/>
        <v>0</v>
      </c>
      <c r="AO56" s="273"/>
      <c r="AP56" s="273"/>
      <c r="AQ56" s="79" t="s">
        <v>83</v>
      </c>
      <c r="AR56" s="42"/>
      <c r="AS56" s="80">
        <v>0</v>
      </c>
      <c r="AT56" s="81">
        <f t="shared" si="1"/>
        <v>0</v>
      </c>
      <c r="AU56" s="82">
        <f>'SO 1.1 - Levá strana skal...'!P85</f>
        <v>0</v>
      </c>
      <c r="AV56" s="81">
        <f>'SO 1.1 - Levá strana skal...'!J35</f>
        <v>0</v>
      </c>
      <c r="AW56" s="81">
        <f>'SO 1.1 - Levá strana skal...'!J36</f>
        <v>0</v>
      </c>
      <c r="AX56" s="81">
        <f>'SO 1.1 - Levá strana skal...'!J37</f>
        <v>0</v>
      </c>
      <c r="AY56" s="81">
        <f>'SO 1.1 - Levá strana skal...'!J38</f>
        <v>0</v>
      </c>
      <c r="AZ56" s="81">
        <f>'SO 1.1 - Levá strana skal...'!F35</f>
        <v>0</v>
      </c>
      <c r="BA56" s="81">
        <f>'SO 1.1 - Levá strana skal...'!F36</f>
        <v>0</v>
      </c>
      <c r="BB56" s="81">
        <f>'SO 1.1 - Levá strana skal...'!F37</f>
        <v>0</v>
      </c>
      <c r="BC56" s="81">
        <f>'SO 1.1 - Levá strana skal...'!F38</f>
        <v>0</v>
      </c>
      <c r="BD56" s="83">
        <f>'SO 1.1 - Levá strana skal...'!F39</f>
        <v>0</v>
      </c>
      <c r="BT56" s="22" t="s">
        <v>80</v>
      </c>
      <c r="BV56" s="22" t="s">
        <v>73</v>
      </c>
      <c r="BW56" s="22" t="s">
        <v>84</v>
      </c>
      <c r="BX56" s="22" t="s">
        <v>79</v>
      </c>
      <c r="CL56" s="22" t="s">
        <v>19</v>
      </c>
    </row>
    <row r="57" spans="1:91" s="3" customFormat="1" ht="16.5" customHeight="1">
      <c r="A57" s="77" t="s">
        <v>81</v>
      </c>
      <c r="B57" s="42"/>
      <c r="C57" s="78"/>
      <c r="D57" s="78"/>
      <c r="E57" s="246" t="s">
        <v>85</v>
      </c>
      <c r="F57" s="246"/>
      <c r="G57" s="246"/>
      <c r="H57" s="246"/>
      <c r="I57" s="246"/>
      <c r="J57" s="78"/>
      <c r="K57" s="246" t="s">
        <v>86</v>
      </c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72">
        <f>'SO 1.2 - VON'!J32</f>
        <v>0</v>
      </c>
      <c r="AH57" s="273"/>
      <c r="AI57" s="273"/>
      <c r="AJ57" s="273"/>
      <c r="AK57" s="273"/>
      <c r="AL57" s="273"/>
      <c r="AM57" s="273"/>
      <c r="AN57" s="272">
        <f t="shared" si="0"/>
        <v>0</v>
      </c>
      <c r="AO57" s="273"/>
      <c r="AP57" s="273"/>
      <c r="AQ57" s="79" t="s">
        <v>83</v>
      </c>
      <c r="AR57" s="42"/>
      <c r="AS57" s="80">
        <v>0</v>
      </c>
      <c r="AT57" s="81">
        <f t="shared" si="1"/>
        <v>0</v>
      </c>
      <c r="AU57" s="82">
        <f>'SO 1.2 - VON'!P85</f>
        <v>0</v>
      </c>
      <c r="AV57" s="81">
        <f>'SO 1.2 - VON'!J35</f>
        <v>0</v>
      </c>
      <c r="AW57" s="81">
        <f>'SO 1.2 - VON'!J36</f>
        <v>0</v>
      </c>
      <c r="AX57" s="81">
        <f>'SO 1.2 - VON'!J37</f>
        <v>0</v>
      </c>
      <c r="AY57" s="81">
        <f>'SO 1.2 - VON'!J38</f>
        <v>0</v>
      </c>
      <c r="AZ57" s="81">
        <f>'SO 1.2 - VON'!F35</f>
        <v>0</v>
      </c>
      <c r="BA57" s="81">
        <f>'SO 1.2 - VON'!F36</f>
        <v>0</v>
      </c>
      <c r="BB57" s="81">
        <f>'SO 1.2 - VON'!F37</f>
        <v>0</v>
      </c>
      <c r="BC57" s="81">
        <f>'SO 1.2 - VON'!F38</f>
        <v>0</v>
      </c>
      <c r="BD57" s="83">
        <f>'SO 1.2 - VON'!F39</f>
        <v>0</v>
      </c>
      <c r="BT57" s="22" t="s">
        <v>80</v>
      </c>
      <c r="BV57" s="22" t="s">
        <v>73</v>
      </c>
      <c r="BW57" s="22" t="s">
        <v>87</v>
      </c>
      <c r="BX57" s="22" t="s">
        <v>79</v>
      </c>
      <c r="CL57" s="22" t="s">
        <v>19</v>
      </c>
    </row>
    <row r="58" spans="1:91" s="6" customFormat="1" ht="24.75" customHeight="1">
      <c r="B58" s="68"/>
      <c r="C58" s="69"/>
      <c r="D58" s="245" t="s">
        <v>88</v>
      </c>
      <c r="E58" s="245"/>
      <c r="F58" s="245"/>
      <c r="G58" s="245"/>
      <c r="H58" s="245"/>
      <c r="I58" s="70"/>
      <c r="J58" s="245" t="s">
        <v>89</v>
      </c>
      <c r="K58" s="245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5"/>
      <c r="W58" s="245"/>
      <c r="X58" s="245"/>
      <c r="Y58" s="245"/>
      <c r="Z58" s="245"/>
      <c r="AA58" s="245"/>
      <c r="AB58" s="245"/>
      <c r="AC58" s="245"/>
      <c r="AD58" s="245"/>
      <c r="AE58" s="245"/>
      <c r="AF58" s="245"/>
      <c r="AG58" s="270">
        <f>ROUND(SUM(AG59:AG60),2)</f>
        <v>0</v>
      </c>
      <c r="AH58" s="271"/>
      <c r="AI58" s="271"/>
      <c r="AJ58" s="271"/>
      <c r="AK58" s="271"/>
      <c r="AL58" s="271"/>
      <c r="AM58" s="271"/>
      <c r="AN58" s="278">
        <f t="shared" si="0"/>
        <v>0</v>
      </c>
      <c r="AO58" s="271"/>
      <c r="AP58" s="271"/>
      <c r="AQ58" s="71" t="s">
        <v>77</v>
      </c>
      <c r="AR58" s="68"/>
      <c r="AS58" s="72">
        <f>ROUND(SUM(AS59:AS60),2)</f>
        <v>0</v>
      </c>
      <c r="AT58" s="73">
        <f t="shared" si="1"/>
        <v>0</v>
      </c>
      <c r="AU58" s="74">
        <f>ROUND(SUM(AU59:AU60),5)</f>
        <v>0</v>
      </c>
      <c r="AV58" s="73">
        <f>ROUND(AZ58*L29,2)</f>
        <v>0</v>
      </c>
      <c r="AW58" s="73">
        <f>ROUND(BA58*L30,2)</f>
        <v>0</v>
      </c>
      <c r="AX58" s="73">
        <f>ROUND(BB58*L29,2)</f>
        <v>0</v>
      </c>
      <c r="AY58" s="73">
        <f>ROUND(BC58*L30,2)</f>
        <v>0</v>
      </c>
      <c r="AZ58" s="73">
        <f>ROUND(SUM(AZ59:AZ60),2)</f>
        <v>0</v>
      </c>
      <c r="BA58" s="73">
        <f>ROUND(SUM(BA59:BA60),2)</f>
        <v>0</v>
      </c>
      <c r="BB58" s="73">
        <f>ROUND(SUM(BB59:BB60),2)</f>
        <v>0</v>
      </c>
      <c r="BC58" s="73">
        <f>ROUND(SUM(BC59:BC60),2)</f>
        <v>0</v>
      </c>
      <c r="BD58" s="75">
        <f>ROUND(SUM(BD59:BD60),2)</f>
        <v>0</v>
      </c>
      <c r="BS58" s="76" t="s">
        <v>70</v>
      </c>
      <c r="BT58" s="76" t="s">
        <v>78</v>
      </c>
      <c r="BU58" s="76" t="s">
        <v>72</v>
      </c>
      <c r="BV58" s="76" t="s">
        <v>73</v>
      </c>
      <c r="BW58" s="76" t="s">
        <v>90</v>
      </c>
      <c r="BX58" s="76" t="s">
        <v>5</v>
      </c>
      <c r="CL58" s="76" t="s">
        <v>19</v>
      </c>
      <c r="CM58" s="76" t="s">
        <v>80</v>
      </c>
    </row>
    <row r="59" spans="1:91" s="3" customFormat="1" ht="23.25" customHeight="1">
      <c r="A59" s="77" t="s">
        <v>81</v>
      </c>
      <c r="B59" s="42"/>
      <c r="C59" s="78"/>
      <c r="D59" s="78"/>
      <c r="E59" s="246" t="s">
        <v>91</v>
      </c>
      <c r="F59" s="246"/>
      <c r="G59" s="246"/>
      <c r="H59" s="246"/>
      <c r="I59" s="246"/>
      <c r="J59" s="78"/>
      <c r="K59" s="246" t="s">
        <v>89</v>
      </c>
      <c r="L59" s="246"/>
      <c r="M59" s="246"/>
      <c r="N59" s="246"/>
      <c r="O59" s="246"/>
      <c r="P59" s="246"/>
      <c r="Q59" s="246"/>
      <c r="R59" s="246"/>
      <c r="S59" s="246"/>
      <c r="T59" s="246"/>
      <c r="U59" s="246"/>
      <c r="V59" s="246"/>
      <c r="W59" s="246"/>
      <c r="X59" s="246"/>
      <c r="Y59" s="246"/>
      <c r="Z59" s="246"/>
      <c r="AA59" s="246"/>
      <c r="AB59" s="246"/>
      <c r="AC59" s="246"/>
      <c r="AD59" s="246"/>
      <c r="AE59" s="246"/>
      <c r="AF59" s="246"/>
      <c r="AG59" s="272">
        <f>'SO 2.1 - Pravá strana ska...'!J32</f>
        <v>0</v>
      </c>
      <c r="AH59" s="273"/>
      <c r="AI59" s="273"/>
      <c r="AJ59" s="273"/>
      <c r="AK59" s="273"/>
      <c r="AL59" s="273"/>
      <c r="AM59" s="273"/>
      <c r="AN59" s="272">
        <f t="shared" si="0"/>
        <v>0</v>
      </c>
      <c r="AO59" s="273"/>
      <c r="AP59" s="273"/>
      <c r="AQ59" s="79" t="s">
        <v>83</v>
      </c>
      <c r="AR59" s="42"/>
      <c r="AS59" s="80">
        <v>0</v>
      </c>
      <c r="AT59" s="81">
        <f t="shared" si="1"/>
        <v>0</v>
      </c>
      <c r="AU59" s="82">
        <f>'SO 2.1 - Pravá strana ska...'!P85</f>
        <v>0</v>
      </c>
      <c r="AV59" s="81">
        <f>'SO 2.1 - Pravá strana ska...'!J35</f>
        <v>0</v>
      </c>
      <c r="AW59" s="81">
        <f>'SO 2.1 - Pravá strana ska...'!J36</f>
        <v>0</v>
      </c>
      <c r="AX59" s="81">
        <f>'SO 2.1 - Pravá strana ska...'!J37</f>
        <v>0</v>
      </c>
      <c r="AY59" s="81">
        <f>'SO 2.1 - Pravá strana ska...'!J38</f>
        <v>0</v>
      </c>
      <c r="AZ59" s="81">
        <f>'SO 2.1 - Pravá strana ska...'!F35</f>
        <v>0</v>
      </c>
      <c r="BA59" s="81">
        <f>'SO 2.1 - Pravá strana ska...'!F36</f>
        <v>0</v>
      </c>
      <c r="BB59" s="81">
        <f>'SO 2.1 - Pravá strana ska...'!F37</f>
        <v>0</v>
      </c>
      <c r="BC59" s="81">
        <f>'SO 2.1 - Pravá strana ska...'!F38</f>
        <v>0</v>
      </c>
      <c r="BD59" s="83">
        <f>'SO 2.1 - Pravá strana ska...'!F39</f>
        <v>0</v>
      </c>
      <c r="BT59" s="22" t="s">
        <v>80</v>
      </c>
      <c r="BV59" s="22" t="s">
        <v>73</v>
      </c>
      <c r="BW59" s="22" t="s">
        <v>92</v>
      </c>
      <c r="BX59" s="22" t="s">
        <v>90</v>
      </c>
      <c r="CL59" s="22" t="s">
        <v>19</v>
      </c>
    </row>
    <row r="60" spans="1:91" s="3" customFormat="1" ht="16.5" customHeight="1">
      <c r="A60" s="77" t="s">
        <v>81</v>
      </c>
      <c r="B60" s="42"/>
      <c r="C60" s="78"/>
      <c r="D60" s="78"/>
      <c r="E60" s="246" t="s">
        <v>93</v>
      </c>
      <c r="F60" s="246"/>
      <c r="G60" s="246"/>
      <c r="H60" s="246"/>
      <c r="I60" s="246"/>
      <c r="J60" s="78"/>
      <c r="K60" s="246" t="s">
        <v>86</v>
      </c>
      <c r="L60" s="246"/>
      <c r="M60" s="246"/>
      <c r="N60" s="246"/>
      <c r="O60" s="246"/>
      <c r="P60" s="246"/>
      <c r="Q60" s="246"/>
      <c r="R60" s="246"/>
      <c r="S60" s="246"/>
      <c r="T60" s="246"/>
      <c r="U60" s="246"/>
      <c r="V60" s="246"/>
      <c r="W60" s="246"/>
      <c r="X60" s="246"/>
      <c r="Y60" s="246"/>
      <c r="Z60" s="246"/>
      <c r="AA60" s="246"/>
      <c r="AB60" s="246"/>
      <c r="AC60" s="246"/>
      <c r="AD60" s="246"/>
      <c r="AE60" s="246"/>
      <c r="AF60" s="246"/>
      <c r="AG60" s="272">
        <f>'SO 2.2 - VON'!J32</f>
        <v>0</v>
      </c>
      <c r="AH60" s="273"/>
      <c r="AI60" s="273"/>
      <c r="AJ60" s="273"/>
      <c r="AK60" s="273"/>
      <c r="AL60" s="273"/>
      <c r="AM60" s="273"/>
      <c r="AN60" s="272">
        <f t="shared" si="0"/>
        <v>0</v>
      </c>
      <c r="AO60" s="273"/>
      <c r="AP60" s="273"/>
      <c r="AQ60" s="79" t="s">
        <v>83</v>
      </c>
      <c r="AR60" s="42"/>
      <c r="AS60" s="80">
        <v>0</v>
      </c>
      <c r="AT60" s="81">
        <f t="shared" si="1"/>
        <v>0</v>
      </c>
      <c r="AU60" s="82">
        <f>'SO 2.2 - VON'!P85</f>
        <v>0</v>
      </c>
      <c r="AV60" s="81">
        <f>'SO 2.2 - VON'!J35</f>
        <v>0</v>
      </c>
      <c r="AW60" s="81">
        <f>'SO 2.2 - VON'!J36</f>
        <v>0</v>
      </c>
      <c r="AX60" s="81">
        <f>'SO 2.2 - VON'!J37</f>
        <v>0</v>
      </c>
      <c r="AY60" s="81">
        <f>'SO 2.2 - VON'!J38</f>
        <v>0</v>
      </c>
      <c r="AZ60" s="81">
        <f>'SO 2.2 - VON'!F35</f>
        <v>0</v>
      </c>
      <c r="BA60" s="81">
        <f>'SO 2.2 - VON'!F36</f>
        <v>0</v>
      </c>
      <c r="BB60" s="81">
        <f>'SO 2.2 - VON'!F37</f>
        <v>0</v>
      </c>
      <c r="BC60" s="81">
        <f>'SO 2.2 - VON'!F38</f>
        <v>0</v>
      </c>
      <c r="BD60" s="83">
        <f>'SO 2.2 - VON'!F39</f>
        <v>0</v>
      </c>
      <c r="BT60" s="22" t="s">
        <v>80</v>
      </c>
      <c r="BV60" s="22" t="s">
        <v>73</v>
      </c>
      <c r="BW60" s="22" t="s">
        <v>94</v>
      </c>
      <c r="BX60" s="22" t="s">
        <v>90</v>
      </c>
      <c r="CL60" s="22" t="s">
        <v>19</v>
      </c>
    </row>
    <row r="61" spans="1:91" s="6" customFormat="1" ht="24.75" customHeight="1">
      <c r="B61" s="68"/>
      <c r="C61" s="69"/>
      <c r="D61" s="245" t="s">
        <v>95</v>
      </c>
      <c r="E61" s="245"/>
      <c r="F61" s="245"/>
      <c r="G61" s="245"/>
      <c r="H61" s="245"/>
      <c r="I61" s="70"/>
      <c r="J61" s="245" t="s">
        <v>96</v>
      </c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45"/>
      <c r="X61" s="245"/>
      <c r="Y61" s="245"/>
      <c r="Z61" s="245"/>
      <c r="AA61" s="245"/>
      <c r="AB61" s="245"/>
      <c r="AC61" s="245"/>
      <c r="AD61" s="245"/>
      <c r="AE61" s="245"/>
      <c r="AF61" s="245"/>
      <c r="AG61" s="270">
        <f>ROUND(SUM(AG62:AG63),2)</f>
        <v>0</v>
      </c>
      <c r="AH61" s="271"/>
      <c r="AI61" s="271"/>
      <c r="AJ61" s="271"/>
      <c r="AK61" s="271"/>
      <c r="AL61" s="271"/>
      <c r="AM61" s="271"/>
      <c r="AN61" s="278">
        <f t="shared" si="0"/>
        <v>0</v>
      </c>
      <c r="AO61" s="271"/>
      <c r="AP61" s="271"/>
      <c r="AQ61" s="71" t="s">
        <v>77</v>
      </c>
      <c r="AR61" s="68"/>
      <c r="AS61" s="72">
        <f>ROUND(SUM(AS62:AS63),2)</f>
        <v>0</v>
      </c>
      <c r="AT61" s="73">
        <f t="shared" si="1"/>
        <v>0</v>
      </c>
      <c r="AU61" s="74">
        <f>ROUND(SUM(AU62:AU63),5)</f>
        <v>0</v>
      </c>
      <c r="AV61" s="73">
        <f>ROUND(AZ61*L29,2)</f>
        <v>0</v>
      </c>
      <c r="AW61" s="73">
        <f>ROUND(BA61*L30,2)</f>
        <v>0</v>
      </c>
      <c r="AX61" s="73">
        <f>ROUND(BB61*L29,2)</f>
        <v>0</v>
      </c>
      <c r="AY61" s="73">
        <f>ROUND(BC61*L30,2)</f>
        <v>0</v>
      </c>
      <c r="AZ61" s="73">
        <f>ROUND(SUM(AZ62:AZ63),2)</f>
        <v>0</v>
      </c>
      <c r="BA61" s="73">
        <f>ROUND(SUM(BA62:BA63),2)</f>
        <v>0</v>
      </c>
      <c r="BB61" s="73">
        <f>ROUND(SUM(BB62:BB63),2)</f>
        <v>0</v>
      </c>
      <c r="BC61" s="73">
        <f>ROUND(SUM(BC62:BC63),2)</f>
        <v>0</v>
      </c>
      <c r="BD61" s="75">
        <f>ROUND(SUM(BD62:BD63),2)</f>
        <v>0</v>
      </c>
      <c r="BS61" s="76" t="s">
        <v>70</v>
      </c>
      <c r="BT61" s="76" t="s">
        <v>78</v>
      </c>
      <c r="BU61" s="76" t="s">
        <v>72</v>
      </c>
      <c r="BV61" s="76" t="s">
        <v>73</v>
      </c>
      <c r="BW61" s="76" t="s">
        <v>97</v>
      </c>
      <c r="BX61" s="76" t="s">
        <v>5</v>
      </c>
      <c r="CL61" s="76" t="s">
        <v>19</v>
      </c>
      <c r="CM61" s="76" t="s">
        <v>80</v>
      </c>
    </row>
    <row r="62" spans="1:91" s="3" customFormat="1" ht="23.25" customHeight="1">
      <c r="A62" s="77" t="s">
        <v>81</v>
      </c>
      <c r="B62" s="42"/>
      <c r="C62" s="78"/>
      <c r="D62" s="78"/>
      <c r="E62" s="246" t="s">
        <v>98</v>
      </c>
      <c r="F62" s="246"/>
      <c r="G62" s="246"/>
      <c r="H62" s="246"/>
      <c r="I62" s="246"/>
      <c r="J62" s="78"/>
      <c r="K62" s="246" t="s">
        <v>96</v>
      </c>
      <c r="L62" s="246"/>
      <c r="M62" s="246"/>
      <c r="N62" s="246"/>
      <c r="O62" s="246"/>
      <c r="P62" s="246"/>
      <c r="Q62" s="246"/>
      <c r="R62" s="246"/>
      <c r="S62" s="246"/>
      <c r="T62" s="246"/>
      <c r="U62" s="246"/>
      <c r="V62" s="246"/>
      <c r="W62" s="246"/>
      <c r="X62" s="246"/>
      <c r="Y62" s="246"/>
      <c r="Z62" s="246"/>
      <c r="AA62" s="246"/>
      <c r="AB62" s="246"/>
      <c r="AC62" s="246"/>
      <c r="AD62" s="246"/>
      <c r="AE62" s="246"/>
      <c r="AF62" s="246"/>
      <c r="AG62" s="272">
        <f>'SO 3.1 - Levá strana skal...'!J32</f>
        <v>0</v>
      </c>
      <c r="AH62" s="273"/>
      <c r="AI62" s="273"/>
      <c r="AJ62" s="273"/>
      <c r="AK62" s="273"/>
      <c r="AL62" s="273"/>
      <c r="AM62" s="273"/>
      <c r="AN62" s="272">
        <f t="shared" si="0"/>
        <v>0</v>
      </c>
      <c r="AO62" s="273"/>
      <c r="AP62" s="273"/>
      <c r="AQ62" s="79" t="s">
        <v>83</v>
      </c>
      <c r="AR62" s="42"/>
      <c r="AS62" s="80">
        <v>0</v>
      </c>
      <c r="AT62" s="81">
        <f t="shared" si="1"/>
        <v>0</v>
      </c>
      <c r="AU62" s="82">
        <f>'SO 3.1 - Levá strana skal...'!P85</f>
        <v>0</v>
      </c>
      <c r="AV62" s="81">
        <f>'SO 3.1 - Levá strana skal...'!J35</f>
        <v>0</v>
      </c>
      <c r="AW62" s="81">
        <f>'SO 3.1 - Levá strana skal...'!J36</f>
        <v>0</v>
      </c>
      <c r="AX62" s="81">
        <f>'SO 3.1 - Levá strana skal...'!J37</f>
        <v>0</v>
      </c>
      <c r="AY62" s="81">
        <f>'SO 3.1 - Levá strana skal...'!J38</f>
        <v>0</v>
      </c>
      <c r="AZ62" s="81">
        <f>'SO 3.1 - Levá strana skal...'!F35</f>
        <v>0</v>
      </c>
      <c r="BA62" s="81">
        <f>'SO 3.1 - Levá strana skal...'!F36</f>
        <v>0</v>
      </c>
      <c r="BB62" s="81">
        <f>'SO 3.1 - Levá strana skal...'!F37</f>
        <v>0</v>
      </c>
      <c r="BC62" s="81">
        <f>'SO 3.1 - Levá strana skal...'!F38</f>
        <v>0</v>
      </c>
      <c r="BD62" s="83">
        <f>'SO 3.1 - Levá strana skal...'!F39</f>
        <v>0</v>
      </c>
      <c r="BT62" s="22" t="s">
        <v>80</v>
      </c>
      <c r="BV62" s="22" t="s">
        <v>73</v>
      </c>
      <c r="BW62" s="22" t="s">
        <v>99</v>
      </c>
      <c r="BX62" s="22" t="s">
        <v>97</v>
      </c>
      <c r="CL62" s="22" t="s">
        <v>19</v>
      </c>
    </row>
    <row r="63" spans="1:91" s="3" customFormat="1" ht="16.5" customHeight="1">
      <c r="A63" s="77" t="s">
        <v>81</v>
      </c>
      <c r="B63" s="42"/>
      <c r="C63" s="78"/>
      <c r="D63" s="78"/>
      <c r="E63" s="246" t="s">
        <v>100</v>
      </c>
      <c r="F63" s="246"/>
      <c r="G63" s="246"/>
      <c r="H63" s="246"/>
      <c r="I63" s="246"/>
      <c r="J63" s="78"/>
      <c r="K63" s="246" t="s">
        <v>86</v>
      </c>
      <c r="L63" s="246"/>
      <c r="M63" s="246"/>
      <c r="N63" s="246"/>
      <c r="O63" s="246"/>
      <c r="P63" s="246"/>
      <c r="Q63" s="246"/>
      <c r="R63" s="246"/>
      <c r="S63" s="246"/>
      <c r="T63" s="246"/>
      <c r="U63" s="246"/>
      <c r="V63" s="246"/>
      <c r="W63" s="246"/>
      <c r="X63" s="246"/>
      <c r="Y63" s="246"/>
      <c r="Z63" s="246"/>
      <c r="AA63" s="246"/>
      <c r="AB63" s="246"/>
      <c r="AC63" s="246"/>
      <c r="AD63" s="246"/>
      <c r="AE63" s="246"/>
      <c r="AF63" s="246"/>
      <c r="AG63" s="272">
        <f>'SO 3.2 - VON'!J32</f>
        <v>0</v>
      </c>
      <c r="AH63" s="273"/>
      <c r="AI63" s="273"/>
      <c r="AJ63" s="273"/>
      <c r="AK63" s="273"/>
      <c r="AL63" s="273"/>
      <c r="AM63" s="273"/>
      <c r="AN63" s="272">
        <f t="shared" si="0"/>
        <v>0</v>
      </c>
      <c r="AO63" s="273"/>
      <c r="AP63" s="273"/>
      <c r="AQ63" s="79" t="s">
        <v>83</v>
      </c>
      <c r="AR63" s="42"/>
      <c r="AS63" s="80">
        <v>0</v>
      </c>
      <c r="AT63" s="81">
        <f t="shared" si="1"/>
        <v>0</v>
      </c>
      <c r="AU63" s="82">
        <f>'SO 3.2 - VON'!P85</f>
        <v>0</v>
      </c>
      <c r="AV63" s="81">
        <f>'SO 3.2 - VON'!J35</f>
        <v>0</v>
      </c>
      <c r="AW63" s="81">
        <f>'SO 3.2 - VON'!J36</f>
        <v>0</v>
      </c>
      <c r="AX63" s="81">
        <f>'SO 3.2 - VON'!J37</f>
        <v>0</v>
      </c>
      <c r="AY63" s="81">
        <f>'SO 3.2 - VON'!J38</f>
        <v>0</v>
      </c>
      <c r="AZ63" s="81">
        <f>'SO 3.2 - VON'!F35</f>
        <v>0</v>
      </c>
      <c r="BA63" s="81">
        <f>'SO 3.2 - VON'!F36</f>
        <v>0</v>
      </c>
      <c r="BB63" s="81">
        <f>'SO 3.2 - VON'!F37</f>
        <v>0</v>
      </c>
      <c r="BC63" s="81">
        <f>'SO 3.2 - VON'!F38</f>
        <v>0</v>
      </c>
      <c r="BD63" s="83">
        <f>'SO 3.2 - VON'!F39</f>
        <v>0</v>
      </c>
      <c r="BT63" s="22" t="s">
        <v>80</v>
      </c>
      <c r="BV63" s="22" t="s">
        <v>73</v>
      </c>
      <c r="BW63" s="22" t="s">
        <v>101</v>
      </c>
      <c r="BX63" s="22" t="s">
        <v>97</v>
      </c>
      <c r="CL63" s="22" t="s">
        <v>19</v>
      </c>
    </row>
    <row r="64" spans="1:91" s="6" customFormat="1" ht="24.75" customHeight="1">
      <c r="B64" s="68"/>
      <c r="C64" s="69"/>
      <c r="D64" s="245" t="s">
        <v>102</v>
      </c>
      <c r="E64" s="245"/>
      <c r="F64" s="245"/>
      <c r="G64" s="245"/>
      <c r="H64" s="245"/>
      <c r="I64" s="70"/>
      <c r="J64" s="245" t="s">
        <v>103</v>
      </c>
      <c r="K64" s="245"/>
      <c r="L64" s="245"/>
      <c r="M64" s="245"/>
      <c r="N64" s="245"/>
      <c r="O64" s="245"/>
      <c r="P64" s="245"/>
      <c r="Q64" s="245"/>
      <c r="R64" s="245"/>
      <c r="S64" s="245"/>
      <c r="T64" s="245"/>
      <c r="U64" s="245"/>
      <c r="V64" s="245"/>
      <c r="W64" s="245"/>
      <c r="X64" s="245"/>
      <c r="Y64" s="245"/>
      <c r="Z64" s="245"/>
      <c r="AA64" s="245"/>
      <c r="AB64" s="245"/>
      <c r="AC64" s="245"/>
      <c r="AD64" s="245"/>
      <c r="AE64" s="245"/>
      <c r="AF64" s="245"/>
      <c r="AG64" s="270">
        <f>ROUND(SUM(AG65:AG66),2)</f>
        <v>0</v>
      </c>
      <c r="AH64" s="271"/>
      <c r="AI64" s="271"/>
      <c r="AJ64" s="271"/>
      <c r="AK64" s="271"/>
      <c r="AL64" s="271"/>
      <c r="AM64" s="271"/>
      <c r="AN64" s="278">
        <f t="shared" si="0"/>
        <v>0</v>
      </c>
      <c r="AO64" s="271"/>
      <c r="AP64" s="271"/>
      <c r="AQ64" s="71" t="s">
        <v>77</v>
      </c>
      <c r="AR64" s="68"/>
      <c r="AS64" s="72">
        <f>ROUND(SUM(AS65:AS66),2)</f>
        <v>0</v>
      </c>
      <c r="AT64" s="73">
        <f t="shared" si="1"/>
        <v>0</v>
      </c>
      <c r="AU64" s="74">
        <f>ROUND(SUM(AU65:AU66),5)</f>
        <v>0</v>
      </c>
      <c r="AV64" s="73">
        <f>ROUND(AZ64*L29,2)</f>
        <v>0</v>
      </c>
      <c r="AW64" s="73">
        <f>ROUND(BA64*L30,2)</f>
        <v>0</v>
      </c>
      <c r="AX64" s="73">
        <f>ROUND(BB64*L29,2)</f>
        <v>0</v>
      </c>
      <c r="AY64" s="73">
        <f>ROUND(BC64*L30,2)</f>
        <v>0</v>
      </c>
      <c r="AZ64" s="73">
        <f>ROUND(SUM(AZ65:AZ66),2)</f>
        <v>0</v>
      </c>
      <c r="BA64" s="73">
        <f>ROUND(SUM(BA65:BA66),2)</f>
        <v>0</v>
      </c>
      <c r="BB64" s="73">
        <f>ROUND(SUM(BB65:BB66),2)</f>
        <v>0</v>
      </c>
      <c r="BC64" s="73">
        <f>ROUND(SUM(BC65:BC66),2)</f>
        <v>0</v>
      </c>
      <c r="BD64" s="75">
        <f>ROUND(SUM(BD65:BD66),2)</f>
        <v>0</v>
      </c>
      <c r="BS64" s="76" t="s">
        <v>70</v>
      </c>
      <c r="BT64" s="76" t="s">
        <v>78</v>
      </c>
      <c r="BU64" s="76" t="s">
        <v>72</v>
      </c>
      <c r="BV64" s="76" t="s">
        <v>73</v>
      </c>
      <c r="BW64" s="76" t="s">
        <v>104</v>
      </c>
      <c r="BX64" s="76" t="s">
        <v>5</v>
      </c>
      <c r="CL64" s="76" t="s">
        <v>19</v>
      </c>
      <c r="CM64" s="76" t="s">
        <v>80</v>
      </c>
    </row>
    <row r="65" spans="1:90" s="3" customFormat="1" ht="23.25" customHeight="1">
      <c r="A65" s="77" t="s">
        <v>81</v>
      </c>
      <c r="B65" s="42"/>
      <c r="C65" s="78"/>
      <c r="D65" s="78"/>
      <c r="E65" s="246" t="s">
        <v>105</v>
      </c>
      <c r="F65" s="246"/>
      <c r="G65" s="246"/>
      <c r="H65" s="246"/>
      <c r="I65" s="246"/>
      <c r="J65" s="78"/>
      <c r="K65" s="246" t="s">
        <v>103</v>
      </c>
      <c r="L65" s="246"/>
      <c r="M65" s="246"/>
      <c r="N65" s="246"/>
      <c r="O65" s="246"/>
      <c r="P65" s="246"/>
      <c r="Q65" s="246"/>
      <c r="R65" s="246"/>
      <c r="S65" s="246"/>
      <c r="T65" s="246"/>
      <c r="U65" s="246"/>
      <c r="V65" s="246"/>
      <c r="W65" s="246"/>
      <c r="X65" s="246"/>
      <c r="Y65" s="246"/>
      <c r="Z65" s="246"/>
      <c r="AA65" s="246"/>
      <c r="AB65" s="246"/>
      <c r="AC65" s="246"/>
      <c r="AD65" s="246"/>
      <c r="AE65" s="246"/>
      <c r="AF65" s="246"/>
      <c r="AG65" s="272">
        <f>'SO 4.1 - Pravá strana ska...'!J32</f>
        <v>0</v>
      </c>
      <c r="AH65" s="273"/>
      <c r="AI65" s="273"/>
      <c r="AJ65" s="273"/>
      <c r="AK65" s="273"/>
      <c r="AL65" s="273"/>
      <c r="AM65" s="273"/>
      <c r="AN65" s="272">
        <f t="shared" si="0"/>
        <v>0</v>
      </c>
      <c r="AO65" s="273"/>
      <c r="AP65" s="273"/>
      <c r="AQ65" s="79" t="s">
        <v>83</v>
      </c>
      <c r="AR65" s="42"/>
      <c r="AS65" s="80">
        <v>0</v>
      </c>
      <c r="AT65" s="81">
        <f t="shared" si="1"/>
        <v>0</v>
      </c>
      <c r="AU65" s="82">
        <f>'SO 4.1 - Pravá strana ska...'!P85</f>
        <v>0</v>
      </c>
      <c r="AV65" s="81">
        <f>'SO 4.1 - Pravá strana ska...'!J35</f>
        <v>0</v>
      </c>
      <c r="AW65" s="81">
        <f>'SO 4.1 - Pravá strana ska...'!J36</f>
        <v>0</v>
      </c>
      <c r="AX65" s="81">
        <f>'SO 4.1 - Pravá strana ska...'!J37</f>
        <v>0</v>
      </c>
      <c r="AY65" s="81">
        <f>'SO 4.1 - Pravá strana ska...'!J38</f>
        <v>0</v>
      </c>
      <c r="AZ65" s="81">
        <f>'SO 4.1 - Pravá strana ska...'!F35</f>
        <v>0</v>
      </c>
      <c r="BA65" s="81">
        <f>'SO 4.1 - Pravá strana ska...'!F36</f>
        <v>0</v>
      </c>
      <c r="BB65" s="81">
        <f>'SO 4.1 - Pravá strana ska...'!F37</f>
        <v>0</v>
      </c>
      <c r="BC65" s="81">
        <f>'SO 4.1 - Pravá strana ska...'!F38</f>
        <v>0</v>
      </c>
      <c r="BD65" s="83">
        <f>'SO 4.1 - Pravá strana ska...'!F39</f>
        <v>0</v>
      </c>
      <c r="BT65" s="22" t="s">
        <v>80</v>
      </c>
      <c r="BV65" s="22" t="s">
        <v>73</v>
      </c>
      <c r="BW65" s="22" t="s">
        <v>106</v>
      </c>
      <c r="BX65" s="22" t="s">
        <v>104</v>
      </c>
      <c r="CL65" s="22" t="s">
        <v>19</v>
      </c>
    </row>
    <row r="66" spans="1:90" s="3" customFormat="1" ht="16.5" customHeight="1">
      <c r="A66" s="77" t="s">
        <v>81</v>
      </c>
      <c r="B66" s="42"/>
      <c r="C66" s="78"/>
      <c r="D66" s="78"/>
      <c r="E66" s="246" t="s">
        <v>107</v>
      </c>
      <c r="F66" s="246"/>
      <c r="G66" s="246"/>
      <c r="H66" s="246"/>
      <c r="I66" s="246"/>
      <c r="J66" s="78"/>
      <c r="K66" s="246" t="s">
        <v>86</v>
      </c>
      <c r="L66" s="246"/>
      <c r="M66" s="246"/>
      <c r="N66" s="246"/>
      <c r="O66" s="246"/>
      <c r="P66" s="246"/>
      <c r="Q66" s="246"/>
      <c r="R66" s="246"/>
      <c r="S66" s="246"/>
      <c r="T66" s="246"/>
      <c r="U66" s="246"/>
      <c r="V66" s="246"/>
      <c r="W66" s="246"/>
      <c r="X66" s="246"/>
      <c r="Y66" s="246"/>
      <c r="Z66" s="246"/>
      <c r="AA66" s="246"/>
      <c r="AB66" s="246"/>
      <c r="AC66" s="246"/>
      <c r="AD66" s="246"/>
      <c r="AE66" s="246"/>
      <c r="AF66" s="246"/>
      <c r="AG66" s="272">
        <f>'SO 4.2 - VON'!J32</f>
        <v>0</v>
      </c>
      <c r="AH66" s="273"/>
      <c r="AI66" s="273"/>
      <c r="AJ66" s="273"/>
      <c r="AK66" s="273"/>
      <c r="AL66" s="273"/>
      <c r="AM66" s="273"/>
      <c r="AN66" s="272">
        <f t="shared" si="0"/>
        <v>0</v>
      </c>
      <c r="AO66" s="273"/>
      <c r="AP66" s="273"/>
      <c r="AQ66" s="79" t="s">
        <v>83</v>
      </c>
      <c r="AR66" s="42"/>
      <c r="AS66" s="84">
        <v>0</v>
      </c>
      <c r="AT66" s="85">
        <f t="shared" si="1"/>
        <v>0</v>
      </c>
      <c r="AU66" s="86">
        <f>'SO 4.2 - VON'!P85</f>
        <v>0</v>
      </c>
      <c r="AV66" s="85">
        <f>'SO 4.2 - VON'!J35</f>
        <v>0</v>
      </c>
      <c r="AW66" s="85">
        <f>'SO 4.2 - VON'!J36</f>
        <v>0</v>
      </c>
      <c r="AX66" s="85">
        <f>'SO 4.2 - VON'!J37</f>
        <v>0</v>
      </c>
      <c r="AY66" s="85">
        <f>'SO 4.2 - VON'!J38</f>
        <v>0</v>
      </c>
      <c r="AZ66" s="85">
        <f>'SO 4.2 - VON'!F35</f>
        <v>0</v>
      </c>
      <c r="BA66" s="85">
        <f>'SO 4.2 - VON'!F36</f>
        <v>0</v>
      </c>
      <c r="BB66" s="85">
        <f>'SO 4.2 - VON'!F37</f>
        <v>0</v>
      </c>
      <c r="BC66" s="85">
        <f>'SO 4.2 - VON'!F38</f>
        <v>0</v>
      </c>
      <c r="BD66" s="87">
        <f>'SO 4.2 - VON'!F39</f>
        <v>0</v>
      </c>
      <c r="BT66" s="22" t="s">
        <v>80</v>
      </c>
      <c r="BV66" s="22" t="s">
        <v>73</v>
      </c>
      <c r="BW66" s="22" t="s">
        <v>108</v>
      </c>
      <c r="BX66" s="22" t="s">
        <v>104</v>
      </c>
      <c r="CL66" s="22" t="s">
        <v>19</v>
      </c>
    </row>
    <row r="67" spans="1:90" s="1" customFormat="1" ht="30" customHeight="1">
      <c r="B67" s="29"/>
      <c r="AR67" s="29"/>
    </row>
    <row r="68" spans="1:90" s="1" customFormat="1" ht="6.95" customHeight="1"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29"/>
    </row>
  </sheetData>
  <sheetProtection algorithmName="SHA-512" hashValue="4XlAZufTn47rZJmtupFxMSdauMNIiLJaoccfk6LxwIO1fq5IY6yW6hWQ4+unHnjY57xt+g8pfnhE/+aeqi/u0w==" saltValue="QMOMMvZT+INxohUBR8XJXYucy7KeoqKvCSNZxjxlb0HZ52D9ftx4jiRccBsh4edOivQoPyDuPwyg6AK3qonTKg==" spinCount="100000" sheet="1" objects="1" scenarios="1" formatColumns="0" formatRows="0"/>
  <mergeCells count="86">
    <mergeCell ref="AN58:AP58"/>
    <mergeCell ref="AS49:AT51"/>
    <mergeCell ref="AN65:AP65"/>
    <mergeCell ref="AG65:AM65"/>
    <mergeCell ref="AN66:AP66"/>
    <mergeCell ref="AG66:AM66"/>
    <mergeCell ref="AN54:AP54"/>
    <mergeCell ref="AR2:BE2"/>
    <mergeCell ref="AG58:AM58"/>
    <mergeCell ref="AG64:AM64"/>
    <mergeCell ref="AG63:AM63"/>
    <mergeCell ref="AG62:AM62"/>
    <mergeCell ref="AG61:AM61"/>
    <mergeCell ref="AG57:AM57"/>
    <mergeCell ref="AG60:AM60"/>
    <mergeCell ref="AG52:AM52"/>
    <mergeCell ref="AG55:AM55"/>
    <mergeCell ref="AG59:AM59"/>
    <mergeCell ref="AG56:AM56"/>
    <mergeCell ref="AM47:AN47"/>
    <mergeCell ref="AM49:AP49"/>
    <mergeCell ref="AM50:AP50"/>
    <mergeCell ref="AN55:AP55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K56:AF56"/>
    <mergeCell ref="L45:AO45"/>
    <mergeCell ref="E65:I65"/>
    <mergeCell ref="K65:AF65"/>
    <mergeCell ref="E66:I66"/>
    <mergeCell ref="K66:AF66"/>
    <mergeCell ref="AG54:AM54"/>
    <mergeCell ref="AN57:AP57"/>
    <mergeCell ref="AN64:AP64"/>
    <mergeCell ref="AN63:AP63"/>
    <mergeCell ref="AN56:AP56"/>
    <mergeCell ref="AN52:AP52"/>
    <mergeCell ref="AN62:AP62"/>
    <mergeCell ref="AN59:AP59"/>
    <mergeCell ref="AN61:AP61"/>
    <mergeCell ref="AN60:AP60"/>
    <mergeCell ref="K57:AF57"/>
    <mergeCell ref="K60:AF60"/>
    <mergeCell ref="K62:AF62"/>
    <mergeCell ref="K59:AF59"/>
    <mergeCell ref="K63:AF63"/>
    <mergeCell ref="C52:G52"/>
    <mergeCell ref="D64:H64"/>
    <mergeCell ref="D58:H58"/>
    <mergeCell ref="D55:H55"/>
    <mergeCell ref="D61:H61"/>
    <mergeCell ref="E59:I59"/>
    <mergeCell ref="E56:I56"/>
    <mergeCell ref="E60:I60"/>
    <mergeCell ref="E62:I62"/>
    <mergeCell ref="E63:I63"/>
    <mergeCell ref="E57:I57"/>
    <mergeCell ref="I52:AF52"/>
    <mergeCell ref="J61:AF61"/>
    <mergeCell ref="J55:AF55"/>
    <mergeCell ref="J58:AF58"/>
    <mergeCell ref="J64:AF64"/>
  </mergeCells>
  <hyperlinks>
    <hyperlink ref="A56" location="'SO 1.1 - Levá strana skal...'!C2" display="/" xr:uid="{00000000-0004-0000-0000-000000000000}"/>
    <hyperlink ref="A57" location="'SO 1.2 - VON'!C2" display="/" xr:uid="{00000000-0004-0000-0000-000001000000}"/>
    <hyperlink ref="A59" location="'SO 2.1 - Pravá strana ska...'!C2" display="/" xr:uid="{00000000-0004-0000-0000-000002000000}"/>
    <hyperlink ref="A60" location="'SO 2.2 - VON'!C2" display="/" xr:uid="{00000000-0004-0000-0000-000003000000}"/>
    <hyperlink ref="A62" location="'SO 3.1 - Levá strana skal...'!C2" display="/" xr:uid="{00000000-0004-0000-0000-000004000000}"/>
    <hyperlink ref="A63" location="'SO 3.2 - VON'!C2" display="/" xr:uid="{00000000-0004-0000-0000-000005000000}"/>
    <hyperlink ref="A65" location="'SO 4.1 - Pravá strana ska...'!C2" display="/" xr:uid="{00000000-0004-0000-0000-000006000000}"/>
    <hyperlink ref="A66" location="'SO 4.2 - VON'!C2" display="/" xr:uid="{00000000-0004-0000-0000-00000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29"/>
  <sheetViews>
    <sheetView showGridLines="0" topLeftCell="A136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AT2" s="14" t="s">
        <v>84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80</v>
      </c>
    </row>
    <row r="4" spans="2:46" ht="24.95" customHeight="1">
      <c r="B4" s="17"/>
      <c r="D4" s="18" t="s">
        <v>109</v>
      </c>
      <c r="L4" s="17"/>
      <c r="M4" s="88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84" t="str">
        <f>'Rekapitulace stavby'!K6</f>
        <v>Oprava skalních zářezů na trati 160 v úseku Kaznějov - Plasy</v>
      </c>
      <c r="F7" s="285"/>
      <c r="G7" s="285"/>
      <c r="H7" s="285"/>
      <c r="L7" s="17"/>
    </row>
    <row r="8" spans="2:46" ht="12" customHeight="1">
      <c r="B8" s="17"/>
      <c r="D8" s="24" t="s">
        <v>110</v>
      </c>
      <c r="L8" s="17"/>
    </row>
    <row r="9" spans="2:46" s="1" customFormat="1" ht="16.5" customHeight="1">
      <c r="B9" s="29"/>
      <c r="E9" s="284" t="s">
        <v>111</v>
      </c>
      <c r="F9" s="286"/>
      <c r="G9" s="286"/>
      <c r="H9" s="286"/>
      <c r="L9" s="29"/>
    </row>
    <row r="10" spans="2:46" s="1" customFormat="1" ht="12" customHeight="1">
      <c r="B10" s="29"/>
      <c r="D10" s="24" t="s">
        <v>112</v>
      </c>
      <c r="L10" s="29"/>
    </row>
    <row r="11" spans="2:46" s="1" customFormat="1" ht="16.5" customHeight="1">
      <c r="B11" s="29"/>
      <c r="E11" s="248" t="s">
        <v>113</v>
      </c>
      <c r="F11" s="286"/>
      <c r="G11" s="286"/>
      <c r="H11" s="286"/>
      <c r="L11" s="29"/>
    </row>
    <row r="12" spans="2:46" s="1" customFormat="1" ht="11.25">
      <c r="B12" s="29"/>
      <c r="L12" s="29"/>
    </row>
    <row r="13" spans="2:46" s="1" customFormat="1" ht="12" customHeight="1">
      <c r="B13" s="29"/>
      <c r="D13" s="24" t="s">
        <v>18</v>
      </c>
      <c r="F13" s="22" t="s">
        <v>19</v>
      </c>
      <c r="I13" s="24" t="s">
        <v>20</v>
      </c>
      <c r="J13" s="22" t="s">
        <v>19</v>
      </c>
      <c r="L13" s="29"/>
    </row>
    <row r="14" spans="2:46" s="1" customFormat="1" ht="12" customHeight="1">
      <c r="B14" s="29"/>
      <c r="D14" s="24" t="s">
        <v>21</v>
      </c>
      <c r="F14" s="22" t="s">
        <v>22</v>
      </c>
      <c r="I14" s="24" t="s">
        <v>23</v>
      </c>
      <c r="J14" s="46" t="str">
        <f>'Rekapitulace stavby'!AN8</f>
        <v>25. 4. 2023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25</v>
      </c>
      <c r="I16" s="24" t="s">
        <v>26</v>
      </c>
      <c r="J16" s="22" t="s">
        <v>19</v>
      </c>
      <c r="L16" s="29"/>
    </row>
    <row r="17" spans="2:12" s="1" customFormat="1" ht="18" customHeight="1">
      <c r="B17" s="29"/>
      <c r="E17" s="22" t="s">
        <v>27</v>
      </c>
      <c r="I17" s="24" t="s">
        <v>28</v>
      </c>
      <c r="J17" s="22" t="s">
        <v>19</v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29</v>
      </c>
      <c r="I19" s="24" t="s">
        <v>26</v>
      </c>
      <c r="J19" s="25" t="str">
        <f>'Rekapitulace stavby'!AN13</f>
        <v>Vyplň údaj</v>
      </c>
      <c r="L19" s="29"/>
    </row>
    <row r="20" spans="2:12" s="1" customFormat="1" ht="18" customHeight="1">
      <c r="B20" s="29"/>
      <c r="E20" s="287" t="str">
        <f>'Rekapitulace stavby'!E14</f>
        <v>Vyplň údaj</v>
      </c>
      <c r="F20" s="254"/>
      <c r="G20" s="254"/>
      <c r="H20" s="254"/>
      <c r="I20" s="24" t="s">
        <v>28</v>
      </c>
      <c r="J20" s="25" t="str">
        <f>'Rekapitulace stavby'!AN14</f>
        <v>Vyplň údaj</v>
      </c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31</v>
      </c>
      <c r="I22" s="24" t="s">
        <v>26</v>
      </c>
      <c r="J22" s="22" t="str">
        <f>IF('Rekapitulace stavby'!AN16="","",'Rekapitulace stavby'!AN16)</f>
        <v/>
      </c>
      <c r="L22" s="29"/>
    </row>
    <row r="23" spans="2:12" s="1" customFormat="1" ht="18" customHeight="1">
      <c r="B23" s="29"/>
      <c r="E23" s="22" t="str">
        <f>IF('Rekapitulace stavby'!E17="","",'Rekapitulace stavby'!E17)</f>
        <v xml:space="preserve"> </v>
      </c>
      <c r="I23" s="24" t="s">
        <v>28</v>
      </c>
      <c r="J23" s="22" t="str">
        <f>IF('Rekapitulace stavby'!AN17="","",'Rekapitulace stavby'!AN17)</f>
        <v/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34</v>
      </c>
      <c r="I25" s="24" t="s">
        <v>26</v>
      </c>
      <c r="J25" s="22" t="str">
        <f>IF('Rekapitulace stavby'!AN19="","",'Rekapitulace stavby'!AN19)</f>
        <v/>
      </c>
      <c r="L25" s="29"/>
    </row>
    <row r="26" spans="2:12" s="1" customFormat="1" ht="18" customHeight="1">
      <c r="B26" s="29"/>
      <c r="E26" s="22" t="str">
        <f>IF('Rekapitulace stavby'!E20="","",'Rekapitulace stavby'!E20)</f>
        <v xml:space="preserve"> </v>
      </c>
      <c r="I26" s="24" t="s">
        <v>28</v>
      </c>
      <c r="J26" s="22" t="str">
        <f>IF('Rekapitulace stavby'!AN20="","",'Rekapitulace stavby'!AN20)</f>
        <v/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35</v>
      </c>
      <c r="L28" s="29"/>
    </row>
    <row r="29" spans="2:12" s="7" customFormat="1" ht="16.5" customHeight="1">
      <c r="B29" s="89"/>
      <c r="E29" s="259" t="s">
        <v>19</v>
      </c>
      <c r="F29" s="259"/>
      <c r="G29" s="259"/>
      <c r="H29" s="259"/>
      <c r="L29" s="89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90" t="s">
        <v>37</v>
      </c>
      <c r="J32" s="60">
        <f>ROUND(J85, 2)</f>
        <v>0</v>
      </c>
      <c r="L32" s="29"/>
    </row>
    <row r="33" spans="2:12" s="1" customFormat="1" ht="6.95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5" customHeight="1">
      <c r="B34" s="29"/>
      <c r="F34" s="32" t="s">
        <v>39</v>
      </c>
      <c r="I34" s="32" t="s">
        <v>38</v>
      </c>
      <c r="J34" s="32" t="s">
        <v>40</v>
      </c>
      <c r="L34" s="29"/>
    </row>
    <row r="35" spans="2:12" s="1" customFormat="1" ht="14.45" customHeight="1">
      <c r="B35" s="29"/>
      <c r="D35" s="49" t="s">
        <v>41</v>
      </c>
      <c r="E35" s="24" t="s">
        <v>42</v>
      </c>
      <c r="F35" s="81">
        <f>ROUND((SUM(BE85:BE228)),  2)</f>
        <v>0</v>
      </c>
      <c r="I35" s="91">
        <v>0.21</v>
      </c>
      <c r="J35" s="81">
        <f>ROUND(((SUM(BE85:BE228))*I35),  2)</f>
        <v>0</v>
      </c>
      <c r="L35" s="29"/>
    </row>
    <row r="36" spans="2:12" s="1" customFormat="1" ht="14.45" customHeight="1">
      <c r="B36" s="29"/>
      <c r="E36" s="24" t="s">
        <v>43</v>
      </c>
      <c r="F36" s="81">
        <f>ROUND((SUM(BF85:BF228)),  2)</f>
        <v>0</v>
      </c>
      <c r="I36" s="91">
        <v>0.15</v>
      </c>
      <c r="J36" s="81">
        <f>ROUND(((SUM(BF85:BF228))*I36),  2)</f>
        <v>0</v>
      </c>
      <c r="L36" s="29"/>
    </row>
    <row r="37" spans="2:12" s="1" customFormat="1" ht="14.45" hidden="1" customHeight="1">
      <c r="B37" s="29"/>
      <c r="E37" s="24" t="s">
        <v>44</v>
      </c>
      <c r="F37" s="81">
        <f>ROUND((SUM(BG85:BG228)),  2)</f>
        <v>0</v>
      </c>
      <c r="I37" s="91">
        <v>0.21</v>
      </c>
      <c r="J37" s="81">
        <f>0</f>
        <v>0</v>
      </c>
      <c r="L37" s="29"/>
    </row>
    <row r="38" spans="2:12" s="1" customFormat="1" ht="14.45" hidden="1" customHeight="1">
      <c r="B38" s="29"/>
      <c r="E38" s="24" t="s">
        <v>45</v>
      </c>
      <c r="F38" s="81">
        <f>ROUND((SUM(BH85:BH228)),  2)</f>
        <v>0</v>
      </c>
      <c r="I38" s="91">
        <v>0.15</v>
      </c>
      <c r="J38" s="81">
        <f>0</f>
        <v>0</v>
      </c>
      <c r="L38" s="29"/>
    </row>
    <row r="39" spans="2:12" s="1" customFormat="1" ht="14.45" hidden="1" customHeight="1">
      <c r="B39" s="29"/>
      <c r="E39" s="24" t="s">
        <v>46</v>
      </c>
      <c r="F39" s="81">
        <f>ROUND((SUM(BI85:BI228)),  2)</f>
        <v>0</v>
      </c>
      <c r="I39" s="91">
        <v>0</v>
      </c>
      <c r="J39" s="81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2"/>
      <c r="D41" s="93" t="s">
        <v>47</v>
      </c>
      <c r="E41" s="51"/>
      <c r="F41" s="51"/>
      <c r="G41" s="94" t="s">
        <v>48</v>
      </c>
      <c r="H41" s="95" t="s">
        <v>49</v>
      </c>
      <c r="I41" s="51"/>
      <c r="J41" s="96">
        <f>SUM(J32:J39)</f>
        <v>0</v>
      </c>
      <c r="K41" s="97"/>
      <c r="L41" s="29"/>
    </row>
    <row r="42" spans="2:12" s="1" customFormat="1" ht="14.45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5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5" customHeight="1">
      <c r="B47" s="29"/>
      <c r="C47" s="18" t="s">
        <v>114</v>
      </c>
      <c r="L47" s="29"/>
    </row>
    <row r="48" spans="2:12" s="1" customFormat="1" ht="6.95" customHeight="1">
      <c r="B48" s="29"/>
      <c r="L48" s="29"/>
    </row>
    <row r="49" spans="2:47" s="1" customFormat="1" ht="12" customHeight="1">
      <c r="B49" s="29"/>
      <c r="C49" s="24" t="s">
        <v>16</v>
      </c>
      <c r="L49" s="29"/>
    </row>
    <row r="50" spans="2:47" s="1" customFormat="1" ht="16.5" customHeight="1">
      <c r="B50" s="29"/>
      <c r="E50" s="284" t="str">
        <f>E7</f>
        <v>Oprava skalních zářezů na trati 160 v úseku Kaznějov - Plasy</v>
      </c>
      <c r="F50" s="285"/>
      <c r="G50" s="285"/>
      <c r="H50" s="285"/>
      <c r="L50" s="29"/>
    </row>
    <row r="51" spans="2:47" ht="12" customHeight="1">
      <c r="B51" s="17"/>
      <c r="C51" s="24" t="s">
        <v>110</v>
      </c>
      <c r="L51" s="17"/>
    </row>
    <row r="52" spans="2:47" s="1" customFormat="1" ht="16.5" customHeight="1">
      <c r="B52" s="29"/>
      <c r="E52" s="284" t="s">
        <v>111</v>
      </c>
      <c r="F52" s="286"/>
      <c r="G52" s="286"/>
      <c r="H52" s="286"/>
      <c r="L52" s="29"/>
    </row>
    <row r="53" spans="2:47" s="1" customFormat="1" ht="12" customHeight="1">
      <c r="B53" s="29"/>
      <c r="C53" s="24" t="s">
        <v>112</v>
      </c>
      <c r="L53" s="29"/>
    </row>
    <row r="54" spans="2:47" s="1" customFormat="1" ht="16.5" customHeight="1">
      <c r="B54" s="29"/>
      <c r="E54" s="248" t="str">
        <f>E11</f>
        <v>SO 1.1 - Levá strana skalního zářezu v km 28,170 - 28,300</v>
      </c>
      <c r="F54" s="286"/>
      <c r="G54" s="286"/>
      <c r="H54" s="286"/>
      <c r="L54" s="29"/>
    </row>
    <row r="55" spans="2:47" s="1" customFormat="1" ht="6.95" customHeight="1">
      <c r="B55" s="29"/>
      <c r="L55" s="29"/>
    </row>
    <row r="56" spans="2:47" s="1" customFormat="1" ht="12" customHeight="1">
      <c r="B56" s="29"/>
      <c r="C56" s="24" t="s">
        <v>21</v>
      </c>
      <c r="F56" s="22" t="str">
        <f>F14</f>
        <v>TO Třemošná</v>
      </c>
      <c r="I56" s="24" t="s">
        <v>23</v>
      </c>
      <c r="J56" s="46" t="str">
        <f>IF(J14="","",J14)</f>
        <v>25. 4. 2023</v>
      </c>
      <c r="L56" s="29"/>
    </row>
    <row r="57" spans="2:47" s="1" customFormat="1" ht="6.95" customHeight="1">
      <c r="B57" s="29"/>
      <c r="L57" s="29"/>
    </row>
    <row r="58" spans="2:47" s="1" customFormat="1" ht="15.2" customHeight="1">
      <c r="B58" s="29"/>
      <c r="C58" s="24" t="s">
        <v>25</v>
      </c>
      <c r="F58" s="22" t="str">
        <f>E17</f>
        <v>Správa železnic s.o. - OŘ Plzeň</v>
      </c>
      <c r="I58" s="24" t="s">
        <v>31</v>
      </c>
      <c r="J58" s="27" t="str">
        <f>E23</f>
        <v xml:space="preserve"> </v>
      </c>
      <c r="L58" s="29"/>
    </row>
    <row r="59" spans="2:47" s="1" customFormat="1" ht="15.2" customHeight="1">
      <c r="B59" s="29"/>
      <c r="C59" s="24" t="s">
        <v>29</v>
      </c>
      <c r="F59" s="22" t="str">
        <f>IF(E20="","",E20)</f>
        <v>Vyplň údaj</v>
      </c>
      <c r="I59" s="24" t="s">
        <v>34</v>
      </c>
      <c r="J59" s="27" t="str">
        <f>E26</f>
        <v xml:space="preserve"> 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8" t="s">
        <v>115</v>
      </c>
      <c r="D61" s="92"/>
      <c r="E61" s="92"/>
      <c r="F61" s="92"/>
      <c r="G61" s="92"/>
      <c r="H61" s="92"/>
      <c r="I61" s="92"/>
      <c r="J61" s="99" t="s">
        <v>116</v>
      </c>
      <c r="K61" s="92"/>
      <c r="L61" s="29"/>
    </row>
    <row r="62" spans="2:47" s="1" customFormat="1" ht="10.35" customHeight="1">
      <c r="B62" s="29"/>
      <c r="L62" s="29"/>
    </row>
    <row r="63" spans="2:47" s="1" customFormat="1" ht="22.9" customHeight="1">
      <c r="B63" s="29"/>
      <c r="C63" s="100" t="s">
        <v>69</v>
      </c>
      <c r="J63" s="60">
        <f>J85</f>
        <v>0</v>
      </c>
      <c r="L63" s="29"/>
      <c r="AU63" s="14" t="s">
        <v>117</v>
      </c>
    </row>
    <row r="64" spans="2:47" s="1" customFormat="1" ht="21.75" customHeight="1">
      <c r="B64" s="29"/>
      <c r="L64" s="29"/>
    </row>
    <row r="65" spans="2:12" s="1" customFormat="1" ht="6.95" customHeight="1"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29"/>
    </row>
    <row r="69" spans="2:12" s="1" customFormat="1" ht="6.95" customHeight="1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29"/>
    </row>
    <row r="70" spans="2:12" s="1" customFormat="1" ht="24.95" customHeight="1">
      <c r="B70" s="29"/>
      <c r="C70" s="18" t="s">
        <v>118</v>
      </c>
      <c r="L70" s="29"/>
    </row>
    <row r="71" spans="2:12" s="1" customFormat="1" ht="6.95" customHeight="1">
      <c r="B71" s="29"/>
      <c r="L71" s="29"/>
    </row>
    <row r="72" spans="2:12" s="1" customFormat="1" ht="12" customHeight="1">
      <c r="B72" s="29"/>
      <c r="C72" s="24" t="s">
        <v>16</v>
      </c>
      <c r="L72" s="29"/>
    </row>
    <row r="73" spans="2:12" s="1" customFormat="1" ht="16.5" customHeight="1">
      <c r="B73" s="29"/>
      <c r="E73" s="284" t="str">
        <f>E7</f>
        <v>Oprava skalních zářezů na trati 160 v úseku Kaznějov - Plasy</v>
      </c>
      <c r="F73" s="285"/>
      <c r="G73" s="285"/>
      <c r="H73" s="285"/>
      <c r="L73" s="29"/>
    </row>
    <row r="74" spans="2:12" ht="12" customHeight="1">
      <c r="B74" s="17"/>
      <c r="C74" s="24" t="s">
        <v>110</v>
      </c>
      <c r="L74" s="17"/>
    </row>
    <row r="75" spans="2:12" s="1" customFormat="1" ht="16.5" customHeight="1">
      <c r="B75" s="29"/>
      <c r="E75" s="284" t="s">
        <v>111</v>
      </c>
      <c r="F75" s="286"/>
      <c r="G75" s="286"/>
      <c r="H75" s="286"/>
      <c r="L75" s="29"/>
    </row>
    <row r="76" spans="2:12" s="1" customFormat="1" ht="12" customHeight="1">
      <c r="B76" s="29"/>
      <c r="C76" s="24" t="s">
        <v>112</v>
      </c>
      <c r="L76" s="29"/>
    </row>
    <row r="77" spans="2:12" s="1" customFormat="1" ht="16.5" customHeight="1">
      <c r="B77" s="29"/>
      <c r="E77" s="248" t="str">
        <f>E11</f>
        <v>SO 1.1 - Levá strana skalního zářezu v km 28,170 - 28,300</v>
      </c>
      <c r="F77" s="286"/>
      <c r="G77" s="286"/>
      <c r="H77" s="286"/>
      <c r="L77" s="29"/>
    </row>
    <row r="78" spans="2:12" s="1" customFormat="1" ht="6.95" customHeight="1">
      <c r="B78" s="29"/>
      <c r="L78" s="29"/>
    </row>
    <row r="79" spans="2:12" s="1" customFormat="1" ht="12" customHeight="1">
      <c r="B79" s="29"/>
      <c r="C79" s="24" t="s">
        <v>21</v>
      </c>
      <c r="F79" s="22" t="str">
        <f>F14</f>
        <v>TO Třemošná</v>
      </c>
      <c r="I79" s="24" t="s">
        <v>23</v>
      </c>
      <c r="J79" s="46" t="str">
        <f>IF(J14="","",J14)</f>
        <v>25. 4. 2023</v>
      </c>
      <c r="L79" s="29"/>
    </row>
    <row r="80" spans="2:12" s="1" customFormat="1" ht="6.95" customHeight="1">
      <c r="B80" s="29"/>
      <c r="L80" s="29"/>
    </row>
    <row r="81" spans="2:65" s="1" customFormat="1" ht="15.2" customHeight="1">
      <c r="B81" s="29"/>
      <c r="C81" s="24" t="s">
        <v>25</v>
      </c>
      <c r="F81" s="22" t="str">
        <f>E17</f>
        <v>Správa železnic s.o. - OŘ Plzeň</v>
      </c>
      <c r="I81" s="24" t="s">
        <v>31</v>
      </c>
      <c r="J81" s="27" t="str">
        <f>E23</f>
        <v xml:space="preserve"> </v>
      </c>
      <c r="L81" s="29"/>
    </row>
    <row r="82" spans="2:65" s="1" customFormat="1" ht="15.2" customHeight="1">
      <c r="B82" s="29"/>
      <c r="C82" s="24" t="s">
        <v>29</v>
      </c>
      <c r="F82" s="22" t="str">
        <f>IF(E20="","",E20)</f>
        <v>Vyplň údaj</v>
      </c>
      <c r="I82" s="24" t="s">
        <v>34</v>
      </c>
      <c r="J82" s="27" t="str">
        <f>E26</f>
        <v xml:space="preserve"> </v>
      </c>
      <c r="L82" s="29"/>
    </row>
    <row r="83" spans="2:65" s="1" customFormat="1" ht="10.35" customHeight="1">
      <c r="B83" s="29"/>
      <c r="L83" s="29"/>
    </row>
    <row r="84" spans="2:65" s="8" customFormat="1" ht="29.25" customHeight="1">
      <c r="B84" s="101"/>
      <c r="C84" s="102" t="s">
        <v>119</v>
      </c>
      <c r="D84" s="103" t="s">
        <v>56</v>
      </c>
      <c r="E84" s="103" t="s">
        <v>52</v>
      </c>
      <c r="F84" s="103" t="s">
        <v>53</v>
      </c>
      <c r="G84" s="103" t="s">
        <v>120</v>
      </c>
      <c r="H84" s="103" t="s">
        <v>121</v>
      </c>
      <c r="I84" s="103" t="s">
        <v>122</v>
      </c>
      <c r="J84" s="104" t="s">
        <v>116</v>
      </c>
      <c r="K84" s="105" t="s">
        <v>123</v>
      </c>
      <c r="L84" s="101"/>
      <c r="M84" s="53" t="s">
        <v>19</v>
      </c>
      <c r="N84" s="54" t="s">
        <v>41</v>
      </c>
      <c r="O84" s="54" t="s">
        <v>124</v>
      </c>
      <c r="P84" s="54" t="s">
        <v>125</v>
      </c>
      <c r="Q84" s="54" t="s">
        <v>126</v>
      </c>
      <c r="R84" s="54" t="s">
        <v>127</v>
      </c>
      <c r="S84" s="54" t="s">
        <v>128</v>
      </c>
      <c r="T84" s="55" t="s">
        <v>129</v>
      </c>
    </row>
    <row r="85" spans="2:65" s="1" customFormat="1" ht="22.9" customHeight="1">
      <c r="B85" s="29"/>
      <c r="C85" s="58" t="s">
        <v>130</v>
      </c>
      <c r="J85" s="106">
        <f>BK85</f>
        <v>0</v>
      </c>
      <c r="L85" s="29"/>
      <c r="M85" s="56"/>
      <c r="N85" s="47"/>
      <c r="O85" s="47"/>
      <c r="P85" s="107">
        <f>SUM(P86:P228)</f>
        <v>0</v>
      </c>
      <c r="Q85" s="47"/>
      <c r="R85" s="107">
        <f>SUM(R86:R228)</f>
        <v>11.339856000000001</v>
      </c>
      <c r="S85" s="47"/>
      <c r="T85" s="108">
        <f>SUM(T86:T228)</f>
        <v>0.3</v>
      </c>
      <c r="AT85" s="14" t="s">
        <v>70</v>
      </c>
      <c r="AU85" s="14" t="s">
        <v>117</v>
      </c>
      <c r="BK85" s="109">
        <f>SUM(BK86:BK228)</f>
        <v>0</v>
      </c>
    </row>
    <row r="86" spans="2:65" s="1" customFormat="1" ht="16.5" customHeight="1">
      <c r="B86" s="29"/>
      <c r="C86" s="110" t="s">
        <v>78</v>
      </c>
      <c r="D86" s="110" t="s">
        <v>131</v>
      </c>
      <c r="E86" s="111" t="s">
        <v>132</v>
      </c>
      <c r="F86" s="112" t="s">
        <v>133</v>
      </c>
      <c r="G86" s="113" t="s">
        <v>134</v>
      </c>
      <c r="H86" s="114">
        <v>13</v>
      </c>
      <c r="I86" s="115"/>
      <c r="J86" s="116">
        <f>ROUND(I86*H86,2)</f>
        <v>0</v>
      </c>
      <c r="K86" s="117"/>
      <c r="L86" s="29"/>
      <c r="M86" s="118" t="s">
        <v>19</v>
      </c>
      <c r="N86" s="119" t="s">
        <v>42</v>
      </c>
      <c r="P86" s="120">
        <f>O86*H86</f>
        <v>0</v>
      </c>
      <c r="Q86" s="120">
        <v>0</v>
      </c>
      <c r="R86" s="120">
        <f>Q86*H86</f>
        <v>0</v>
      </c>
      <c r="S86" s="120">
        <v>0</v>
      </c>
      <c r="T86" s="121">
        <f>S86*H86</f>
        <v>0</v>
      </c>
      <c r="AR86" s="122" t="s">
        <v>135</v>
      </c>
      <c r="AT86" s="122" t="s">
        <v>131</v>
      </c>
      <c r="AU86" s="122" t="s">
        <v>71</v>
      </c>
      <c r="AY86" s="14" t="s">
        <v>136</v>
      </c>
      <c r="BE86" s="123">
        <f>IF(N86="základní",J86,0)</f>
        <v>0</v>
      </c>
      <c r="BF86" s="123">
        <f>IF(N86="snížená",J86,0)</f>
        <v>0</v>
      </c>
      <c r="BG86" s="123">
        <f>IF(N86="zákl. přenesená",J86,0)</f>
        <v>0</v>
      </c>
      <c r="BH86" s="123">
        <f>IF(N86="sníž. přenesená",J86,0)</f>
        <v>0</v>
      </c>
      <c r="BI86" s="123">
        <f>IF(N86="nulová",J86,0)</f>
        <v>0</v>
      </c>
      <c r="BJ86" s="14" t="s">
        <v>78</v>
      </c>
      <c r="BK86" s="123">
        <f>ROUND(I86*H86,2)</f>
        <v>0</v>
      </c>
      <c r="BL86" s="14" t="s">
        <v>135</v>
      </c>
      <c r="BM86" s="122" t="s">
        <v>80</v>
      </c>
    </row>
    <row r="87" spans="2:65" s="1" customFormat="1" ht="11.25">
      <c r="B87" s="29"/>
      <c r="D87" s="124" t="s">
        <v>137</v>
      </c>
      <c r="F87" s="125" t="s">
        <v>133</v>
      </c>
      <c r="I87" s="126"/>
      <c r="L87" s="29"/>
      <c r="M87" s="127"/>
      <c r="T87" s="50"/>
      <c r="AT87" s="14" t="s">
        <v>137</v>
      </c>
      <c r="AU87" s="14" t="s">
        <v>71</v>
      </c>
    </row>
    <row r="88" spans="2:65" s="1" customFormat="1" ht="16.5" customHeight="1">
      <c r="B88" s="29"/>
      <c r="C88" s="110" t="s">
        <v>80</v>
      </c>
      <c r="D88" s="110" t="s">
        <v>131</v>
      </c>
      <c r="E88" s="111" t="s">
        <v>138</v>
      </c>
      <c r="F88" s="112" t="s">
        <v>139</v>
      </c>
      <c r="G88" s="113" t="s">
        <v>140</v>
      </c>
      <c r="H88" s="114">
        <v>125</v>
      </c>
      <c r="I88" s="115"/>
      <c r="J88" s="116">
        <f>ROUND(I88*H88,2)</f>
        <v>0</v>
      </c>
      <c r="K88" s="117"/>
      <c r="L88" s="29"/>
      <c r="M88" s="118" t="s">
        <v>19</v>
      </c>
      <c r="N88" s="119" t="s">
        <v>42</v>
      </c>
      <c r="P88" s="120">
        <f>O88*H88</f>
        <v>0</v>
      </c>
      <c r="Q88" s="120">
        <v>0</v>
      </c>
      <c r="R88" s="120">
        <f>Q88*H88</f>
        <v>0</v>
      </c>
      <c r="S88" s="120">
        <v>0</v>
      </c>
      <c r="T88" s="121">
        <f>S88*H88</f>
        <v>0</v>
      </c>
      <c r="AR88" s="122" t="s">
        <v>135</v>
      </c>
      <c r="AT88" s="122" t="s">
        <v>131</v>
      </c>
      <c r="AU88" s="122" t="s">
        <v>71</v>
      </c>
      <c r="AY88" s="14" t="s">
        <v>136</v>
      </c>
      <c r="BE88" s="123">
        <f>IF(N88="základní",J88,0)</f>
        <v>0</v>
      </c>
      <c r="BF88" s="123">
        <f>IF(N88="snížená",J88,0)</f>
        <v>0</v>
      </c>
      <c r="BG88" s="123">
        <f>IF(N88="zákl. přenesená",J88,0)</f>
        <v>0</v>
      </c>
      <c r="BH88" s="123">
        <f>IF(N88="sníž. přenesená",J88,0)</f>
        <v>0</v>
      </c>
      <c r="BI88" s="123">
        <f>IF(N88="nulová",J88,0)</f>
        <v>0</v>
      </c>
      <c r="BJ88" s="14" t="s">
        <v>78</v>
      </c>
      <c r="BK88" s="123">
        <f>ROUND(I88*H88,2)</f>
        <v>0</v>
      </c>
      <c r="BL88" s="14" t="s">
        <v>135</v>
      </c>
      <c r="BM88" s="122" t="s">
        <v>135</v>
      </c>
    </row>
    <row r="89" spans="2:65" s="1" customFormat="1" ht="11.25">
      <c r="B89" s="29"/>
      <c r="D89" s="124" t="s">
        <v>137</v>
      </c>
      <c r="F89" s="125" t="s">
        <v>139</v>
      </c>
      <c r="I89" s="126"/>
      <c r="L89" s="29"/>
      <c r="M89" s="127"/>
      <c r="T89" s="50"/>
      <c r="AT89" s="14" t="s">
        <v>137</v>
      </c>
      <c r="AU89" s="14" t="s">
        <v>71</v>
      </c>
    </row>
    <row r="90" spans="2:65" s="1" customFormat="1" ht="16.5" customHeight="1">
      <c r="B90" s="29"/>
      <c r="C90" s="128" t="s">
        <v>141</v>
      </c>
      <c r="D90" s="128" t="s">
        <v>142</v>
      </c>
      <c r="E90" s="129" t="s">
        <v>143</v>
      </c>
      <c r="F90" s="130" t="s">
        <v>144</v>
      </c>
      <c r="G90" s="131" t="s">
        <v>140</v>
      </c>
      <c r="H90" s="132">
        <v>375</v>
      </c>
      <c r="I90" s="133"/>
      <c r="J90" s="134">
        <f>ROUND(I90*H90,2)</f>
        <v>0</v>
      </c>
      <c r="K90" s="135"/>
      <c r="L90" s="136"/>
      <c r="M90" s="137" t="s">
        <v>19</v>
      </c>
      <c r="N90" s="138" t="s">
        <v>42</v>
      </c>
      <c r="P90" s="120">
        <f>O90*H90</f>
        <v>0</v>
      </c>
      <c r="Q90" s="120">
        <v>0</v>
      </c>
      <c r="R90" s="120">
        <f>Q90*H90</f>
        <v>0</v>
      </c>
      <c r="S90" s="120">
        <v>0</v>
      </c>
      <c r="T90" s="121">
        <f>S90*H90</f>
        <v>0</v>
      </c>
      <c r="AR90" s="122" t="s">
        <v>145</v>
      </c>
      <c r="AT90" s="122" t="s">
        <v>142</v>
      </c>
      <c r="AU90" s="122" t="s">
        <v>71</v>
      </c>
      <c r="AY90" s="14" t="s">
        <v>136</v>
      </c>
      <c r="BE90" s="123">
        <f>IF(N90="základní",J90,0)</f>
        <v>0</v>
      </c>
      <c r="BF90" s="123">
        <f>IF(N90="snížená",J90,0)</f>
        <v>0</v>
      </c>
      <c r="BG90" s="123">
        <f>IF(N90="zákl. přenesená",J90,0)</f>
        <v>0</v>
      </c>
      <c r="BH90" s="123">
        <f>IF(N90="sníž. přenesená",J90,0)</f>
        <v>0</v>
      </c>
      <c r="BI90" s="123">
        <f>IF(N90="nulová",J90,0)</f>
        <v>0</v>
      </c>
      <c r="BJ90" s="14" t="s">
        <v>78</v>
      </c>
      <c r="BK90" s="123">
        <f>ROUND(I90*H90,2)</f>
        <v>0</v>
      </c>
      <c r="BL90" s="14" t="s">
        <v>135</v>
      </c>
      <c r="BM90" s="122" t="s">
        <v>146</v>
      </c>
    </row>
    <row r="91" spans="2:65" s="1" customFormat="1" ht="11.25">
      <c r="B91" s="29"/>
      <c r="D91" s="124" t="s">
        <v>137</v>
      </c>
      <c r="F91" s="125" t="s">
        <v>144</v>
      </c>
      <c r="I91" s="126"/>
      <c r="L91" s="29"/>
      <c r="M91" s="127"/>
      <c r="T91" s="50"/>
      <c r="AT91" s="14" t="s">
        <v>137</v>
      </c>
      <c r="AU91" s="14" t="s">
        <v>71</v>
      </c>
    </row>
    <row r="92" spans="2:65" s="9" customFormat="1" ht="11.25">
      <c r="B92" s="139"/>
      <c r="D92" s="124" t="s">
        <v>147</v>
      </c>
      <c r="E92" s="140" t="s">
        <v>19</v>
      </c>
      <c r="F92" s="141" t="s">
        <v>148</v>
      </c>
      <c r="H92" s="142">
        <v>375</v>
      </c>
      <c r="I92" s="143"/>
      <c r="L92" s="139"/>
      <c r="M92" s="144"/>
      <c r="T92" s="145"/>
      <c r="AT92" s="140" t="s">
        <v>147</v>
      </c>
      <c r="AU92" s="140" t="s">
        <v>71</v>
      </c>
      <c r="AV92" s="9" t="s">
        <v>80</v>
      </c>
      <c r="AW92" s="9" t="s">
        <v>33</v>
      </c>
      <c r="AX92" s="9" t="s">
        <v>71</v>
      </c>
      <c r="AY92" s="140" t="s">
        <v>136</v>
      </c>
    </row>
    <row r="93" spans="2:65" s="10" customFormat="1" ht="11.25">
      <c r="B93" s="146"/>
      <c r="D93" s="124" t="s">
        <v>147</v>
      </c>
      <c r="E93" s="147" t="s">
        <v>19</v>
      </c>
      <c r="F93" s="148" t="s">
        <v>149</v>
      </c>
      <c r="H93" s="149">
        <v>375</v>
      </c>
      <c r="I93" s="150"/>
      <c r="L93" s="146"/>
      <c r="M93" s="151"/>
      <c r="T93" s="152"/>
      <c r="AT93" s="147" t="s">
        <v>147</v>
      </c>
      <c r="AU93" s="147" t="s">
        <v>71</v>
      </c>
      <c r="AV93" s="10" t="s">
        <v>135</v>
      </c>
      <c r="AW93" s="10" t="s">
        <v>33</v>
      </c>
      <c r="AX93" s="10" t="s">
        <v>78</v>
      </c>
      <c r="AY93" s="147" t="s">
        <v>136</v>
      </c>
    </row>
    <row r="94" spans="2:65" s="1" customFormat="1" ht="16.5" customHeight="1">
      <c r="B94" s="29"/>
      <c r="C94" s="110" t="s">
        <v>135</v>
      </c>
      <c r="D94" s="110" t="s">
        <v>131</v>
      </c>
      <c r="E94" s="111" t="s">
        <v>150</v>
      </c>
      <c r="F94" s="112" t="s">
        <v>151</v>
      </c>
      <c r="G94" s="113" t="s">
        <v>140</v>
      </c>
      <c r="H94" s="114">
        <v>375</v>
      </c>
      <c r="I94" s="115"/>
      <c r="J94" s="116">
        <f>ROUND(I94*H94,2)</f>
        <v>0</v>
      </c>
      <c r="K94" s="117"/>
      <c r="L94" s="29"/>
      <c r="M94" s="118" t="s">
        <v>19</v>
      </c>
      <c r="N94" s="119" t="s">
        <v>42</v>
      </c>
      <c r="P94" s="120">
        <f>O94*H94</f>
        <v>0</v>
      </c>
      <c r="Q94" s="120">
        <v>0</v>
      </c>
      <c r="R94" s="120">
        <f>Q94*H94</f>
        <v>0</v>
      </c>
      <c r="S94" s="120">
        <v>8.0000000000000004E-4</v>
      </c>
      <c r="T94" s="121">
        <f>S94*H94</f>
        <v>0.3</v>
      </c>
      <c r="AR94" s="122" t="s">
        <v>135</v>
      </c>
      <c r="AT94" s="122" t="s">
        <v>131</v>
      </c>
      <c r="AU94" s="122" t="s">
        <v>71</v>
      </c>
      <c r="AY94" s="14" t="s">
        <v>136</v>
      </c>
      <c r="BE94" s="123">
        <f>IF(N94="základní",J94,0)</f>
        <v>0</v>
      </c>
      <c r="BF94" s="123">
        <f>IF(N94="snížená",J94,0)</f>
        <v>0</v>
      </c>
      <c r="BG94" s="123">
        <f>IF(N94="zákl. přenesená",J94,0)</f>
        <v>0</v>
      </c>
      <c r="BH94" s="123">
        <f>IF(N94="sníž. přenesená",J94,0)</f>
        <v>0</v>
      </c>
      <c r="BI94" s="123">
        <f>IF(N94="nulová",J94,0)</f>
        <v>0</v>
      </c>
      <c r="BJ94" s="14" t="s">
        <v>78</v>
      </c>
      <c r="BK94" s="123">
        <f>ROUND(I94*H94,2)</f>
        <v>0</v>
      </c>
      <c r="BL94" s="14" t="s">
        <v>135</v>
      </c>
      <c r="BM94" s="122" t="s">
        <v>152</v>
      </c>
    </row>
    <row r="95" spans="2:65" s="1" customFormat="1" ht="11.25">
      <c r="B95" s="29"/>
      <c r="D95" s="124" t="s">
        <v>137</v>
      </c>
      <c r="F95" s="125" t="s">
        <v>153</v>
      </c>
      <c r="I95" s="126"/>
      <c r="L95" s="29"/>
      <c r="M95" s="127"/>
      <c r="T95" s="50"/>
      <c r="AT95" s="14" t="s">
        <v>137</v>
      </c>
      <c r="AU95" s="14" t="s">
        <v>71</v>
      </c>
    </row>
    <row r="96" spans="2:65" s="1" customFormat="1" ht="11.25">
      <c r="B96" s="29"/>
      <c r="D96" s="153" t="s">
        <v>154</v>
      </c>
      <c r="F96" s="154" t="s">
        <v>155</v>
      </c>
      <c r="I96" s="126"/>
      <c r="L96" s="29"/>
      <c r="M96" s="127"/>
      <c r="T96" s="50"/>
      <c r="AT96" s="14" t="s">
        <v>154</v>
      </c>
      <c r="AU96" s="14" t="s">
        <v>71</v>
      </c>
    </row>
    <row r="97" spans="2:65" s="9" customFormat="1" ht="11.25">
      <c r="B97" s="139"/>
      <c r="D97" s="124" t="s">
        <v>147</v>
      </c>
      <c r="E97" s="140" t="s">
        <v>19</v>
      </c>
      <c r="F97" s="141" t="s">
        <v>148</v>
      </c>
      <c r="H97" s="142">
        <v>375</v>
      </c>
      <c r="I97" s="143"/>
      <c r="L97" s="139"/>
      <c r="M97" s="144"/>
      <c r="T97" s="145"/>
      <c r="AT97" s="140" t="s">
        <v>147</v>
      </c>
      <c r="AU97" s="140" t="s">
        <v>71</v>
      </c>
      <c r="AV97" s="9" t="s">
        <v>80</v>
      </c>
      <c r="AW97" s="9" t="s">
        <v>33</v>
      </c>
      <c r="AX97" s="9" t="s">
        <v>71</v>
      </c>
      <c r="AY97" s="140" t="s">
        <v>136</v>
      </c>
    </row>
    <row r="98" spans="2:65" s="10" customFormat="1" ht="11.25">
      <c r="B98" s="146"/>
      <c r="D98" s="124" t="s">
        <v>147</v>
      </c>
      <c r="E98" s="147" t="s">
        <v>19</v>
      </c>
      <c r="F98" s="148" t="s">
        <v>149</v>
      </c>
      <c r="H98" s="149">
        <v>375</v>
      </c>
      <c r="I98" s="150"/>
      <c r="L98" s="146"/>
      <c r="M98" s="151"/>
      <c r="T98" s="152"/>
      <c r="AT98" s="147" t="s">
        <v>147</v>
      </c>
      <c r="AU98" s="147" t="s">
        <v>71</v>
      </c>
      <c r="AV98" s="10" t="s">
        <v>135</v>
      </c>
      <c r="AW98" s="10" t="s">
        <v>33</v>
      </c>
      <c r="AX98" s="10" t="s">
        <v>78</v>
      </c>
      <c r="AY98" s="147" t="s">
        <v>136</v>
      </c>
    </row>
    <row r="99" spans="2:65" s="1" customFormat="1" ht="21.75" customHeight="1">
      <c r="B99" s="29"/>
      <c r="C99" s="110" t="s">
        <v>156</v>
      </c>
      <c r="D99" s="110" t="s">
        <v>131</v>
      </c>
      <c r="E99" s="111" t="s">
        <v>157</v>
      </c>
      <c r="F99" s="112" t="s">
        <v>158</v>
      </c>
      <c r="G99" s="113" t="s">
        <v>159</v>
      </c>
      <c r="H99" s="114">
        <v>20</v>
      </c>
      <c r="I99" s="115"/>
      <c r="J99" s="116">
        <f>ROUND(I99*H99,2)</f>
        <v>0</v>
      </c>
      <c r="K99" s="117"/>
      <c r="L99" s="29"/>
      <c r="M99" s="118" t="s">
        <v>19</v>
      </c>
      <c r="N99" s="119" t="s">
        <v>42</v>
      </c>
      <c r="P99" s="120">
        <f>O99*H99</f>
        <v>0</v>
      </c>
      <c r="Q99" s="120">
        <v>0</v>
      </c>
      <c r="R99" s="120">
        <f>Q99*H99</f>
        <v>0</v>
      </c>
      <c r="S99" s="120">
        <v>0</v>
      </c>
      <c r="T99" s="121">
        <f>S99*H99</f>
        <v>0</v>
      </c>
      <c r="AR99" s="122" t="s">
        <v>135</v>
      </c>
      <c r="AT99" s="122" t="s">
        <v>131</v>
      </c>
      <c r="AU99" s="122" t="s">
        <v>71</v>
      </c>
      <c r="AY99" s="14" t="s">
        <v>136</v>
      </c>
      <c r="BE99" s="123">
        <f>IF(N99="základní",J99,0)</f>
        <v>0</v>
      </c>
      <c r="BF99" s="123">
        <f>IF(N99="snížená",J99,0)</f>
        <v>0</v>
      </c>
      <c r="BG99" s="123">
        <f>IF(N99="zákl. přenesená",J99,0)</f>
        <v>0</v>
      </c>
      <c r="BH99" s="123">
        <f>IF(N99="sníž. přenesená",J99,0)</f>
        <v>0</v>
      </c>
      <c r="BI99" s="123">
        <f>IF(N99="nulová",J99,0)</f>
        <v>0</v>
      </c>
      <c r="BJ99" s="14" t="s">
        <v>78</v>
      </c>
      <c r="BK99" s="123">
        <f>ROUND(I99*H99,2)</f>
        <v>0</v>
      </c>
      <c r="BL99" s="14" t="s">
        <v>135</v>
      </c>
      <c r="BM99" s="122" t="s">
        <v>145</v>
      </c>
    </row>
    <row r="100" spans="2:65" s="1" customFormat="1" ht="11.25">
      <c r="B100" s="29"/>
      <c r="D100" s="124" t="s">
        <v>137</v>
      </c>
      <c r="F100" s="125" t="s">
        <v>160</v>
      </c>
      <c r="I100" s="126"/>
      <c r="L100" s="29"/>
      <c r="M100" s="127"/>
      <c r="T100" s="50"/>
      <c r="AT100" s="14" t="s">
        <v>137</v>
      </c>
      <c r="AU100" s="14" t="s">
        <v>71</v>
      </c>
    </row>
    <row r="101" spans="2:65" s="1" customFormat="1" ht="11.25">
      <c r="B101" s="29"/>
      <c r="D101" s="153" t="s">
        <v>154</v>
      </c>
      <c r="F101" s="154" t="s">
        <v>161</v>
      </c>
      <c r="I101" s="126"/>
      <c r="L101" s="29"/>
      <c r="M101" s="127"/>
      <c r="T101" s="50"/>
      <c r="AT101" s="14" t="s">
        <v>154</v>
      </c>
      <c r="AU101" s="14" t="s">
        <v>71</v>
      </c>
    </row>
    <row r="102" spans="2:65" s="1" customFormat="1" ht="16.5" customHeight="1">
      <c r="B102" s="29"/>
      <c r="C102" s="110" t="s">
        <v>152</v>
      </c>
      <c r="D102" s="110" t="s">
        <v>131</v>
      </c>
      <c r="E102" s="111" t="s">
        <v>162</v>
      </c>
      <c r="F102" s="112" t="s">
        <v>163</v>
      </c>
      <c r="G102" s="113" t="s">
        <v>164</v>
      </c>
      <c r="H102" s="114">
        <v>178</v>
      </c>
      <c r="I102" s="115"/>
      <c r="J102" s="116">
        <f>ROUND(I102*H102,2)</f>
        <v>0</v>
      </c>
      <c r="K102" s="117"/>
      <c r="L102" s="29"/>
      <c r="M102" s="118" t="s">
        <v>19</v>
      </c>
      <c r="N102" s="119" t="s">
        <v>42</v>
      </c>
      <c r="P102" s="120">
        <f>O102*H102</f>
        <v>0</v>
      </c>
      <c r="Q102" s="120">
        <v>0</v>
      </c>
      <c r="R102" s="120">
        <f>Q102*H102</f>
        <v>0</v>
      </c>
      <c r="S102" s="120">
        <v>0</v>
      </c>
      <c r="T102" s="121">
        <f>S102*H102</f>
        <v>0</v>
      </c>
      <c r="AR102" s="122" t="s">
        <v>135</v>
      </c>
      <c r="AT102" s="122" t="s">
        <v>131</v>
      </c>
      <c r="AU102" s="122" t="s">
        <v>71</v>
      </c>
      <c r="AY102" s="14" t="s">
        <v>136</v>
      </c>
      <c r="BE102" s="123">
        <f>IF(N102="základní",J102,0)</f>
        <v>0</v>
      </c>
      <c r="BF102" s="123">
        <f>IF(N102="snížená",J102,0)</f>
        <v>0</v>
      </c>
      <c r="BG102" s="123">
        <f>IF(N102="zákl. přenesená",J102,0)</f>
        <v>0</v>
      </c>
      <c r="BH102" s="123">
        <f>IF(N102="sníž. přenesená",J102,0)</f>
        <v>0</v>
      </c>
      <c r="BI102" s="123">
        <f>IF(N102="nulová",J102,0)</f>
        <v>0</v>
      </c>
      <c r="BJ102" s="14" t="s">
        <v>78</v>
      </c>
      <c r="BK102" s="123">
        <f>ROUND(I102*H102,2)</f>
        <v>0</v>
      </c>
      <c r="BL102" s="14" t="s">
        <v>135</v>
      </c>
      <c r="BM102" s="122" t="s">
        <v>165</v>
      </c>
    </row>
    <row r="103" spans="2:65" s="1" customFormat="1" ht="11.25">
      <c r="B103" s="29"/>
      <c r="D103" s="124" t="s">
        <v>137</v>
      </c>
      <c r="F103" s="125" t="s">
        <v>166</v>
      </c>
      <c r="I103" s="126"/>
      <c r="L103" s="29"/>
      <c r="M103" s="127"/>
      <c r="T103" s="50"/>
      <c r="AT103" s="14" t="s">
        <v>137</v>
      </c>
      <c r="AU103" s="14" t="s">
        <v>71</v>
      </c>
    </row>
    <row r="104" spans="2:65" s="1" customFormat="1" ht="11.25">
      <c r="B104" s="29"/>
      <c r="D104" s="153" t="s">
        <v>154</v>
      </c>
      <c r="F104" s="154" t="s">
        <v>167</v>
      </c>
      <c r="I104" s="126"/>
      <c r="L104" s="29"/>
      <c r="M104" s="127"/>
      <c r="T104" s="50"/>
      <c r="AT104" s="14" t="s">
        <v>154</v>
      </c>
      <c r="AU104" s="14" t="s">
        <v>71</v>
      </c>
    </row>
    <row r="105" spans="2:65" s="1" customFormat="1" ht="16.5" customHeight="1">
      <c r="B105" s="29"/>
      <c r="C105" s="110" t="s">
        <v>168</v>
      </c>
      <c r="D105" s="110" t="s">
        <v>131</v>
      </c>
      <c r="E105" s="111" t="s">
        <v>169</v>
      </c>
      <c r="F105" s="112" t="s">
        <v>170</v>
      </c>
      <c r="G105" s="113" t="s">
        <v>164</v>
      </c>
      <c r="H105" s="114">
        <v>15</v>
      </c>
      <c r="I105" s="115"/>
      <c r="J105" s="116">
        <f>ROUND(I105*H105,2)</f>
        <v>0</v>
      </c>
      <c r="K105" s="117"/>
      <c r="L105" s="29"/>
      <c r="M105" s="118" t="s">
        <v>19</v>
      </c>
      <c r="N105" s="119" t="s">
        <v>42</v>
      </c>
      <c r="P105" s="120">
        <f>O105*H105</f>
        <v>0</v>
      </c>
      <c r="Q105" s="120">
        <v>0</v>
      </c>
      <c r="R105" s="120">
        <f>Q105*H105</f>
        <v>0</v>
      </c>
      <c r="S105" s="120">
        <v>0</v>
      </c>
      <c r="T105" s="121">
        <f>S105*H105</f>
        <v>0</v>
      </c>
      <c r="AR105" s="122" t="s">
        <v>135</v>
      </c>
      <c r="AT105" s="122" t="s">
        <v>131</v>
      </c>
      <c r="AU105" s="122" t="s">
        <v>71</v>
      </c>
      <c r="AY105" s="14" t="s">
        <v>136</v>
      </c>
      <c r="BE105" s="123">
        <f>IF(N105="základní",J105,0)</f>
        <v>0</v>
      </c>
      <c r="BF105" s="123">
        <f>IF(N105="snížená",J105,0)</f>
        <v>0</v>
      </c>
      <c r="BG105" s="123">
        <f>IF(N105="zákl. přenesená",J105,0)</f>
        <v>0</v>
      </c>
      <c r="BH105" s="123">
        <f>IF(N105="sníž. přenesená",J105,0)</f>
        <v>0</v>
      </c>
      <c r="BI105" s="123">
        <f>IF(N105="nulová",J105,0)</f>
        <v>0</v>
      </c>
      <c r="BJ105" s="14" t="s">
        <v>78</v>
      </c>
      <c r="BK105" s="123">
        <f>ROUND(I105*H105,2)</f>
        <v>0</v>
      </c>
      <c r="BL105" s="14" t="s">
        <v>135</v>
      </c>
      <c r="BM105" s="122" t="s">
        <v>171</v>
      </c>
    </row>
    <row r="106" spans="2:65" s="1" customFormat="1" ht="19.5">
      <c r="B106" s="29"/>
      <c r="D106" s="124" t="s">
        <v>137</v>
      </c>
      <c r="F106" s="125" t="s">
        <v>172</v>
      </c>
      <c r="I106" s="126"/>
      <c r="L106" s="29"/>
      <c r="M106" s="127"/>
      <c r="T106" s="50"/>
      <c r="AT106" s="14" t="s">
        <v>137</v>
      </c>
      <c r="AU106" s="14" t="s">
        <v>71</v>
      </c>
    </row>
    <row r="107" spans="2:65" s="1" customFormat="1" ht="11.25">
      <c r="B107" s="29"/>
      <c r="D107" s="153" t="s">
        <v>154</v>
      </c>
      <c r="F107" s="154" t="s">
        <v>173</v>
      </c>
      <c r="I107" s="126"/>
      <c r="L107" s="29"/>
      <c r="M107" s="127"/>
      <c r="T107" s="50"/>
      <c r="AT107" s="14" t="s">
        <v>154</v>
      </c>
      <c r="AU107" s="14" t="s">
        <v>71</v>
      </c>
    </row>
    <row r="108" spans="2:65" s="1" customFormat="1" ht="16.5" customHeight="1">
      <c r="B108" s="29"/>
      <c r="C108" s="110" t="s">
        <v>145</v>
      </c>
      <c r="D108" s="110" t="s">
        <v>131</v>
      </c>
      <c r="E108" s="111" t="s">
        <v>174</v>
      </c>
      <c r="F108" s="112" t="s">
        <v>175</v>
      </c>
      <c r="G108" s="113" t="s">
        <v>164</v>
      </c>
      <c r="H108" s="114">
        <v>13</v>
      </c>
      <c r="I108" s="115"/>
      <c r="J108" s="116">
        <f>ROUND(I108*H108,2)</f>
        <v>0</v>
      </c>
      <c r="K108" s="117"/>
      <c r="L108" s="29"/>
      <c r="M108" s="118" t="s">
        <v>19</v>
      </c>
      <c r="N108" s="119" t="s">
        <v>42</v>
      </c>
      <c r="P108" s="120">
        <f>O108*H108</f>
        <v>0</v>
      </c>
      <c r="Q108" s="120">
        <v>0</v>
      </c>
      <c r="R108" s="120">
        <f>Q108*H108</f>
        <v>0</v>
      </c>
      <c r="S108" s="120">
        <v>0</v>
      </c>
      <c r="T108" s="121">
        <f>S108*H108</f>
        <v>0</v>
      </c>
      <c r="AR108" s="122" t="s">
        <v>135</v>
      </c>
      <c r="AT108" s="122" t="s">
        <v>131</v>
      </c>
      <c r="AU108" s="122" t="s">
        <v>71</v>
      </c>
      <c r="AY108" s="14" t="s">
        <v>136</v>
      </c>
      <c r="BE108" s="123">
        <f>IF(N108="základní",J108,0)</f>
        <v>0</v>
      </c>
      <c r="BF108" s="123">
        <f>IF(N108="snížená",J108,0)</f>
        <v>0</v>
      </c>
      <c r="BG108" s="123">
        <f>IF(N108="zákl. přenesená",J108,0)</f>
        <v>0</v>
      </c>
      <c r="BH108" s="123">
        <f>IF(N108="sníž. přenesená",J108,0)</f>
        <v>0</v>
      </c>
      <c r="BI108" s="123">
        <f>IF(N108="nulová",J108,0)</f>
        <v>0</v>
      </c>
      <c r="BJ108" s="14" t="s">
        <v>78</v>
      </c>
      <c r="BK108" s="123">
        <f>ROUND(I108*H108,2)</f>
        <v>0</v>
      </c>
      <c r="BL108" s="14" t="s">
        <v>135</v>
      </c>
      <c r="BM108" s="122" t="s">
        <v>176</v>
      </c>
    </row>
    <row r="109" spans="2:65" s="1" customFormat="1" ht="11.25">
      <c r="B109" s="29"/>
      <c r="D109" s="124" t="s">
        <v>137</v>
      </c>
      <c r="F109" s="125" t="s">
        <v>177</v>
      </c>
      <c r="I109" s="126"/>
      <c r="L109" s="29"/>
      <c r="M109" s="127"/>
      <c r="T109" s="50"/>
      <c r="AT109" s="14" t="s">
        <v>137</v>
      </c>
      <c r="AU109" s="14" t="s">
        <v>71</v>
      </c>
    </row>
    <row r="110" spans="2:65" s="1" customFormat="1" ht="11.25">
      <c r="B110" s="29"/>
      <c r="D110" s="153" t="s">
        <v>154</v>
      </c>
      <c r="F110" s="154" t="s">
        <v>178</v>
      </c>
      <c r="I110" s="126"/>
      <c r="L110" s="29"/>
      <c r="M110" s="127"/>
      <c r="T110" s="50"/>
      <c r="AT110" s="14" t="s">
        <v>154</v>
      </c>
      <c r="AU110" s="14" t="s">
        <v>71</v>
      </c>
    </row>
    <row r="111" spans="2:65" s="1" customFormat="1" ht="21.75" customHeight="1">
      <c r="B111" s="29"/>
      <c r="C111" s="110" t="s">
        <v>179</v>
      </c>
      <c r="D111" s="110" t="s">
        <v>131</v>
      </c>
      <c r="E111" s="111" t="s">
        <v>180</v>
      </c>
      <c r="F111" s="112" t="s">
        <v>181</v>
      </c>
      <c r="G111" s="113" t="s">
        <v>182</v>
      </c>
      <c r="H111" s="114">
        <v>32</v>
      </c>
      <c r="I111" s="115"/>
      <c r="J111" s="116">
        <f>ROUND(I111*H111,2)</f>
        <v>0</v>
      </c>
      <c r="K111" s="117"/>
      <c r="L111" s="29"/>
      <c r="M111" s="118" t="s">
        <v>19</v>
      </c>
      <c r="N111" s="119" t="s">
        <v>42</v>
      </c>
      <c r="P111" s="120">
        <f>O111*H111</f>
        <v>0</v>
      </c>
      <c r="Q111" s="120">
        <v>2.0000000000000001E-4</v>
      </c>
      <c r="R111" s="120">
        <f>Q111*H111</f>
        <v>6.4000000000000003E-3</v>
      </c>
      <c r="S111" s="120">
        <v>0</v>
      </c>
      <c r="T111" s="121">
        <f>S111*H111</f>
        <v>0</v>
      </c>
      <c r="AR111" s="122" t="s">
        <v>135</v>
      </c>
      <c r="AT111" s="122" t="s">
        <v>131</v>
      </c>
      <c r="AU111" s="122" t="s">
        <v>71</v>
      </c>
      <c r="AY111" s="14" t="s">
        <v>136</v>
      </c>
      <c r="BE111" s="123">
        <f>IF(N111="základní",J111,0)</f>
        <v>0</v>
      </c>
      <c r="BF111" s="123">
        <f>IF(N111="snížená",J111,0)</f>
        <v>0</v>
      </c>
      <c r="BG111" s="123">
        <f>IF(N111="zákl. přenesená",J111,0)</f>
        <v>0</v>
      </c>
      <c r="BH111" s="123">
        <f>IF(N111="sníž. přenesená",J111,0)</f>
        <v>0</v>
      </c>
      <c r="BI111" s="123">
        <f>IF(N111="nulová",J111,0)</f>
        <v>0</v>
      </c>
      <c r="BJ111" s="14" t="s">
        <v>78</v>
      </c>
      <c r="BK111" s="123">
        <f>ROUND(I111*H111,2)</f>
        <v>0</v>
      </c>
      <c r="BL111" s="14" t="s">
        <v>135</v>
      </c>
      <c r="BM111" s="122" t="s">
        <v>183</v>
      </c>
    </row>
    <row r="112" spans="2:65" s="1" customFormat="1" ht="19.5">
      <c r="B112" s="29"/>
      <c r="D112" s="124" t="s">
        <v>137</v>
      </c>
      <c r="F112" s="125" t="s">
        <v>184</v>
      </c>
      <c r="I112" s="126"/>
      <c r="L112" s="29"/>
      <c r="M112" s="127"/>
      <c r="T112" s="50"/>
      <c r="AT112" s="14" t="s">
        <v>137</v>
      </c>
      <c r="AU112" s="14" t="s">
        <v>71</v>
      </c>
    </row>
    <row r="113" spans="2:65" s="1" customFormat="1" ht="11.25">
      <c r="B113" s="29"/>
      <c r="D113" s="153" t="s">
        <v>154</v>
      </c>
      <c r="F113" s="154" t="s">
        <v>185</v>
      </c>
      <c r="I113" s="126"/>
      <c r="L113" s="29"/>
      <c r="M113" s="127"/>
      <c r="T113" s="50"/>
      <c r="AT113" s="14" t="s">
        <v>154</v>
      </c>
      <c r="AU113" s="14" t="s">
        <v>71</v>
      </c>
    </row>
    <row r="114" spans="2:65" s="9" customFormat="1" ht="11.25">
      <c r="B114" s="139"/>
      <c r="D114" s="124" t="s">
        <v>147</v>
      </c>
      <c r="E114" s="140" t="s">
        <v>19</v>
      </c>
      <c r="F114" s="141" t="s">
        <v>186</v>
      </c>
      <c r="H114" s="142">
        <v>32</v>
      </c>
      <c r="I114" s="143"/>
      <c r="L114" s="139"/>
      <c r="M114" s="144"/>
      <c r="T114" s="145"/>
      <c r="AT114" s="140" t="s">
        <v>147</v>
      </c>
      <c r="AU114" s="140" t="s">
        <v>71</v>
      </c>
      <c r="AV114" s="9" t="s">
        <v>80</v>
      </c>
      <c r="AW114" s="9" t="s">
        <v>33</v>
      </c>
      <c r="AX114" s="9" t="s">
        <v>71</v>
      </c>
      <c r="AY114" s="140" t="s">
        <v>136</v>
      </c>
    </row>
    <row r="115" spans="2:65" s="11" customFormat="1" ht="22.5">
      <c r="B115" s="155"/>
      <c r="D115" s="124" t="s">
        <v>147</v>
      </c>
      <c r="E115" s="156" t="s">
        <v>19</v>
      </c>
      <c r="F115" s="157" t="s">
        <v>187</v>
      </c>
      <c r="H115" s="156" t="s">
        <v>19</v>
      </c>
      <c r="I115" s="158"/>
      <c r="L115" s="155"/>
      <c r="M115" s="159"/>
      <c r="T115" s="160"/>
      <c r="AT115" s="156" t="s">
        <v>147</v>
      </c>
      <c r="AU115" s="156" t="s">
        <v>71</v>
      </c>
      <c r="AV115" s="11" t="s">
        <v>78</v>
      </c>
      <c r="AW115" s="11" t="s">
        <v>33</v>
      </c>
      <c r="AX115" s="11" t="s">
        <v>71</v>
      </c>
      <c r="AY115" s="156" t="s">
        <v>136</v>
      </c>
    </row>
    <row r="116" spans="2:65" s="11" customFormat="1" ht="11.25">
      <c r="B116" s="155"/>
      <c r="D116" s="124" t="s">
        <v>147</v>
      </c>
      <c r="E116" s="156" t="s">
        <v>19</v>
      </c>
      <c r="F116" s="157" t="s">
        <v>188</v>
      </c>
      <c r="H116" s="156" t="s">
        <v>19</v>
      </c>
      <c r="I116" s="158"/>
      <c r="L116" s="155"/>
      <c r="M116" s="159"/>
      <c r="T116" s="160"/>
      <c r="AT116" s="156" t="s">
        <v>147</v>
      </c>
      <c r="AU116" s="156" t="s">
        <v>71</v>
      </c>
      <c r="AV116" s="11" t="s">
        <v>78</v>
      </c>
      <c r="AW116" s="11" t="s">
        <v>33</v>
      </c>
      <c r="AX116" s="11" t="s">
        <v>71</v>
      </c>
      <c r="AY116" s="156" t="s">
        <v>136</v>
      </c>
    </row>
    <row r="117" spans="2:65" s="11" customFormat="1" ht="11.25">
      <c r="B117" s="155"/>
      <c r="D117" s="124" t="s">
        <v>147</v>
      </c>
      <c r="E117" s="156" t="s">
        <v>19</v>
      </c>
      <c r="F117" s="157" t="s">
        <v>189</v>
      </c>
      <c r="H117" s="156" t="s">
        <v>19</v>
      </c>
      <c r="I117" s="158"/>
      <c r="L117" s="155"/>
      <c r="M117" s="159"/>
      <c r="T117" s="160"/>
      <c r="AT117" s="156" t="s">
        <v>147</v>
      </c>
      <c r="AU117" s="156" t="s">
        <v>71</v>
      </c>
      <c r="AV117" s="11" t="s">
        <v>78</v>
      </c>
      <c r="AW117" s="11" t="s">
        <v>33</v>
      </c>
      <c r="AX117" s="11" t="s">
        <v>71</v>
      </c>
      <c r="AY117" s="156" t="s">
        <v>136</v>
      </c>
    </row>
    <row r="118" spans="2:65" s="11" customFormat="1" ht="22.5">
      <c r="B118" s="155"/>
      <c r="D118" s="124" t="s">
        <v>147</v>
      </c>
      <c r="E118" s="156" t="s">
        <v>19</v>
      </c>
      <c r="F118" s="157" t="s">
        <v>190</v>
      </c>
      <c r="H118" s="156" t="s">
        <v>19</v>
      </c>
      <c r="I118" s="158"/>
      <c r="L118" s="155"/>
      <c r="M118" s="159"/>
      <c r="T118" s="160"/>
      <c r="AT118" s="156" t="s">
        <v>147</v>
      </c>
      <c r="AU118" s="156" t="s">
        <v>71</v>
      </c>
      <c r="AV118" s="11" t="s">
        <v>78</v>
      </c>
      <c r="AW118" s="11" t="s">
        <v>33</v>
      </c>
      <c r="AX118" s="11" t="s">
        <v>71</v>
      </c>
      <c r="AY118" s="156" t="s">
        <v>136</v>
      </c>
    </row>
    <row r="119" spans="2:65" s="10" customFormat="1" ht="11.25">
      <c r="B119" s="146"/>
      <c r="D119" s="124" t="s">
        <v>147</v>
      </c>
      <c r="E119" s="147" t="s">
        <v>19</v>
      </c>
      <c r="F119" s="148" t="s">
        <v>149</v>
      </c>
      <c r="H119" s="149">
        <v>32</v>
      </c>
      <c r="I119" s="150"/>
      <c r="L119" s="146"/>
      <c r="M119" s="151"/>
      <c r="T119" s="152"/>
      <c r="AT119" s="147" t="s">
        <v>147</v>
      </c>
      <c r="AU119" s="147" t="s">
        <v>71</v>
      </c>
      <c r="AV119" s="10" t="s">
        <v>135</v>
      </c>
      <c r="AW119" s="10" t="s">
        <v>33</v>
      </c>
      <c r="AX119" s="10" t="s">
        <v>78</v>
      </c>
      <c r="AY119" s="147" t="s">
        <v>136</v>
      </c>
    </row>
    <row r="120" spans="2:65" s="1" customFormat="1" ht="24.2" customHeight="1">
      <c r="B120" s="29"/>
      <c r="C120" s="128" t="s">
        <v>165</v>
      </c>
      <c r="D120" s="128" t="s">
        <v>142</v>
      </c>
      <c r="E120" s="129" t="s">
        <v>191</v>
      </c>
      <c r="F120" s="130" t="s">
        <v>187</v>
      </c>
      <c r="G120" s="131" t="s">
        <v>159</v>
      </c>
      <c r="H120" s="132">
        <v>8</v>
      </c>
      <c r="I120" s="133"/>
      <c r="J120" s="134">
        <f>ROUND(I120*H120,2)</f>
        <v>0</v>
      </c>
      <c r="K120" s="135"/>
      <c r="L120" s="136"/>
      <c r="M120" s="137" t="s">
        <v>19</v>
      </c>
      <c r="N120" s="138" t="s">
        <v>42</v>
      </c>
      <c r="P120" s="120">
        <f>O120*H120</f>
        <v>0</v>
      </c>
      <c r="Q120" s="120">
        <v>0</v>
      </c>
      <c r="R120" s="120">
        <f>Q120*H120</f>
        <v>0</v>
      </c>
      <c r="S120" s="120">
        <v>0</v>
      </c>
      <c r="T120" s="121">
        <f>S120*H120</f>
        <v>0</v>
      </c>
      <c r="AR120" s="122" t="s">
        <v>145</v>
      </c>
      <c r="AT120" s="122" t="s">
        <v>142</v>
      </c>
      <c r="AU120" s="122" t="s">
        <v>71</v>
      </c>
      <c r="AY120" s="14" t="s">
        <v>136</v>
      </c>
      <c r="BE120" s="123">
        <f>IF(N120="základní",J120,0)</f>
        <v>0</v>
      </c>
      <c r="BF120" s="123">
        <f>IF(N120="snížená",J120,0)</f>
        <v>0</v>
      </c>
      <c r="BG120" s="123">
        <f>IF(N120="zákl. přenesená",J120,0)</f>
        <v>0</v>
      </c>
      <c r="BH120" s="123">
        <f>IF(N120="sníž. přenesená",J120,0)</f>
        <v>0</v>
      </c>
      <c r="BI120" s="123">
        <f>IF(N120="nulová",J120,0)</f>
        <v>0</v>
      </c>
      <c r="BJ120" s="14" t="s">
        <v>78</v>
      </c>
      <c r="BK120" s="123">
        <f>ROUND(I120*H120,2)</f>
        <v>0</v>
      </c>
      <c r="BL120" s="14" t="s">
        <v>135</v>
      </c>
      <c r="BM120" s="122" t="s">
        <v>192</v>
      </c>
    </row>
    <row r="121" spans="2:65" s="1" customFormat="1" ht="11.25">
      <c r="B121" s="29"/>
      <c r="D121" s="124" t="s">
        <v>137</v>
      </c>
      <c r="F121" s="125" t="s">
        <v>187</v>
      </c>
      <c r="I121" s="126"/>
      <c r="L121" s="29"/>
      <c r="M121" s="127"/>
      <c r="T121" s="50"/>
      <c r="AT121" s="14" t="s">
        <v>137</v>
      </c>
      <c r="AU121" s="14" t="s">
        <v>71</v>
      </c>
    </row>
    <row r="122" spans="2:65" s="1" customFormat="1" ht="16.5" customHeight="1">
      <c r="B122" s="29"/>
      <c r="C122" s="128" t="s">
        <v>193</v>
      </c>
      <c r="D122" s="128" t="s">
        <v>142</v>
      </c>
      <c r="E122" s="129" t="s">
        <v>194</v>
      </c>
      <c r="F122" s="130" t="s">
        <v>189</v>
      </c>
      <c r="G122" s="131" t="s">
        <v>195</v>
      </c>
      <c r="H122" s="132">
        <v>0.2</v>
      </c>
      <c r="I122" s="133"/>
      <c r="J122" s="134">
        <f>ROUND(I122*H122,2)</f>
        <v>0</v>
      </c>
      <c r="K122" s="135"/>
      <c r="L122" s="136"/>
      <c r="M122" s="137" t="s">
        <v>19</v>
      </c>
      <c r="N122" s="138" t="s">
        <v>42</v>
      </c>
      <c r="P122" s="120">
        <f>O122*H122</f>
        <v>0</v>
      </c>
      <c r="Q122" s="120">
        <v>0</v>
      </c>
      <c r="R122" s="120">
        <f>Q122*H122</f>
        <v>0</v>
      </c>
      <c r="S122" s="120">
        <v>0</v>
      </c>
      <c r="T122" s="121">
        <f>S122*H122</f>
        <v>0</v>
      </c>
      <c r="AR122" s="122" t="s">
        <v>145</v>
      </c>
      <c r="AT122" s="122" t="s">
        <v>142</v>
      </c>
      <c r="AU122" s="122" t="s">
        <v>71</v>
      </c>
      <c r="AY122" s="14" t="s">
        <v>136</v>
      </c>
      <c r="BE122" s="123">
        <f>IF(N122="základní",J122,0)</f>
        <v>0</v>
      </c>
      <c r="BF122" s="123">
        <f>IF(N122="snížená",J122,0)</f>
        <v>0</v>
      </c>
      <c r="BG122" s="123">
        <f>IF(N122="zákl. přenesená",J122,0)</f>
        <v>0</v>
      </c>
      <c r="BH122" s="123">
        <f>IF(N122="sníž. přenesená",J122,0)</f>
        <v>0</v>
      </c>
      <c r="BI122" s="123">
        <f>IF(N122="nulová",J122,0)</f>
        <v>0</v>
      </c>
      <c r="BJ122" s="14" t="s">
        <v>78</v>
      </c>
      <c r="BK122" s="123">
        <f>ROUND(I122*H122,2)</f>
        <v>0</v>
      </c>
      <c r="BL122" s="14" t="s">
        <v>135</v>
      </c>
      <c r="BM122" s="122" t="s">
        <v>196</v>
      </c>
    </row>
    <row r="123" spans="2:65" s="1" customFormat="1" ht="11.25">
      <c r="B123" s="29"/>
      <c r="D123" s="124" t="s">
        <v>137</v>
      </c>
      <c r="F123" s="125" t="s">
        <v>189</v>
      </c>
      <c r="I123" s="126"/>
      <c r="L123" s="29"/>
      <c r="M123" s="127"/>
      <c r="T123" s="50"/>
      <c r="AT123" s="14" t="s">
        <v>137</v>
      </c>
      <c r="AU123" s="14" t="s">
        <v>71</v>
      </c>
    </row>
    <row r="124" spans="2:65" s="1" customFormat="1" ht="16.5" customHeight="1">
      <c r="B124" s="29"/>
      <c r="C124" s="110" t="s">
        <v>171</v>
      </c>
      <c r="D124" s="110" t="s">
        <v>131</v>
      </c>
      <c r="E124" s="111" t="s">
        <v>197</v>
      </c>
      <c r="F124" s="112" t="s">
        <v>198</v>
      </c>
      <c r="G124" s="113" t="s">
        <v>199</v>
      </c>
      <c r="H124" s="114">
        <v>97.5</v>
      </c>
      <c r="I124" s="115"/>
      <c r="J124" s="116">
        <f>ROUND(I124*H124,2)</f>
        <v>0</v>
      </c>
      <c r="K124" s="117"/>
      <c r="L124" s="29"/>
      <c r="M124" s="118" t="s">
        <v>19</v>
      </c>
      <c r="N124" s="119" t="s">
        <v>42</v>
      </c>
      <c r="P124" s="120">
        <f>O124*H124</f>
        <v>0</v>
      </c>
      <c r="Q124" s="120">
        <v>6.0000000000000002E-5</v>
      </c>
      <c r="R124" s="120">
        <f>Q124*H124</f>
        <v>5.8500000000000002E-3</v>
      </c>
      <c r="S124" s="120">
        <v>0</v>
      </c>
      <c r="T124" s="121">
        <f>S124*H124</f>
        <v>0</v>
      </c>
      <c r="AR124" s="122" t="s">
        <v>135</v>
      </c>
      <c r="AT124" s="122" t="s">
        <v>131</v>
      </c>
      <c r="AU124" s="122" t="s">
        <v>71</v>
      </c>
      <c r="AY124" s="14" t="s">
        <v>136</v>
      </c>
      <c r="BE124" s="123">
        <f>IF(N124="základní",J124,0)</f>
        <v>0</v>
      </c>
      <c r="BF124" s="123">
        <f>IF(N124="snížená",J124,0)</f>
        <v>0</v>
      </c>
      <c r="BG124" s="123">
        <f>IF(N124="zákl. přenesená",J124,0)</f>
        <v>0</v>
      </c>
      <c r="BH124" s="123">
        <f>IF(N124="sníž. přenesená",J124,0)</f>
        <v>0</v>
      </c>
      <c r="BI124" s="123">
        <f>IF(N124="nulová",J124,0)</f>
        <v>0</v>
      </c>
      <c r="BJ124" s="14" t="s">
        <v>78</v>
      </c>
      <c r="BK124" s="123">
        <f>ROUND(I124*H124,2)</f>
        <v>0</v>
      </c>
      <c r="BL124" s="14" t="s">
        <v>135</v>
      </c>
      <c r="BM124" s="122" t="s">
        <v>200</v>
      </c>
    </row>
    <row r="125" spans="2:65" s="1" customFormat="1" ht="11.25">
      <c r="B125" s="29"/>
      <c r="D125" s="124" t="s">
        <v>137</v>
      </c>
      <c r="F125" s="125" t="s">
        <v>201</v>
      </c>
      <c r="I125" s="126"/>
      <c r="L125" s="29"/>
      <c r="M125" s="127"/>
      <c r="T125" s="50"/>
      <c r="AT125" s="14" t="s">
        <v>137</v>
      </c>
      <c r="AU125" s="14" t="s">
        <v>71</v>
      </c>
    </row>
    <row r="126" spans="2:65" s="1" customFormat="1" ht="11.25">
      <c r="B126" s="29"/>
      <c r="D126" s="153" t="s">
        <v>154</v>
      </c>
      <c r="F126" s="154" t="s">
        <v>202</v>
      </c>
      <c r="I126" s="126"/>
      <c r="L126" s="29"/>
      <c r="M126" s="127"/>
      <c r="T126" s="50"/>
      <c r="AT126" s="14" t="s">
        <v>154</v>
      </c>
      <c r="AU126" s="14" t="s">
        <v>71</v>
      </c>
    </row>
    <row r="127" spans="2:65" s="1" customFormat="1" ht="21.75" customHeight="1">
      <c r="B127" s="29"/>
      <c r="C127" s="110" t="s">
        <v>203</v>
      </c>
      <c r="D127" s="110" t="s">
        <v>131</v>
      </c>
      <c r="E127" s="111" t="s">
        <v>204</v>
      </c>
      <c r="F127" s="112" t="s">
        <v>205</v>
      </c>
      <c r="G127" s="113" t="s">
        <v>140</v>
      </c>
      <c r="H127" s="114">
        <v>0.96</v>
      </c>
      <c r="I127" s="115"/>
      <c r="J127" s="116">
        <f>ROUND(I127*H127,2)</f>
        <v>0</v>
      </c>
      <c r="K127" s="117"/>
      <c r="L127" s="29"/>
      <c r="M127" s="118" t="s">
        <v>19</v>
      </c>
      <c r="N127" s="119" t="s">
        <v>42</v>
      </c>
      <c r="P127" s="120">
        <f>O127*H127</f>
        <v>0</v>
      </c>
      <c r="Q127" s="120">
        <v>0</v>
      </c>
      <c r="R127" s="120">
        <f>Q127*H127</f>
        <v>0</v>
      </c>
      <c r="S127" s="120">
        <v>0</v>
      </c>
      <c r="T127" s="121">
        <f>S127*H127</f>
        <v>0</v>
      </c>
      <c r="AR127" s="122" t="s">
        <v>135</v>
      </c>
      <c r="AT127" s="122" t="s">
        <v>131</v>
      </c>
      <c r="AU127" s="122" t="s">
        <v>71</v>
      </c>
      <c r="AY127" s="14" t="s">
        <v>136</v>
      </c>
      <c r="BE127" s="123">
        <f>IF(N127="základní",J127,0)</f>
        <v>0</v>
      </c>
      <c r="BF127" s="123">
        <f>IF(N127="snížená",J127,0)</f>
        <v>0</v>
      </c>
      <c r="BG127" s="123">
        <f>IF(N127="zákl. přenesená",J127,0)</f>
        <v>0</v>
      </c>
      <c r="BH127" s="123">
        <f>IF(N127="sníž. přenesená",J127,0)</f>
        <v>0</v>
      </c>
      <c r="BI127" s="123">
        <f>IF(N127="nulová",J127,0)</f>
        <v>0</v>
      </c>
      <c r="BJ127" s="14" t="s">
        <v>78</v>
      </c>
      <c r="BK127" s="123">
        <f>ROUND(I127*H127,2)</f>
        <v>0</v>
      </c>
      <c r="BL127" s="14" t="s">
        <v>135</v>
      </c>
      <c r="BM127" s="122" t="s">
        <v>206</v>
      </c>
    </row>
    <row r="128" spans="2:65" s="1" customFormat="1" ht="11.25">
      <c r="B128" s="29"/>
      <c r="D128" s="124" t="s">
        <v>137</v>
      </c>
      <c r="F128" s="125" t="s">
        <v>205</v>
      </c>
      <c r="I128" s="126"/>
      <c r="L128" s="29"/>
      <c r="M128" s="127"/>
      <c r="T128" s="50"/>
      <c r="AT128" s="14" t="s">
        <v>137</v>
      </c>
      <c r="AU128" s="14" t="s">
        <v>71</v>
      </c>
    </row>
    <row r="129" spans="2:65" s="9" customFormat="1" ht="11.25">
      <c r="B129" s="139"/>
      <c r="D129" s="124" t="s">
        <v>147</v>
      </c>
      <c r="E129" s="140" t="s">
        <v>19</v>
      </c>
      <c r="F129" s="141" t="s">
        <v>207</v>
      </c>
      <c r="H129" s="142">
        <v>0.96</v>
      </c>
      <c r="I129" s="143"/>
      <c r="L129" s="139"/>
      <c r="M129" s="144"/>
      <c r="T129" s="145"/>
      <c r="AT129" s="140" t="s">
        <v>147</v>
      </c>
      <c r="AU129" s="140" t="s">
        <v>71</v>
      </c>
      <c r="AV129" s="9" t="s">
        <v>80</v>
      </c>
      <c r="AW129" s="9" t="s">
        <v>33</v>
      </c>
      <c r="AX129" s="9" t="s">
        <v>71</v>
      </c>
      <c r="AY129" s="140" t="s">
        <v>136</v>
      </c>
    </row>
    <row r="130" spans="2:65" s="10" customFormat="1" ht="11.25">
      <c r="B130" s="146"/>
      <c r="D130" s="124" t="s">
        <v>147</v>
      </c>
      <c r="E130" s="147" t="s">
        <v>19</v>
      </c>
      <c r="F130" s="148" t="s">
        <v>149</v>
      </c>
      <c r="H130" s="149">
        <v>0.96</v>
      </c>
      <c r="I130" s="150"/>
      <c r="L130" s="146"/>
      <c r="M130" s="151"/>
      <c r="T130" s="152"/>
      <c r="AT130" s="147" t="s">
        <v>147</v>
      </c>
      <c r="AU130" s="147" t="s">
        <v>71</v>
      </c>
      <c r="AV130" s="10" t="s">
        <v>135</v>
      </c>
      <c r="AW130" s="10" t="s">
        <v>33</v>
      </c>
      <c r="AX130" s="10" t="s">
        <v>78</v>
      </c>
      <c r="AY130" s="147" t="s">
        <v>136</v>
      </c>
    </row>
    <row r="131" spans="2:65" s="1" customFormat="1" ht="21.75" customHeight="1">
      <c r="B131" s="29"/>
      <c r="C131" s="110" t="s">
        <v>176</v>
      </c>
      <c r="D131" s="110" t="s">
        <v>131</v>
      </c>
      <c r="E131" s="111" t="s">
        <v>180</v>
      </c>
      <c r="F131" s="112" t="s">
        <v>181</v>
      </c>
      <c r="G131" s="113" t="s">
        <v>182</v>
      </c>
      <c r="H131" s="114">
        <v>792.5</v>
      </c>
      <c r="I131" s="115"/>
      <c r="J131" s="116">
        <f>ROUND(I131*H131,2)</f>
        <v>0</v>
      </c>
      <c r="K131" s="117"/>
      <c r="L131" s="29"/>
      <c r="M131" s="118" t="s">
        <v>19</v>
      </c>
      <c r="N131" s="119" t="s">
        <v>42</v>
      </c>
      <c r="P131" s="120">
        <f>O131*H131</f>
        <v>0</v>
      </c>
      <c r="Q131" s="120">
        <v>2.0000000000000001E-4</v>
      </c>
      <c r="R131" s="120">
        <f>Q131*H131</f>
        <v>0.1585</v>
      </c>
      <c r="S131" s="120">
        <v>0</v>
      </c>
      <c r="T131" s="121">
        <f>S131*H131</f>
        <v>0</v>
      </c>
      <c r="AR131" s="122" t="s">
        <v>135</v>
      </c>
      <c r="AT131" s="122" t="s">
        <v>131</v>
      </c>
      <c r="AU131" s="122" t="s">
        <v>71</v>
      </c>
      <c r="AY131" s="14" t="s">
        <v>136</v>
      </c>
      <c r="BE131" s="123">
        <f>IF(N131="základní",J131,0)</f>
        <v>0</v>
      </c>
      <c r="BF131" s="123">
        <f>IF(N131="snížená",J131,0)</f>
        <v>0</v>
      </c>
      <c r="BG131" s="123">
        <f>IF(N131="zákl. přenesená",J131,0)</f>
        <v>0</v>
      </c>
      <c r="BH131" s="123">
        <f>IF(N131="sníž. přenesená",J131,0)</f>
        <v>0</v>
      </c>
      <c r="BI131" s="123">
        <f>IF(N131="nulová",J131,0)</f>
        <v>0</v>
      </c>
      <c r="BJ131" s="14" t="s">
        <v>78</v>
      </c>
      <c r="BK131" s="123">
        <f>ROUND(I131*H131,2)</f>
        <v>0</v>
      </c>
      <c r="BL131" s="14" t="s">
        <v>135</v>
      </c>
      <c r="BM131" s="122" t="s">
        <v>208</v>
      </c>
    </row>
    <row r="132" spans="2:65" s="1" customFormat="1" ht="19.5">
      <c r="B132" s="29"/>
      <c r="D132" s="124" t="s">
        <v>137</v>
      </c>
      <c r="F132" s="125" t="s">
        <v>184</v>
      </c>
      <c r="I132" s="126"/>
      <c r="L132" s="29"/>
      <c r="M132" s="127"/>
      <c r="T132" s="50"/>
      <c r="AT132" s="14" t="s">
        <v>137</v>
      </c>
      <c r="AU132" s="14" t="s">
        <v>71</v>
      </c>
    </row>
    <row r="133" spans="2:65" s="1" customFormat="1" ht="11.25">
      <c r="B133" s="29"/>
      <c r="D133" s="153" t="s">
        <v>154</v>
      </c>
      <c r="F133" s="154" t="s">
        <v>185</v>
      </c>
      <c r="I133" s="126"/>
      <c r="L133" s="29"/>
      <c r="M133" s="127"/>
      <c r="T133" s="50"/>
      <c r="AT133" s="14" t="s">
        <v>154</v>
      </c>
      <c r="AU133" s="14" t="s">
        <v>71</v>
      </c>
    </row>
    <row r="134" spans="2:65" s="9" customFormat="1" ht="11.25">
      <c r="B134" s="139"/>
      <c r="D134" s="124" t="s">
        <v>147</v>
      </c>
      <c r="E134" s="140" t="s">
        <v>19</v>
      </c>
      <c r="F134" s="141" t="s">
        <v>209</v>
      </c>
      <c r="H134" s="142">
        <v>792.5</v>
      </c>
      <c r="I134" s="143"/>
      <c r="L134" s="139"/>
      <c r="M134" s="144"/>
      <c r="T134" s="145"/>
      <c r="AT134" s="140" t="s">
        <v>147</v>
      </c>
      <c r="AU134" s="140" t="s">
        <v>71</v>
      </c>
      <c r="AV134" s="9" t="s">
        <v>80</v>
      </c>
      <c r="AW134" s="9" t="s">
        <v>33</v>
      </c>
      <c r="AX134" s="9" t="s">
        <v>71</v>
      </c>
      <c r="AY134" s="140" t="s">
        <v>136</v>
      </c>
    </row>
    <row r="135" spans="2:65" s="10" customFormat="1" ht="11.25">
      <c r="B135" s="146"/>
      <c r="D135" s="124" t="s">
        <v>147</v>
      </c>
      <c r="E135" s="147" t="s">
        <v>19</v>
      </c>
      <c r="F135" s="148" t="s">
        <v>149</v>
      </c>
      <c r="H135" s="149">
        <v>792.5</v>
      </c>
      <c r="I135" s="150"/>
      <c r="L135" s="146"/>
      <c r="M135" s="151"/>
      <c r="T135" s="152"/>
      <c r="AT135" s="147" t="s">
        <v>147</v>
      </c>
      <c r="AU135" s="147" t="s">
        <v>71</v>
      </c>
      <c r="AV135" s="10" t="s">
        <v>135</v>
      </c>
      <c r="AW135" s="10" t="s">
        <v>33</v>
      </c>
      <c r="AX135" s="10" t="s">
        <v>78</v>
      </c>
      <c r="AY135" s="147" t="s">
        <v>136</v>
      </c>
    </row>
    <row r="136" spans="2:65" s="1" customFormat="1" ht="24.2" customHeight="1">
      <c r="B136" s="29"/>
      <c r="C136" s="128" t="s">
        <v>8</v>
      </c>
      <c r="D136" s="128" t="s">
        <v>142</v>
      </c>
      <c r="E136" s="129" t="s">
        <v>210</v>
      </c>
      <c r="F136" s="130" t="s">
        <v>211</v>
      </c>
      <c r="G136" s="131" t="s">
        <v>134</v>
      </c>
      <c r="H136" s="132">
        <v>317</v>
      </c>
      <c r="I136" s="133"/>
      <c r="J136" s="134">
        <f>ROUND(I136*H136,2)</f>
        <v>0</v>
      </c>
      <c r="K136" s="135"/>
      <c r="L136" s="136"/>
      <c r="M136" s="137" t="s">
        <v>19</v>
      </c>
      <c r="N136" s="138" t="s">
        <v>42</v>
      </c>
      <c r="P136" s="120">
        <f>O136*H136</f>
        <v>0</v>
      </c>
      <c r="Q136" s="120">
        <v>0</v>
      </c>
      <c r="R136" s="120">
        <f>Q136*H136</f>
        <v>0</v>
      </c>
      <c r="S136" s="120">
        <v>0</v>
      </c>
      <c r="T136" s="121">
        <f>S136*H136</f>
        <v>0</v>
      </c>
      <c r="AR136" s="122" t="s">
        <v>145</v>
      </c>
      <c r="AT136" s="122" t="s">
        <v>142</v>
      </c>
      <c r="AU136" s="122" t="s">
        <v>71</v>
      </c>
      <c r="AY136" s="14" t="s">
        <v>136</v>
      </c>
      <c r="BE136" s="123">
        <f>IF(N136="základní",J136,0)</f>
        <v>0</v>
      </c>
      <c r="BF136" s="123">
        <f>IF(N136="snížená",J136,0)</f>
        <v>0</v>
      </c>
      <c r="BG136" s="123">
        <f>IF(N136="zákl. přenesená",J136,0)</f>
        <v>0</v>
      </c>
      <c r="BH136" s="123">
        <f>IF(N136="sníž. přenesená",J136,0)</f>
        <v>0</v>
      </c>
      <c r="BI136" s="123">
        <f>IF(N136="nulová",J136,0)</f>
        <v>0</v>
      </c>
      <c r="BJ136" s="14" t="s">
        <v>78</v>
      </c>
      <c r="BK136" s="123">
        <f>ROUND(I136*H136,2)</f>
        <v>0</v>
      </c>
      <c r="BL136" s="14" t="s">
        <v>135</v>
      </c>
      <c r="BM136" s="122" t="s">
        <v>212</v>
      </c>
    </row>
    <row r="137" spans="2:65" s="1" customFormat="1" ht="11.25">
      <c r="B137" s="29"/>
      <c r="D137" s="124" t="s">
        <v>137</v>
      </c>
      <c r="F137" s="125" t="s">
        <v>211</v>
      </c>
      <c r="I137" s="126"/>
      <c r="L137" s="29"/>
      <c r="M137" s="127"/>
      <c r="T137" s="50"/>
      <c r="AT137" s="14" t="s">
        <v>137</v>
      </c>
      <c r="AU137" s="14" t="s">
        <v>71</v>
      </c>
    </row>
    <row r="138" spans="2:65" s="1" customFormat="1" ht="21.75" customHeight="1">
      <c r="B138" s="29"/>
      <c r="C138" s="128" t="s">
        <v>183</v>
      </c>
      <c r="D138" s="128" t="s">
        <v>142</v>
      </c>
      <c r="E138" s="129" t="s">
        <v>213</v>
      </c>
      <c r="F138" s="130" t="s">
        <v>214</v>
      </c>
      <c r="G138" s="131" t="s">
        <v>134</v>
      </c>
      <c r="H138" s="132">
        <v>165</v>
      </c>
      <c r="I138" s="133"/>
      <c r="J138" s="134">
        <f>ROUND(I138*H138,2)</f>
        <v>0</v>
      </c>
      <c r="K138" s="135"/>
      <c r="L138" s="136"/>
      <c r="M138" s="137" t="s">
        <v>19</v>
      </c>
      <c r="N138" s="138" t="s">
        <v>42</v>
      </c>
      <c r="P138" s="120">
        <f>O138*H138</f>
        <v>0</v>
      </c>
      <c r="Q138" s="120">
        <v>0</v>
      </c>
      <c r="R138" s="120">
        <f>Q138*H138</f>
        <v>0</v>
      </c>
      <c r="S138" s="120">
        <v>0</v>
      </c>
      <c r="T138" s="121">
        <f>S138*H138</f>
        <v>0</v>
      </c>
      <c r="AR138" s="122" t="s">
        <v>145</v>
      </c>
      <c r="AT138" s="122" t="s">
        <v>142</v>
      </c>
      <c r="AU138" s="122" t="s">
        <v>71</v>
      </c>
      <c r="AY138" s="14" t="s">
        <v>136</v>
      </c>
      <c r="BE138" s="123">
        <f>IF(N138="základní",J138,0)</f>
        <v>0</v>
      </c>
      <c r="BF138" s="123">
        <f>IF(N138="snížená",J138,0)</f>
        <v>0</v>
      </c>
      <c r="BG138" s="123">
        <f>IF(N138="zákl. přenesená",J138,0)</f>
        <v>0</v>
      </c>
      <c r="BH138" s="123">
        <f>IF(N138="sníž. přenesená",J138,0)</f>
        <v>0</v>
      </c>
      <c r="BI138" s="123">
        <f>IF(N138="nulová",J138,0)</f>
        <v>0</v>
      </c>
      <c r="BJ138" s="14" t="s">
        <v>78</v>
      </c>
      <c r="BK138" s="123">
        <f>ROUND(I138*H138,2)</f>
        <v>0</v>
      </c>
      <c r="BL138" s="14" t="s">
        <v>135</v>
      </c>
      <c r="BM138" s="122" t="s">
        <v>215</v>
      </c>
    </row>
    <row r="139" spans="2:65" s="1" customFormat="1" ht="11.25">
      <c r="B139" s="29"/>
      <c r="D139" s="124" t="s">
        <v>137</v>
      </c>
      <c r="F139" s="125" t="s">
        <v>214</v>
      </c>
      <c r="I139" s="126"/>
      <c r="L139" s="29"/>
      <c r="M139" s="127"/>
      <c r="T139" s="50"/>
      <c r="AT139" s="14" t="s">
        <v>137</v>
      </c>
      <c r="AU139" s="14" t="s">
        <v>71</v>
      </c>
    </row>
    <row r="140" spans="2:65" s="1" customFormat="1" ht="16.5" customHeight="1">
      <c r="B140" s="29"/>
      <c r="C140" s="110" t="s">
        <v>216</v>
      </c>
      <c r="D140" s="110" t="s">
        <v>131</v>
      </c>
      <c r="E140" s="111" t="s">
        <v>217</v>
      </c>
      <c r="F140" s="112" t="s">
        <v>218</v>
      </c>
      <c r="G140" s="113" t="s">
        <v>140</v>
      </c>
      <c r="H140" s="114">
        <v>1629</v>
      </c>
      <c r="I140" s="115"/>
      <c r="J140" s="116">
        <f>ROUND(I140*H140,2)</f>
        <v>0</v>
      </c>
      <c r="K140" s="117"/>
      <c r="L140" s="29"/>
      <c r="M140" s="118" t="s">
        <v>19</v>
      </c>
      <c r="N140" s="119" t="s">
        <v>42</v>
      </c>
      <c r="P140" s="120">
        <f>O140*H140</f>
        <v>0</v>
      </c>
      <c r="Q140" s="120">
        <v>0</v>
      </c>
      <c r="R140" s="120">
        <f>Q140*H140</f>
        <v>0</v>
      </c>
      <c r="S140" s="120">
        <v>0</v>
      </c>
      <c r="T140" s="121">
        <f>S140*H140</f>
        <v>0</v>
      </c>
      <c r="AR140" s="122" t="s">
        <v>135</v>
      </c>
      <c r="AT140" s="122" t="s">
        <v>131</v>
      </c>
      <c r="AU140" s="122" t="s">
        <v>71</v>
      </c>
      <c r="AY140" s="14" t="s">
        <v>136</v>
      </c>
      <c r="BE140" s="123">
        <f>IF(N140="základní",J140,0)</f>
        <v>0</v>
      </c>
      <c r="BF140" s="123">
        <f>IF(N140="snížená",J140,0)</f>
        <v>0</v>
      </c>
      <c r="BG140" s="123">
        <f>IF(N140="zákl. přenesená",J140,0)</f>
        <v>0</v>
      </c>
      <c r="BH140" s="123">
        <f>IF(N140="sníž. přenesená",J140,0)</f>
        <v>0</v>
      </c>
      <c r="BI140" s="123">
        <f>IF(N140="nulová",J140,0)</f>
        <v>0</v>
      </c>
      <c r="BJ140" s="14" t="s">
        <v>78</v>
      </c>
      <c r="BK140" s="123">
        <f>ROUND(I140*H140,2)</f>
        <v>0</v>
      </c>
      <c r="BL140" s="14" t="s">
        <v>135</v>
      </c>
      <c r="BM140" s="122" t="s">
        <v>219</v>
      </c>
    </row>
    <row r="141" spans="2:65" s="1" customFormat="1" ht="11.25">
      <c r="B141" s="29"/>
      <c r="D141" s="124" t="s">
        <v>137</v>
      </c>
      <c r="F141" s="125" t="s">
        <v>220</v>
      </c>
      <c r="I141" s="126"/>
      <c r="L141" s="29"/>
      <c r="M141" s="127"/>
      <c r="T141" s="50"/>
      <c r="AT141" s="14" t="s">
        <v>137</v>
      </c>
      <c r="AU141" s="14" t="s">
        <v>71</v>
      </c>
    </row>
    <row r="142" spans="2:65" s="1" customFormat="1" ht="11.25">
      <c r="B142" s="29"/>
      <c r="D142" s="153" t="s">
        <v>154</v>
      </c>
      <c r="F142" s="154" t="s">
        <v>221</v>
      </c>
      <c r="I142" s="126"/>
      <c r="L142" s="29"/>
      <c r="M142" s="127"/>
      <c r="T142" s="50"/>
      <c r="AT142" s="14" t="s">
        <v>154</v>
      </c>
      <c r="AU142" s="14" t="s">
        <v>71</v>
      </c>
    </row>
    <row r="143" spans="2:65" s="1" customFormat="1" ht="16.5" customHeight="1">
      <c r="B143" s="29"/>
      <c r="C143" s="128" t="s">
        <v>200</v>
      </c>
      <c r="D143" s="128" t="s">
        <v>142</v>
      </c>
      <c r="E143" s="129" t="s">
        <v>222</v>
      </c>
      <c r="F143" s="130" t="s">
        <v>223</v>
      </c>
      <c r="G143" s="131" t="s">
        <v>140</v>
      </c>
      <c r="H143" s="132">
        <v>1954.8</v>
      </c>
      <c r="I143" s="133"/>
      <c r="J143" s="134">
        <f>ROUND(I143*H143,2)</f>
        <v>0</v>
      </c>
      <c r="K143" s="135"/>
      <c r="L143" s="136"/>
      <c r="M143" s="137" t="s">
        <v>19</v>
      </c>
      <c r="N143" s="138" t="s">
        <v>42</v>
      </c>
      <c r="P143" s="120">
        <f>O143*H143</f>
        <v>0</v>
      </c>
      <c r="Q143" s="120">
        <v>1.7700000000000001E-3</v>
      </c>
      <c r="R143" s="120">
        <f>Q143*H143</f>
        <v>3.4599960000000003</v>
      </c>
      <c r="S143" s="120">
        <v>0</v>
      </c>
      <c r="T143" s="121">
        <f>S143*H143</f>
        <v>0</v>
      </c>
      <c r="AR143" s="122" t="s">
        <v>145</v>
      </c>
      <c r="AT143" s="122" t="s">
        <v>142</v>
      </c>
      <c r="AU143" s="122" t="s">
        <v>71</v>
      </c>
      <c r="AY143" s="14" t="s">
        <v>136</v>
      </c>
      <c r="BE143" s="123">
        <f>IF(N143="základní",J143,0)</f>
        <v>0</v>
      </c>
      <c r="BF143" s="123">
        <f>IF(N143="snížená",J143,0)</f>
        <v>0</v>
      </c>
      <c r="BG143" s="123">
        <f>IF(N143="zákl. přenesená",J143,0)</f>
        <v>0</v>
      </c>
      <c r="BH143" s="123">
        <f>IF(N143="sníž. přenesená",J143,0)</f>
        <v>0</v>
      </c>
      <c r="BI143" s="123">
        <f>IF(N143="nulová",J143,0)</f>
        <v>0</v>
      </c>
      <c r="BJ143" s="14" t="s">
        <v>78</v>
      </c>
      <c r="BK143" s="123">
        <f>ROUND(I143*H143,2)</f>
        <v>0</v>
      </c>
      <c r="BL143" s="14" t="s">
        <v>135</v>
      </c>
      <c r="BM143" s="122" t="s">
        <v>224</v>
      </c>
    </row>
    <row r="144" spans="2:65" s="1" customFormat="1" ht="11.25">
      <c r="B144" s="29"/>
      <c r="D144" s="124" t="s">
        <v>137</v>
      </c>
      <c r="F144" s="125" t="s">
        <v>223</v>
      </c>
      <c r="I144" s="126"/>
      <c r="L144" s="29"/>
      <c r="M144" s="127"/>
      <c r="T144" s="50"/>
      <c r="AT144" s="14" t="s">
        <v>137</v>
      </c>
      <c r="AU144" s="14" t="s">
        <v>71</v>
      </c>
    </row>
    <row r="145" spans="2:65" s="9" customFormat="1" ht="11.25">
      <c r="B145" s="139"/>
      <c r="D145" s="124" t="s">
        <v>147</v>
      </c>
      <c r="E145" s="140" t="s">
        <v>19</v>
      </c>
      <c r="F145" s="141" t="s">
        <v>225</v>
      </c>
      <c r="H145" s="142">
        <v>1954.8</v>
      </c>
      <c r="I145" s="143"/>
      <c r="L145" s="139"/>
      <c r="M145" s="144"/>
      <c r="T145" s="145"/>
      <c r="AT145" s="140" t="s">
        <v>147</v>
      </c>
      <c r="AU145" s="140" t="s">
        <v>71</v>
      </c>
      <c r="AV145" s="9" t="s">
        <v>80</v>
      </c>
      <c r="AW145" s="9" t="s">
        <v>33</v>
      </c>
      <c r="AX145" s="9" t="s">
        <v>71</v>
      </c>
      <c r="AY145" s="140" t="s">
        <v>136</v>
      </c>
    </row>
    <row r="146" spans="2:65" s="10" customFormat="1" ht="11.25">
      <c r="B146" s="146"/>
      <c r="D146" s="124" t="s">
        <v>147</v>
      </c>
      <c r="E146" s="147" t="s">
        <v>19</v>
      </c>
      <c r="F146" s="148" t="s">
        <v>149</v>
      </c>
      <c r="H146" s="149">
        <v>1954.8</v>
      </c>
      <c r="I146" s="150"/>
      <c r="L146" s="146"/>
      <c r="M146" s="151"/>
      <c r="T146" s="152"/>
      <c r="AT146" s="147" t="s">
        <v>147</v>
      </c>
      <c r="AU146" s="147" t="s">
        <v>71</v>
      </c>
      <c r="AV146" s="10" t="s">
        <v>135</v>
      </c>
      <c r="AW146" s="10" t="s">
        <v>33</v>
      </c>
      <c r="AX146" s="10" t="s">
        <v>78</v>
      </c>
      <c r="AY146" s="147" t="s">
        <v>136</v>
      </c>
    </row>
    <row r="147" spans="2:65" s="11" customFormat="1" ht="11.25">
      <c r="B147" s="155"/>
      <c r="D147" s="124" t="s">
        <v>147</v>
      </c>
      <c r="E147" s="156" t="s">
        <v>19</v>
      </c>
      <c r="F147" s="157" t="s">
        <v>226</v>
      </c>
      <c r="H147" s="156" t="s">
        <v>19</v>
      </c>
      <c r="I147" s="158"/>
      <c r="L147" s="155"/>
      <c r="M147" s="159"/>
      <c r="T147" s="160"/>
      <c r="AT147" s="156" t="s">
        <v>147</v>
      </c>
      <c r="AU147" s="156" t="s">
        <v>71</v>
      </c>
      <c r="AV147" s="11" t="s">
        <v>78</v>
      </c>
      <c r="AW147" s="11" t="s">
        <v>33</v>
      </c>
      <c r="AX147" s="11" t="s">
        <v>71</v>
      </c>
      <c r="AY147" s="156" t="s">
        <v>136</v>
      </c>
    </row>
    <row r="148" spans="2:65" s="11" customFormat="1" ht="11.25">
      <c r="B148" s="155"/>
      <c r="D148" s="124" t="s">
        <v>147</v>
      </c>
      <c r="E148" s="156" t="s">
        <v>19</v>
      </c>
      <c r="F148" s="157" t="s">
        <v>227</v>
      </c>
      <c r="H148" s="156" t="s">
        <v>19</v>
      </c>
      <c r="I148" s="158"/>
      <c r="L148" s="155"/>
      <c r="M148" s="159"/>
      <c r="T148" s="160"/>
      <c r="AT148" s="156" t="s">
        <v>147</v>
      </c>
      <c r="AU148" s="156" t="s">
        <v>71</v>
      </c>
      <c r="AV148" s="11" t="s">
        <v>78</v>
      </c>
      <c r="AW148" s="11" t="s">
        <v>33</v>
      </c>
      <c r="AX148" s="11" t="s">
        <v>71</v>
      </c>
      <c r="AY148" s="156" t="s">
        <v>136</v>
      </c>
    </row>
    <row r="149" spans="2:65" s="11" customFormat="1" ht="11.25">
      <c r="B149" s="155"/>
      <c r="D149" s="124" t="s">
        <v>147</v>
      </c>
      <c r="E149" s="156" t="s">
        <v>19</v>
      </c>
      <c r="F149" s="157" t="s">
        <v>228</v>
      </c>
      <c r="H149" s="156" t="s">
        <v>19</v>
      </c>
      <c r="I149" s="158"/>
      <c r="L149" s="155"/>
      <c r="M149" s="159"/>
      <c r="T149" s="160"/>
      <c r="AT149" s="156" t="s">
        <v>147</v>
      </c>
      <c r="AU149" s="156" t="s">
        <v>71</v>
      </c>
      <c r="AV149" s="11" t="s">
        <v>78</v>
      </c>
      <c r="AW149" s="11" t="s">
        <v>33</v>
      </c>
      <c r="AX149" s="11" t="s">
        <v>71</v>
      </c>
      <c r="AY149" s="156" t="s">
        <v>136</v>
      </c>
    </row>
    <row r="150" spans="2:65" s="11" customFormat="1" ht="22.5">
      <c r="B150" s="155"/>
      <c r="D150" s="124" t="s">
        <v>147</v>
      </c>
      <c r="E150" s="156" t="s">
        <v>19</v>
      </c>
      <c r="F150" s="157" t="s">
        <v>229</v>
      </c>
      <c r="H150" s="156" t="s">
        <v>19</v>
      </c>
      <c r="I150" s="158"/>
      <c r="L150" s="155"/>
      <c r="M150" s="159"/>
      <c r="T150" s="160"/>
      <c r="AT150" s="156" t="s">
        <v>147</v>
      </c>
      <c r="AU150" s="156" t="s">
        <v>71</v>
      </c>
      <c r="AV150" s="11" t="s">
        <v>78</v>
      </c>
      <c r="AW150" s="11" t="s">
        <v>33</v>
      </c>
      <c r="AX150" s="11" t="s">
        <v>71</v>
      </c>
      <c r="AY150" s="156" t="s">
        <v>136</v>
      </c>
    </row>
    <row r="151" spans="2:65" s="11" customFormat="1" ht="11.25">
      <c r="B151" s="155"/>
      <c r="D151" s="124" t="s">
        <v>147</v>
      </c>
      <c r="E151" s="156" t="s">
        <v>19</v>
      </c>
      <c r="F151" s="157" t="s">
        <v>230</v>
      </c>
      <c r="H151" s="156" t="s">
        <v>19</v>
      </c>
      <c r="I151" s="158"/>
      <c r="L151" s="155"/>
      <c r="M151" s="159"/>
      <c r="T151" s="160"/>
      <c r="AT151" s="156" t="s">
        <v>147</v>
      </c>
      <c r="AU151" s="156" t="s">
        <v>71</v>
      </c>
      <c r="AV151" s="11" t="s">
        <v>78</v>
      </c>
      <c r="AW151" s="11" t="s">
        <v>33</v>
      </c>
      <c r="AX151" s="11" t="s">
        <v>71</v>
      </c>
      <c r="AY151" s="156" t="s">
        <v>136</v>
      </c>
    </row>
    <row r="152" spans="2:65" s="1" customFormat="1" ht="16.5" customHeight="1">
      <c r="B152" s="29"/>
      <c r="C152" s="110" t="s">
        <v>231</v>
      </c>
      <c r="D152" s="110" t="s">
        <v>131</v>
      </c>
      <c r="E152" s="111" t="s">
        <v>232</v>
      </c>
      <c r="F152" s="112" t="s">
        <v>233</v>
      </c>
      <c r="G152" s="113" t="s">
        <v>140</v>
      </c>
      <c r="H152" s="114">
        <v>600</v>
      </c>
      <c r="I152" s="115"/>
      <c r="J152" s="116">
        <f>ROUND(I152*H152,2)</f>
        <v>0</v>
      </c>
      <c r="K152" s="117"/>
      <c r="L152" s="29"/>
      <c r="M152" s="118" t="s">
        <v>19</v>
      </c>
      <c r="N152" s="119" t="s">
        <v>42</v>
      </c>
      <c r="P152" s="120">
        <f>O152*H152</f>
        <v>0</v>
      </c>
      <c r="Q152" s="120">
        <v>0</v>
      </c>
      <c r="R152" s="120">
        <f>Q152*H152</f>
        <v>0</v>
      </c>
      <c r="S152" s="120">
        <v>0</v>
      </c>
      <c r="T152" s="121">
        <f>S152*H152</f>
        <v>0</v>
      </c>
      <c r="AR152" s="122" t="s">
        <v>135</v>
      </c>
      <c r="AT152" s="122" t="s">
        <v>131</v>
      </c>
      <c r="AU152" s="122" t="s">
        <v>71</v>
      </c>
      <c r="AY152" s="14" t="s">
        <v>136</v>
      </c>
      <c r="BE152" s="123">
        <f>IF(N152="základní",J152,0)</f>
        <v>0</v>
      </c>
      <c r="BF152" s="123">
        <f>IF(N152="snížená",J152,0)</f>
        <v>0</v>
      </c>
      <c r="BG152" s="123">
        <f>IF(N152="zákl. přenesená",J152,0)</f>
        <v>0</v>
      </c>
      <c r="BH152" s="123">
        <f>IF(N152="sníž. přenesená",J152,0)</f>
        <v>0</v>
      </c>
      <c r="BI152" s="123">
        <f>IF(N152="nulová",J152,0)</f>
        <v>0</v>
      </c>
      <c r="BJ152" s="14" t="s">
        <v>78</v>
      </c>
      <c r="BK152" s="123">
        <f>ROUND(I152*H152,2)</f>
        <v>0</v>
      </c>
      <c r="BL152" s="14" t="s">
        <v>135</v>
      </c>
      <c r="BM152" s="122" t="s">
        <v>234</v>
      </c>
    </row>
    <row r="153" spans="2:65" s="1" customFormat="1" ht="11.25">
      <c r="B153" s="29"/>
      <c r="D153" s="124" t="s">
        <v>137</v>
      </c>
      <c r="F153" s="125" t="s">
        <v>235</v>
      </c>
      <c r="I153" s="126"/>
      <c r="L153" s="29"/>
      <c r="M153" s="127"/>
      <c r="T153" s="50"/>
      <c r="AT153" s="14" t="s">
        <v>137</v>
      </c>
      <c r="AU153" s="14" t="s">
        <v>71</v>
      </c>
    </row>
    <row r="154" spans="2:65" s="1" customFormat="1" ht="11.25">
      <c r="B154" s="29"/>
      <c r="D154" s="153" t="s">
        <v>154</v>
      </c>
      <c r="F154" s="154" t="s">
        <v>236</v>
      </c>
      <c r="I154" s="126"/>
      <c r="L154" s="29"/>
      <c r="M154" s="127"/>
      <c r="T154" s="50"/>
      <c r="AT154" s="14" t="s">
        <v>154</v>
      </c>
      <c r="AU154" s="14" t="s">
        <v>71</v>
      </c>
    </row>
    <row r="155" spans="2:65" s="1" customFormat="1" ht="16.5" customHeight="1">
      <c r="B155" s="29"/>
      <c r="C155" s="128" t="s">
        <v>206</v>
      </c>
      <c r="D155" s="128" t="s">
        <v>142</v>
      </c>
      <c r="E155" s="129" t="s">
        <v>237</v>
      </c>
      <c r="F155" s="130" t="s">
        <v>238</v>
      </c>
      <c r="G155" s="131" t="s">
        <v>140</v>
      </c>
      <c r="H155" s="132">
        <v>720</v>
      </c>
      <c r="I155" s="133"/>
      <c r="J155" s="134">
        <f>ROUND(I155*H155,2)</f>
        <v>0</v>
      </c>
      <c r="K155" s="135"/>
      <c r="L155" s="136"/>
      <c r="M155" s="137" t="s">
        <v>19</v>
      </c>
      <c r="N155" s="138" t="s">
        <v>42</v>
      </c>
      <c r="P155" s="120">
        <f>O155*H155</f>
        <v>0</v>
      </c>
      <c r="Q155" s="120">
        <v>0</v>
      </c>
      <c r="R155" s="120">
        <f>Q155*H155</f>
        <v>0</v>
      </c>
      <c r="S155" s="120">
        <v>0</v>
      </c>
      <c r="T155" s="121">
        <f>S155*H155</f>
        <v>0</v>
      </c>
      <c r="AR155" s="122" t="s">
        <v>145</v>
      </c>
      <c r="AT155" s="122" t="s">
        <v>142</v>
      </c>
      <c r="AU155" s="122" t="s">
        <v>71</v>
      </c>
      <c r="AY155" s="14" t="s">
        <v>136</v>
      </c>
      <c r="BE155" s="123">
        <f>IF(N155="základní",J155,0)</f>
        <v>0</v>
      </c>
      <c r="BF155" s="123">
        <f>IF(N155="snížená",J155,0)</f>
        <v>0</v>
      </c>
      <c r="BG155" s="123">
        <f>IF(N155="zákl. přenesená",J155,0)</f>
        <v>0</v>
      </c>
      <c r="BH155" s="123">
        <f>IF(N155="sníž. přenesená",J155,0)</f>
        <v>0</v>
      </c>
      <c r="BI155" s="123">
        <f>IF(N155="nulová",J155,0)</f>
        <v>0</v>
      </c>
      <c r="BJ155" s="14" t="s">
        <v>78</v>
      </c>
      <c r="BK155" s="123">
        <f>ROUND(I155*H155,2)</f>
        <v>0</v>
      </c>
      <c r="BL155" s="14" t="s">
        <v>135</v>
      </c>
      <c r="BM155" s="122" t="s">
        <v>239</v>
      </c>
    </row>
    <row r="156" spans="2:65" s="1" customFormat="1" ht="11.25">
      <c r="B156" s="29"/>
      <c r="D156" s="124" t="s">
        <v>137</v>
      </c>
      <c r="F156" s="125" t="s">
        <v>240</v>
      </c>
      <c r="I156" s="126"/>
      <c r="L156" s="29"/>
      <c r="M156" s="127"/>
      <c r="T156" s="50"/>
      <c r="AT156" s="14" t="s">
        <v>137</v>
      </c>
      <c r="AU156" s="14" t="s">
        <v>71</v>
      </c>
    </row>
    <row r="157" spans="2:65" s="9" customFormat="1" ht="11.25">
      <c r="B157" s="139"/>
      <c r="D157" s="124" t="s">
        <v>147</v>
      </c>
      <c r="E157" s="140" t="s">
        <v>19</v>
      </c>
      <c r="F157" s="141" t="s">
        <v>241</v>
      </c>
      <c r="H157" s="142">
        <v>720</v>
      </c>
      <c r="I157" s="143"/>
      <c r="L157" s="139"/>
      <c r="M157" s="144"/>
      <c r="T157" s="145"/>
      <c r="AT157" s="140" t="s">
        <v>147</v>
      </c>
      <c r="AU157" s="140" t="s">
        <v>71</v>
      </c>
      <c r="AV157" s="9" t="s">
        <v>80</v>
      </c>
      <c r="AW157" s="9" t="s">
        <v>33</v>
      </c>
      <c r="AX157" s="9" t="s">
        <v>71</v>
      </c>
      <c r="AY157" s="140" t="s">
        <v>136</v>
      </c>
    </row>
    <row r="158" spans="2:65" s="10" customFormat="1" ht="11.25">
      <c r="B158" s="146"/>
      <c r="D158" s="124" t="s">
        <v>147</v>
      </c>
      <c r="E158" s="147" t="s">
        <v>19</v>
      </c>
      <c r="F158" s="148" t="s">
        <v>149</v>
      </c>
      <c r="H158" s="149">
        <v>720</v>
      </c>
      <c r="I158" s="150"/>
      <c r="L158" s="146"/>
      <c r="M158" s="151"/>
      <c r="T158" s="152"/>
      <c r="AT158" s="147" t="s">
        <v>147</v>
      </c>
      <c r="AU158" s="147" t="s">
        <v>71</v>
      </c>
      <c r="AV158" s="10" t="s">
        <v>135</v>
      </c>
      <c r="AW158" s="10" t="s">
        <v>33</v>
      </c>
      <c r="AX158" s="10" t="s">
        <v>78</v>
      </c>
      <c r="AY158" s="147" t="s">
        <v>136</v>
      </c>
    </row>
    <row r="159" spans="2:65" s="11" customFormat="1" ht="11.25">
      <c r="B159" s="155"/>
      <c r="D159" s="124" t="s">
        <v>147</v>
      </c>
      <c r="E159" s="156" t="s">
        <v>19</v>
      </c>
      <c r="F159" s="157" t="s">
        <v>226</v>
      </c>
      <c r="H159" s="156" t="s">
        <v>19</v>
      </c>
      <c r="I159" s="158"/>
      <c r="L159" s="155"/>
      <c r="M159" s="159"/>
      <c r="T159" s="160"/>
      <c r="AT159" s="156" t="s">
        <v>147</v>
      </c>
      <c r="AU159" s="156" t="s">
        <v>71</v>
      </c>
      <c r="AV159" s="11" t="s">
        <v>78</v>
      </c>
      <c r="AW159" s="11" t="s">
        <v>33</v>
      </c>
      <c r="AX159" s="11" t="s">
        <v>71</v>
      </c>
      <c r="AY159" s="156" t="s">
        <v>136</v>
      </c>
    </row>
    <row r="160" spans="2:65" s="11" customFormat="1" ht="11.25">
      <c r="B160" s="155"/>
      <c r="D160" s="124" t="s">
        <v>147</v>
      </c>
      <c r="E160" s="156" t="s">
        <v>19</v>
      </c>
      <c r="F160" s="157" t="s">
        <v>242</v>
      </c>
      <c r="H160" s="156" t="s">
        <v>19</v>
      </c>
      <c r="I160" s="158"/>
      <c r="L160" s="155"/>
      <c r="M160" s="159"/>
      <c r="T160" s="160"/>
      <c r="AT160" s="156" t="s">
        <v>147</v>
      </c>
      <c r="AU160" s="156" t="s">
        <v>71</v>
      </c>
      <c r="AV160" s="11" t="s">
        <v>78</v>
      </c>
      <c r="AW160" s="11" t="s">
        <v>33</v>
      </c>
      <c r="AX160" s="11" t="s">
        <v>71</v>
      </c>
      <c r="AY160" s="156" t="s">
        <v>136</v>
      </c>
    </row>
    <row r="161" spans="2:65" s="11" customFormat="1" ht="11.25">
      <c r="B161" s="155"/>
      <c r="D161" s="124" t="s">
        <v>147</v>
      </c>
      <c r="E161" s="156" t="s">
        <v>19</v>
      </c>
      <c r="F161" s="157" t="s">
        <v>243</v>
      </c>
      <c r="H161" s="156" t="s">
        <v>19</v>
      </c>
      <c r="I161" s="158"/>
      <c r="L161" s="155"/>
      <c r="M161" s="159"/>
      <c r="T161" s="160"/>
      <c r="AT161" s="156" t="s">
        <v>147</v>
      </c>
      <c r="AU161" s="156" t="s">
        <v>71</v>
      </c>
      <c r="AV161" s="11" t="s">
        <v>78</v>
      </c>
      <c r="AW161" s="11" t="s">
        <v>33</v>
      </c>
      <c r="AX161" s="11" t="s">
        <v>71</v>
      </c>
      <c r="AY161" s="156" t="s">
        <v>136</v>
      </c>
    </row>
    <row r="162" spans="2:65" s="11" customFormat="1" ht="11.25">
      <c r="B162" s="155"/>
      <c r="D162" s="124" t="s">
        <v>147</v>
      </c>
      <c r="E162" s="156" t="s">
        <v>19</v>
      </c>
      <c r="F162" s="157" t="s">
        <v>244</v>
      </c>
      <c r="H162" s="156" t="s">
        <v>19</v>
      </c>
      <c r="I162" s="158"/>
      <c r="L162" s="155"/>
      <c r="M162" s="159"/>
      <c r="T162" s="160"/>
      <c r="AT162" s="156" t="s">
        <v>147</v>
      </c>
      <c r="AU162" s="156" t="s">
        <v>71</v>
      </c>
      <c r="AV162" s="11" t="s">
        <v>78</v>
      </c>
      <c r="AW162" s="11" t="s">
        <v>33</v>
      </c>
      <c r="AX162" s="11" t="s">
        <v>71</v>
      </c>
      <c r="AY162" s="156" t="s">
        <v>136</v>
      </c>
    </row>
    <row r="163" spans="2:65" s="11" customFormat="1" ht="11.25">
      <c r="B163" s="155"/>
      <c r="D163" s="124" t="s">
        <v>147</v>
      </c>
      <c r="E163" s="156" t="s">
        <v>19</v>
      </c>
      <c r="F163" s="157" t="s">
        <v>245</v>
      </c>
      <c r="H163" s="156" t="s">
        <v>19</v>
      </c>
      <c r="I163" s="158"/>
      <c r="L163" s="155"/>
      <c r="M163" s="159"/>
      <c r="T163" s="160"/>
      <c r="AT163" s="156" t="s">
        <v>147</v>
      </c>
      <c r="AU163" s="156" t="s">
        <v>71</v>
      </c>
      <c r="AV163" s="11" t="s">
        <v>78</v>
      </c>
      <c r="AW163" s="11" t="s">
        <v>33</v>
      </c>
      <c r="AX163" s="11" t="s">
        <v>71</v>
      </c>
      <c r="AY163" s="156" t="s">
        <v>136</v>
      </c>
    </row>
    <row r="164" spans="2:65" s="11" customFormat="1" ht="11.25">
      <c r="B164" s="155"/>
      <c r="D164" s="124" t="s">
        <v>147</v>
      </c>
      <c r="E164" s="156" t="s">
        <v>19</v>
      </c>
      <c r="F164" s="157" t="s">
        <v>246</v>
      </c>
      <c r="H164" s="156" t="s">
        <v>19</v>
      </c>
      <c r="I164" s="158"/>
      <c r="L164" s="155"/>
      <c r="M164" s="159"/>
      <c r="T164" s="160"/>
      <c r="AT164" s="156" t="s">
        <v>147</v>
      </c>
      <c r="AU164" s="156" t="s">
        <v>71</v>
      </c>
      <c r="AV164" s="11" t="s">
        <v>78</v>
      </c>
      <c r="AW164" s="11" t="s">
        <v>33</v>
      </c>
      <c r="AX164" s="11" t="s">
        <v>71</v>
      </c>
      <c r="AY164" s="156" t="s">
        <v>136</v>
      </c>
    </row>
    <row r="165" spans="2:65" s="11" customFormat="1" ht="11.25">
      <c r="B165" s="155"/>
      <c r="D165" s="124" t="s">
        <v>147</v>
      </c>
      <c r="E165" s="156" t="s">
        <v>19</v>
      </c>
      <c r="F165" s="157" t="s">
        <v>247</v>
      </c>
      <c r="H165" s="156" t="s">
        <v>19</v>
      </c>
      <c r="I165" s="158"/>
      <c r="L165" s="155"/>
      <c r="M165" s="159"/>
      <c r="T165" s="160"/>
      <c r="AT165" s="156" t="s">
        <v>147</v>
      </c>
      <c r="AU165" s="156" t="s">
        <v>71</v>
      </c>
      <c r="AV165" s="11" t="s">
        <v>78</v>
      </c>
      <c r="AW165" s="11" t="s">
        <v>33</v>
      </c>
      <c r="AX165" s="11" t="s">
        <v>71</v>
      </c>
      <c r="AY165" s="156" t="s">
        <v>136</v>
      </c>
    </row>
    <row r="166" spans="2:65" s="11" customFormat="1" ht="11.25">
      <c r="B166" s="155"/>
      <c r="D166" s="124" t="s">
        <v>147</v>
      </c>
      <c r="E166" s="156" t="s">
        <v>19</v>
      </c>
      <c r="F166" s="157" t="s">
        <v>248</v>
      </c>
      <c r="H166" s="156" t="s">
        <v>19</v>
      </c>
      <c r="I166" s="158"/>
      <c r="L166" s="155"/>
      <c r="M166" s="159"/>
      <c r="T166" s="160"/>
      <c r="AT166" s="156" t="s">
        <v>147</v>
      </c>
      <c r="AU166" s="156" t="s">
        <v>71</v>
      </c>
      <c r="AV166" s="11" t="s">
        <v>78</v>
      </c>
      <c r="AW166" s="11" t="s">
        <v>33</v>
      </c>
      <c r="AX166" s="11" t="s">
        <v>71</v>
      </c>
      <c r="AY166" s="156" t="s">
        <v>136</v>
      </c>
    </row>
    <row r="167" spans="2:65" s="1" customFormat="1" ht="16.5" customHeight="1">
      <c r="B167" s="29"/>
      <c r="C167" s="110" t="s">
        <v>7</v>
      </c>
      <c r="D167" s="110" t="s">
        <v>131</v>
      </c>
      <c r="E167" s="111" t="s">
        <v>249</v>
      </c>
      <c r="F167" s="112" t="s">
        <v>250</v>
      </c>
      <c r="G167" s="113" t="s">
        <v>182</v>
      </c>
      <c r="H167" s="114">
        <v>921</v>
      </c>
      <c r="I167" s="115"/>
      <c r="J167" s="116">
        <f>ROUND(I167*H167,2)</f>
        <v>0</v>
      </c>
      <c r="K167" s="117"/>
      <c r="L167" s="29"/>
      <c r="M167" s="118" t="s">
        <v>19</v>
      </c>
      <c r="N167" s="119" t="s">
        <v>42</v>
      </c>
      <c r="P167" s="120">
        <f>O167*H167</f>
        <v>0</v>
      </c>
      <c r="Q167" s="120">
        <v>1.0000000000000001E-5</v>
      </c>
      <c r="R167" s="120">
        <f>Q167*H167</f>
        <v>9.2100000000000012E-3</v>
      </c>
      <c r="S167" s="120">
        <v>0</v>
      </c>
      <c r="T167" s="121">
        <f>S167*H167</f>
        <v>0</v>
      </c>
      <c r="AR167" s="122" t="s">
        <v>135</v>
      </c>
      <c r="AT167" s="122" t="s">
        <v>131</v>
      </c>
      <c r="AU167" s="122" t="s">
        <v>71</v>
      </c>
      <c r="AY167" s="14" t="s">
        <v>136</v>
      </c>
      <c r="BE167" s="123">
        <f>IF(N167="základní",J167,0)</f>
        <v>0</v>
      </c>
      <c r="BF167" s="123">
        <f>IF(N167="snížená",J167,0)</f>
        <v>0</v>
      </c>
      <c r="BG167" s="123">
        <f>IF(N167="zákl. přenesená",J167,0)</f>
        <v>0</v>
      </c>
      <c r="BH167" s="123">
        <f>IF(N167="sníž. přenesená",J167,0)</f>
        <v>0</v>
      </c>
      <c r="BI167" s="123">
        <f>IF(N167="nulová",J167,0)</f>
        <v>0</v>
      </c>
      <c r="BJ167" s="14" t="s">
        <v>78</v>
      </c>
      <c r="BK167" s="123">
        <f>ROUND(I167*H167,2)</f>
        <v>0</v>
      </c>
      <c r="BL167" s="14" t="s">
        <v>135</v>
      </c>
      <c r="BM167" s="122" t="s">
        <v>251</v>
      </c>
    </row>
    <row r="168" spans="2:65" s="1" customFormat="1" ht="11.25">
      <c r="B168" s="29"/>
      <c r="D168" s="124" t="s">
        <v>137</v>
      </c>
      <c r="F168" s="125" t="s">
        <v>252</v>
      </c>
      <c r="I168" s="126"/>
      <c r="L168" s="29"/>
      <c r="M168" s="127"/>
      <c r="T168" s="50"/>
      <c r="AT168" s="14" t="s">
        <v>137</v>
      </c>
      <c r="AU168" s="14" t="s">
        <v>71</v>
      </c>
    </row>
    <row r="169" spans="2:65" s="1" customFormat="1" ht="11.25">
      <c r="B169" s="29"/>
      <c r="D169" s="153" t="s">
        <v>154</v>
      </c>
      <c r="F169" s="154" t="s">
        <v>253</v>
      </c>
      <c r="I169" s="126"/>
      <c r="L169" s="29"/>
      <c r="M169" s="127"/>
      <c r="T169" s="50"/>
      <c r="AT169" s="14" t="s">
        <v>154</v>
      </c>
      <c r="AU169" s="14" t="s">
        <v>71</v>
      </c>
    </row>
    <row r="170" spans="2:65" s="1" customFormat="1" ht="16.5" customHeight="1">
      <c r="B170" s="29"/>
      <c r="C170" s="128" t="s">
        <v>208</v>
      </c>
      <c r="D170" s="128" t="s">
        <v>142</v>
      </c>
      <c r="E170" s="129" t="s">
        <v>254</v>
      </c>
      <c r="F170" s="130" t="s">
        <v>255</v>
      </c>
      <c r="G170" s="131" t="s">
        <v>182</v>
      </c>
      <c r="H170" s="132">
        <v>400</v>
      </c>
      <c r="I170" s="133"/>
      <c r="J170" s="134">
        <f>ROUND(I170*H170,2)</f>
        <v>0</v>
      </c>
      <c r="K170" s="135"/>
      <c r="L170" s="136"/>
      <c r="M170" s="137" t="s">
        <v>19</v>
      </c>
      <c r="N170" s="138" t="s">
        <v>42</v>
      </c>
      <c r="P170" s="120">
        <f>O170*H170</f>
        <v>0</v>
      </c>
      <c r="Q170" s="120">
        <v>3.6000000000000002E-4</v>
      </c>
      <c r="R170" s="120">
        <f>Q170*H170</f>
        <v>0.14400000000000002</v>
      </c>
      <c r="S170" s="120">
        <v>0</v>
      </c>
      <c r="T170" s="121">
        <f>S170*H170</f>
        <v>0</v>
      </c>
      <c r="AR170" s="122" t="s">
        <v>145</v>
      </c>
      <c r="AT170" s="122" t="s">
        <v>142</v>
      </c>
      <c r="AU170" s="122" t="s">
        <v>71</v>
      </c>
      <c r="AY170" s="14" t="s">
        <v>136</v>
      </c>
      <c r="BE170" s="123">
        <f>IF(N170="základní",J170,0)</f>
        <v>0</v>
      </c>
      <c r="BF170" s="123">
        <f>IF(N170="snížená",J170,0)</f>
        <v>0</v>
      </c>
      <c r="BG170" s="123">
        <f>IF(N170="zákl. přenesená",J170,0)</f>
        <v>0</v>
      </c>
      <c r="BH170" s="123">
        <f>IF(N170="sníž. přenesená",J170,0)</f>
        <v>0</v>
      </c>
      <c r="BI170" s="123">
        <f>IF(N170="nulová",J170,0)</f>
        <v>0</v>
      </c>
      <c r="BJ170" s="14" t="s">
        <v>78</v>
      </c>
      <c r="BK170" s="123">
        <f>ROUND(I170*H170,2)</f>
        <v>0</v>
      </c>
      <c r="BL170" s="14" t="s">
        <v>135</v>
      </c>
      <c r="BM170" s="122" t="s">
        <v>256</v>
      </c>
    </row>
    <row r="171" spans="2:65" s="1" customFormat="1" ht="11.25">
      <c r="B171" s="29"/>
      <c r="D171" s="124" t="s">
        <v>137</v>
      </c>
      <c r="F171" s="125" t="s">
        <v>255</v>
      </c>
      <c r="I171" s="126"/>
      <c r="L171" s="29"/>
      <c r="M171" s="127"/>
      <c r="T171" s="50"/>
      <c r="AT171" s="14" t="s">
        <v>137</v>
      </c>
      <c r="AU171" s="14" t="s">
        <v>71</v>
      </c>
    </row>
    <row r="172" spans="2:65" s="1" customFormat="1" ht="16.5" customHeight="1">
      <c r="B172" s="29"/>
      <c r="C172" s="128" t="s">
        <v>257</v>
      </c>
      <c r="D172" s="128" t="s">
        <v>142</v>
      </c>
      <c r="E172" s="129" t="s">
        <v>258</v>
      </c>
      <c r="F172" s="130" t="s">
        <v>259</v>
      </c>
      <c r="G172" s="131" t="s">
        <v>182</v>
      </c>
      <c r="H172" s="132">
        <v>706</v>
      </c>
      <c r="I172" s="133"/>
      <c r="J172" s="134">
        <f>ROUND(I172*H172,2)</f>
        <v>0</v>
      </c>
      <c r="K172" s="135"/>
      <c r="L172" s="136"/>
      <c r="M172" s="137" t="s">
        <v>19</v>
      </c>
      <c r="N172" s="138" t="s">
        <v>42</v>
      </c>
      <c r="P172" s="120">
        <f>O172*H172</f>
        <v>0</v>
      </c>
      <c r="Q172" s="120">
        <v>2.1000000000000001E-4</v>
      </c>
      <c r="R172" s="120">
        <f>Q172*H172</f>
        <v>0.14826</v>
      </c>
      <c r="S172" s="120">
        <v>0</v>
      </c>
      <c r="T172" s="121">
        <f>S172*H172</f>
        <v>0</v>
      </c>
      <c r="AR172" s="122" t="s">
        <v>145</v>
      </c>
      <c r="AT172" s="122" t="s">
        <v>142</v>
      </c>
      <c r="AU172" s="122" t="s">
        <v>71</v>
      </c>
      <c r="AY172" s="14" t="s">
        <v>136</v>
      </c>
      <c r="BE172" s="123">
        <f>IF(N172="základní",J172,0)</f>
        <v>0</v>
      </c>
      <c r="BF172" s="123">
        <f>IF(N172="snížená",J172,0)</f>
        <v>0</v>
      </c>
      <c r="BG172" s="123">
        <f>IF(N172="zákl. přenesená",J172,0)</f>
        <v>0</v>
      </c>
      <c r="BH172" s="123">
        <f>IF(N172="sníž. přenesená",J172,0)</f>
        <v>0</v>
      </c>
      <c r="BI172" s="123">
        <f>IF(N172="nulová",J172,0)</f>
        <v>0</v>
      </c>
      <c r="BJ172" s="14" t="s">
        <v>78</v>
      </c>
      <c r="BK172" s="123">
        <f>ROUND(I172*H172,2)</f>
        <v>0</v>
      </c>
      <c r="BL172" s="14" t="s">
        <v>135</v>
      </c>
      <c r="BM172" s="122" t="s">
        <v>260</v>
      </c>
    </row>
    <row r="173" spans="2:65" s="1" customFormat="1" ht="11.25">
      <c r="B173" s="29"/>
      <c r="D173" s="124" t="s">
        <v>137</v>
      </c>
      <c r="F173" s="125" t="s">
        <v>259</v>
      </c>
      <c r="I173" s="126"/>
      <c r="L173" s="29"/>
      <c r="M173" s="127"/>
      <c r="T173" s="50"/>
      <c r="AT173" s="14" t="s">
        <v>137</v>
      </c>
      <c r="AU173" s="14" t="s">
        <v>71</v>
      </c>
    </row>
    <row r="174" spans="2:65" s="1" customFormat="1" ht="16.5" customHeight="1">
      <c r="B174" s="29"/>
      <c r="C174" s="128" t="s">
        <v>212</v>
      </c>
      <c r="D174" s="128" t="s">
        <v>142</v>
      </c>
      <c r="E174" s="129" t="s">
        <v>261</v>
      </c>
      <c r="F174" s="130" t="s">
        <v>262</v>
      </c>
      <c r="G174" s="131" t="s">
        <v>159</v>
      </c>
      <c r="H174" s="132">
        <v>828</v>
      </c>
      <c r="I174" s="133"/>
      <c r="J174" s="134">
        <f>ROUND(I174*H174,2)</f>
        <v>0</v>
      </c>
      <c r="K174" s="135"/>
      <c r="L174" s="136"/>
      <c r="M174" s="137" t="s">
        <v>19</v>
      </c>
      <c r="N174" s="138" t="s">
        <v>42</v>
      </c>
      <c r="P174" s="120">
        <f>O174*H174</f>
        <v>0</v>
      </c>
      <c r="Q174" s="120">
        <v>1.2999999999999999E-4</v>
      </c>
      <c r="R174" s="120">
        <f>Q174*H174</f>
        <v>0.10763999999999999</v>
      </c>
      <c r="S174" s="120">
        <v>0</v>
      </c>
      <c r="T174" s="121">
        <f>S174*H174</f>
        <v>0</v>
      </c>
      <c r="AR174" s="122" t="s">
        <v>145</v>
      </c>
      <c r="AT174" s="122" t="s">
        <v>142</v>
      </c>
      <c r="AU174" s="122" t="s">
        <v>71</v>
      </c>
      <c r="AY174" s="14" t="s">
        <v>136</v>
      </c>
      <c r="BE174" s="123">
        <f>IF(N174="základní",J174,0)</f>
        <v>0</v>
      </c>
      <c r="BF174" s="123">
        <f>IF(N174="snížená",J174,0)</f>
        <v>0</v>
      </c>
      <c r="BG174" s="123">
        <f>IF(N174="zákl. přenesená",J174,0)</f>
        <v>0</v>
      </c>
      <c r="BH174" s="123">
        <f>IF(N174="sníž. přenesená",J174,0)</f>
        <v>0</v>
      </c>
      <c r="BI174" s="123">
        <f>IF(N174="nulová",J174,0)</f>
        <v>0</v>
      </c>
      <c r="BJ174" s="14" t="s">
        <v>78</v>
      </c>
      <c r="BK174" s="123">
        <f>ROUND(I174*H174,2)</f>
        <v>0</v>
      </c>
      <c r="BL174" s="14" t="s">
        <v>135</v>
      </c>
      <c r="BM174" s="122" t="s">
        <v>263</v>
      </c>
    </row>
    <row r="175" spans="2:65" s="1" customFormat="1" ht="11.25">
      <c r="B175" s="29"/>
      <c r="D175" s="124" t="s">
        <v>137</v>
      </c>
      <c r="F175" s="125" t="s">
        <v>262</v>
      </c>
      <c r="I175" s="126"/>
      <c r="L175" s="29"/>
      <c r="M175" s="127"/>
      <c r="T175" s="50"/>
      <c r="AT175" s="14" t="s">
        <v>137</v>
      </c>
      <c r="AU175" s="14" t="s">
        <v>71</v>
      </c>
    </row>
    <row r="176" spans="2:65" s="1" customFormat="1" ht="16.5" customHeight="1">
      <c r="B176" s="29"/>
      <c r="C176" s="128" t="s">
        <v>264</v>
      </c>
      <c r="D176" s="128" t="s">
        <v>142</v>
      </c>
      <c r="E176" s="129" t="s">
        <v>265</v>
      </c>
      <c r="F176" s="130" t="s">
        <v>266</v>
      </c>
      <c r="G176" s="131" t="s">
        <v>159</v>
      </c>
      <c r="H176" s="132">
        <v>5559.84</v>
      </c>
      <c r="I176" s="133"/>
      <c r="J176" s="134">
        <f>ROUND(I176*H176,2)</f>
        <v>0</v>
      </c>
      <c r="K176" s="135"/>
      <c r="L176" s="136"/>
      <c r="M176" s="137" t="s">
        <v>19</v>
      </c>
      <c r="N176" s="138" t="s">
        <v>42</v>
      </c>
      <c r="P176" s="120">
        <f>O176*H176</f>
        <v>0</v>
      </c>
      <c r="Q176" s="120">
        <v>0</v>
      </c>
      <c r="R176" s="120">
        <f>Q176*H176</f>
        <v>0</v>
      </c>
      <c r="S176" s="120">
        <v>0</v>
      </c>
      <c r="T176" s="121">
        <f>S176*H176</f>
        <v>0</v>
      </c>
      <c r="AR176" s="122" t="s">
        <v>145</v>
      </c>
      <c r="AT176" s="122" t="s">
        <v>142</v>
      </c>
      <c r="AU176" s="122" t="s">
        <v>71</v>
      </c>
      <c r="AY176" s="14" t="s">
        <v>136</v>
      </c>
      <c r="BE176" s="123">
        <f>IF(N176="základní",J176,0)</f>
        <v>0</v>
      </c>
      <c r="BF176" s="123">
        <f>IF(N176="snížená",J176,0)</f>
        <v>0</v>
      </c>
      <c r="BG176" s="123">
        <f>IF(N176="zákl. přenesená",J176,0)</f>
        <v>0</v>
      </c>
      <c r="BH176" s="123">
        <f>IF(N176="sníž. přenesená",J176,0)</f>
        <v>0</v>
      </c>
      <c r="BI176" s="123">
        <f>IF(N176="nulová",J176,0)</f>
        <v>0</v>
      </c>
      <c r="BJ176" s="14" t="s">
        <v>78</v>
      </c>
      <c r="BK176" s="123">
        <f>ROUND(I176*H176,2)</f>
        <v>0</v>
      </c>
      <c r="BL176" s="14" t="s">
        <v>135</v>
      </c>
      <c r="BM176" s="122" t="s">
        <v>267</v>
      </c>
    </row>
    <row r="177" spans="2:65" s="1" customFormat="1" ht="11.25">
      <c r="B177" s="29"/>
      <c r="D177" s="124" t="s">
        <v>137</v>
      </c>
      <c r="F177" s="125" t="s">
        <v>266</v>
      </c>
      <c r="I177" s="126"/>
      <c r="L177" s="29"/>
      <c r="M177" s="127"/>
      <c r="T177" s="50"/>
      <c r="AT177" s="14" t="s">
        <v>137</v>
      </c>
      <c r="AU177" s="14" t="s">
        <v>71</v>
      </c>
    </row>
    <row r="178" spans="2:65" s="1" customFormat="1" ht="16.5" customHeight="1">
      <c r="B178" s="29"/>
      <c r="C178" s="128" t="s">
        <v>215</v>
      </c>
      <c r="D178" s="128" t="s">
        <v>142</v>
      </c>
      <c r="E178" s="129" t="s">
        <v>268</v>
      </c>
      <c r="F178" s="130" t="s">
        <v>269</v>
      </c>
      <c r="G178" s="131" t="s">
        <v>195</v>
      </c>
      <c r="H178" s="132">
        <v>7.3</v>
      </c>
      <c r="I178" s="133"/>
      <c r="J178" s="134">
        <f>ROUND(I178*H178,2)</f>
        <v>0</v>
      </c>
      <c r="K178" s="135"/>
      <c r="L178" s="136"/>
      <c r="M178" s="137" t="s">
        <v>19</v>
      </c>
      <c r="N178" s="138" t="s">
        <v>42</v>
      </c>
      <c r="P178" s="120">
        <f>O178*H178</f>
        <v>0</v>
      </c>
      <c r="Q178" s="120">
        <v>1</v>
      </c>
      <c r="R178" s="120">
        <f>Q178*H178</f>
        <v>7.3</v>
      </c>
      <c r="S178" s="120">
        <v>0</v>
      </c>
      <c r="T178" s="121">
        <f>S178*H178</f>
        <v>0</v>
      </c>
      <c r="AR178" s="122" t="s">
        <v>145</v>
      </c>
      <c r="AT178" s="122" t="s">
        <v>142</v>
      </c>
      <c r="AU178" s="122" t="s">
        <v>71</v>
      </c>
      <c r="AY178" s="14" t="s">
        <v>136</v>
      </c>
      <c r="BE178" s="123">
        <f>IF(N178="základní",J178,0)</f>
        <v>0</v>
      </c>
      <c r="BF178" s="123">
        <f>IF(N178="snížená",J178,0)</f>
        <v>0</v>
      </c>
      <c r="BG178" s="123">
        <f>IF(N178="zákl. přenesená",J178,0)</f>
        <v>0</v>
      </c>
      <c r="BH178" s="123">
        <f>IF(N178="sníž. přenesená",J178,0)</f>
        <v>0</v>
      </c>
      <c r="BI178" s="123">
        <f>IF(N178="nulová",J178,0)</f>
        <v>0</v>
      </c>
      <c r="BJ178" s="14" t="s">
        <v>78</v>
      </c>
      <c r="BK178" s="123">
        <f>ROUND(I178*H178,2)</f>
        <v>0</v>
      </c>
      <c r="BL178" s="14" t="s">
        <v>135</v>
      </c>
      <c r="BM178" s="122" t="s">
        <v>270</v>
      </c>
    </row>
    <row r="179" spans="2:65" s="1" customFormat="1" ht="11.25">
      <c r="B179" s="29"/>
      <c r="D179" s="124" t="s">
        <v>137</v>
      </c>
      <c r="F179" s="125" t="s">
        <v>269</v>
      </c>
      <c r="I179" s="126"/>
      <c r="L179" s="29"/>
      <c r="M179" s="127"/>
      <c r="T179" s="50"/>
      <c r="AT179" s="14" t="s">
        <v>137</v>
      </c>
      <c r="AU179" s="14" t="s">
        <v>71</v>
      </c>
    </row>
    <row r="180" spans="2:65" s="1" customFormat="1" ht="16.5" customHeight="1">
      <c r="B180" s="29"/>
      <c r="C180" s="110" t="s">
        <v>271</v>
      </c>
      <c r="D180" s="110" t="s">
        <v>131</v>
      </c>
      <c r="E180" s="111" t="s">
        <v>272</v>
      </c>
      <c r="F180" s="112" t="s">
        <v>273</v>
      </c>
      <c r="G180" s="113" t="s">
        <v>199</v>
      </c>
      <c r="H180" s="114">
        <v>121</v>
      </c>
      <c r="I180" s="115"/>
      <c r="J180" s="116">
        <f>ROUND(I180*H180,2)</f>
        <v>0</v>
      </c>
      <c r="K180" s="117"/>
      <c r="L180" s="29"/>
      <c r="M180" s="118" t="s">
        <v>19</v>
      </c>
      <c r="N180" s="119" t="s">
        <v>42</v>
      </c>
      <c r="P180" s="120">
        <f>O180*H180</f>
        <v>0</v>
      </c>
      <c r="Q180" s="120">
        <v>0</v>
      </c>
      <c r="R180" s="120">
        <f>Q180*H180</f>
        <v>0</v>
      </c>
      <c r="S180" s="120">
        <v>0</v>
      </c>
      <c r="T180" s="121">
        <f>S180*H180</f>
        <v>0</v>
      </c>
      <c r="AR180" s="122" t="s">
        <v>135</v>
      </c>
      <c r="AT180" s="122" t="s">
        <v>131</v>
      </c>
      <c r="AU180" s="122" t="s">
        <v>71</v>
      </c>
      <c r="AY180" s="14" t="s">
        <v>136</v>
      </c>
      <c r="BE180" s="123">
        <f>IF(N180="základní",J180,0)</f>
        <v>0</v>
      </c>
      <c r="BF180" s="123">
        <f>IF(N180="snížená",J180,0)</f>
        <v>0</v>
      </c>
      <c r="BG180" s="123">
        <f>IF(N180="zákl. přenesená",J180,0)</f>
        <v>0</v>
      </c>
      <c r="BH180" s="123">
        <f>IF(N180="sníž. přenesená",J180,0)</f>
        <v>0</v>
      </c>
      <c r="BI180" s="123">
        <f>IF(N180="nulová",J180,0)</f>
        <v>0</v>
      </c>
      <c r="BJ180" s="14" t="s">
        <v>78</v>
      </c>
      <c r="BK180" s="123">
        <f>ROUND(I180*H180,2)</f>
        <v>0</v>
      </c>
      <c r="BL180" s="14" t="s">
        <v>135</v>
      </c>
      <c r="BM180" s="122" t="s">
        <v>274</v>
      </c>
    </row>
    <row r="181" spans="2:65" s="1" customFormat="1" ht="11.25">
      <c r="B181" s="29"/>
      <c r="D181" s="124" t="s">
        <v>137</v>
      </c>
      <c r="F181" s="125" t="s">
        <v>273</v>
      </c>
      <c r="I181" s="126"/>
      <c r="L181" s="29"/>
      <c r="M181" s="127"/>
      <c r="T181" s="50"/>
      <c r="AT181" s="14" t="s">
        <v>137</v>
      </c>
      <c r="AU181" s="14" t="s">
        <v>71</v>
      </c>
    </row>
    <row r="182" spans="2:65" s="1" customFormat="1" ht="21.75" customHeight="1">
      <c r="B182" s="29"/>
      <c r="C182" s="110" t="s">
        <v>219</v>
      </c>
      <c r="D182" s="110" t="s">
        <v>131</v>
      </c>
      <c r="E182" s="111" t="s">
        <v>204</v>
      </c>
      <c r="F182" s="112" t="s">
        <v>205</v>
      </c>
      <c r="G182" s="113" t="s">
        <v>140</v>
      </c>
      <c r="H182" s="114">
        <v>57.84</v>
      </c>
      <c r="I182" s="115"/>
      <c r="J182" s="116">
        <f>ROUND(I182*H182,2)</f>
        <v>0</v>
      </c>
      <c r="K182" s="117"/>
      <c r="L182" s="29"/>
      <c r="M182" s="118" t="s">
        <v>19</v>
      </c>
      <c r="N182" s="119" t="s">
        <v>42</v>
      </c>
      <c r="P182" s="120">
        <f>O182*H182</f>
        <v>0</v>
      </c>
      <c r="Q182" s="120">
        <v>0</v>
      </c>
      <c r="R182" s="120">
        <f>Q182*H182</f>
        <v>0</v>
      </c>
      <c r="S182" s="120">
        <v>0</v>
      </c>
      <c r="T182" s="121">
        <f>S182*H182</f>
        <v>0</v>
      </c>
      <c r="AR182" s="122" t="s">
        <v>135</v>
      </c>
      <c r="AT182" s="122" t="s">
        <v>131</v>
      </c>
      <c r="AU182" s="122" t="s">
        <v>71</v>
      </c>
      <c r="AY182" s="14" t="s">
        <v>136</v>
      </c>
      <c r="BE182" s="123">
        <f>IF(N182="základní",J182,0)</f>
        <v>0</v>
      </c>
      <c r="BF182" s="123">
        <f>IF(N182="snížená",J182,0)</f>
        <v>0</v>
      </c>
      <c r="BG182" s="123">
        <f>IF(N182="zákl. přenesená",J182,0)</f>
        <v>0</v>
      </c>
      <c r="BH182" s="123">
        <f>IF(N182="sníž. přenesená",J182,0)</f>
        <v>0</v>
      </c>
      <c r="BI182" s="123">
        <f>IF(N182="nulová",J182,0)</f>
        <v>0</v>
      </c>
      <c r="BJ182" s="14" t="s">
        <v>78</v>
      </c>
      <c r="BK182" s="123">
        <f>ROUND(I182*H182,2)</f>
        <v>0</v>
      </c>
      <c r="BL182" s="14" t="s">
        <v>135</v>
      </c>
      <c r="BM182" s="122" t="s">
        <v>275</v>
      </c>
    </row>
    <row r="183" spans="2:65" s="1" customFormat="1" ht="11.25">
      <c r="B183" s="29"/>
      <c r="D183" s="124" t="s">
        <v>137</v>
      </c>
      <c r="F183" s="125" t="s">
        <v>205</v>
      </c>
      <c r="I183" s="126"/>
      <c r="L183" s="29"/>
      <c r="M183" s="127"/>
      <c r="T183" s="50"/>
      <c r="AT183" s="14" t="s">
        <v>137</v>
      </c>
      <c r="AU183" s="14" t="s">
        <v>71</v>
      </c>
    </row>
    <row r="184" spans="2:65" s="9" customFormat="1" ht="11.25">
      <c r="B184" s="139"/>
      <c r="D184" s="124" t="s">
        <v>147</v>
      </c>
      <c r="E184" s="140" t="s">
        <v>19</v>
      </c>
      <c r="F184" s="141" t="s">
        <v>276</v>
      </c>
      <c r="H184" s="142">
        <v>57.84</v>
      </c>
      <c r="I184" s="143"/>
      <c r="L184" s="139"/>
      <c r="M184" s="144"/>
      <c r="T184" s="145"/>
      <c r="AT184" s="140" t="s">
        <v>147</v>
      </c>
      <c r="AU184" s="140" t="s">
        <v>71</v>
      </c>
      <c r="AV184" s="9" t="s">
        <v>80</v>
      </c>
      <c r="AW184" s="9" t="s">
        <v>33</v>
      </c>
      <c r="AX184" s="9" t="s">
        <v>71</v>
      </c>
      <c r="AY184" s="140" t="s">
        <v>136</v>
      </c>
    </row>
    <row r="185" spans="2:65" s="10" customFormat="1" ht="11.25">
      <c r="B185" s="146"/>
      <c r="D185" s="124" t="s">
        <v>147</v>
      </c>
      <c r="E185" s="147" t="s">
        <v>19</v>
      </c>
      <c r="F185" s="148" t="s">
        <v>149</v>
      </c>
      <c r="H185" s="149">
        <v>57.84</v>
      </c>
      <c r="I185" s="150"/>
      <c r="L185" s="146"/>
      <c r="M185" s="151"/>
      <c r="T185" s="152"/>
      <c r="AT185" s="147" t="s">
        <v>147</v>
      </c>
      <c r="AU185" s="147" t="s">
        <v>71</v>
      </c>
      <c r="AV185" s="10" t="s">
        <v>135</v>
      </c>
      <c r="AW185" s="10" t="s">
        <v>33</v>
      </c>
      <c r="AX185" s="10" t="s">
        <v>78</v>
      </c>
      <c r="AY185" s="147" t="s">
        <v>136</v>
      </c>
    </row>
    <row r="186" spans="2:65" s="1" customFormat="1" ht="16.5" customHeight="1">
      <c r="B186" s="29"/>
      <c r="C186" s="110" t="s">
        <v>277</v>
      </c>
      <c r="D186" s="110" t="s">
        <v>131</v>
      </c>
      <c r="E186" s="111" t="s">
        <v>278</v>
      </c>
      <c r="F186" s="112" t="s">
        <v>279</v>
      </c>
      <c r="G186" s="113" t="s">
        <v>159</v>
      </c>
      <c r="H186" s="114">
        <v>10</v>
      </c>
      <c r="I186" s="115"/>
      <c r="J186" s="116">
        <f>ROUND(I186*H186,2)</f>
        <v>0</v>
      </c>
      <c r="K186" s="117"/>
      <c r="L186" s="29"/>
      <c r="M186" s="118" t="s">
        <v>19</v>
      </c>
      <c r="N186" s="119" t="s">
        <v>42</v>
      </c>
      <c r="P186" s="120">
        <f>O186*H186</f>
        <v>0</v>
      </c>
      <c r="Q186" s="120">
        <v>0</v>
      </c>
      <c r="R186" s="120">
        <f>Q186*H186</f>
        <v>0</v>
      </c>
      <c r="S186" s="120">
        <v>0</v>
      </c>
      <c r="T186" s="121">
        <f>S186*H186</f>
        <v>0</v>
      </c>
      <c r="AR186" s="122" t="s">
        <v>135</v>
      </c>
      <c r="AT186" s="122" t="s">
        <v>131</v>
      </c>
      <c r="AU186" s="122" t="s">
        <v>71</v>
      </c>
      <c r="AY186" s="14" t="s">
        <v>136</v>
      </c>
      <c r="BE186" s="123">
        <f>IF(N186="základní",J186,0)</f>
        <v>0</v>
      </c>
      <c r="BF186" s="123">
        <f>IF(N186="snížená",J186,0)</f>
        <v>0</v>
      </c>
      <c r="BG186" s="123">
        <f>IF(N186="zákl. přenesená",J186,0)</f>
        <v>0</v>
      </c>
      <c r="BH186" s="123">
        <f>IF(N186="sníž. přenesená",J186,0)</f>
        <v>0</v>
      </c>
      <c r="BI186" s="123">
        <f>IF(N186="nulová",J186,0)</f>
        <v>0</v>
      </c>
      <c r="BJ186" s="14" t="s">
        <v>78</v>
      </c>
      <c r="BK186" s="123">
        <f>ROUND(I186*H186,2)</f>
        <v>0</v>
      </c>
      <c r="BL186" s="14" t="s">
        <v>135</v>
      </c>
      <c r="BM186" s="122" t="s">
        <v>280</v>
      </c>
    </row>
    <row r="187" spans="2:65" s="1" customFormat="1" ht="19.5">
      <c r="B187" s="29"/>
      <c r="D187" s="124" t="s">
        <v>137</v>
      </c>
      <c r="F187" s="125" t="s">
        <v>281</v>
      </c>
      <c r="I187" s="126"/>
      <c r="L187" s="29"/>
      <c r="M187" s="127"/>
      <c r="T187" s="50"/>
      <c r="AT187" s="14" t="s">
        <v>137</v>
      </c>
      <c r="AU187" s="14" t="s">
        <v>71</v>
      </c>
    </row>
    <row r="188" spans="2:65" s="1" customFormat="1" ht="11.25">
      <c r="B188" s="29"/>
      <c r="D188" s="153" t="s">
        <v>154</v>
      </c>
      <c r="F188" s="154" t="s">
        <v>282</v>
      </c>
      <c r="I188" s="126"/>
      <c r="L188" s="29"/>
      <c r="M188" s="127"/>
      <c r="T188" s="50"/>
      <c r="AT188" s="14" t="s">
        <v>154</v>
      </c>
      <c r="AU188" s="14" t="s">
        <v>71</v>
      </c>
    </row>
    <row r="189" spans="2:65" s="1" customFormat="1" ht="16.5" customHeight="1">
      <c r="B189" s="29"/>
      <c r="C189" s="110" t="s">
        <v>234</v>
      </c>
      <c r="D189" s="110" t="s">
        <v>131</v>
      </c>
      <c r="E189" s="111" t="s">
        <v>283</v>
      </c>
      <c r="F189" s="112" t="s">
        <v>284</v>
      </c>
      <c r="G189" s="113" t="s">
        <v>159</v>
      </c>
      <c r="H189" s="114">
        <v>3</v>
      </c>
      <c r="I189" s="115"/>
      <c r="J189" s="116">
        <f>ROUND(I189*H189,2)</f>
        <v>0</v>
      </c>
      <c r="K189" s="117"/>
      <c r="L189" s="29"/>
      <c r="M189" s="118" t="s">
        <v>19</v>
      </c>
      <c r="N189" s="119" t="s">
        <v>42</v>
      </c>
      <c r="P189" s="120">
        <f>O189*H189</f>
        <v>0</v>
      </c>
      <c r="Q189" s="120">
        <v>0</v>
      </c>
      <c r="R189" s="120">
        <f>Q189*H189</f>
        <v>0</v>
      </c>
      <c r="S189" s="120">
        <v>0</v>
      </c>
      <c r="T189" s="121">
        <f>S189*H189</f>
        <v>0</v>
      </c>
      <c r="AR189" s="122" t="s">
        <v>135</v>
      </c>
      <c r="AT189" s="122" t="s">
        <v>131</v>
      </c>
      <c r="AU189" s="122" t="s">
        <v>71</v>
      </c>
      <c r="AY189" s="14" t="s">
        <v>136</v>
      </c>
      <c r="BE189" s="123">
        <f>IF(N189="základní",J189,0)</f>
        <v>0</v>
      </c>
      <c r="BF189" s="123">
        <f>IF(N189="snížená",J189,0)</f>
        <v>0</v>
      </c>
      <c r="BG189" s="123">
        <f>IF(N189="zákl. přenesená",J189,0)</f>
        <v>0</v>
      </c>
      <c r="BH189" s="123">
        <f>IF(N189="sníž. přenesená",J189,0)</f>
        <v>0</v>
      </c>
      <c r="BI189" s="123">
        <f>IF(N189="nulová",J189,0)</f>
        <v>0</v>
      </c>
      <c r="BJ189" s="14" t="s">
        <v>78</v>
      </c>
      <c r="BK189" s="123">
        <f>ROUND(I189*H189,2)</f>
        <v>0</v>
      </c>
      <c r="BL189" s="14" t="s">
        <v>135</v>
      </c>
      <c r="BM189" s="122" t="s">
        <v>285</v>
      </c>
    </row>
    <row r="190" spans="2:65" s="1" customFormat="1" ht="11.25">
      <c r="B190" s="29"/>
      <c r="D190" s="124" t="s">
        <v>137</v>
      </c>
      <c r="F190" s="125" t="s">
        <v>284</v>
      </c>
      <c r="I190" s="126"/>
      <c r="L190" s="29"/>
      <c r="M190" s="127"/>
      <c r="T190" s="50"/>
      <c r="AT190" s="14" t="s">
        <v>137</v>
      </c>
      <c r="AU190" s="14" t="s">
        <v>71</v>
      </c>
    </row>
    <row r="191" spans="2:65" s="1" customFormat="1" ht="11.25">
      <c r="B191" s="29"/>
      <c r="D191" s="153" t="s">
        <v>154</v>
      </c>
      <c r="F191" s="154" t="s">
        <v>286</v>
      </c>
      <c r="I191" s="126"/>
      <c r="L191" s="29"/>
      <c r="M191" s="127"/>
      <c r="T191" s="50"/>
      <c r="AT191" s="14" t="s">
        <v>154</v>
      </c>
      <c r="AU191" s="14" t="s">
        <v>71</v>
      </c>
    </row>
    <row r="192" spans="2:65" s="1" customFormat="1" ht="16.5" customHeight="1">
      <c r="B192" s="29"/>
      <c r="C192" s="110" t="s">
        <v>287</v>
      </c>
      <c r="D192" s="110" t="s">
        <v>131</v>
      </c>
      <c r="E192" s="111" t="s">
        <v>288</v>
      </c>
      <c r="F192" s="112" t="s">
        <v>289</v>
      </c>
      <c r="G192" s="113" t="s">
        <v>290</v>
      </c>
      <c r="H192" s="114">
        <v>1</v>
      </c>
      <c r="I192" s="115"/>
      <c r="J192" s="116">
        <f>ROUND(I192*H192,2)</f>
        <v>0</v>
      </c>
      <c r="K192" s="117"/>
      <c r="L192" s="29"/>
      <c r="M192" s="118" t="s">
        <v>19</v>
      </c>
      <c r="N192" s="119" t="s">
        <v>42</v>
      </c>
      <c r="P192" s="120">
        <f>O192*H192</f>
        <v>0</v>
      </c>
      <c r="Q192" s="120">
        <v>0</v>
      </c>
      <c r="R192" s="120">
        <f>Q192*H192</f>
        <v>0</v>
      </c>
      <c r="S192" s="120">
        <v>0</v>
      </c>
      <c r="T192" s="121">
        <f>S192*H192</f>
        <v>0</v>
      </c>
      <c r="AR192" s="122" t="s">
        <v>135</v>
      </c>
      <c r="AT192" s="122" t="s">
        <v>131</v>
      </c>
      <c r="AU192" s="122" t="s">
        <v>71</v>
      </c>
      <c r="AY192" s="14" t="s">
        <v>136</v>
      </c>
      <c r="BE192" s="123">
        <f>IF(N192="základní",J192,0)</f>
        <v>0</v>
      </c>
      <c r="BF192" s="123">
        <f>IF(N192="snížená",J192,0)</f>
        <v>0</v>
      </c>
      <c r="BG192" s="123">
        <f>IF(N192="zákl. přenesená",J192,0)</f>
        <v>0</v>
      </c>
      <c r="BH192" s="123">
        <f>IF(N192="sníž. přenesená",J192,0)</f>
        <v>0</v>
      </c>
      <c r="BI192" s="123">
        <f>IF(N192="nulová",J192,0)</f>
        <v>0</v>
      </c>
      <c r="BJ192" s="14" t="s">
        <v>78</v>
      </c>
      <c r="BK192" s="123">
        <f>ROUND(I192*H192,2)</f>
        <v>0</v>
      </c>
      <c r="BL192" s="14" t="s">
        <v>135</v>
      </c>
      <c r="BM192" s="122" t="s">
        <v>291</v>
      </c>
    </row>
    <row r="193" spans="2:65" s="1" customFormat="1" ht="11.25">
      <c r="B193" s="29"/>
      <c r="D193" s="124" t="s">
        <v>137</v>
      </c>
      <c r="F193" s="125" t="s">
        <v>289</v>
      </c>
      <c r="I193" s="126"/>
      <c r="L193" s="29"/>
      <c r="M193" s="127"/>
      <c r="T193" s="50"/>
      <c r="AT193" s="14" t="s">
        <v>137</v>
      </c>
      <c r="AU193" s="14" t="s">
        <v>71</v>
      </c>
    </row>
    <row r="194" spans="2:65" s="1" customFormat="1" ht="11.25">
      <c r="B194" s="29"/>
      <c r="D194" s="153" t="s">
        <v>154</v>
      </c>
      <c r="F194" s="154" t="s">
        <v>292</v>
      </c>
      <c r="I194" s="126"/>
      <c r="L194" s="29"/>
      <c r="M194" s="127"/>
      <c r="T194" s="50"/>
      <c r="AT194" s="14" t="s">
        <v>154</v>
      </c>
      <c r="AU194" s="14" t="s">
        <v>71</v>
      </c>
    </row>
    <row r="195" spans="2:65" s="9" customFormat="1" ht="11.25">
      <c r="B195" s="139"/>
      <c r="D195" s="124" t="s">
        <v>147</v>
      </c>
      <c r="E195" s="140" t="s">
        <v>19</v>
      </c>
      <c r="F195" s="141" t="s">
        <v>293</v>
      </c>
      <c r="H195" s="142">
        <v>1</v>
      </c>
      <c r="I195" s="143"/>
      <c r="L195" s="139"/>
      <c r="M195" s="144"/>
      <c r="T195" s="145"/>
      <c r="AT195" s="140" t="s">
        <v>147</v>
      </c>
      <c r="AU195" s="140" t="s">
        <v>71</v>
      </c>
      <c r="AV195" s="9" t="s">
        <v>80</v>
      </c>
      <c r="AW195" s="9" t="s">
        <v>33</v>
      </c>
      <c r="AX195" s="9" t="s">
        <v>78</v>
      </c>
      <c r="AY195" s="140" t="s">
        <v>136</v>
      </c>
    </row>
    <row r="196" spans="2:65" s="1" customFormat="1" ht="16.5" customHeight="1">
      <c r="B196" s="29"/>
      <c r="C196" s="110" t="s">
        <v>251</v>
      </c>
      <c r="D196" s="110" t="s">
        <v>131</v>
      </c>
      <c r="E196" s="111" t="s">
        <v>294</v>
      </c>
      <c r="F196" s="112" t="s">
        <v>295</v>
      </c>
      <c r="G196" s="113" t="s">
        <v>195</v>
      </c>
      <c r="H196" s="114">
        <v>414.45</v>
      </c>
      <c r="I196" s="115"/>
      <c r="J196" s="116">
        <f>ROUND(I196*H196,2)</f>
        <v>0</v>
      </c>
      <c r="K196" s="117"/>
      <c r="L196" s="29"/>
      <c r="M196" s="118" t="s">
        <v>19</v>
      </c>
      <c r="N196" s="119" t="s">
        <v>42</v>
      </c>
      <c r="P196" s="120">
        <f>O196*H196</f>
        <v>0</v>
      </c>
      <c r="Q196" s="120">
        <v>0</v>
      </c>
      <c r="R196" s="120">
        <f>Q196*H196</f>
        <v>0</v>
      </c>
      <c r="S196" s="120">
        <v>0</v>
      </c>
      <c r="T196" s="121">
        <f>S196*H196</f>
        <v>0</v>
      </c>
      <c r="AR196" s="122" t="s">
        <v>135</v>
      </c>
      <c r="AT196" s="122" t="s">
        <v>131</v>
      </c>
      <c r="AU196" s="122" t="s">
        <v>71</v>
      </c>
      <c r="AY196" s="14" t="s">
        <v>136</v>
      </c>
      <c r="BE196" s="123">
        <f>IF(N196="základní",J196,0)</f>
        <v>0</v>
      </c>
      <c r="BF196" s="123">
        <f>IF(N196="snížená",J196,0)</f>
        <v>0</v>
      </c>
      <c r="BG196" s="123">
        <f>IF(N196="zákl. přenesená",J196,0)</f>
        <v>0</v>
      </c>
      <c r="BH196" s="123">
        <f>IF(N196="sníž. přenesená",J196,0)</f>
        <v>0</v>
      </c>
      <c r="BI196" s="123">
        <f>IF(N196="nulová",J196,0)</f>
        <v>0</v>
      </c>
      <c r="BJ196" s="14" t="s">
        <v>78</v>
      </c>
      <c r="BK196" s="123">
        <f>ROUND(I196*H196,2)</f>
        <v>0</v>
      </c>
      <c r="BL196" s="14" t="s">
        <v>135</v>
      </c>
      <c r="BM196" s="122" t="s">
        <v>296</v>
      </c>
    </row>
    <row r="197" spans="2:65" s="1" customFormat="1" ht="19.5">
      <c r="B197" s="29"/>
      <c r="D197" s="124" t="s">
        <v>137</v>
      </c>
      <c r="F197" s="125" t="s">
        <v>297</v>
      </c>
      <c r="I197" s="126"/>
      <c r="L197" s="29"/>
      <c r="M197" s="127"/>
      <c r="T197" s="50"/>
      <c r="AT197" s="14" t="s">
        <v>137</v>
      </c>
      <c r="AU197" s="14" t="s">
        <v>71</v>
      </c>
    </row>
    <row r="198" spans="2:65" s="1" customFormat="1" ht="11.25">
      <c r="B198" s="29"/>
      <c r="D198" s="153" t="s">
        <v>154</v>
      </c>
      <c r="F198" s="154" t="s">
        <v>298</v>
      </c>
      <c r="I198" s="126"/>
      <c r="L198" s="29"/>
      <c r="M198" s="127"/>
      <c r="T198" s="50"/>
      <c r="AT198" s="14" t="s">
        <v>154</v>
      </c>
      <c r="AU198" s="14" t="s">
        <v>71</v>
      </c>
    </row>
    <row r="199" spans="2:65" s="1" customFormat="1" ht="16.5" customHeight="1">
      <c r="B199" s="29"/>
      <c r="C199" s="110" t="s">
        <v>299</v>
      </c>
      <c r="D199" s="110" t="s">
        <v>131</v>
      </c>
      <c r="E199" s="111" t="s">
        <v>300</v>
      </c>
      <c r="F199" s="112" t="s">
        <v>301</v>
      </c>
      <c r="G199" s="113" t="s">
        <v>164</v>
      </c>
      <c r="H199" s="114">
        <v>206</v>
      </c>
      <c r="I199" s="115"/>
      <c r="J199" s="116">
        <f>ROUND(I199*H199,2)</f>
        <v>0</v>
      </c>
      <c r="K199" s="117"/>
      <c r="L199" s="29"/>
      <c r="M199" s="118" t="s">
        <v>19</v>
      </c>
      <c r="N199" s="119" t="s">
        <v>42</v>
      </c>
      <c r="P199" s="120">
        <f>O199*H199</f>
        <v>0</v>
      </c>
      <c r="Q199" s="120">
        <v>0</v>
      </c>
      <c r="R199" s="120">
        <f>Q199*H199</f>
        <v>0</v>
      </c>
      <c r="S199" s="120">
        <v>0</v>
      </c>
      <c r="T199" s="121">
        <f>S199*H199</f>
        <v>0</v>
      </c>
      <c r="AR199" s="122" t="s">
        <v>135</v>
      </c>
      <c r="AT199" s="122" t="s">
        <v>131</v>
      </c>
      <c r="AU199" s="122" t="s">
        <v>71</v>
      </c>
      <c r="AY199" s="14" t="s">
        <v>136</v>
      </c>
      <c r="BE199" s="123">
        <f>IF(N199="základní",J199,0)</f>
        <v>0</v>
      </c>
      <c r="BF199" s="123">
        <f>IF(N199="snížená",J199,0)</f>
        <v>0</v>
      </c>
      <c r="BG199" s="123">
        <f>IF(N199="zákl. přenesená",J199,0)</f>
        <v>0</v>
      </c>
      <c r="BH199" s="123">
        <f>IF(N199="sníž. přenesená",J199,0)</f>
        <v>0</v>
      </c>
      <c r="BI199" s="123">
        <f>IF(N199="nulová",J199,0)</f>
        <v>0</v>
      </c>
      <c r="BJ199" s="14" t="s">
        <v>78</v>
      </c>
      <c r="BK199" s="123">
        <f>ROUND(I199*H199,2)</f>
        <v>0</v>
      </c>
      <c r="BL199" s="14" t="s">
        <v>135</v>
      </c>
      <c r="BM199" s="122" t="s">
        <v>302</v>
      </c>
    </row>
    <row r="200" spans="2:65" s="1" customFormat="1" ht="19.5">
      <c r="B200" s="29"/>
      <c r="D200" s="124" t="s">
        <v>137</v>
      </c>
      <c r="F200" s="125" t="s">
        <v>303</v>
      </c>
      <c r="I200" s="126"/>
      <c r="L200" s="29"/>
      <c r="M200" s="127"/>
      <c r="T200" s="50"/>
      <c r="AT200" s="14" t="s">
        <v>137</v>
      </c>
      <c r="AU200" s="14" t="s">
        <v>71</v>
      </c>
    </row>
    <row r="201" spans="2:65" s="1" customFormat="1" ht="11.25">
      <c r="B201" s="29"/>
      <c r="D201" s="153" t="s">
        <v>154</v>
      </c>
      <c r="F201" s="154" t="s">
        <v>304</v>
      </c>
      <c r="I201" s="126"/>
      <c r="L201" s="29"/>
      <c r="M201" s="127"/>
      <c r="T201" s="50"/>
      <c r="AT201" s="14" t="s">
        <v>154</v>
      </c>
      <c r="AU201" s="14" t="s">
        <v>71</v>
      </c>
    </row>
    <row r="202" spans="2:65" s="1" customFormat="1" ht="16.5" customHeight="1">
      <c r="B202" s="29"/>
      <c r="C202" s="110" t="s">
        <v>256</v>
      </c>
      <c r="D202" s="110" t="s">
        <v>131</v>
      </c>
      <c r="E202" s="111" t="s">
        <v>305</v>
      </c>
      <c r="F202" s="112" t="s">
        <v>306</v>
      </c>
      <c r="G202" s="113" t="s">
        <v>164</v>
      </c>
      <c r="H202" s="114">
        <v>206</v>
      </c>
      <c r="I202" s="115"/>
      <c r="J202" s="116">
        <f>ROUND(I202*H202,2)</f>
        <v>0</v>
      </c>
      <c r="K202" s="117"/>
      <c r="L202" s="29"/>
      <c r="M202" s="118" t="s">
        <v>19</v>
      </c>
      <c r="N202" s="119" t="s">
        <v>42</v>
      </c>
      <c r="P202" s="120">
        <f>O202*H202</f>
        <v>0</v>
      </c>
      <c r="Q202" s="120">
        <v>0</v>
      </c>
      <c r="R202" s="120">
        <f>Q202*H202</f>
        <v>0</v>
      </c>
      <c r="S202" s="120">
        <v>0</v>
      </c>
      <c r="T202" s="121">
        <f>S202*H202</f>
        <v>0</v>
      </c>
      <c r="AR202" s="122" t="s">
        <v>135</v>
      </c>
      <c r="AT202" s="122" t="s">
        <v>131</v>
      </c>
      <c r="AU202" s="122" t="s">
        <v>71</v>
      </c>
      <c r="AY202" s="14" t="s">
        <v>136</v>
      </c>
      <c r="BE202" s="123">
        <f>IF(N202="základní",J202,0)</f>
        <v>0</v>
      </c>
      <c r="BF202" s="123">
        <f>IF(N202="snížená",J202,0)</f>
        <v>0</v>
      </c>
      <c r="BG202" s="123">
        <f>IF(N202="zákl. přenesená",J202,0)</f>
        <v>0</v>
      </c>
      <c r="BH202" s="123">
        <f>IF(N202="sníž. přenesená",J202,0)</f>
        <v>0</v>
      </c>
      <c r="BI202" s="123">
        <f>IF(N202="nulová",J202,0)</f>
        <v>0</v>
      </c>
      <c r="BJ202" s="14" t="s">
        <v>78</v>
      </c>
      <c r="BK202" s="123">
        <f>ROUND(I202*H202,2)</f>
        <v>0</v>
      </c>
      <c r="BL202" s="14" t="s">
        <v>135</v>
      </c>
      <c r="BM202" s="122" t="s">
        <v>307</v>
      </c>
    </row>
    <row r="203" spans="2:65" s="1" customFormat="1" ht="19.5">
      <c r="B203" s="29"/>
      <c r="D203" s="124" t="s">
        <v>137</v>
      </c>
      <c r="F203" s="125" t="s">
        <v>308</v>
      </c>
      <c r="I203" s="126"/>
      <c r="L203" s="29"/>
      <c r="M203" s="127"/>
      <c r="T203" s="50"/>
      <c r="AT203" s="14" t="s">
        <v>137</v>
      </c>
      <c r="AU203" s="14" t="s">
        <v>71</v>
      </c>
    </row>
    <row r="204" spans="2:65" s="1" customFormat="1" ht="11.25">
      <c r="B204" s="29"/>
      <c r="D204" s="153" t="s">
        <v>154</v>
      </c>
      <c r="F204" s="154" t="s">
        <v>309</v>
      </c>
      <c r="I204" s="126"/>
      <c r="L204" s="29"/>
      <c r="M204" s="127"/>
      <c r="T204" s="50"/>
      <c r="AT204" s="14" t="s">
        <v>154</v>
      </c>
      <c r="AU204" s="14" t="s">
        <v>71</v>
      </c>
    </row>
    <row r="205" spans="2:65" s="1" customFormat="1" ht="21.75" customHeight="1">
      <c r="B205" s="29"/>
      <c r="C205" s="110" t="s">
        <v>310</v>
      </c>
      <c r="D205" s="110" t="s">
        <v>131</v>
      </c>
      <c r="E205" s="111" t="s">
        <v>311</v>
      </c>
      <c r="F205" s="112" t="s">
        <v>312</v>
      </c>
      <c r="G205" s="113" t="s">
        <v>164</v>
      </c>
      <c r="H205" s="114">
        <v>206</v>
      </c>
      <c r="I205" s="115"/>
      <c r="J205" s="116">
        <f>ROUND(I205*H205,2)</f>
        <v>0</v>
      </c>
      <c r="K205" s="117"/>
      <c r="L205" s="29"/>
      <c r="M205" s="118" t="s">
        <v>19</v>
      </c>
      <c r="N205" s="119" t="s">
        <v>42</v>
      </c>
      <c r="P205" s="120">
        <f>O205*H205</f>
        <v>0</v>
      </c>
      <c r="Q205" s="120">
        <v>0</v>
      </c>
      <c r="R205" s="120">
        <f>Q205*H205</f>
        <v>0</v>
      </c>
      <c r="S205" s="120">
        <v>0</v>
      </c>
      <c r="T205" s="121">
        <f>S205*H205</f>
        <v>0</v>
      </c>
      <c r="AR205" s="122" t="s">
        <v>135</v>
      </c>
      <c r="AT205" s="122" t="s">
        <v>131</v>
      </c>
      <c r="AU205" s="122" t="s">
        <v>71</v>
      </c>
      <c r="AY205" s="14" t="s">
        <v>136</v>
      </c>
      <c r="BE205" s="123">
        <f>IF(N205="základní",J205,0)</f>
        <v>0</v>
      </c>
      <c r="BF205" s="123">
        <f>IF(N205="snížená",J205,0)</f>
        <v>0</v>
      </c>
      <c r="BG205" s="123">
        <f>IF(N205="zákl. přenesená",J205,0)</f>
        <v>0</v>
      </c>
      <c r="BH205" s="123">
        <f>IF(N205="sníž. přenesená",J205,0)</f>
        <v>0</v>
      </c>
      <c r="BI205" s="123">
        <f>IF(N205="nulová",J205,0)</f>
        <v>0</v>
      </c>
      <c r="BJ205" s="14" t="s">
        <v>78</v>
      </c>
      <c r="BK205" s="123">
        <f>ROUND(I205*H205,2)</f>
        <v>0</v>
      </c>
      <c r="BL205" s="14" t="s">
        <v>135</v>
      </c>
      <c r="BM205" s="122" t="s">
        <v>313</v>
      </c>
    </row>
    <row r="206" spans="2:65" s="1" customFormat="1" ht="19.5">
      <c r="B206" s="29"/>
      <c r="D206" s="124" t="s">
        <v>137</v>
      </c>
      <c r="F206" s="125" t="s">
        <v>314</v>
      </c>
      <c r="I206" s="126"/>
      <c r="L206" s="29"/>
      <c r="M206" s="127"/>
      <c r="T206" s="50"/>
      <c r="AT206" s="14" t="s">
        <v>137</v>
      </c>
      <c r="AU206" s="14" t="s">
        <v>71</v>
      </c>
    </row>
    <row r="207" spans="2:65" s="1" customFormat="1" ht="11.25">
      <c r="B207" s="29"/>
      <c r="D207" s="153" t="s">
        <v>154</v>
      </c>
      <c r="F207" s="154" t="s">
        <v>315</v>
      </c>
      <c r="I207" s="126"/>
      <c r="L207" s="29"/>
      <c r="M207" s="127"/>
      <c r="T207" s="50"/>
      <c r="AT207" s="14" t="s">
        <v>154</v>
      </c>
      <c r="AU207" s="14" t="s">
        <v>71</v>
      </c>
    </row>
    <row r="208" spans="2:65" s="1" customFormat="1" ht="24.2" customHeight="1">
      <c r="B208" s="29"/>
      <c r="C208" s="110" t="s">
        <v>260</v>
      </c>
      <c r="D208" s="110" t="s">
        <v>131</v>
      </c>
      <c r="E208" s="111" t="s">
        <v>316</v>
      </c>
      <c r="F208" s="112" t="s">
        <v>317</v>
      </c>
      <c r="G208" s="113" t="s">
        <v>164</v>
      </c>
      <c r="H208" s="114">
        <v>3090</v>
      </c>
      <c r="I208" s="115"/>
      <c r="J208" s="116">
        <f>ROUND(I208*H208,2)</f>
        <v>0</v>
      </c>
      <c r="K208" s="117"/>
      <c r="L208" s="29"/>
      <c r="M208" s="118" t="s">
        <v>19</v>
      </c>
      <c r="N208" s="119" t="s">
        <v>42</v>
      </c>
      <c r="P208" s="120">
        <f>O208*H208</f>
        <v>0</v>
      </c>
      <c r="Q208" s="120">
        <v>0</v>
      </c>
      <c r="R208" s="120">
        <f>Q208*H208</f>
        <v>0</v>
      </c>
      <c r="S208" s="120">
        <v>0</v>
      </c>
      <c r="T208" s="121">
        <f>S208*H208</f>
        <v>0</v>
      </c>
      <c r="AR208" s="122" t="s">
        <v>135</v>
      </c>
      <c r="AT208" s="122" t="s">
        <v>131</v>
      </c>
      <c r="AU208" s="122" t="s">
        <v>71</v>
      </c>
      <c r="AY208" s="14" t="s">
        <v>136</v>
      </c>
      <c r="BE208" s="123">
        <f>IF(N208="základní",J208,0)</f>
        <v>0</v>
      </c>
      <c r="BF208" s="123">
        <f>IF(N208="snížená",J208,0)</f>
        <v>0</v>
      </c>
      <c r="BG208" s="123">
        <f>IF(N208="zákl. přenesená",J208,0)</f>
        <v>0</v>
      </c>
      <c r="BH208" s="123">
        <f>IF(N208="sníž. přenesená",J208,0)</f>
        <v>0</v>
      </c>
      <c r="BI208" s="123">
        <f>IF(N208="nulová",J208,0)</f>
        <v>0</v>
      </c>
      <c r="BJ208" s="14" t="s">
        <v>78</v>
      </c>
      <c r="BK208" s="123">
        <f>ROUND(I208*H208,2)</f>
        <v>0</v>
      </c>
      <c r="BL208" s="14" t="s">
        <v>135</v>
      </c>
      <c r="BM208" s="122" t="s">
        <v>318</v>
      </c>
    </row>
    <row r="209" spans="2:65" s="1" customFormat="1" ht="19.5">
      <c r="B209" s="29"/>
      <c r="D209" s="124" t="s">
        <v>137</v>
      </c>
      <c r="F209" s="125" t="s">
        <v>319</v>
      </c>
      <c r="I209" s="126"/>
      <c r="L209" s="29"/>
      <c r="M209" s="127"/>
      <c r="T209" s="50"/>
      <c r="AT209" s="14" t="s">
        <v>137</v>
      </c>
      <c r="AU209" s="14" t="s">
        <v>71</v>
      </c>
    </row>
    <row r="210" spans="2:65" s="1" customFormat="1" ht="11.25">
      <c r="B210" s="29"/>
      <c r="D210" s="153" t="s">
        <v>154</v>
      </c>
      <c r="F210" s="154" t="s">
        <v>320</v>
      </c>
      <c r="I210" s="126"/>
      <c r="L210" s="29"/>
      <c r="M210" s="127"/>
      <c r="T210" s="50"/>
      <c r="AT210" s="14" t="s">
        <v>154</v>
      </c>
      <c r="AU210" s="14" t="s">
        <v>71</v>
      </c>
    </row>
    <row r="211" spans="2:65" s="1" customFormat="1" ht="16.5" customHeight="1">
      <c r="B211" s="29"/>
      <c r="C211" s="110" t="s">
        <v>321</v>
      </c>
      <c r="D211" s="110" t="s">
        <v>131</v>
      </c>
      <c r="E211" s="111" t="s">
        <v>322</v>
      </c>
      <c r="F211" s="112" t="s">
        <v>323</v>
      </c>
      <c r="G211" s="113" t="s">
        <v>164</v>
      </c>
      <c r="H211" s="114">
        <v>206</v>
      </c>
      <c r="I211" s="115"/>
      <c r="J211" s="116">
        <f>ROUND(I211*H211,2)</f>
        <v>0</v>
      </c>
      <c r="K211" s="117"/>
      <c r="L211" s="29"/>
      <c r="M211" s="118" t="s">
        <v>19</v>
      </c>
      <c r="N211" s="119" t="s">
        <v>42</v>
      </c>
      <c r="P211" s="120">
        <f>O211*H211</f>
        <v>0</v>
      </c>
      <c r="Q211" s="120">
        <v>0</v>
      </c>
      <c r="R211" s="120">
        <f>Q211*H211</f>
        <v>0</v>
      </c>
      <c r="S211" s="120">
        <v>0</v>
      </c>
      <c r="T211" s="121">
        <f>S211*H211</f>
        <v>0</v>
      </c>
      <c r="AR211" s="122" t="s">
        <v>135</v>
      </c>
      <c r="AT211" s="122" t="s">
        <v>131</v>
      </c>
      <c r="AU211" s="122" t="s">
        <v>71</v>
      </c>
      <c r="AY211" s="14" t="s">
        <v>136</v>
      </c>
      <c r="BE211" s="123">
        <f>IF(N211="základní",J211,0)</f>
        <v>0</v>
      </c>
      <c r="BF211" s="123">
        <f>IF(N211="snížená",J211,0)</f>
        <v>0</v>
      </c>
      <c r="BG211" s="123">
        <f>IF(N211="zákl. přenesená",J211,0)</f>
        <v>0</v>
      </c>
      <c r="BH211" s="123">
        <f>IF(N211="sníž. přenesená",J211,0)</f>
        <v>0</v>
      </c>
      <c r="BI211" s="123">
        <f>IF(N211="nulová",J211,0)</f>
        <v>0</v>
      </c>
      <c r="BJ211" s="14" t="s">
        <v>78</v>
      </c>
      <c r="BK211" s="123">
        <f>ROUND(I211*H211,2)</f>
        <v>0</v>
      </c>
      <c r="BL211" s="14" t="s">
        <v>135</v>
      </c>
      <c r="BM211" s="122" t="s">
        <v>324</v>
      </c>
    </row>
    <row r="212" spans="2:65" s="1" customFormat="1" ht="11.25">
      <c r="B212" s="29"/>
      <c r="D212" s="124" t="s">
        <v>137</v>
      </c>
      <c r="F212" s="125" t="s">
        <v>325</v>
      </c>
      <c r="I212" s="126"/>
      <c r="L212" s="29"/>
      <c r="M212" s="127"/>
      <c r="T212" s="50"/>
      <c r="AT212" s="14" t="s">
        <v>137</v>
      </c>
      <c r="AU212" s="14" t="s">
        <v>71</v>
      </c>
    </row>
    <row r="213" spans="2:65" s="1" customFormat="1" ht="11.25">
      <c r="B213" s="29"/>
      <c r="D213" s="153" t="s">
        <v>154</v>
      </c>
      <c r="F213" s="154" t="s">
        <v>326</v>
      </c>
      <c r="I213" s="126"/>
      <c r="L213" s="29"/>
      <c r="M213" s="127"/>
      <c r="T213" s="50"/>
      <c r="AT213" s="14" t="s">
        <v>154</v>
      </c>
      <c r="AU213" s="14" t="s">
        <v>71</v>
      </c>
    </row>
    <row r="214" spans="2:65" s="1" customFormat="1" ht="16.5" customHeight="1">
      <c r="B214" s="29"/>
      <c r="C214" s="110" t="s">
        <v>263</v>
      </c>
      <c r="D214" s="110" t="s">
        <v>131</v>
      </c>
      <c r="E214" s="111" t="s">
        <v>327</v>
      </c>
      <c r="F214" s="112" t="s">
        <v>328</v>
      </c>
      <c r="G214" s="113" t="s">
        <v>195</v>
      </c>
      <c r="H214" s="114">
        <v>412</v>
      </c>
      <c r="I214" s="115"/>
      <c r="J214" s="116">
        <f>ROUND(I214*H214,2)</f>
        <v>0</v>
      </c>
      <c r="K214" s="117"/>
      <c r="L214" s="29"/>
      <c r="M214" s="118" t="s">
        <v>19</v>
      </c>
      <c r="N214" s="119" t="s">
        <v>42</v>
      </c>
      <c r="P214" s="120">
        <f>O214*H214</f>
        <v>0</v>
      </c>
      <c r="Q214" s="120">
        <v>0</v>
      </c>
      <c r="R214" s="120">
        <f>Q214*H214</f>
        <v>0</v>
      </c>
      <c r="S214" s="120">
        <v>0</v>
      </c>
      <c r="T214" s="121">
        <f>S214*H214</f>
        <v>0</v>
      </c>
      <c r="AR214" s="122" t="s">
        <v>135</v>
      </c>
      <c r="AT214" s="122" t="s">
        <v>131</v>
      </c>
      <c r="AU214" s="122" t="s">
        <v>71</v>
      </c>
      <c r="AY214" s="14" t="s">
        <v>136</v>
      </c>
      <c r="BE214" s="123">
        <f>IF(N214="základní",J214,0)</f>
        <v>0</v>
      </c>
      <c r="BF214" s="123">
        <f>IF(N214="snížená",J214,0)</f>
        <v>0</v>
      </c>
      <c r="BG214" s="123">
        <f>IF(N214="zákl. přenesená",J214,0)</f>
        <v>0</v>
      </c>
      <c r="BH214" s="123">
        <f>IF(N214="sníž. přenesená",J214,0)</f>
        <v>0</v>
      </c>
      <c r="BI214" s="123">
        <f>IF(N214="nulová",J214,0)</f>
        <v>0</v>
      </c>
      <c r="BJ214" s="14" t="s">
        <v>78</v>
      </c>
      <c r="BK214" s="123">
        <f>ROUND(I214*H214,2)</f>
        <v>0</v>
      </c>
      <c r="BL214" s="14" t="s">
        <v>135</v>
      </c>
      <c r="BM214" s="122" t="s">
        <v>329</v>
      </c>
    </row>
    <row r="215" spans="2:65" s="1" customFormat="1" ht="11.25">
      <c r="B215" s="29"/>
      <c r="D215" s="124" t="s">
        <v>137</v>
      </c>
      <c r="F215" s="125" t="s">
        <v>330</v>
      </c>
      <c r="I215" s="126"/>
      <c r="L215" s="29"/>
      <c r="M215" s="127"/>
      <c r="T215" s="50"/>
      <c r="AT215" s="14" t="s">
        <v>137</v>
      </c>
      <c r="AU215" s="14" t="s">
        <v>71</v>
      </c>
    </row>
    <row r="216" spans="2:65" s="1" customFormat="1" ht="11.25">
      <c r="B216" s="29"/>
      <c r="D216" s="153" t="s">
        <v>154</v>
      </c>
      <c r="F216" s="154" t="s">
        <v>331</v>
      </c>
      <c r="I216" s="126"/>
      <c r="L216" s="29"/>
      <c r="M216" s="127"/>
      <c r="T216" s="50"/>
      <c r="AT216" s="14" t="s">
        <v>154</v>
      </c>
      <c r="AU216" s="14" t="s">
        <v>71</v>
      </c>
    </row>
    <row r="217" spans="2:65" s="1" customFormat="1" ht="16.5" customHeight="1">
      <c r="B217" s="29"/>
      <c r="C217" s="110" t="s">
        <v>332</v>
      </c>
      <c r="D217" s="110" t="s">
        <v>131</v>
      </c>
      <c r="E217" s="111" t="s">
        <v>333</v>
      </c>
      <c r="F217" s="112" t="s">
        <v>334</v>
      </c>
      <c r="G217" s="113" t="s">
        <v>159</v>
      </c>
      <c r="H217" s="114">
        <v>20</v>
      </c>
      <c r="I217" s="115"/>
      <c r="J217" s="116">
        <f>ROUND(I217*H217,2)</f>
        <v>0</v>
      </c>
      <c r="K217" s="117"/>
      <c r="L217" s="29"/>
      <c r="M217" s="118" t="s">
        <v>19</v>
      </c>
      <c r="N217" s="119" t="s">
        <v>42</v>
      </c>
      <c r="P217" s="120">
        <f>O217*H217</f>
        <v>0</v>
      </c>
      <c r="Q217" s="120">
        <v>0</v>
      </c>
      <c r="R217" s="120">
        <f>Q217*H217</f>
        <v>0</v>
      </c>
      <c r="S217" s="120">
        <v>0</v>
      </c>
      <c r="T217" s="121">
        <f>S217*H217</f>
        <v>0</v>
      </c>
      <c r="AR217" s="122" t="s">
        <v>135</v>
      </c>
      <c r="AT217" s="122" t="s">
        <v>131</v>
      </c>
      <c r="AU217" s="122" t="s">
        <v>71</v>
      </c>
      <c r="AY217" s="14" t="s">
        <v>136</v>
      </c>
      <c r="BE217" s="123">
        <f>IF(N217="základní",J217,0)</f>
        <v>0</v>
      </c>
      <c r="BF217" s="123">
        <f>IF(N217="snížená",J217,0)</f>
        <v>0</v>
      </c>
      <c r="BG217" s="123">
        <f>IF(N217="zákl. přenesená",J217,0)</f>
        <v>0</v>
      </c>
      <c r="BH217" s="123">
        <f>IF(N217="sníž. přenesená",J217,0)</f>
        <v>0</v>
      </c>
      <c r="BI217" s="123">
        <f>IF(N217="nulová",J217,0)</f>
        <v>0</v>
      </c>
      <c r="BJ217" s="14" t="s">
        <v>78</v>
      </c>
      <c r="BK217" s="123">
        <f>ROUND(I217*H217,2)</f>
        <v>0</v>
      </c>
      <c r="BL217" s="14" t="s">
        <v>135</v>
      </c>
      <c r="BM217" s="122" t="s">
        <v>335</v>
      </c>
    </row>
    <row r="218" spans="2:65" s="1" customFormat="1" ht="19.5">
      <c r="B218" s="29"/>
      <c r="D218" s="124" t="s">
        <v>137</v>
      </c>
      <c r="F218" s="125" t="s">
        <v>336</v>
      </c>
      <c r="I218" s="126"/>
      <c r="L218" s="29"/>
      <c r="M218" s="127"/>
      <c r="T218" s="50"/>
      <c r="AT218" s="14" t="s">
        <v>137</v>
      </c>
      <c r="AU218" s="14" t="s">
        <v>71</v>
      </c>
    </row>
    <row r="219" spans="2:65" s="1" customFormat="1" ht="11.25">
      <c r="B219" s="29"/>
      <c r="D219" s="153" t="s">
        <v>154</v>
      </c>
      <c r="F219" s="154" t="s">
        <v>337</v>
      </c>
      <c r="I219" s="126"/>
      <c r="L219" s="29"/>
      <c r="M219" s="127"/>
      <c r="T219" s="50"/>
      <c r="AT219" s="14" t="s">
        <v>154</v>
      </c>
      <c r="AU219" s="14" t="s">
        <v>71</v>
      </c>
    </row>
    <row r="220" spans="2:65" s="1" customFormat="1" ht="16.5" customHeight="1">
      <c r="B220" s="29"/>
      <c r="C220" s="110" t="s">
        <v>267</v>
      </c>
      <c r="D220" s="110" t="s">
        <v>131</v>
      </c>
      <c r="E220" s="111" t="s">
        <v>338</v>
      </c>
      <c r="F220" s="112" t="s">
        <v>339</v>
      </c>
      <c r="G220" s="113" t="s">
        <v>159</v>
      </c>
      <c r="H220" s="114">
        <v>480</v>
      </c>
      <c r="I220" s="115"/>
      <c r="J220" s="116">
        <f>ROUND(I220*H220,2)</f>
        <v>0</v>
      </c>
      <c r="K220" s="117"/>
      <c r="L220" s="29"/>
      <c r="M220" s="118" t="s">
        <v>19</v>
      </c>
      <c r="N220" s="119" t="s">
        <v>42</v>
      </c>
      <c r="P220" s="120">
        <f>O220*H220</f>
        <v>0</v>
      </c>
      <c r="Q220" s="120">
        <v>0</v>
      </c>
      <c r="R220" s="120">
        <f>Q220*H220</f>
        <v>0</v>
      </c>
      <c r="S220" s="120">
        <v>0</v>
      </c>
      <c r="T220" s="121">
        <f>S220*H220</f>
        <v>0</v>
      </c>
      <c r="AR220" s="122" t="s">
        <v>135</v>
      </c>
      <c r="AT220" s="122" t="s">
        <v>131</v>
      </c>
      <c r="AU220" s="122" t="s">
        <v>71</v>
      </c>
      <c r="AY220" s="14" t="s">
        <v>136</v>
      </c>
      <c r="BE220" s="123">
        <f>IF(N220="základní",J220,0)</f>
        <v>0</v>
      </c>
      <c r="BF220" s="123">
        <f>IF(N220="snížená",J220,0)</f>
        <v>0</v>
      </c>
      <c r="BG220" s="123">
        <f>IF(N220="zákl. přenesená",J220,0)</f>
        <v>0</v>
      </c>
      <c r="BH220" s="123">
        <f>IF(N220="sníž. přenesená",J220,0)</f>
        <v>0</v>
      </c>
      <c r="BI220" s="123">
        <f>IF(N220="nulová",J220,0)</f>
        <v>0</v>
      </c>
      <c r="BJ220" s="14" t="s">
        <v>78</v>
      </c>
      <c r="BK220" s="123">
        <f>ROUND(I220*H220,2)</f>
        <v>0</v>
      </c>
      <c r="BL220" s="14" t="s">
        <v>135</v>
      </c>
      <c r="BM220" s="122" t="s">
        <v>340</v>
      </c>
    </row>
    <row r="221" spans="2:65" s="1" customFormat="1" ht="19.5">
      <c r="B221" s="29"/>
      <c r="D221" s="124" t="s">
        <v>137</v>
      </c>
      <c r="F221" s="125" t="s">
        <v>341</v>
      </c>
      <c r="I221" s="126"/>
      <c r="L221" s="29"/>
      <c r="M221" s="127"/>
      <c r="T221" s="50"/>
      <c r="AT221" s="14" t="s">
        <v>137</v>
      </c>
      <c r="AU221" s="14" t="s">
        <v>71</v>
      </c>
    </row>
    <row r="222" spans="2:65" s="1" customFormat="1" ht="11.25">
      <c r="B222" s="29"/>
      <c r="D222" s="153" t="s">
        <v>154</v>
      </c>
      <c r="F222" s="154" t="s">
        <v>342</v>
      </c>
      <c r="I222" s="126"/>
      <c r="L222" s="29"/>
      <c r="M222" s="127"/>
      <c r="T222" s="50"/>
      <c r="AT222" s="14" t="s">
        <v>154</v>
      </c>
      <c r="AU222" s="14" t="s">
        <v>71</v>
      </c>
    </row>
    <row r="223" spans="2:65" s="1" customFormat="1" ht="16.5" customHeight="1">
      <c r="B223" s="29"/>
      <c r="C223" s="110" t="s">
        <v>343</v>
      </c>
      <c r="D223" s="110" t="s">
        <v>131</v>
      </c>
      <c r="E223" s="111" t="s">
        <v>344</v>
      </c>
      <c r="F223" s="112" t="s">
        <v>345</v>
      </c>
      <c r="G223" s="113" t="s">
        <v>195</v>
      </c>
      <c r="H223" s="114">
        <v>2.4500000000000002</v>
      </c>
      <c r="I223" s="115"/>
      <c r="J223" s="116">
        <f>ROUND(I223*H223,2)</f>
        <v>0</v>
      </c>
      <c r="K223" s="117"/>
      <c r="L223" s="29"/>
      <c r="M223" s="118" t="s">
        <v>19</v>
      </c>
      <c r="N223" s="119" t="s">
        <v>42</v>
      </c>
      <c r="P223" s="120">
        <f>O223*H223</f>
        <v>0</v>
      </c>
      <c r="Q223" s="120">
        <v>0</v>
      </c>
      <c r="R223" s="120">
        <f>Q223*H223</f>
        <v>0</v>
      </c>
      <c r="S223" s="120">
        <v>0</v>
      </c>
      <c r="T223" s="121">
        <f>S223*H223</f>
        <v>0</v>
      </c>
      <c r="AR223" s="122" t="s">
        <v>135</v>
      </c>
      <c r="AT223" s="122" t="s">
        <v>131</v>
      </c>
      <c r="AU223" s="122" t="s">
        <v>71</v>
      </c>
      <c r="AY223" s="14" t="s">
        <v>136</v>
      </c>
      <c r="BE223" s="123">
        <f>IF(N223="základní",J223,0)</f>
        <v>0</v>
      </c>
      <c r="BF223" s="123">
        <f>IF(N223="snížená",J223,0)</f>
        <v>0</v>
      </c>
      <c r="BG223" s="123">
        <f>IF(N223="zákl. přenesená",J223,0)</f>
        <v>0</v>
      </c>
      <c r="BH223" s="123">
        <f>IF(N223="sníž. přenesená",J223,0)</f>
        <v>0</v>
      </c>
      <c r="BI223" s="123">
        <f>IF(N223="nulová",J223,0)</f>
        <v>0</v>
      </c>
      <c r="BJ223" s="14" t="s">
        <v>78</v>
      </c>
      <c r="BK223" s="123">
        <f>ROUND(I223*H223,2)</f>
        <v>0</v>
      </c>
      <c r="BL223" s="14" t="s">
        <v>135</v>
      </c>
      <c r="BM223" s="122" t="s">
        <v>346</v>
      </c>
    </row>
    <row r="224" spans="2:65" s="1" customFormat="1" ht="11.25">
      <c r="B224" s="29"/>
      <c r="D224" s="124" t="s">
        <v>137</v>
      </c>
      <c r="F224" s="125" t="s">
        <v>347</v>
      </c>
      <c r="I224" s="126"/>
      <c r="L224" s="29"/>
      <c r="M224" s="127"/>
      <c r="T224" s="50"/>
      <c r="AT224" s="14" t="s">
        <v>137</v>
      </c>
      <c r="AU224" s="14" t="s">
        <v>71</v>
      </c>
    </row>
    <row r="225" spans="2:65" s="1" customFormat="1" ht="11.25">
      <c r="B225" s="29"/>
      <c r="D225" s="153" t="s">
        <v>154</v>
      </c>
      <c r="F225" s="154" t="s">
        <v>348</v>
      </c>
      <c r="I225" s="126"/>
      <c r="L225" s="29"/>
      <c r="M225" s="127"/>
      <c r="T225" s="50"/>
      <c r="AT225" s="14" t="s">
        <v>154</v>
      </c>
      <c r="AU225" s="14" t="s">
        <v>71</v>
      </c>
    </row>
    <row r="226" spans="2:65" s="1" customFormat="1" ht="16.5" customHeight="1">
      <c r="B226" s="29"/>
      <c r="C226" s="110" t="s">
        <v>270</v>
      </c>
      <c r="D226" s="110" t="s">
        <v>131</v>
      </c>
      <c r="E226" s="111" t="s">
        <v>349</v>
      </c>
      <c r="F226" s="112" t="s">
        <v>350</v>
      </c>
      <c r="G226" s="113" t="s">
        <v>195</v>
      </c>
      <c r="H226" s="114">
        <v>65</v>
      </c>
      <c r="I226" s="115"/>
      <c r="J226" s="116">
        <f>ROUND(I226*H226,2)</f>
        <v>0</v>
      </c>
      <c r="K226" s="117"/>
      <c r="L226" s="29"/>
      <c r="M226" s="118" t="s">
        <v>19</v>
      </c>
      <c r="N226" s="119" t="s">
        <v>42</v>
      </c>
      <c r="P226" s="120">
        <f>O226*H226</f>
        <v>0</v>
      </c>
      <c r="Q226" s="120">
        <v>0</v>
      </c>
      <c r="R226" s="120">
        <f>Q226*H226</f>
        <v>0</v>
      </c>
      <c r="S226" s="120">
        <v>0</v>
      </c>
      <c r="T226" s="121">
        <f>S226*H226</f>
        <v>0</v>
      </c>
      <c r="AR226" s="122" t="s">
        <v>135</v>
      </c>
      <c r="AT226" s="122" t="s">
        <v>131</v>
      </c>
      <c r="AU226" s="122" t="s">
        <v>71</v>
      </c>
      <c r="AY226" s="14" t="s">
        <v>136</v>
      </c>
      <c r="BE226" s="123">
        <f>IF(N226="základní",J226,0)</f>
        <v>0</v>
      </c>
      <c r="BF226" s="123">
        <f>IF(N226="snížená",J226,0)</f>
        <v>0</v>
      </c>
      <c r="BG226" s="123">
        <f>IF(N226="zákl. přenesená",J226,0)</f>
        <v>0</v>
      </c>
      <c r="BH226" s="123">
        <f>IF(N226="sníž. přenesená",J226,0)</f>
        <v>0</v>
      </c>
      <c r="BI226" s="123">
        <f>IF(N226="nulová",J226,0)</f>
        <v>0</v>
      </c>
      <c r="BJ226" s="14" t="s">
        <v>78</v>
      </c>
      <c r="BK226" s="123">
        <f>ROUND(I226*H226,2)</f>
        <v>0</v>
      </c>
      <c r="BL226" s="14" t="s">
        <v>135</v>
      </c>
      <c r="BM226" s="122" t="s">
        <v>351</v>
      </c>
    </row>
    <row r="227" spans="2:65" s="1" customFormat="1" ht="11.25">
      <c r="B227" s="29"/>
      <c r="D227" s="124" t="s">
        <v>137</v>
      </c>
      <c r="F227" s="125" t="s">
        <v>352</v>
      </c>
      <c r="I227" s="126"/>
      <c r="L227" s="29"/>
      <c r="M227" s="127"/>
      <c r="T227" s="50"/>
      <c r="AT227" s="14" t="s">
        <v>137</v>
      </c>
      <c r="AU227" s="14" t="s">
        <v>71</v>
      </c>
    </row>
    <row r="228" spans="2:65" s="1" customFormat="1" ht="11.25">
      <c r="B228" s="29"/>
      <c r="D228" s="153" t="s">
        <v>154</v>
      </c>
      <c r="F228" s="154" t="s">
        <v>353</v>
      </c>
      <c r="I228" s="126"/>
      <c r="L228" s="29"/>
      <c r="M228" s="161"/>
      <c r="N228" s="162"/>
      <c r="O228" s="162"/>
      <c r="P228" s="162"/>
      <c r="Q228" s="162"/>
      <c r="R228" s="162"/>
      <c r="S228" s="162"/>
      <c r="T228" s="163"/>
      <c r="AT228" s="14" t="s">
        <v>154</v>
      </c>
      <c r="AU228" s="14" t="s">
        <v>71</v>
      </c>
    </row>
    <row r="229" spans="2:65" s="1" customFormat="1" ht="6.95" customHeight="1">
      <c r="B229" s="38"/>
      <c r="C229" s="39"/>
      <c r="D229" s="39"/>
      <c r="E229" s="39"/>
      <c r="F229" s="39"/>
      <c r="G229" s="39"/>
      <c r="H229" s="39"/>
      <c r="I229" s="39"/>
      <c r="J229" s="39"/>
      <c r="K229" s="39"/>
      <c r="L229" s="29"/>
    </row>
  </sheetData>
  <sheetProtection algorithmName="SHA-512" hashValue="bf8FEFTgYH1B4Rjd8Z9efGuOKWhDY3AUdoermG1HhvXPOC5j/a3eYAHgM+z0ltYaPYbIl8Fe8cEAmfqcRj2TlA==" saltValue="l4Cvw39BL7rxSEH/Y7gCVPQpsYRIEdJivUqQk/PDnZc9obTCYNIQVuAOZuYMHE3DmQHOQRrkpXBNQr0R4GdVPw==" spinCount="100000" sheet="1" objects="1" scenarios="1" formatColumns="0" formatRows="0" autoFilter="0"/>
  <autoFilter ref="C84:K228" xr:uid="{00000000-0009-0000-0000-000001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hyperlinks>
    <hyperlink ref="F96" r:id="rId1" xr:uid="{00000000-0004-0000-0100-000000000000}"/>
    <hyperlink ref="F101" r:id="rId2" xr:uid="{00000000-0004-0000-0100-000001000000}"/>
    <hyperlink ref="F104" r:id="rId3" xr:uid="{00000000-0004-0000-0100-000002000000}"/>
    <hyperlink ref="F107" r:id="rId4" xr:uid="{00000000-0004-0000-0100-000003000000}"/>
    <hyperlink ref="F110" r:id="rId5" xr:uid="{00000000-0004-0000-0100-000004000000}"/>
    <hyperlink ref="F113" r:id="rId6" xr:uid="{00000000-0004-0000-0100-000005000000}"/>
    <hyperlink ref="F126" r:id="rId7" xr:uid="{00000000-0004-0000-0100-000006000000}"/>
    <hyperlink ref="F133" r:id="rId8" xr:uid="{00000000-0004-0000-0100-000007000000}"/>
    <hyperlink ref="F142" r:id="rId9" xr:uid="{00000000-0004-0000-0100-000008000000}"/>
    <hyperlink ref="F154" r:id="rId10" xr:uid="{00000000-0004-0000-0100-000009000000}"/>
    <hyperlink ref="F169" r:id="rId11" xr:uid="{00000000-0004-0000-0100-00000A000000}"/>
    <hyperlink ref="F188" r:id="rId12" xr:uid="{00000000-0004-0000-0100-00000B000000}"/>
    <hyperlink ref="F191" r:id="rId13" xr:uid="{00000000-0004-0000-0100-00000C000000}"/>
    <hyperlink ref="F194" r:id="rId14" xr:uid="{00000000-0004-0000-0100-00000D000000}"/>
    <hyperlink ref="F198" r:id="rId15" xr:uid="{00000000-0004-0000-0100-00000E000000}"/>
    <hyperlink ref="F201" r:id="rId16" xr:uid="{00000000-0004-0000-0100-00000F000000}"/>
    <hyperlink ref="F204" r:id="rId17" xr:uid="{00000000-0004-0000-0100-000010000000}"/>
    <hyperlink ref="F207" r:id="rId18" xr:uid="{00000000-0004-0000-0100-000011000000}"/>
    <hyperlink ref="F210" r:id="rId19" xr:uid="{00000000-0004-0000-0100-000012000000}"/>
    <hyperlink ref="F213" r:id="rId20" xr:uid="{00000000-0004-0000-0100-000013000000}"/>
    <hyperlink ref="F216" r:id="rId21" xr:uid="{00000000-0004-0000-0100-000014000000}"/>
    <hyperlink ref="F219" r:id="rId22" xr:uid="{00000000-0004-0000-0100-000015000000}"/>
    <hyperlink ref="F222" r:id="rId23" xr:uid="{00000000-0004-0000-0100-000016000000}"/>
    <hyperlink ref="F225" r:id="rId24" xr:uid="{00000000-0004-0000-0100-000017000000}"/>
    <hyperlink ref="F228" r:id="rId25" xr:uid="{00000000-0004-0000-0100-00001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08"/>
  <sheetViews>
    <sheetView showGridLines="0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AT2" s="14" t="s">
        <v>87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80</v>
      </c>
    </row>
    <row r="4" spans="2:46" ht="24.95" customHeight="1">
      <c r="B4" s="17"/>
      <c r="D4" s="18" t="s">
        <v>109</v>
      </c>
      <c r="L4" s="17"/>
      <c r="M4" s="88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84" t="str">
        <f>'Rekapitulace stavby'!K6</f>
        <v>Oprava skalních zářezů na trati 160 v úseku Kaznějov - Plasy</v>
      </c>
      <c r="F7" s="285"/>
      <c r="G7" s="285"/>
      <c r="H7" s="285"/>
      <c r="L7" s="17"/>
    </row>
    <row r="8" spans="2:46" ht="12" customHeight="1">
      <c r="B8" s="17"/>
      <c r="D8" s="24" t="s">
        <v>110</v>
      </c>
      <c r="L8" s="17"/>
    </row>
    <row r="9" spans="2:46" s="1" customFormat="1" ht="16.5" customHeight="1">
      <c r="B9" s="29"/>
      <c r="E9" s="284" t="s">
        <v>111</v>
      </c>
      <c r="F9" s="286"/>
      <c r="G9" s="286"/>
      <c r="H9" s="286"/>
      <c r="L9" s="29"/>
    </row>
    <row r="10" spans="2:46" s="1" customFormat="1" ht="12" customHeight="1">
      <c r="B10" s="29"/>
      <c r="D10" s="24" t="s">
        <v>112</v>
      </c>
      <c r="L10" s="29"/>
    </row>
    <row r="11" spans="2:46" s="1" customFormat="1" ht="16.5" customHeight="1">
      <c r="B11" s="29"/>
      <c r="E11" s="248" t="s">
        <v>354</v>
      </c>
      <c r="F11" s="286"/>
      <c r="G11" s="286"/>
      <c r="H11" s="286"/>
      <c r="L11" s="29"/>
    </row>
    <row r="12" spans="2:46" s="1" customFormat="1" ht="11.25">
      <c r="B12" s="29"/>
      <c r="L12" s="29"/>
    </row>
    <row r="13" spans="2:46" s="1" customFormat="1" ht="12" customHeight="1">
      <c r="B13" s="29"/>
      <c r="D13" s="24" t="s">
        <v>18</v>
      </c>
      <c r="F13" s="22" t="s">
        <v>19</v>
      </c>
      <c r="I13" s="24" t="s">
        <v>20</v>
      </c>
      <c r="J13" s="22" t="s">
        <v>19</v>
      </c>
      <c r="L13" s="29"/>
    </row>
    <row r="14" spans="2:46" s="1" customFormat="1" ht="12" customHeight="1">
      <c r="B14" s="29"/>
      <c r="D14" s="24" t="s">
        <v>21</v>
      </c>
      <c r="F14" s="22" t="s">
        <v>22</v>
      </c>
      <c r="I14" s="24" t="s">
        <v>23</v>
      </c>
      <c r="J14" s="46" t="str">
        <f>'Rekapitulace stavby'!AN8</f>
        <v>25. 4. 2023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25</v>
      </c>
      <c r="I16" s="24" t="s">
        <v>26</v>
      </c>
      <c r="J16" s="22" t="str">
        <f>IF('Rekapitulace stavby'!AN10="","",'Rekapitulace stavby'!AN10)</f>
        <v/>
      </c>
      <c r="L16" s="29"/>
    </row>
    <row r="17" spans="2:12" s="1" customFormat="1" ht="18" customHeight="1">
      <c r="B17" s="29"/>
      <c r="E17" s="22" t="str">
        <f>IF('Rekapitulace stavby'!E11="","",'Rekapitulace stavby'!E11)</f>
        <v>Správa železnic s.o. - OŘ Plzeň</v>
      </c>
      <c r="I17" s="24" t="s">
        <v>28</v>
      </c>
      <c r="J17" s="22" t="str">
        <f>IF('Rekapitulace stavby'!AN11="","",'Rekapitulace stavby'!AN11)</f>
        <v/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29</v>
      </c>
      <c r="I19" s="24" t="s">
        <v>26</v>
      </c>
      <c r="J19" s="25" t="str">
        <f>'Rekapitulace stavby'!AN13</f>
        <v>Vyplň údaj</v>
      </c>
      <c r="L19" s="29"/>
    </row>
    <row r="20" spans="2:12" s="1" customFormat="1" ht="18" customHeight="1">
      <c r="B20" s="29"/>
      <c r="E20" s="287" t="str">
        <f>'Rekapitulace stavby'!E14</f>
        <v>Vyplň údaj</v>
      </c>
      <c r="F20" s="254"/>
      <c r="G20" s="254"/>
      <c r="H20" s="254"/>
      <c r="I20" s="24" t="s">
        <v>28</v>
      </c>
      <c r="J20" s="25" t="str">
        <f>'Rekapitulace stavby'!AN14</f>
        <v>Vyplň údaj</v>
      </c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31</v>
      </c>
      <c r="I22" s="24" t="s">
        <v>26</v>
      </c>
      <c r="J22" s="22" t="str">
        <f>IF('Rekapitulace stavby'!AN16="","",'Rekapitulace stavby'!AN16)</f>
        <v/>
      </c>
      <c r="L22" s="29"/>
    </row>
    <row r="23" spans="2:12" s="1" customFormat="1" ht="18" customHeight="1">
      <c r="B23" s="29"/>
      <c r="E23" s="22" t="str">
        <f>IF('Rekapitulace stavby'!E17="","",'Rekapitulace stavby'!E17)</f>
        <v xml:space="preserve"> </v>
      </c>
      <c r="I23" s="24" t="s">
        <v>28</v>
      </c>
      <c r="J23" s="22" t="str">
        <f>IF('Rekapitulace stavby'!AN17="","",'Rekapitulace stavby'!AN17)</f>
        <v/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34</v>
      </c>
      <c r="I25" s="24" t="s">
        <v>26</v>
      </c>
      <c r="J25" s="22" t="str">
        <f>IF('Rekapitulace stavby'!AN19="","",'Rekapitulace stavby'!AN19)</f>
        <v/>
      </c>
      <c r="L25" s="29"/>
    </row>
    <row r="26" spans="2:12" s="1" customFormat="1" ht="18" customHeight="1">
      <c r="B26" s="29"/>
      <c r="E26" s="22" t="str">
        <f>IF('Rekapitulace stavby'!E20="","",'Rekapitulace stavby'!E20)</f>
        <v xml:space="preserve"> </v>
      </c>
      <c r="I26" s="24" t="s">
        <v>28</v>
      </c>
      <c r="J26" s="22" t="str">
        <f>IF('Rekapitulace stavby'!AN20="","",'Rekapitulace stavby'!AN20)</f>
        <v/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35</v>
      </c>
      <c r="L28" s="29"/>
    </row>
    <row r="29" spans="2:12" s="7" customFormat="1" ht="16.5" customHeight="1">
      <c r="B29" s="89"/>
      <c r="E29" s="259" t="s">
        <v>19</v>
      </c>
      <c r="F29" s="259"/>
      <c r="G29" s="259"/>
      <c r="H29" s="259"/>
      <c r="L29" s="89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90" t="s">
        <v>37</v>
      </c>
      <c r="J32" s="60">
        <f>ROUND(J85, 2)</f>
        <v>0</v>
      </c>
      <c r="L32" s="29"/>
    </row>
    <row r="33" spans="2:12" s="1" customFormat="1" ht="6.95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5" customHeight="1">
      <c r="B34" s="29"/>
      <c r="F34" s="32" t="s">
        <v>39</v>
      </c>
      <c r="I34" s="32" t="s">
        <v>38</v>
      </c>
      <c r="J34" s="32" t="s">
        <v>40</v>
      </c>
      <c r="L34" s="29"/>
    </row>
    <row r="35" spans="2:12" s="1" customFormat="1" ht="14.45" customHeight="1">
      <c r="B35" s="29"/>
      <c r="D35" s="49" t="s">
        <v>41</v>
      </c>
      <c r="E35" s="24" t="s">
        <v>42</v>
      </c>
      <c r="F35" s="81">
        <f>ROUND((SUM(BE85:BE107)),  2)</f>
        <v>0</v>
      </c>
      <c r="I35" s="91">
        <v>0.21</v>
      </c>
      <c r="J35" s="81">
        <f>ROUND(((SUM(BE85:BE107))*I35),  2)</f>
        <v>0</v>
      </c>
      <c r="L35" s="29"/>
    </row>
    <row r="36" spans="2:12" s="1" customFormat="1" ht="14.45" customHeight="1">
      <c r="B36" s="29"/>
      <c r="E36" s="24" t="s">
        <v>43</v>
      </c>
      <c r="F36" s="81">
        <f>ROUND((SUM(BF85:BF107)),  2)</f>
        <v>0</v>
      </c>
      <c r="I36" s="91">
        <v>0.15</v>
      </c>
      <c r="J36" s="81">
        <f>ROUND(((SUM(BF85:BF107))*I36),  2)</f>
        <v>0</v>
      </c>
      <c r="L36" s="29"/>
    </row>
    <row r="37" spans="2:12" s="1" customFormat="1" ht="14.45" hidden="1" customHeight="1">
      <c r="B37" s="29"/>
      <c r="E37" s="24" t="s">
        <v>44</v>
      </c>
      <c r="F37" s="81">
        <f>ROUND((SUM(BG85:BG107)),  2)</f>
        <v>0</v>
      </c>
      <c r="I37" s="91">
        <v>0.21</v>
      </c>
      <c r="J37" s="81">
        <f>0</f>
        <v>0</v>
      </c>
      <c r="L37" s="29"/>
    </row>
    <row r="38" spans="2:12" s="1" customFormat="1" ht="14.45" hidden="1" customHeight="1">
      <c r="B38" s="29"/>
      <c r="E38" s="24" t="s">
        <v>45</v>
      </c>
      <c r="F38" s="81">
        <f>ROUND((SUM(BH85:BH107)),  2)</f>
        <v>0</v>
      </c>
      <c r="I38" s="91">
        <v>0.15</v>
      </c>
      <c r="J38" s="81">
        <f>0</f>
        <v>0</v>
      </c>
      <c r="L38" s="29"/>
    </row>
    <row r="39" spans="2:12" s="1" customFormat="1" ht="14.45" hidden="1" customHeight="1">
      <c r="B39" s="29"/>
      <c r="E39" s="24" t="s">
        <v>46</v>
      </c>
      <c r="F39" s="81">
        <f>ROUND((SUM(BI85:BI107)),  2)</f>
        <v>0</v>
      </c>
      <c r="I39" s="91">
        <v>0</v>
      </c>
      <c r="J39" s="81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2"/>
      <c r="D41" s="93" t="s">
        <v>47</v>
      </c>
      <c r="E41" s="51"/>
      <c r="F41" s="51"/>
      <c r="G41" s="94" t="s">
        <v>48</v>
      </c>
      <c r="H41" s="95" t="s">
        <v>49</v>
      </c>
      <c r="I41" s="51"/>
      <c r="J41" s="96">
        <f>SUM(J32:J39)</f>
        <v>0</v>
      </c>
      <c r="K41" s="97"/>
      <c r="L41" s="29"/>
    </row>
    <row r="42" spans="2:12" s="1" customFormat="1" ht="14.45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5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5" customHeight="1">
      <c r="B47" s="29"/>
      <c r="C47" s="18" t="s">
        <v>114</v>
      </c>
      <c r="L47" s="29"/>
    </row>
    <row r="48" spans="2:12" s="1" customFormat="1" ht="6.95" customHeight="1">
      <c r="B48" s="29"/>
      <c r="L48" s="29"/>
    </row>
    <row r="49" spans="2:47" s="1" customFormat="1" ht="12" customHeight="1">
      <c r="B49" s="29"/>
      <c r="C49" s="24" t="s">
        <v>16</v>
      </c>
      <c r="L49" s="29"/>
    </row>
    <row r="50" spans="2:47" s="1" customFormat="1" ht="16.5" customHeight="1">
      <c r="B50" s="29"/>
      <c r="E50" s="284" t="str">
        <f>E7</f>
        <v>Oprava skalních zářezů na trati 160 v úseku Kaznějov - Plasy</v>
      </c>
      <c r="F50" s="285"/>
      <c r="G50" s="285"/>
      <c r="H50" s="285"/>
      <c r="L50" s="29"/>
    </row>
    <row r="51" spans="2:47" ht="12" customHeight="1">
      <c r="B51" s="17"/>
      <c r="C51" s="24" t="s">
        <v>110</v>
      </c>
      <c r="L51" s="17"/>
    </row>
    <row r="52" spans="2:47" s="1" customFormat="1" ht="16.5" customHeight="1">
      <c r="B52" s="29"/>
      <c r="E52" s="284" t="s">
        <v>111</v>
      </c>
      <c r="F52" s="286"/>
      <c r="G52" s="286"/>
      <c r="H52" s="286"/>
      <c r="L52" s="29"/>
    </row>
    <row r="53" spans="2:47" s="1" customFormat="1" ht="12" customHeight="1">
      <c r="B53" s="29"/>
      <c r="C53" s="24" t="s">
        <v>112</v>
      </c>
      <c r="L53" s="29"/>
    </row>
    <row r="54" spans="2:47" s="1" customFormat="1" ht="16.5" customHeight="1">
      <c r="B54" s="29"/>
      <c r="E54" s="248" t="str">
        <f>E11</f>
        <v>SO 1.2 - VON</v>
      </c>
      <c r="F54" s="286"/>
      <c r="G54" s="286"/>
      <c r="H54" s="286"/>
      <c r="L54" s="29"/>
    </row>
    <row r="55" spans="2:47" s="1" customFormat="1" ht="6.95" customHeight="1">
      <c r="B55" s="29"/>
      <c r="L55" s="29"/>
    </row>
    <row r="56" spans="2:47" s="1" customFormat="1" ht="12" customHeight="1">
      <c r="B56" s="29"/>
      <c r="C56" s="24" t="s">
        <v>21</v>
      </c>
      <c r="F56" s="22" t="str">
        <f>F14</f>
        <v>TO Třemošná</v>
      </c>
      <c r="I56" s="24" t="s">
        <v>23</v>
      </c>
      <c r="J56" s="46" t="str">
        <f>IF(J14="","",J14)</f>
        <v>25. 4. 2023</v>
      </c>
      <c r="L56" s="29"/>
    </row>
    <row r="57" spans="2:47" s="1" customFormat="1" ht="6.95" customHeight="1">
      <c r="B57" s="29"/>
      <c r="L57" s="29"/>
    </row>
    <row r="58" spans="2:47" s="1" customFormat="1" ht="15.2" customHeight="1">
      <c r="B58" s="29"/>
      <c r="C58" s="24" t="s">
        <v>25</v>
      </c>
      <c r="F58" s="22" t="str">
        <f>E17</f>
        <v>Správa železnic s.o. - OŘ Plzeň</v>
      </c>
      <c r="I58" s="24" t="s">
        <v>31</v>
      </c>
      <c r="J58" s="27" t="str">
        <f>E23</f>
        <v xml:space="preserve"> </v>
      </c>
      <c r="L58" s="29"/>
    </row>
    <row r="59" spans="2:47" s="1" customFormat="1" ht="15.2" customHeight="1">
      <c r="B59" s="29"/>
      <c r="C59" s="24" t="s">
        <v>29</v>
      </c>
      <c r="F59" s="22" t="str">
        <f>IF(E20="","",E20)</f>
        <v>Vyplň údaj</v>
      </c>
      <c r="I59" s="24" t="s">
        <v>34</v>
      </c>
      <c r="J59" s="27" t="str">
        <f>E26</f>
        <v xml:space="preserve"> 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8" t="s">
        <v>115</v>
      </c>
      <c r="D61" s="92"/>
      <c r="E61" s="92"/>
      <c r="F61" s="92"/>
      <c r="G61" s="92"/>
      <c r="H61" s="92"/>
      <c r="I61" s="92"/>
      <c r="J61" s="99" t="s">
        <v>116</v>
      </c>
      <c r="K61" s="92"/>
      <c r="L61" s="29"/>
    </row>
    <row r="62" spans="2:47" s="1" customFormat="1" ht="10.35" customHeight="1">
      <c r="B62" s="29"/>
      <c r="L62" s="29"/>
    </row>
    <row r="63" spans="2:47" s="1" customFormat="1" ht="22.9" customHeight="1">
      <c r="B63" s="29"/>
      <c r="C63" s="100" t="s">
        <v>69</v>
      </c>
      <c r="J63" s="60">
        <f>J85</f>
        <v>0</v>
      </c>
      <c r="L63" s="29"/>
      <c r="AU63" s="14" t="s">
        <v>117</v>
      </c>
    </row>
    <row r="64" spans="2:47" s="1" customFormat="1" ht="21.75" customHeight="1">
      <c r="B64" s="29"/>
      <c r="L64" s="29"/>
    </row>
    <row r="65" spans="2:12" s="1" customFormat="1" ht="6.95" customHeight="1"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29"/>
    </row>
    <row r="69" spans="2:12" s="1" customFormat="1" ht="6.95" customHeight="1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29"/>
    </row>
    <row r="70" spans="2:12" s="1" customFormat="1" ht="24.95" customHeight="1">
      <c r="B70" s="29"/>
      <c r="C70" s="18" t="s">
        <v>118</v>
      </c>
      <c r="L70" s="29"/>
    </row>
    <row r="71" spans="2:12" s="1" customFormat="1" ht="6.95" customHeight="1">
      <c r="B71" s="29"/>
      <c r="L71" s="29"/>
    </row>
    <row r="72" spans="2:12" s="1" customFormat="1" ht="12" customHeight="1">
      <c r="B72" s="29"/>
      <c r="C72" s="24" t="s">
        <v>16</v>
      </c>
      <c r="L72" s="29"/>
    </row>
    <row r="73" spans="2:12" s="1" customFormat="1" ht="16.5" customHeight="1">
      <c r="B73" s="29"/>
      <c r="E73" s="284" t="str">
        <f>E7</f>
        <v>Oprava skalních zářezů na trati 160 v úseku Kaznějov - Plasy</v>
      </c>
      <c r="F73" s="285"/>
      <c r="G73" s="285"/>
      <c r="H73" s="285"/>
      <c r="L73" s="29"/>
    </row>
    <row r="74" spans="2:12" ht="12" customHeight="1">
      <c r="B74" s="17"/>
      <c r="C74" s="24" t="s">
        <v>110</v>
      </c>
      <c r="L74" s="17"/>
    </row>
    <row r="75" spans="2:12" s="1" customFormat="1" ht="16.5" customHeight="1">
      <c r="B75" s="29"/>
      <c r="E75" s="284" t="s">
        <v>111</v>
      </c>
      <c r="F75" s="286"/>
      <c r="G75" s="286"/>
      <c r="H75" s="286"/>
      <c r="L75" s="29"/>
    </row>
    <row r="76" spans="2:12" s="1" customFormat="1" ht="12" customHeight="1">
      <c r="B76" s="29"/>
      <c r="C76" s="24" t="s">
        <v>112</v>
      </c>
      <c r="L76" s="29"/>
    </row>
    <row r="77" spans="2:12" s="1" customFormat="1" ht="16.5" customHeight="1">
      <c r="B77" s="29"/>
      <c r="E77" s="248" t="str">
        <f>E11</f>
        <v>SO 1.2 - VON</v>
      </c>
      <c r="F77" s="286"/>
      <c r="G77" s="286"/>
      <c r="H77" s="286"/>
      <c r="L77" s="29"/>
    </row>
    <row r="78" spans="2:12" s="1" customFormat="1" ht="6.95" customHeight="1">
      <c r="B78" s="29"/>
      <c r="L78" s="29"/>
    </row>
    <row r="79" spans="2:12" s="1" customFormat="1" ht="12" customHeight="1">
      <c r="B79" s="29"/>
      <c r="C79" s="24" t="s">
        <v>21</v>
      </c>
      <c r="F79" s="22" t="str">
        <f>F14</f>
        <v>TO Třemošná</v>
      </c>
      <c r="I79" s="24" t="s">
        <v>23</v>
      </c>
      <c r="J79" s="46" t="str">
        <f>IF(J14="","",J14)</f>
        <v>25. 4. 2023</v>
      </c>
      <c r="L79" s="29"/>
    </row>
    <row r="80" spans="2:12" s="1" customFormat="1" ht="6.95" customHeight="1">
      <c r="B80" s="29"/>
      <c r="L80" s="29"/>
    </row>
    <row r="81" spans="2:65" s="1" customFormat="1" ht="15.2" customHeight="1">
      <c r="B81" s="29"/>
      <c r="C81" s="24" t="s">
        <v>25</v>
      </c>
      <c r="F81" s="22" t="str">
        <f>E17</f>
        <v>Správa železnic s.o. - OŘ Plzeň</v>
      </c>
      <c r="I81" s="24" t="s">
        <v>31</v>
      </c>
      <c r="J81" s="27" t="str">
        <f>E23</f>
        <v xml:space="preserve"> </v>
      </c>
      <c r="L81" s="29"/>
    </row>
    <row r="82" spans="2:65" s="1" customFormat="1" ht="15.2" customHeight="1">
      <c r="B82" s="29"/>
      <c r="C82" s="24" t="s">
        <v>29</v>
      </c>
      <c r="F82" s="22" t="str">
        <f>IF(E20="","",E20)</f>
        <v>Vyplň údaj</v>
      </c>
      <c r="I82" s="24" t="s">
        <v>34</v>
      </c>
      <c r="J82" s="27" t="str">
        <f>E26</f>
        <v xml:space="preserve"> </v>
      </c>
      <c r="L82" s="29"/>
    </row>
    <row r="83" spans="2:65" s="1" customFormat="1" ht="10.35" customHeight="1">
      <c r="B83" s="29"/>
      <c r="L83" s="29"/>
    </row>
    <row r="84" spans="2:65" s="8" customFormat="1" ht="29.25" customHeight="1">
      <c r="B84" s="101"/>
      <c r="C84" s="102" t="s">
        <v>119</v>
      </c>
      <c r="D84" s="103" t="s">
        <v>56</v>
      </c>
      <c r="E84" s="103" t="s">
        <v>52</v>
      </c>
      <c r="F84" s="103" t="s">
        <v>53</v>
      </c>
      <c r="G84" s="103" t="s">
        <v>120</v>
      </c>
      <c r="H84" s="103" t="s">
        <v>121</v>
      </c>
      <c r="I84" s="103" t="s">
        <v>122</v>
      </c>
      <c r="J84" s="104" t="s">
        <v>116</v>
      </c>
      <c r="K84" s="105" t="s">
        <v>123</v>
      </c>
      <c r="L84" s="101"/>
      <c r="M84" s="53" t="s">
        <v>19</v>
      </c>
      <c r="N84" s="54" t="s">
        <v>41</v>
      </c>
      <c r="O84" s="54" t="s">
        <v>124</v>
      </c>
      <c r="P84" s="54" t="s">
        <v>125</v>
      </c>
      <c r="Q84" s="54" t="s">
        <v>126</v>
      </c>
      <c r="R84" s="54" t="s">
        <v>127</v>
      </c>
      <c r="S84" s="54" t="s">
        <v>128</v>
      </c>
      <c r="T84" s="55" t="s">
        <v>129</v>
      </c>
    </row>
    <row r="85" spans="2:65" s="1" customFormat="1" ht="22.9" customHeight="1">
      <c r="B85" s="29"/>
      <c r="C85" s="58" t="s">
        <v>130</v>
      </c>
      <c r="J85" s="106">
        <f>BK85</f>
        <v>0</v>
      </c>
      <c r="L85" s="29"/>
      <c r="M85" s="56"/>
      <c r="N85" s="47"/>
      <c r="O85" s="47"/>
      <c r="P85" s="107">
        <f>SUM(P86:P107)</f>
        <v>0</v>
      </c>
      <c r="Q85" s="47"/>
      <c r="R85" s="107">
        <f>SUM(R86:R107)</f>
        <v>0</v>
      </c>
      <c r="S85" s="47"/>
      <c r="T85" s="108">
        <f>SUM(T86:T107)</f>
        <v>0</v>
      </c>
      <c r="AT85" s="14" t="s">
        <v>70</v>
      </c>
      <c r="AU85" s="14" t="s">
        <v>117</v>
      </c>
      <c r="BK85" s="109">
        <f>SUM(BK86:BK107)</f>
        <v>0</v>
      </c>
    </row>
    <row r="86" spans="2:65" s="1" customFormat="1" ht="16.5" customHeight="1">
      <c r="B86" s="29"/>
      <c r="C86" s="110" t="s">
        <v>78</v>
      </c>
      <c r="D86" s="110" t="s">
        <v>131</v>
      </c>
      <c r="E86" s="111" t="s">
        <v>355</v>
      </c>
      <c r="F86" s="112" t="s">
        <v>356</v>
      </c>
      <c r="G86" s="113" t="s">
        <v>290</v>
      </c>
      <c r="H86" s="114">
        <v>1</v>
      </c>
      <c r="I86" s="115"/>
      <c r="J86" s="116">
        <f>ROUND(I86*H86,2)</f>
        <v>0</v>
      </c>
      <c r="K86" s="117"/>
      <c r="L86" s="29"/>
      <c r="M86" s="118" t="s">
        <v>19</v>
      </c>
      <c r="N86" s="119" t="s">
        <v>42</v>
      </c>
      <c r="P86" s="120">
        <f>O86*H86</f>
        <v>0</v>
      </c>
      <c r="Q86" s="120">
        <v>0</v>
      </c>
      <c r="R86" s="120">
        <f>Q86*H86</f>
        <v>0</v>
      </c>
      <c r="S86" s="120">
        <v>0</v>
      </c>
      <c r="T86" s="121">
        <f>S86*H86</f>
        <v>0</v>
      </c>
      <c r="AR86" s="122" t="s">
        <v>135</v>
      </c>
      <c r="AT86" s="122" t="s">
        <v>131</v>
      </c>
      <c r="AU86" s="122" t="s">
        <v>71</v>
      </c>
      <c r="AY86" s="14" t="s">
        <v>136</v>
      </c>
      <c r="BE86" s="123">
        <f>IF(N86="základní",J86,0)</f>
        <v>0</v>
      </c>
      <c r="BF86" s="123">
        <f>IF(N86="snížená",J86,0)</f>
        <v>0</v>
      </c>
      <c r="BG86" s="123">
        <f>IF(N86="zákl. přenesená",J86,0)</f>
        <v>0</v>
      </c>
      <c r="BH86" s="123">
        <f>IF(N86="sníž. přenesená",J86,0)</f>
        <v>0</v>
      </c>
      <c r="BI86" s="123">
        <f>IF(N86="nulová",J86,0)</f>
        <v>0</v>
      </c>
      <c r="BJ86" s="14" t="s">
        <v>78</v>
      </c>
      <c r="BK86" s="123">
        <f>ROUND(I86*H86,2)</f>
        <v>0</v>
      </c>
      <c r="BL86" s="14" t="s">
        <v>135</v>
      </c>
      <c r="BM86" s="122" t="s">
        <v>80</v>
      </c>
    </row>
    <row r="87" spans="2:65" s="1" customFormat="1" ht="11.25">
      <c r="B87" s="29"/>
      <c r="D87" s="124" t="s">
        <v>137</v>
      </c>
      <c r="F87" s="125" t="s">
        <v>356</v>
      </c>
      <c r="I87" s="126"/>
      <c r="L87" s="29"/>
      <c r="M87" s="127"/>
      <c r="T87" s="50"/>
      <c r="AT87" s="14" t="s">
        <v>137</v>
      </c>
      <c r="AU87" s="14" t="s">
        <v>71</v>
      </c>
    </row>
    <row r="88" spans="2:65" s="1" customFormat="1" ht="11.25">
      <c r="B88" s="29"/>
      <c r="D88" s="153" t="s">
        <v>154</v>
      </c>
      <c r="F88" s="154" t="s">
        <v>357</v>
      </c>
      <c r="I88" s="126"/>
      <c r="L88" s="29"/>
      <c r="M88" s="127"/>
      <c r="T88" s="50"/>
      <c r="AT88" s="14" t="s">
        <v>154</v>
      </c>
      <c r="AU88" s="14" t="s">
        <v>71</v>
      </c>
    </row>
    <row r="89" spans="2:65" s="1" customFormat="1" ht="16.5" customHeight="1">
      <c r="B89" s="29"/>
      <c r="C89" s="110" t="s">
        <v>80</v>
      </c>
      <c r="D89" s="110" t="s">
        <v>131</v>
      </c>
      <c r="E89" s="111" t="s">
        <v>358</v>
      </c>
      <c r="F89" s="112" t="s">
        <v>359</v>
      </c>
      <c r="G89" s="113" t="s">
        <v>290</v>
      </c>
      <c r="H89" s="114">
        <v>1</v>
      </c>
      <c r="I89" s="115"/>
      <c r="J89" s="116">
        <f>ROUND(I89*H89,2)</f>
        <v>0</v>
      </c>
      <c r="K89" s="117"/>
      <c r="L89" s="29"/>
      <c r="M89" s="118" t="s">
        <v>19</v>
      </c>
      <c r="N89" s="119" t="s">
        <v>42</v>
      </c>
      <c r="P89" s="120">
        <f>O89*H89</f>
        <v>0</v>
      </c>
      <c r="Q89" s="120">
        <v>0</v>
      </c>
      <c r="R89" s="120">
        <f>Q89*H89</f>
        <v>0</v>
      </c>
      <c r="S89" s="120">
        <v>0</v>
      </c>
      <c r="T89" s="121">
        <f>S89*H89</f>
        <v>0</v>
      </c>
      <c r="AR89" s="122" t="s">
        <v>135</v>
      </c>
      <c r="AT89" s="122" t="s">
        <v>131</v>
      </c>
      <c r="AU89" s="122" t="s">
        <v>71</v>
      </c>
      <c r="AY89" s="14" t="s">
        <v>136</v>
      </c>
      <c r="BE89" s="123">
        <f>IF(N89="základní",J89,0)</f>
        <v>0</v>
      </c>
      <c r="BF89" s="123">
        <f>IF(N89="snížená",J89,0)</f>
        <v>0</v>
      </c>
      <c r="BG89" s="123">
        <f>IF(N89="zákl. přenesená",J89,0)</f>
        <v>0</v>
      </c>
      <c r="BH89" s="123">
        <f>IF(N89="sníž. přenesená",J89,0)</f>
        <v>0</v>
      </c>
      <c r="BI89" s="123">
        <f>IF(N89="nulová",J89,0)</f>
        <v>0</v>
      </c>
      <c r="BJ89" s="14" t="s">
        <v>78</v>
      </c>
      <c r="BK89" s="123">
        <f>ROUND(I89*H89,2)</f>
        <v>0</v>
      </c>
      <c r="BL89" s="14" t="s">
        <v>135</v>
      </c>
      <c r="BM89" s="122" t="s">
        <v>135</v>
      </c>
    </row>
    <row r="90" spans="2:65" s="1" customFormat="1" ht="11.25">
      <c r="B90" s="29"/>
      <c r="D90" s="124" t="s">
        <v>137</v>
      </c>
      <c r="F90" s="125" t="s">
        <v>359</v>
      </c>
      <c r="I90" s="126"/>
      <c r="L90" s="29"/>
      <c r="M90" s="127"/>
      <c r="T90" s="50"/>
      <c r="AT90" s="14" t="s">
        <v>137</v>
      </c>
      <c r="AU90" s="14" t="s">
        <v>71</v>
      </c>
    </row>
    <row r="91" spans="2:65" s="1" customFormat="1" ht="11.25">
      <c r="B91" s="29"/>
      <c r="D91" s="153" t="s">
        <v>154</v>
      </c>
      <c r="F91" s="154" t="s">
        <v>360</v>
      </c>
      <c r="I91" s="126"/>
      <c r="L91" s="29"/>
      <c r="M91" s="127"/>
      <c r="T91" s="50"/>
      <c r="AT91" s="14" t="s">
        <v>154</v>
      </c>
      <c r="AU91" s="14" t="s">
        <v>71</v>
      </c>
    </row>
    <row r="92" spans="2:65" s="1" customFormat="1" ht="16.5" customHeight="1">
      <c r="B92" s="29"/>
      <c r="C92" s="110" t="s">
        <v>141</v>
      </c>
      <c r="D92" s="110" t="s">
        <v>131</v>
      </c>
      <c r="E92" s="111" t="s">
        <v>361</v>
      </c>
      <c r="F92" s="112" t="s">
        <v>362</v>
      </c>
      <c r="G92" s="113" t="s">
        <v>290</v>
      </c>
      <c r="H92" s="114">
        <v>1</v>
      </c>
      <c r="I92" s="115"/>
      <c r="J92" s="116">
        <f>ROUND(I92*H92,2)</f>
        <v>0</v>
      </c>
      <c r="K92" s="117"/>
      <c r="L92" s="29"/>
      <c r="M92" s="118" t="s">
        <v>19</v>
      </c>
      <c r="N92" s="119" t="s">
        <v>42</v>
      </c>
      <c r="P92" s="120">
        <f>O92*H92</f>
        <v>0</v>
      </c>
      <c r="Q92" s="120">
        <v>0</v>
      </c>
      <c r="R92" s="120">
        <f>Q92*H92</f>
        <v>0</v>
      </c>
      <c r="S92" s="120">
        <v>0</v>
      </c>
      <c r="T92" s="121">
        <f>S92*H92</f>
        <v>0</v>
      </c>
      <c r="AR92" s="122" t="s">
        <v>135</v>
      </c>
      <c r="AT92" s="122" t="s">
        <v>131</v>
      </c>
      <c r="AU92" s="122" t="s">
        <v>71</v>
      </c>
      <c r="AY92" s="14" t="s">
        <v>136</v>
      </c>
      <c r="BE92" s="123">
        <f>IF(N92="základní",J92,0)</f>
        <v>0</v>
      </c>
      <c r="BF92" s="123">
        <f>IF(N92="snížená",J92,0)</f>
        <v>0</v>
      </c>
      <c r="BG92" s="123">
        <f>IF(N92="zákl. přenesená",J92,0)</f>
        <v>0</v>
      </c>
      <c r="BH92" s="123">
        <f>IF(N92="sníž. přenesená",J92,0)</f>
        <v>0</v>
      </c>
      <c r="BI92" s="123">
        <f>IF(N92="nulová",J92,0)</f>
        <v>0</v>
      </c>
      <c r="BJ92" s="14" t="s">
        <v>78</v>
      </c>
      <c r="BK92" s="123">
        <f>ROUND(I92*H92,2)</f>
        <v>0</v>
      </c>
      <c r="BL92" s="14" t="s">
        <v>135</v>
      </c>
      <c r="BM92" s="122" t="s">
        <v>152</v>
      </c>
    </row>
    <row r="93" spans="2:65" s="1" customFormat="1" ht="11.25">
      <c r="B93" s="29"/>
      <c r="D93" s="124" t="s">
        <v>137</v>
      </c>
      <c r="F93" s="125" t="s">
        <v>362</v>
      </c>
      <c r="I93" s="126"/>
      <c r="L93" s="29"/>
      <c r="M93" s="127"/>
      <c r="T93" s="50"/>
      <c r="AT93" s="14" t="s">
        <v>137</v>
      </c>
      <c r="AU93" s="14" t="s">
        <v>71</v>
      </c>
    </row>
    <row r="94" spans="2:65" s="1" customFormat="1" ht="11.25">
      <c r="B94" s="29"/>
      <c r="D94" s="153" t="s">
        <v>154</v>
      </c>
      <c r="F94" s="154" t="s">
        <v>363</v>
      </c>
      <c r="I94" s="126"/>
      <c r="L94" s="29"/>
      <c r="M94" s="127"/>
      <c r="T94" s="50"/>
      <c r="AT94" s="14" t="s">
        <v>154</v>
      </c>
      <c r="AU94" s="14" t="s">
        <v>71</v>
      </c>
    </row>
    <row r="95" spans="2:65" s="1" customFormat="1" ht="16.5" customHeight="1">
      <c r="B95" s="29"/>
      <c r="C95" s="110" t="s">
        <v>135</v>
      </c>
      <c r="D95" s="110" t="s">
        <v>131</v>
      </c>
      <c r="E95" s="111" t="s">
        <v>364</v>
      </c>
      <c r="F95" s="112" t="s">
        <v>365</v>
      </c>
      <c r="G95" s="113" t="s">
        <v>290</v>
      </c>
      <c r="H95" s="114">
        <v>1</v>
      </c>
      <c r="I95" s="115"/>
      <c r="J95" s="116">
        <f>ROUND(I95*H95,2)</f>
        <v>0</v>
      </c>
      <c r="K95" s="117"/>
      <c r="L95" s="29"/>
      <c r="M95" s="118" t="s">
        <v>19</v>
      </c>
      <c r="N95" s="119" t="s">
        <v>42</v>
      </c>
      <c r="P95" s="120">
        <f>O95*H95</f>
        <v>0</v>
      </c>
      <c r="Q95" s="120">
        <v>0</v>
      </c>
      <c r="R95" s="120">
        <f>Q95*H95</f>
        <v>0</v>
      </c>
      <c r="S95" s="120">
        <v>0</v>
      </c>
      <c r="T95" s="121">
        <f>S95*H95</f>
        <v>0</v>
      </c>
      <c r="AR95" s="122" t="s">
        <v>135</v>
      </c>
      <c r="AT95" s="122" t="s">
        <v>131</v>
      </c>
      <c r="AU95" s="122" t="s">
        <v>71</v>
      </c>
      <c r="AY95" s="14" t="s">
        <v>136</v>
      </c>
      <c r="BE95" s="123">
        <f>IF(N95="základní",J95,0)</f>
        <v>0</v>
      </c>
      <c r="BF95" s="123">
        <f>IF(N95="snížená",J95,0)</f>
        <v>0</v>
      </c>
      <c r="BG95" s="123">
        <f>IF(N95="zákl. přenesená",J95,0)</f>
        <v>0</v>
      </c>
      <c r="BH95" s="123">
        <f>IF(N95="sníž. přenesená",J95,0)</f>
        <v>0</v>
      </c>
      <c r="BI95" s="123">
        <f>IF(N95="nulová",J95,0)</f>
        <v>0</v>
      </c>
      <c r="BJ95" s="14" t="s">
        <v>78</v>
      </c>
      <c r="BK95" s="123">
        <f>ROUND(I95*H95,2)</f>
        <v>0</v>
      </c>
      <c r="BL95" s="14" t="s">
        <v>135</v>
      </c>
      <c r="BM95" s="122" t="s">
        <v>145</v>
      </c>
    </row>
    <row r="96" spans="2:65" s="1" customFormat="1" ht="11.25">
      <c r="B96" s="29"/>
      <c r="D96" s="124" t="s">
        <v>137</v>
      </c>
      <c r="F96" s="125" t="s">
        <v>365</v>
      </c>
      <c r="I96" s="126"/>
      <c r="L96" s="29"/>
      <c r="M96" s="127"/>
      <c r="T96" s="50"/>
      <c r="AT96" s="14" t="s">
        <v>137</v>
      </c>
      <c r="AU96" s="14" t="s">
        <v>71</v>
      </c>
    </row>
    <row r="97" spans="2:65" s="1" customFormat="1" ht="11.25">
      <c r="B97" s="29"/>
      <c r="D97" s="153" t="s">
        <v>154</v>
      </c>
      <c r="F97" s="154" t="s">
        <v>366</v>
      </c>
      <c r="I97" s="126"/>
      <c r="L97" s="29"/>
      <c r="M97" s="127"/>
      <c r="T97" s="50"/>
      <c r="AT97" s="14" t="s">
        <v>154</v>
      </c>
      <c r="AU97" s="14" t="s">
        <v>71</v>
      </c>
    </row>
    <row r="98" spans="2:65" s="1" customFormat="1" ht="16.5" customHeight="1">
      <c r="B98" s="29"/>
      <c r="C98" s="110" t="s">
        <v>156</v>
      </c>
      <c r="D98" s="110" t="s">
        <v>131</v>
      </c>
      <c r="E98" s="111" t="s">
        <v>367</v>
      </c>
      <c r="F98" s="112" t="s">
        <v>368</v>
      </c>
      <c r="G98" s="113" t="s">
        <v>369</v>
      </c>
      <c r="H98" s="114">
        <v>24</v>
      </c>
      <c r="I98" s="115"/>
      <c r="J98" s="116">
        <f>ROUND(I98*H98,2)</f>
        <v>0</v>
      </c>
      <c r="K98" s="117"/>
      <c r="L98" s="29"/>
      <c r="M98" s="118" t="s">
        <v>19</v>
      </c>
      <c r="N98" s="119" t="s">
        <v>42</v>
      </c>
      <c r="P98" s="120">
        <f>O98*H98</f>
        <v>0</v>
      </c>
      <c r="Q98" s="120">
        <v>0</v>
      </c>
      <c r="R98" s="120">
        <f>Q98*H98</f>
        <v>0</v>
      </c>
      <c r="S98" s="120">
        <v>0</v>
      </c>
      <c r="T98" s="121">
        <f>S98*H98</f>
        <v>0</v>
      </c>
      <c r="AR98" s="122" t="s">
        <v>135</v>
      </c>
      <c r="AT98" s="122" t="s">
        <v>131</v>
      </c>
      <c r="AU98" s="122" t="s">
        <v>71</v>
      </c>
      <c r="AY98" s="14" t="s">
        <v>136</v>
      </c>
      <c r="BE98" s="123">
        <f>IF(N98="základní",J98,0)</f>
        <v>0</v>
      </c>
      <c r="BF98" s="123">
        <f>IF(N98="snížená",J98,0)</f>
        <v>0</v>
      </c>
      <c r="BG98" s="123">
        <f>IF(N98="zákl. přenesená",J98,0)</f>
        <v>0</v>
      </c>
      <c r="BH98" s="123">
        <f>IF(N98="sníž. přenesená",J98,0)</f>
        <v>0</v>
      </c>
      <c r="BI98" s="123">
        <f>IF(N98="nulová",J98,0)</f>
        <v>0</v>
      </c>
      <c r="BJ98" s="14" t="s">
        <v>78</v>
      </c>
      <c r="BK98" s="123">
        <f>ROUND(I98*H98,2)</f>
        <v>0</v>
      </c>
      <c r="BL98" s="14" t="s">
        <v>135</v>
      </c>
      <c r="BM98" s="122" t="s">
        <v>165</v>
      </c>
    </row>
    <row r="99" spans="2:65" s="1" customFormat="1" ht="11.25">
      <c r="B99" s="29"/>
      <c r="D99" s="124" t="s">
        <v>137</v>
      </c>
      <c r="F99" s="125" t="s">
        <v>368</v>
      </c>
      <c r="I99" s="126"/>
      <c r="L99" s="29"/>
      <c r="M99" s="127"/>
      <c r="T99" s="50"/>
      <c r="AT99" s="14" t="s">
        <v>137</v>
      </c>
      <c r="AU99" s="14" t="s">
        <v>71</v>
      </c>
    </row>
    <row r="100" spans="2:65" s="1" customFormat="1" ht="11.25">
      <c r="B100" s="29"/>
      <c r="D100" s="153" t="s">
        <v>154</v>
      </c>
      <c r="F100" s="154" t="s">
        <v>370</v>
      </c>
      <c r="I100" s="126"/>
      <c r="L100" s="29"/>
      <c r="M100" s="127"/>
      <c r="T100" s="50"/>
      <c r="AT100" s="14" t="s">
        <v>154</v>
      </c>
      <c r="AU100" s="14" t="s">
        <v>71</v>
      </c>
    </row>
    <row r="101" spans="2:65" s="9" customFormat="1" ht="11.25">
      <c r="B101" s="139"/>
      <c r="D101" s="124" t="s">
        <v>147</v>
      </c>
      <c r="E101" s="140" t="s">
        <v>19</v>
      </c>
      <c r="F101" s="141" t="s">
        <v>371</v>
      </c>
      <c r="H101" s="142">
        <v>24</v>
      </c>
      <c r="I101" s="143"/>
      <c r="L101" s="139"/>
      <c r="M101" s="144"/>
      <c r="T101" s="145"/>
      <c r="AT101" s="140" t="s">
        <v>147</v>
      </c>
      <c r="AU101" s="140" t="s">
        <v>71</v>
      </c>
      <c r="AV101" s="9" t="s">
        <v>80</v>
      </c>
      <c r="AW101" s="9" t="s">
        <v>33</v>
      </c>
      <c r="AX101" s="9" t="s">
        <v>78</v>
      </c>
      <c r="AY101" s="140" t="s">
        <v>136</v>
      </c>
    </row>
    <row r="102" spans="2:65" s="1" customFormat="1" ht="16.5" customHeight="1">
      <c r="B102" s="29"/>
      <c r="C102" s="110" t="s">
        <v>152</v>
      </c>
      <c r="D102" s="110" t="s">
        <v>131</v>
      </c>
      <c r="E102" s="111" t="s">
        <v>372</v>
      </c>
      <c r="F102" s="112" t="s">
        <v>373</v>
      </c>
      <c r="G102" s="113" t="s">
        <v>290</v>
      </c>
      <c r="H102" s="114">
        <v>1</v>
      </c>
      <c r="I102" s="115"/>
      <c r="J102" s="116">
        <f>ROUND(I102*H102,2)</f>
        <v>0</v>
      </c>
      <c r="K102" s="117"/>
      <c r="L102" s="29"/>
      <c r="M102" s="118" t="s">
        <v>19</v>
      </c>
      <c r="N102" s="119" t="s">
        <v>42</v>
      </c>
      <c r="P102" s="120">
        <f>O102*H102</f>
        <v>0</v>
      </c>
      <c r="Q102" s="120">
        <v>0</v>
      </c>
      <c r="R102" s="120">
        <f>Q102*H102</f>
        <v>0</v>
      </c>
      <c r="S102" s="120">
        <v>0</v>
      </c>
      <c r="T102" s="121">
        <f>S102*H102</f>
        <v>0</v>
      </c>
      <c r="AR102" s="122" t="s">
        <v>135</v>
      </c>
      <c r="AT102" s="122" t="s">
        <v>131</v>
      </c>
      <c r="AU102" s="122" t="s">
        <v>71</v>
      </c>
      <c r="AY102" s="14" t="s">
        <v>136</v>
      </c>
      <c r="BE102" s="123">
        <f>IF(N102="základní",J102,0)</f>
        <v>0</v>
      </c>
      <c r="BF102" s="123">
        <f>IF(N102="snížená",J102,0)</f>
        <v>0</v>
      </c>
      <c r="BG102" s="123">
        <f>IF(N102="zákl. přenesená",J102,0)</f>
        <v>0</v>
      </c>
      <c r="BH102" s="123">
        <f>IF(N102="sníž. přenesená",J102,0)</f>
        <v>0</v>
      </c>
      <c r="BI102" s="123">
        <f>IF(N102="nulová",J102,0)</f>
        <v>0</v>
      </c>
      <c r="BJ102" s="14" t="s">
        <v>78</v>
      </c>
      <c r="BK102" s="123">
        <f>ROUND(I102*H102,2)</f>
        <v>0</v>
      </c>
      <c r="BL102" s="14" t="s">
        <v>135</v>
      </c>
      <c r="BM102" s="122" t="s">
        <v>171</v>
      </c>
    </row>
    <row r="103" spans="2:65" s="1" customFormat="1" ht="11.25">
      <c r="B103" s="29"/>
      <c r="D103" s="124" t="s">
        <v>137</v>
      </c>
      <c r="F103" s="125" t="s">
        <v>373</v>
      </c>
      <c r="I103" s="126"/>
      <c r="L103" s="29"/>
      <c r="M103" s="127"/>
      <c r="T103" s="50"/>
      <c r="AT103" s="14" t="s">
        <v>137</v>
      </c>
      <c r="AU103" s="14" t="s">
        <v>71</v>
      </c>
    </row>
    <row r="104" spans="2:65" s="1" customFormat="1" ht="11.25">
      <c r="B104" s="29"/>
      <c r="D104" s="153" t="s">
        <v>154</v>
      </c>
      <c r="F104" s="154" t="s">
        <v>374</v>
      </c>
      <c r="I104" s="126"/>
      <c r="L104" s="29"/>
      <c r="M104" s="127"/>
      <c r="T104" s="50"/>
      <c r="AT104" s="14" t="s">
        <v>154</v>
      </c>
      <c r="AU104" s="14" t="s">
        <v>71</v>
      </c>
    </row>
    <row r="105" spans="2:65" s="1" customFormat="1" ht="16.5" customHeight="1">
      <c r="B105" s="29"/>
      <c r="C105" s="110" t="s">
        <v>168</v>
      </c>
      <c r="D105" s="110" t="s">
        <v>131</v>
      </c>
      <c r="E105" s="111" t="s">
        <v>375</v>
      </c>
      <c r="F105" s="112" t="s">
        <v>376</v>
      </c>
      <c r="G105" s="113" t="s">
        <v>290</v>
      </c>
      <c r="H105" s="114">
        <v>1</v>
      </c>
      <c r="I105" s="115"/>
      <c r="J105" s="116">
        <f>ROUND(I105*H105,2)</f>
        <v>0</v>
      </c>
      <c r="K105" s="117"/>
      <c r="L105" s="29"/>
      <c r="M105" s="118" t="s">
        <v>19</v>
      </c>
      <c r="N105" s="119" t="s">
        <v>42</v>
      </c>
      <c r="P105" s="120">
        <f>O105*H105</f>
        <v>0</v>
      </c>
      <c r="Q105" s="120">
        <v>0</v>
      </c>
      <c r="R105" s="120">
        <f>Q105*H105</f>
        <v>0</v>
      </c>
      <c r="S105" s="120">
        <v>0</v>
      </c>
      <c r="T105" s="121">
        <f>S105*H105</f>
        <v>0</v>
      </c>
      <c r="AR105" s="122" t="s">
        <v>135</v>
      </c>
      <c r="AT105" s="122" t="s">
        <v>131</v>
      </c>
      <c r="AU105" s="122" t="s">
        <v>71</v>
      </c>
      <c r="AY105" s="14" t="s">
        <v>136</v>
      </c>
      <c r="BE105" s="123">
        <f>IF(N105="základní",J105,0)</f>
        <v>0</v>
      </c>
      <c r="BF105" s="123">
        <f>IF(N105="snížená",J105,0)</f>
        <v>0</v>
      </c>
      <c r="BG105" s="123">
        <f>IF(N105="zákl. přenesená",J105,0)</f>
        <v>0</v>
      </c>
      <c r="BH105" s="123">
        <f>IF(N105="sníž. přenesená",J105,0)</f>
        <v>0</v>
      </c>
      <c r="BI105" s="123">
        <f>IF(N105="nulová",J105,0)</f>
        <v>0</v>
      </c>
      <c r="BJ105" s="14" t="s">
        <v>78</v>
      </c>
      <c r="BK105" s="123">
        <f>ROUND(I105*H105,2)</f>
        <v>0</v>
      </c>
      <c r="BL105" s="14" t="s">
        <v>135</v>
      </c>
      <c r="BM105" s="122" t="s">
        <v>176</v>
      </c>
    </row>
    <row r="106" spans="2:65" s="1" customFormat="1" ht="11.25">
      <c r="B106" s="29"/>
      <c r="D106" s="124" t="s">
        <v>137</v>
      </c>
      <c r="F106" s="125" t="s">
        <v>376</v>
      </c>
      <c r="I106" s="126"/>
      <c r="L106" s="29"/>
      <c r="M106" s="127"/>
      <c r="T106" s="50"/>
      <c r="AT106" s="14" t="s">
        <v>137</v>
      </c>
      <c r="AU106" s="14" t="s">
        <v>71</v>
      </c>
    </row>
    <row r="107" spans="2:65" s="1" customFormat="1" ht="11.25">
      <c r="B107" s="29"/>
      <c r="D107" s="153" t="s">
        <v>154</v>
      </c>
      <c r="F107" s="154" t="s">
        <v>377</v>
      </c>
      <c r="I107" s="126"/>
      <c r="L107" s="29"/>
      <c r="M107" s="161"/>
      <c r="N107" s="162"/>
      <c r="O107" s="162"/>
      <c r="P107" s="162"/>
      <c r="Q107" s="162"/>
      <c r="R107" s="162"/>
      <c r="S107" s="162"/>
      <c r="T107" s="163"/>
      <c r="AT107" s="14" t="s">
        <v>154</v>
      </c>
      <c r="AU107" s="14" t="s">
        <v>71</v>
      </c>
    </row>
    <row r="108" spans="2:65" s="1" customFormat="1" ht="6.95" customHeight="1"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29"/>
    </row>
  </sheetData>
  <sheetProtection algorithmName="SHA-512" hashValue="hsVFVux+O/1SNXjhei3HnAydRrFCJHXuwiBWYpvkJxk7oUXnkGEauG1pEfoNIOLmgkXa4+6JMagjVp2r3CSoCQ==" saltValue="2eoGEip83+tLaziaTuFdhuAvfs2+36+U6IQxG9aJNGAL0mZLf4Hkv00xDr+6u4a2bE6hkotx02PMn39MXUBWPQ==" spinCount="100000" sheet="1" objects="1" scenarios="1" formatColumns="0" formatRows="0" autoFilter="0"/>
  <autoFilter ref="C84:K107" xr:uid="{00000000-0009-0000-0000-000002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hyperlinks>
    <hyperlink ref="F88" r:id="rId1" xr:uid="{00000000-0004-0000-0200-000000000000}"/>
    <hyperlink ref="F91" r:id="rId2" xr:uid="{00000000-0004-0000-0200-000001000000}"/>
    <hyperlink ref="F94" r:id="rId3" xr:uid="{00000000-0004-0000-0200-000002000000}"/>
    <hyperlink ref="F97" r:id="rId4" xr:uid="{00000000-0004-0000-0200-000003000000}"/>
    <hyperlink ref="F100" r:id="rId5" xr:uid="{00000000-0004-0000-0200-000004000000}"/>
    <hyperlink ref="F104" r:id="rId6" xr:uid="{00000000-0004-0000-0200-000005000000}"/>
    <hyperlink ref="F107" r:id="rId7" xr:uid="{00000000-0004-0000-02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27"/>
  <sheetViews>
    <sheetView showGridLines="0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AT2" s="14" t="s">
        <v>92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80</v>
      </c>
    </row>
    <row r="4" spans="2:46" ht="24.95" customHeight="1">
      <c r="B4" s="17"/>
      <c r="D4" s="18" t="s">
        <v>109</v>
      </c>
      <c r="L4" s="17"/>
      <c r="M4" s="88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84" t="str">
        <f>'Rekapitulace stavby'!K6</f>
        <v>Oprava skalních zářezů na trati 160 v úseku Kaznějov - Plasy</v>
      </c>
      <c r="F7" s="285"/>
      <c r="G7" s="285"/>
      <c r="H7" s="285"/>
      <c r="L7" s="17"/>
    </row>
    <row r="8" spans="2:46" ht="12" customHeight="1">
      <c r="B8" s="17"/>
      <c r="D8" s="24" t="s">
        <v>110</v>
      </c>
      <c r="L8" s="17"/>
    </row>
    <row r="9" spans="2:46" s="1" customFormat="1" ht="16.5" customHeight="1">
      <c r="B9" s="29"/>
      <c r="E9" s="284" t="s">
        <v>378</v>
      </c>
      <c r="F9" s="286"/>
      <c r="G9" s="286"/>
      <c r="H9" s="286"/>
      <c r="L9" s="29"/>
    </row>
    <row r="10" spans="2:46" s="1" customFormat="1" ht="12" customHeight="1">
      <c r="B10" s="29"/>
      <c r="D10" s="24" t="s">
        <v>112</v>
      </c>
      <c r="L10" s="29"/>
    </row>
    <row r="11" spans="2:46" s="1" customFormat="1" ht="16.5" customHeight="1">
      <c r="B11" s="29"/>
      <c r="E11" s="248" t="s">
        <v>379</v>
      </c>
      <c r="F11" s="286"/>
      <c r="G11" s="286"/>
      <c r="H11" s="286"/>
      <c r="L11" s="29"/>
    </row>
    <row r="12" spans="2:46" s="1" customFormat="1" ht="11.25">
      <c r="B12" s="29"/>
      <c r="L12" s="29"/>
    </row>
    <row r="13" spans="2:46" s="1" customFormat="1" ht="12" customHeight="1">
      <c r="B13" s="29"/>
      <c r="D13" s="24" t="s">
        <v>18</v>
      </c>
      <c r="F13" s="22" t="s">
        <v>19</v>
      </c>
      <c r="I13" s="24" t="s">
        <v>20</v>
      </c>
      <c r="J13" s="22" t="s">
        <v>19</v>
      </c>
      <c r="L13" s="29"/>
    </row>
    <row r="14" spans="2:46" s="1" customFormat="1" ht="12" customHeight="1">
      <c r="B14" s="29"/>
      <c r="D14" s="24" t="s">
        <v>21</v>
      </c>
      <c r="F14" s="22" t="s">
        <v>22</v>
      </c>
      <c r="I14" s="24" t="s">
        <v>23</v>
      </c>
      <c r="J14" s="46" t="str">
        <f>'Rekapitulace stavby'!AN8</f>
        <v>25. 4. 2023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25</v>
      </c>
      <c r="I16" s="24" t="s">
        <v>26</v>
      </c>
      <c r="J16" s="22" t="s">
        <v>19</v>
      </c>
      <c r="L16" s="29"/>
    </row>
    <row r="17" spans="2:12" s="1" customFormat="1" ht="18" customHeight="1">
      <c r="B17" s="29"/>
      <c r="E17" s="22" t="s">
        <v>27</v>
      </c>
      <c r="I17" s="24" t="s">
        <v>28</v>
      </c>
      <c r="J17" s="22" t="s">
        <v>19</v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29</v>
      </c>
      <c r="I19" s="24" t="s">
        <v>26</v>
      </c>
      <c r="J19" s="25" t="str">
        <f>'Rekapitulace stavby'!AN13</f>
        <v>Vyplň údaj</v>
      </c>
      <c r="L19" s="29"/>
    </row>
    <row r="20" spans="2:12" s="1" customFormat="1" ht="18" customHeight="1">
      <c r="B20" s="29"/>
      <c r="E20" s="287" t="str">
        <f>'Rekapitulace stavby'!E14</f>
        <v>Vyplň údaj</v>
      </c>
      <c r="F20" s="254"/>
      <c r="G20" s="254"/>
      <c r="H20" s="254"/>
      <c r="I20" s="24" t="s">
        <v>28</v>
      </c>
      <c r="J20" s="25" t="str">
        <f>'Rekapitulace stavby'!AN14</f>
        <v>Vyplň údaj</v>
      </c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31</v>
      </c>
      <c r="I22" s="24" t="s">
        <v>26</v>
      </c>
      <c r="J22" s="22" t="str">
        <f>IF('Rekapitulace stavby'!AN16="","",'Rekapitulace stavby'!AN16)</f>
        <v/>
      </c>
      <c r="L22" s="29"/>
    </row>
    <row r="23" spans="2:12" s="1" customFormat="1" ht="18" customHeight="1">
      <c r="B23" s="29"/>
      <c r="E23" s="22" t="str">
        <f>IF('Rekapitulace stavby'!E17="","",'Rekapitulace stavby'!E17)</f>
        <v xml:space="preserve"> </v>
      </c>
      <c r="I23" s="24" t="s">
        <v>28</v>
      </c>
      <c r="J23" s="22" t="str">
        <f>IF('Rekapitulace stavby'!AN17="","",'Rekapitulace stavby'!AN17)</f>
        <v/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34</v>
      </c>
      <c r="I25" s="24" t="s">
        <v>26</v>
      </c>
      <c r="J25" s="22" t="str">
        <f>IF('Rekapitulace stavby'!AN19="","",'Rekapitulace stavby'!AN19)</f>
        <v/>
      </c>
      <c r="L25" s="29"/>
    </row>
    <row r="26" spans="2:12" s="1" customFormat="1" ht="18" customHeight="1">
      <c r="B26" s="29"/>
      <c r="E26" s="22" t="str">
        <f>IF('Rekapitulace stavby'!E20="","",'Rekapitulace stavby'!E20)</f>
        <v xml:space="preserve"> </v>
      </c>
      <c r="I26" s="24" t="s">
        <v>28</v>
      </c>
      <c r="J26" s="22" t="str">
        <f>IF('Rekapitulace stavby'!AN20="","",'Rekapitulace stavby'!AN20)</f>
        <v/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35</v>
      </c>
      <c r="L28" s="29"/>
    </row>
    <row r="29" spans="2:12" s="7" customFormat="1" ht="16.5" customHeight="1">
      <c r="B29" s="89"/>
      <c r="E29" s="259" t="s">
        <v>19</v>
      </c>
      <c r="F29" s="259"/>
      <c r="G29" s="259"/>
      <c r="H29" s="259"/>
      <c r="L29" s="89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90" t="s">
        <v>37</v>
      </c>
      <c r="J32" s="60">
        <f>ROUND(J85, 2)</f>
        <v>0</v>
      </c>
      <c r="L32" s="29"/>
    </row>
    <row r="33" spans="2:12" s="1" customFormat="1" ht="6.95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5" customHeight="1">
      <c r="B34" s="29"/>
      <c r="F34" s="32" t="s">
        <v>39</v>
      </c>
      <c r="I34" s="32" t="s">
        <v>38</v>
      </c>
      <c r="J34" s="32" t="s">
        <v>40</v>
      </c>
      <c r="L34" s="29"/>
    </row>
    <row r="35" spans="2:12" s="1" customFormat="1" ht="14.45" customHeight="1">
      <c r="B35" s="29"/>
      <c r="D35" s="49" t="s">
        <v>41</v>
      </c>
      <c r="E35" s="24" t="s">
        <v>42</v>
      </c>
      <c r="F35" s="81">
        <f>ROUND((SUM(BE85:BE126)),  2)</f>
        <v>0</v>
      </c>
      <c r="I35" s="91">
        <v>0.21</v>
      </c>
      <c r="J35" s="81">
        <f>ROUND(((SUM(BE85:BE126))*I35),  2)</f>
        <v>0</v>
      </c>
      <c r="L35" s="29"/>
    </row>
    <row r="36" spans="2:12" s="1" customFormat="1" ht="14.45" customHeight="1">
      <c r="B36" s="29"/>
      <c r="E36" s="24" t="s">
        <v>43</v>
      </c>
      <c r="F36" s="81">
        <f>ROUND((SUM(BF85:BF126)),  2)</f>
        <v>0</v>
      </c>
      <c r="I36" s="91">
        <v>0.15</v>
      </c>
      <c r="J36" s="81">
        <f>ROUND(((SUM(BF85:BF126))*I36),  2)</f>
        <v>0</v>
      </c>
      <c r="L36" s="29"/>
    </row>
    <row r="37" spans="2:12" s="1" customFormat="1" ht="14.45" hidden="1" customHeight="1">
      <c r="B37" s="29"/>
      <c r="E37" s="24" t="s">
        <v>44</v>
      </c>
      <c r="F37" s="81">
        <f>ROUND((SUM(BG85:BG126)),  2)</f>
        <v>0</v>
      </c>
      <c r="I37" s="91">
        <v>0.21</v>
      </c>
      <c r="J37" s="81">
        <f>0</f>
        <v>0</v>
      </c>
      <c r="L37" s="29"/>
    </row>
    <row r="38" spans="2:12" s="1" customFormat="1" ht="14.45" hidden="1" customHeight="1">
      <c r="B38" s="29"/>
      <c r="E38" s="24" t="s">
        <v>45</v>
      </c>
      <c r="F38" s="81">
        <f>ROUND((SUM(BH85:BH126)),  2)</f>
        <v>0</v>
      </c>
      <c r="I38" s="91">
        <v>0.15</v>
      </c>
      <c r="J38" s="81">
        <f>0</f>
        <v>0</v>
      </c>
      <c r="L38" s="29"/>
    </row>
    <row r="39" spans="2:12" s="1" customFormat="1" ht="14.45" hidden="1" customHeight="1">
      <c r="B39" s="29"/>
      <c r="E39" s="24" t="s">
        <v>46</v>
      </c>
      <c r="F39" s="81">
        <f>ROUND((SUM(BI85:BI126)),  2)</f>
        <v>0</v>
      </c>
      <c r="I39" s="91">
        <v>0</v>
      </c>
      <c r="J39" s="81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2"/>
      <c r="D41" s="93" t="s">
        <v>47</v>
      </c>
      <c r="E41" s="51"/>
      <c r="F41" s="51"/>
      <c r="G41" s="94" t="s">
        <v>48</v>
      </c>
      <c r="H41" s="95" t="s">
        <v>49</v>
      </c>
      <c r="I41" s="51"/>
      <c r="J41" s="96">
        <f>SUM(J32:J39)</f>
        <v>0</v>
      </c>
      <c r="K41" s="97"/>
      <c r="L41" s="29"/>
    </row>
    <row r="42" spans="2:12" s="1" customFormat="1" ht="14.45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5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5" customHeight="1">
      <c r="B47" s="29"/>
      <c r="C47" s="18" t="s">
        <v>114</v>
      </c>
      <c r="L47" s="29"/>
    </row>
    <row r="48" spans="2:12" s="1" customFormat="1" ht="6.95" customHeight="1">
      <c r="B48" s="29"/>
      <c r="L48" s="29"/>
    </row>
    <row r="49" spans="2:47" s="1" customFormat="1" ht="12" customHeight="1">
      <c r="B49" s="29"/>
      <c r="C49" s="24" t="s">
        <v>16</v>
      </c>
      <c r="L49" s="29"/>
    </row>
    <row r="50" spans="2:47" s="1" customFormat="1" ht="16.5" customHeight="1">
      <c r="B50" s="29"/>
      <c r="E50" s="284" t="str">
        <f>E7</f>
        <v>Oprava skalních zářezů na trati 160 v úseku Kaznějov - Plasy</v>
      </c>
      <c r="F50" s="285"/>
      <c r="G50" s="285"/>
      <c r="H50" s="285"/>
      <c r="L50" s="29"/>
    </row>
    <row r="51" spans="2:47" ht="12" customHeight="1">
      <c r="B51" s="17"/>
      <c r="C51" s="24" t="s">
        <v>110</v>
      </c>
      <c r="L51" s="17"/>
    </row>
    <row r="52" spans="2:47" s="1" customFormat="1" ht="16.5" customHeight="1">
      <c r="B52" s="29"/>
      <c r="E52" s="284" t="s">
        <v>378</v>
      </c>
      <c r="F52" s="286"/>
      <c r="G52" s="286"/>
      <c r="H52" s="286"/>
      <c r="L52" s="29"/>
    </row>
    <row r="53" spans="2:47" s="1" customFormat="1" ht="12" customHeight="1">
      <c r="B53" s="29"/>
      <c r="C53" s="24" t="s">
        <v>112</v>
      </c>
      <c r="L53" s="29"/>
    </row>
    <row r="54" spans="2:47" s="1" customFormat="1" ht="16.5" customHeight="1">
      <c r="B54" s="29"/>
      <c r="E54" s="248" t="str">
        <f>E11</f>
        <v>SO 2.1 - Pravá strana skalního zářezu v km 28,170 - 28,290</v>
      </c>
      <c r="F54" s="286"/>
      <c r="G54" s="286"/>
      <c r="H54" s="286"/>
      <c r="L54" s="29"/>
    </row>
    <row r="55" spans="2:47" s="1" customFormat="1" ht="6.95" customHeight="1">
      <c r="B55" s="29"/>
      <c r="L55" s="29"/>
    </row>
    <row r="56" spans="2:47" s="1" customFormat="1" ht="12" customHeight="1">
      <c r="B56" s="29"/>
      <c r="C56" s="24" t="s">
        <v>21</v>
      </c>
      <c r="F56" s="22" t="str">
        <f>F14</f>
        <v>TO Třemošná</v>
      </c>
      <c r="I56" s="24" t="s">
        <v>23</v>
      </c>
      <c r="J56" s="46" t="str">
        <f>IF(J14="","",J14)</f>
        <v>25. 4. 2023</v>
      </c>
      <c r="L56" s="29"/>
    </row>
    <row r="57" spans="2:47" s="1" customFormat="1" ht="6.95" customHeight="1">
      <c r="B57" s="29"/>
      <c r="L57" s="29"/>
    </row>
    <row r="58" spans="2:47" s="1" customFormat="1" ht="15.2" customHeight="1">
      <c r="B58" s="29"/>
      <c r="C58" s="24" t="s">
        <v>25</v>
      </c>
      <c r="F58" s="22" t="str">
        <f>E17</f>
        <v>Správa železnic s.o. - OŘ Plzeň</v>
      </c>
      <c r="I58" s="24" t="s">
        <v>31</v>
      </c>
      <c r="J58" s="27" t="str">
        <f>E23</f>
        <v xml:space="preserve"> </v>
      </c>
      <c r="L58" s="29"/>
    </row>
    <row r="59" spans="2:47" s="1" customFormat="1" ht="15.2" customHeight="1">
      <c r="B59" s="29"/>
      <c r="C59" s="24" t="s">
        <v>29</v>
      </c>
      <c r="F59" s="22" t="str">
        <f>IF(E20="","",E20)</f>
        <v>Vyplň údaj</v>
      </c>
      <c r="I59" s="24" t="s">
        <v>34</v>
      </c>
      <c r="J59" s="27" t="str">
        <f>E26</f>
        <v xml:space="preserve"> 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8" t="s">
        <v>115</v>
      </c>
      <c r="D61" s="92"/>
      <c r="E61" s="92"/>
      <c r="F61" s="92"/>
      <c r="G61" s="92"/>
      <c r="H61" s="92"/>
      <c r="I61" s="92"/>
      <c r="J61" s="99" t="s">
        <v>116</v>
      </c>
      <c r="K61" s="92"/>
      <c r="L61" s="29"/>
    </row>
    <row r="62" spans="2:47" s="1" customFormat="1" ht="10.35" customHeight="1">
      <c r="B62" s="29"/>
      <c r="L62" s="29"/>
    </row>
    <row r="63" spans="2:47" s="1" customFormat="1" ht="22.9" customHeight="1">
      <c r="B63" s="29"/>
      <c r="C63" s="100" t="s">
        <v>69</v>
      </c>
      <c r="J63" s="60">
        <f>J85</f>
        <v>0</v>
      </c>
      <c r="L63" s="29"/>
      <c r="AU63" s="14" t="s">
        <v>117</v>
      </c>
    </row>
    <row r="64" spans="2:47" s="1" customFormat="1" ht="21.75" customHeight="1">
      <c r="B64" s="29"/>
      <c r="L64" s="29"/>
    </row>
    <row r="65" spans="2:12" s="1" customFormat="1" ht="6.95" customHeight="1"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29"/>
    </row>
    <row r="69" spans="2:12" s="1" customFormat="1" ht="6.95" customHeight="1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29"/>
    </row>
    <row r="70" spans="2:12" s="1" customFormat="1" ht="24.95" customHeight="1">
      <c r="B70" s="29"/>
      <c r="C70" s="18" t="s">
        <v>118</v>
      </c>
      <c r="L70" s="29"/>
    </row>
    <row r="71" spans="2:12" s="1" customFormat="1" ht="6.95" customHeight="1">
      <c r="B71" s="29"/>
      <c r="L71" s="29"/>
    </row>
    <row r="72" spans="2:12" s="1" customFormat="1" ht="12" customHeight="1">
      <c r="B72" s="29"/>
      <c r="C72" s="24" t="s">
        <v>16</v>
      </c>
      <c r="L72" s="29"/>
    </row>
    <row r="73" spans="2:12" s="1" customFormat="1" ht="16.5" customHeight="1">
      <c r="B73" s="29"/>
      <c r="E73" s="284" t="str">
        <f>E7</f>
        <v>Oprava skalních zářezů na trati 160 v úseku Kaznějov - Plasy</v>
      </c>
      <c r="F73" s="285"/>
      <c r="G73" s="285"/>
      <c r="H73" s="285"/>
      <c r="L73" s="29"/>
    </row>
    <row r="74" spans="2:12" ht="12" customHeight="1">
      <c r="B74" s="17"/>
      <c r="C74" s="24" t="s">
        <v>110</v>
      </c>
      <c r="L74" s="17"/>
    </row>
    <row r="75" spans="2:12" s="1" customFormat="1" ht="16.5" customHeight="1">
      <c r="B75" s="29"/>
      <c r="E75" s="284" t="s">
        <v>378</v>
      </c>
      <c r="F75" s="286"/>
      <c r="G75" s="286"/>
      <c r="H75" s="286"/>
      <c r="L75" s="29"/>
    </row>
    <row r="76" spans="2:12" s="1" customFormat="1" ht="12" customHeight="1">
      <c r="B76" s="29"/>
      <c r="C76" s="24" t="s">
        <v>112</v>
      </c>
      <c r="L76" s="29"/>
    </row>
    <row r="77" spans="2:12" s="1" customFormat="1" ht="16.5" customHeight="1">
      <c r="B77" s="29"/>
      <c r="E77" s="248" t="str">
        <f>E11</f>
        <v>SO 2.1 - Pravá strana skalního zářezu v km 28,170 - 28,290</v>
      </c>
      <c r="F77" s="286"/>
      <c r="G77" s="286"/>
      <c r="H77" s="286"/>
      <c r="L77" s="29"/>
    </row>
    <row r="78" spans="2:12" s="1" customFormat="1" ht="6.95" customHeight="1">
      <c r="B78" s="29"/>
      <c r="L78" s="29"/>
    </row>
    <row r="79" spans="2:12" s="1" customFormat="1" ht="12" customHeight="1">
      <c r="B79" s="29"/>
      <c r="C79" s="24" t="s">
        <v>21</v>
      </c>
      <c r="F79" s="22" t="str">
        <f>F14</f>
        <v>TO Třemošná</v>
      </c>
      <c r="I79" s="24" t="s">
        <v>23</v>
      </c>
      <c r="J79" s="46" t="str">
        <f>IF(J14="","",J14)</f>
        <v>25. 4. 2023</v>
      </c>
      <c r="L79" s="29"/>
    </row>
    <row r="80" spans="2:12" s="1" customFormat="1" ht="6.95" customHeight="1">
      <c r="B80" s="29"/>
      <c r="L80" s="29"/>
    </row>
    <row r="81" spans="2:65" s="1" customFormat="1" ht="15.2" customHeight="1">
      <c r="B81" s="29"/>
      <c r="C81" s="24" t="s">
        <v>25</v>
      </c>
      <c r="F81" s="22" t="str">
        <f>E17</f>
        <v>Správa železnic s.o. - OŘ Plzeň</v>
      </c>
      <c r="I81" s="24" t="s">
        <v>31</v>
      </c>
      <c r="J81" s="27" t="str">
        <f>E23</f>
        <v xml:space="preserve"> </v>
      </c>
      <c r="L81" s="29"/>
    </row>
    <row r="82" spans="2:65" s="1" customFormat="1" ht="15.2" customHeight="1">
      <c r="B82" s="29"/>
      <c r="C82" s="24" t="s">
        <v>29</v>
      </c>
      <c r="F82" s="22" t="str">
        <f>IF(E20="","",E20)</f>
        <v>Vyplň údaj</v>
      </c>
      <c r="I82" s="24" t="s">
        <v>34</v>
      </c>
      <c r="J82" s="27" t="str">
        <f>E26</f>
        <v xml:space="preserve"> </v>
      </c>
      <c r="L82" s="29"/>
    </row>
    <row r="83" spans="2:65" s="1" customFormat="1" ht="10.35" customHeight="1">
      <c r="B83" s="29"/>
      <c r="L83" s="29"/>
    </row>
    <row r="84" spans="2:65" s="8" customFormat="1" ht="29.25" customHeight="1">
      <c r="B84" s="101"/>
      <c r="C84" s="102" t="s">
        <v>119</v>
      </c>
      <c r="D84" s="103" t="s">
        <v>56</v>
      </c>
      <c r="E84" s="103" t="s">
        <v>52</v>
      </c>
      <c r="F84" s="103" t="s">
        <v>53</v>
      </c>
      <c r="G84" s="103" t="s">
        <v>120</v>
      </c>
      <c r="H84" s="103" t="s">
        <v>121</v>
      </c>
      <c r="I84" s="103" t="s">
        <v>122</v>
      </c>
      <c r="J84" s="104" t="s">
        <v>116</v>
      </c>
      <c r="K84" s="105" t="s">
        <v>123</v>
      </c>
      <c r="L84" s="101"/>
      <c r="M84" s="53" t="s">
        <v>19</v>
      </c>
      <c r="N84" s="54" t="s">
        <v>41</v>
      </c>
      <c r="O84" s="54" t="s">
        <v>124</v>
      </c>
      <c r="P84" s="54" t="s">
        <v>125</v>
      </c>
      <c r="Q84" s="54" t="s">
        <v>126</v>
      </c>
      <c r="R84" s="54" t="s">
        <v>127</v>
      </c>
      <c r="S84" s="54" t="s">
        <v>128</v>
      </c>
      <c r="T84" s="55" t="s">
        <v>129</v>
      </c>
    </row>
    <row r="85" spans="2:65" s="1" customFormat="1" ht="22.9" customHeight="1">
      <c r="B85" s="29"/>
      <c r="C85" s="58" t="s">
        <v>130</v>
      </c>
      <c r="J85" s="106">
        <f>BK85</f>
        <v>0</v>
      </c>
      <c r="L85" s="29"/>
      <c r="M85" s="56"/>
      <c r="N85" s="47"/>
      <c r="O85" s="47"/>
      <c r="P85" s="107">
        <f>SUM(P86:P126)</f>
        <v>0</v>
      </c>
      <c r="Q85" s="47"/>
      <c r="R85" s="107">
        <f>SUM(R86:R126)</f>
        <v>0</v>
      </c>
      <c r="S85" s="47"/>
      <c r="T85" s="108">
        <f>SUM(T86:T126)</f>
        <v>0.28800000000000003</v>
      </c>
      <c r="AT85" s="14" t="s">
        <v>70</v>
      </c>
      <c r="AU85" s="14" t="s">
        <v>117</v>
      </c>
      <c r="BK85" s="109">
        <f>SUM(BK86:BK126)</f>
        <v>0</v>
      </c>
    </row>
    <row r="86" spans="2:65" s="1" customFormat="1" ht="16.5" customHeight="1">
      <c r="B86" s="29"/>
      <c r="C86" s="110" t="s">
        <v>78</v>
      </c>
      <c r="D86" s="110" t="s">
        <v>131</v>
      </c>
      <c r="E86" s="111" t="s">
        <v>132</v>
      </c>
      <c r="F86" s="112" t="s">
        <v>133</v>
      </c>
      <c r="G86" s="113" t="s">
        <v>134</v>
      </c>
      <c r="H86" s="114">
        <v>14</v>
      </c>
      <c r="I86" s="115"/>
      <c r="J86" s="116">
        <f>ROUND(I86*H86,2)</f>
        <v>0</v>
      </c>
      <c r="K86" s="117"/>
      <c r="L86" s="29"/>
      <c r="M86" s="118" t="s">
        <v>19</v>
      </c>
      <c r="N86" s="119" t="s">
        <v>42</v>
      </c>
      <c r="P86" s="120">
        <f>O86*H86</f>
        <v>0</v>
      </c>
      <c r="Q86" s="120">
        <v>0</v>
      </c>
      <c r="R86" s="120">
        <f>Q86*H86</f>
        <v>0</v>
      </c>
      <c r="S86" s="120">
        <v>0</v>
      </c>
      <c r="T86" s="121">
        <f>S86*H86</f>
        <v>0</v>
      </c>
      <c r="AR86" s="122" t="s">
        <v>135</v>
      </c>
      <c r="AT86" s="122" t="s">
        <v>131</v>
      </c>
      <c r="AU86" s="122" t="s">
        <v>71</v>
      </c>
      <c r="AY86" s="14" t="s">
        <v>136</v>
      </c>
      <c r="BE86" s="123">
        <f>IF(N86="základní",J86,0)</f>
        <v>0</v>
      </c>
      <c r="BF86" s="123">
        <f>IF(N86="snížená",J86,0)</f>
        <v>0</v>
      </c>
      <c r="BG86" s="123">
        <f>IF(N86="zákl. přenesená",J86,0)</f>
        <v>0</v>
      </c>
      <c r="BH86" s="123">
        <f>IF(N86="sníž. přenesená",J86,0)</f>
        <v>0</v>
      </c>
      <c r="BI86" s="123">
        <f>IF(N86="nulová",J86,0)</f>
        <v>0</v>
      </c>
      <c r="BJ86" s="14" t="s">
        <v>78</v>
      </c>
      <c r="BK86" s="123">
        <f>ROUND(I86*H86,2)</f>
        <v>0</v>
      </c>
      <c r="BL86" s="14" t="s">
        <v>135</v>
      </c>
      <c r="BM86" s="122" t="s">
        <v>80</v>
      </c>
    </row>
    <row r="87" spans="2:65" s="1" customFormat="1" ht="11.25">
      <c r="B87" s="29"/>
      <c r="D87" s="124" t="s">
        <v>137</v>
      </c>
      <c r="F87" s="125" t="s">
        <v>133</v>
      </c>
      <c r="I87" s="126"/>
      <c r="L87" s="29"/>
      <c r="M87" s="127"/>
      <c r="T87" s="50"/>
      <c r="AT87" s="14" t="s">
        <v>137</v>
      </c>
      <c r="AU87" s="14" t="s">
        <v>71</v>
      </c>
    </row>
    <row r="88" spans="2:65" s="1" customFormat="1" ht="16.5" customHeight="1">
      <c r="B88" s="29"/>
      <c r="C88" s="128" t="s">
        <v>80</v>
      </c>
      <c r="D88" s="128" t="s">
        <v>142</v>
      </c>
      <c r="E88" s="129" t="s">
        <v>143</v>
      </c>
      <c r="F88" s="130" t="s">
        <v>144</v>
      </c>
      <c r="G88" s="131" t="s">
        <v>140</v>
      </c>
      <c r="H88" s="132">
        <v>360</v>
      </c>
      <c r="I88" s="133"/>
      <c r="J88" s="134">
        <f>ROUND(I88*H88,2)</f>
        <v>0</v>
      </c>
      <c r="K88" s="135"/>
      <c r="L88" s="136"/>
      <c r="M88" s="137" t="s">
        <v>19</v>
      </c>
      <c r="N88" s="138" t="s">
        <v>42</v>
      </c>
      <c r="P88" s="120">
        <f>O88*H88</f>
        <v>0</v>
      </c>
      <c r="Q88" s="120">
        <v>0</v>
      </c>
      <c r="R88" s="120">
        <f>Q88*H88</f>
        <v>0</v>
      </c>
      <c r="S88" s="120">
        <v>0</v>
      </c>
      <c r="T88" s="121">
        <f>S88*H88</f>
        <v>0</v>
      </c>
      <c r="AR88" s="122" t="s">
        <v>145</v>
      </c>
      <c r="AT88" s="122" t="s">
        <v>142</v>
      </c>
      <c r="AU88" s="122" t="s">
        <v>71</v>
      </c>
      <c r="AY88" s="14" t="s">
        <v>136</v>
      </c>
      <c r="BE88" s="123">
        <f>IF(N88="základní",J88,0)</f>
        <v>0</v>
      </c>
      <c r="BF88" s="123">
        <f>IF(N88="snížená",J88,0)</f>
        <v>0</v>
      </c>
      <c r="BG88" s="123">
        <f>IF(N88="zákl. přenesená",J88,0)</f>
        <v>0</v>
      </c>
      <c r="BH88" s="123">
        <f>IF(N88="sníž. přenesená",J88,0)</f>
        <v>0</v>
      </c>
      <c r="BI88" s="123">
        <f>IF(N88="nulová",J88,0)</f>
        <v>0</v>
      </c>
      <c r="BJ88" s="14" t="s">
        <v>78</v>
      </c>
      <c r="BK88" s="123">
        <f>ROUND(I88*H88,2)</f>
        <v>0</v>
      </c>
      <c r="BL88" s="14" t="s">
        <v>135</v>
      </c>
      <c r="BM88" s="122" t="s">
        <v>135</v>
      </c>
    </row>
    <row r="89" spans="2:65" s="1" customFormat="1" ht="11.25">
      <c r="B89" s="29"/>
      <c r="D89" s="124" t="s">
        <v>137</v>
      </c>
      <c r="F89" s="125" t="s">
        <v>144</v>
      </c>
      <c r="I89" s="126"/>
      <c r="L89" s="29"/>
      <c r="M89" s="127"/>
      <c r="T89" s="50"/>
      <c r="AT89" s="14" t="s">
        <v>137</v>
      </c>
      <c r="AU89" s="14" t="s">
        <v>71</v>
      </c>
    </row>
    <row r="90" spans="2:65" s="9" customFormat="1" ht="11.25">
      <c r="B90" s="139"/>
      <c r="D90" s="124" t="s">
        <v>147</v>
      </c>
      <c r="E90" s="140" t="s">
        <v>19</v>
      </c>
      <c r="F90" s="141" t="s">
        <v>380</v>
      </c>
      <c r="H90" s="142">
        <v>360</v>
      </c>
      <c r="I90" s="143"/>
      <c r="L90" s="139"/>
      <c r="M90" s="144"/>
      <c r="T90" s="145"/>
      <c r="AT90" s="140" t="s">
        <v>147</v>
      </c>
      <c r="AU90" s="140" t="s">
        <v>71</v>
      </c>
      <c r="AV90" s="9" t="s">
        <v>80</v>
      </c>
      <c r="AW90" s="9" t="s">
        <v>33</v>
      </c>
      <c r="AX90" s="9" t="s">
        <v>71</v>
      </c>
      <c r="AY90" s="140" t="s">
        <v>136</v>
      </c>
    </row>
    <row r="91" spans="2:65" s="10" customFormat="1" ht="11.25">
      <c r="B91" s="146"/>
      <c r="D91" s="124" t="s">
        <v>147</v>
      </c>
      <c r="E91" s="147" t="s">
        <v>19</v>
      </c>
      <c r="F91" s="148" t="s">
        <v>149</v>
      </c>
      <c r="H91" s="149">
        <v>360</v>
      </c>
      <c r="I91" s="150"/>
      <c r="L91" s="146"/>
      <c r="M91" s="151"/>
      <c r="T91" s="152"/>
      <c r="AT91" s="147" t="s">
        <v>147</v>
      </c>
      <c r="AU91" s="147" t="s">
        <v>71</v>
      </c>
      <c r="AV91" s="10" t="s">
        <v>135</v>
      </c>
      <c r="AW91" s="10" t="s">
        <v>33</v>
      </c>
      <c r="AX91" s="10" t="s">
        <v>78</v>
      </c>
      <c r="AY91" s="147" t="s">
        <v>136</v>
      </c>
    </row>
    <row r="92" spans="2:65" s="1" customFormat="1" ht="16.5" customHeight="1">
      <c r="B92" s="29"/>
      <c r="C92" s="110" t="s">
        <v>141</v>
      </c>
      <c r="D92" s="110" t="s">
        <v>131</v>
      </c>
      <c r="E92" s="111" t="s">
        <v>150</v>
      </c>
      <c r="F92" s="112" t="s">
        <v>151</v>
      </c>
      <c r="G92" s="113" t="s">
        <v>140</v>
      </c>
      <c r="H92" s="114">
        <v>360</v>
      </c>
      <c r="I92" s="115"/>
      <c r="J92" s="116">
        <f>ROUND(I92*H92,2)</f>
        <v>0</v>
      </c>
      <c r="K92" s="117"/>
      <c r="L92" s="29"/>
      <c r="M92" s="118" t="s">
        <v>19</v>
      </c>
      <c r="N92" s="119" t="s">
        <v>42</v>
      </c>
      <c r="P92" s="120">
        <f>O92*H92</f>
        <v>0</v>
      </c>
      <c r="Q92" s="120">
        <v>0</v>
      </c>
      <c r="R92" s="120">
        <f>Q92*H92</f>
        <v>0</v>
      </c>
      <c r="S92" s="120">
        <v>8.0000000000000004E-4</v>
      </c>
      <c r="T92" s="121">
        <f>S92*H92</f>
        <v>0.28800000000000003</v>
      </c>
      <c r="AR92" s="122" t="s">
        <v>135</v>
      </c>
      <c r="AT92" s="122" t="s">
        <v>131</v>
      </c>
      <c r="AU92" s="122" t="s">
        <v>71</v>
      </c>
      <c r="AY92" s="14" t="s">
        <v>136</v>
      </c>
      <c r="BE92" s="123">
        <f>IF(N92="základní",J92,0)</f>
        <v>0</v>
      </c>
      <c r="BF92" s="123">
        <f>IF(N92="snížená",J92,0)</f>
        <v>0</v>
      </c>
      <c r="BG92" s="123">
        <f>IF(N92="zákl. přenesená",J92,0)</f>
        <v>0</v>
      </c>
      <c r="BH92" s="123">
        <f>IF(N92="sníž. přenesená",J92,0)</f>
        <v>0</v>
      </c>
      <c r="BI92" s="123">
        <f>IF(N92="nulová",J92,0)</f>
        <v>0</v>
      </c>
      <c r="BJ92" s="14" t="s">
        <v>78</v>
      </c>
      <c r="BK92" s="123">
        <f>ROUND(I92*H92,2)</f>
        <v>0</v>
      </c>
      <c r="BL92" s="14" t="s">
        <v>135</v>
      </c>
      <c r="BM92" s="122" t="s">
        <v>152</v>
      </c>
    </row>
    <row r="93" spans="2:65" s="1" customFormat="1" ht="11.25">
      <c r="B93" s="29"/>
      <c r="D93" s="124" t="s">
        <v>137</v>
      </c>
      <c r="F93" s="125" t="s">
        <v>153</v>
      </c>
      <c r="I93" s="126"/>
      <c r="L93" s="29"/>
      <c r="M93" s="127"/>
      <c r="T93" s="50"/>
      <c r="AT93" s="14" t="s">
        <v>137</v>
      </c>
      <c r="AU93" s="14" t="s">
        <v>71</v>
      </c>
    </row>
    <row r="94" spans="2:65" s="1" customFormat="1" ht="11.25">
      <c r="B94" s="29"/>
      <c r="D94" s="153" t="s">
        <v>154</v>
      </c>
      <c r="F94" s="154" t="s">
        <v>155</v>
      </c>
      <c r="I94" s="126"/>
      <c r="L94" s="29"/>
      <c r="M94" s="127"/>
      <c r="T94" s="50"/>
      <c r="AT94" s="14" t="s">
        <v>154</v>
      </c>
      <c r="AU94" s="14" t="s">
        <v>71</v>
      </c>
    </row>
    <row r="95" spans="2:65" s="9" customFormat="1" ht="11.25">
      <c r="B95" s="139"/>
      <c r="D95" s="124" t="s">
        <v>147</v>
      </c>
      <c r="E95" s="140" t="s">
        <v>19</v>
      </c>
      <c r="F95" s="141" t="s">
        <v>380</v>
      </c>
      <c r="H95" s="142">
        <v>360</v>
      </c>
      <c r="I95" s="143"/>
      <c r="L95" s="139"/>
      <c r="M95" s="144"/>
      <c r="T95" s="145"/>
      <c r="AT95" s="140" t="s">
        <v>147</v>
      </c>
      <c r="AU95" s="140" t="s">
        <v>71</v>
      </c>
      <c r="AV95" s="9" t="s">
        <v>80</v>
      </c>
      <c r="AW95" s="9" t="s">
        <v>33</v>
      </c>
      <c r="AX95" s="9" t="s">
        <v>71</v>
      </c>
      <c r="AY95" s="140" t="s">
        <v>136</v>
      </c>
    </row>
    <row r="96" spans="2:65" s="10" customFormat="1" ht="11.25">
      <c r="B96" s="146"/>
      <c r="D96" s="124" t="s">
        <v>147</v>
      </c>
      <c r="E96" s="147" t="s">
        <v>19</v>
      </c>
      <c r="F96" s="148" t="s">
        <v>149</v>
      </c>
      <c r="H96" s="149">
        <v>360</v>
      </c>
      <c r="I96" s="150"/>
      <c r="L96" s="146"/>
      <c r="M96" s="151"/>
      <c r="T96" s="152"/>
      <c r="AT96" s="147" t="s">
        <v>147</v>
      </c>
      <c r="AU96" s="147" t="s">
        <v>71</v>
      </c>
      <c r="AV96" s="10" t="s">
        <v>135</v>
      </c>
      <c r="AW96" s="10" t="s">
        <v>33</v>
      </c>
      <c r="AX96" s="10" t="s">
        <v>78</v>
      </c>
      <c r="AY96" s="147" t="s">
        <v>136</v>
      </c>
    </row>
    <row r="97" spans="2:65" s="1" customFormat="1" ht="16.5" customHeight="1">
      <c r="B97" s="29"/>
      <c r="C97" s="110" t="s">
        <v>135</v>
      </c>
      <c r="D97" s="110" t="s">
        <v>131</v>
      </c>
      <c r="E97" s="111" t="s">
        <v>162</v>
      </c>
      <c r="F97" s="112" t="s">
        <v>163</v>
      </c>
      <c r="G97" s="113" t="s">
        <v>164</v>
      </c>
      <c r="H97" s="114">
        <v>82</v>
      </c>
      <c r="I97" s="115"/>
      <c r="J97" s="116">
        <f>ROUND(I97*H97,2)</f>
        <v>0</v>
      </c>
      <c r="K97" s="117"/>
      <c r="L97" s="29"/>
      <c r="M97" s="118" t="s">
        <v>19</v>
      </c>
      <c r="N97" s="119" t="s">
        <v>42</v>
      </c>
      <c r="P97" s="120">
        <f>O97*H97</f>
        <v>0</v>
      </c>
      <c r="Q97" s="120">
        <v>0</v>
      </c>
      <c r="R97" s="120">
        <f>Q97*H97</f>
        <v>0</v>
      </c>
      <c r="S97" s="120">
        <v>0</v>
      </c>
      <c r="T97" s="121">
        <f>S97*H97</f>
        <v>0</v>
      </c>
      <c r="AR97" s="122" t="s">
        <v>135</v>
      </c>
      <c r="AT97" s="122" t="s">
        <v>131</v>
      </c>
      <c r="AU97" s="122" t="s">
        <v>71</v>
      </c>
      <c r="AY97" s="14" t="s">
        <v>136</v>
      </c>
      <c r="BE97" s="123">
        <f>IF(N97="základní",J97,0)</f>
        <v>0</v>
      </c>
      <c r="BF97" s="123">
        <f>IF(N97="snížená",J97,0)</f>
        <v>0</v>
      </c>
      <c r="BG97" s="123">
        <f>IF(N97="zákl. přenesená",J97,0)</f>
        <v>0</v>
      </c>
      <c r="BH97" s="123">
        <f>IF(N97="sníž. přenesená",J97,0)</f>
        <v>0</v>
      </c>
      <c r="BI97" s="123">
        <f>IF(N97="nulová",J97,0)</f>
        <v>0</v>
      </c>
      <c r="BJ97" s="14" t="s">
        <v>78</v>
      </c>
      <c r="BK97" s="123">
        <f>ROUND(I97*H97,2)</f>
        <v>0</v>
      </c>
      <c r="BL97" s="14" t="s">
        <v>135</v>
      </c>
      <c r="BM97" s="122" t="s">
        <v>145</v>
      </c>
    </row>
    <row r="98" spans="2:65" s="1" customFormat="1" ht="11.25">
      <c r="B98" s="29"/>
      <c r="D98" s="124" t="s">
        <v>137</v>
      </c>
      <c r="F98" s="125" t="s">
        <v>166</v>
      </c>
      <c r="I98" s="126"/>
      <c r="L98" s="29"/>
      <c r="M98" s="127"/>
      <c r="T98" s="50"/>
      <c r="AT98" s="14" t="s">
        <v>137</v>
      </c>
      <c r="AU98" s="14" t="s">
        <v>71</v>
      </c>
    </row>
    <row r="99" spans="2:65" s="1" customFormat="1" ht="11.25">
      <c r="B99" s="29"/>
      <c r="D99" s="153" t="s">
        <v>154</v>
      </c>
      <c r="F99" s="154" t="s">
        <v>167</v>
      </c>
      <c r="I99" s="126"/>
      <c r="L99" s="29"/>
      <c r="M99" s="127"/>
      <c r="T99" s="50"/>
      <c r="AT99" s="14" t="s">
        <v>154</v>
      </c>
      <c r="AU99" s="14" t="s">
        <v>71</v>
      </c>
    </row>
    <row r="100" spans="2:65" s="1" customFormat="1" ht="16.5" customHeight="1">
      <c r="B100" s="29"/>
      <c r="C100" s="110" t="s">
        <v>156</v>
      </c>
      <c r="D100" s="110" t="s">
        <v>131</v>
      </c>
      <c r="E100" s="111" t="s">
        <v>174</v>
      </c>
      <c r="F100" s="112" t="s">
        <v>175</v>
      </c>
      <c r="G100" s="113" t="s">
        <v>164</v>
      </c>
      <c r="H100" s="114">
        <v>12</v>
      </c>
      <c r="I100" s="115"/>
      <c r="J100" s="116">
        <f>ROUND(I100*H100,2)</f>
        <v>0</v>
      </c>
      <c r="K100" s="117"/>
      <c r="L100" s="29"/>
      <c r="M100" s="118" t="s">
        <v>19</v>
      </c>
      <c r="N100" s="119" t="s">
        <v>42</v>
      </c>
      <c r="P100" s="120">
        <f>O100*H100</f>
        <v>0</v>
      </c>
      <c r="Q100" s="120">
        <v>0</v>
      </c>
      <c r="R100" s="120">
        <f>Q100*H100</f>
        <v>0</v>
      </c>
      <c r="S100" s="120">
        <v>0</v>
      </c>
      <c r="T100" s="121">
        <f>S100*H100</f>
        <v>0</v>
      </c>
      <c r="AR100" s="122" t="s">
        <v>135</v>
      </c>
      <c r="AT100" s="122" t="s">
        <v>131</v>
      </c>
      <c r="AU100" s="122" t="s">
        <v>71</v>
      </c>
      <c r="AY100" s="14" t="s">
        <v>136</v>
      </c>
      <c r="BE100" s="123">
        <f>IF(N100="základní",J100,0)</f>
        <v>0</v>
      </c>
      <c r="BF100" s="123">
        <f>IF(N100="snížená",J100,0)</f>
        <v>0</v>
      </c>
      <c r="BG100" s="123">
        <f>IF(N100="zákl. přenesená",J100,0)</f>
        <v>0</v>
      </c>
      <c r="BH100" s="123">
        <f>IF(N100="sníž. přenesená",J100,0)</f>
        <v>0</v>
      </c>
      <c r="BI100" s="123">
        <f>IF(N100="nulová",J100,0)</f>
        <v>0</v>
      </c>
      <c r="BJ100" s="14" t="s">
        <v>78</v>
      </c>
      <c r="BK100" s="123">
        <f>ROUND(I100*H100,2)</f>
        <v>0</v>
      </c>
      <c r="BL100" s="14" t="s">
        <v>135</v>
      </c>
      <c r="BM100" s="122" t="s">
        <v>165</v>
      </c>
    </row>
    <row r="101" spans="2:65" s="1" customFormat="1" ht="11.25">
      <c r="B101" s="29"/>
      <c r="D101" s="124" t="s">
        <v>137</v>
      </c>
      <c r="F101" s="125" t="s">
        <v>177</v>
      </c>
      <c r="I101" s="126"/>
      <c r="L101" s="29"/>
      <c r="M101" s="127"/>
      <c r="T101" s="50"/>
      <c r="AT101" s="14" t="s">
        <v>137</v>
      </c>
      <c r="AU101" s="14" t="s">
        <v>71</v>
      </c>
    </row>
    <row r="102" spans="2:65" s="1" customFormat="1" ht="11.25">
      <c r="B102" s="29"/>
      <c r="D102" s="153" t="s">
        <v>154</v>
      </c>
      <c r="F102" s="154" t="s">
        <v>178</v>
      </c>
      <c r="I102" s="126"/>
      <c r="L102" s="29"/>
      <c r="M102" s="127"/>
      <c r="T102" s="50"/>
      <c r="AT102" s="14" t="s">
        <v>154</v>
      </c>
      <c r="AU102" s="14" t="s">
        <v>71</v>
      </c>
    </row>
    <row r="103" spans="2:65" s="1" customFormat="1" ht="16.5" customHeight="1">
      <c r="B103" s="29"/>
      <c r="C103" s="110" t="s">
        <v>152</v>
      </c>
      <c r="D103" s="110" t="s">
        <v>131</v>
      </c>
      <c r="E103" s="111" t="s">
        <v>288</v>
      </c>
      <c r="F103" s="112" t="s">
        <v>289</v>
      </c>
      <c r="G103" s="113" t="s">
        <v>290</v>
      </c>
      <c r="H103" s="114">
        <v>1</v>
      </c>
      <c r="I103" s="115"/>
      <c r="J103" s="116">
        <f>ROUND(I103*H103,2)</f>
        <v>0</v>
      </c>
      <c r="K103" s="117"/>
      <c r="L103" s="29"/>
      <c r="M103" s="118" t="s">
        <v>19</v>
      </c>
      <c r="N103" s="119" t="s">
        <v>42</v>
      </c>
      <c r="P103" s="120">
        <f>O103*H103</f>
        <v>0</v>
      </c>
      <c r="Q103" s="120">
        <v>0</v>
      </c>
      <c r="R103" s="120">
        <f>Q103*H103</f>
        <v>0</v>
      </c>
      <c r="S103" s="120">
        <v>0</v>
      </c>
      <c r="T103" s="121">
        <f>S103*H103</f>
        <v>0</v>
      </c>
      <c r="AR103" s="122" t="s">
        <v>135</v>
      </c>
      <c r="AT103" s="122" t="s">
        <v>131</v>
      </c>
      <c r="AU103" s="122" t="s">
        <v>71</v>
      </c>
      <c r="AY103" s="14" t="s">
        <v>136</v>
      </c>
      <c r="BE103" s="123">
        <f>IF(N103="základní",J103,0)</f>
        <v>0</v>
      </c>
      <c r="BF103" s="123">
        <f>IF(N103="snížená",J103,0)</f>
        <v>0</v>
      </c>
      <c r="BG103" s="123">
        <f>IF(N103="zákl. přenesená",J103,0)</f>
        <v>0</v>
      </c>
      <c r="BH103" s="123">
        <f>IF(N103="sníž. přenesená",J103,0)</f>
        <v>0</v>
      </c>
      <c r="BI103" s="123">
        <f>IF(N103="nulová",J103,0)</f>
        <v>0</v>
      </c>
      <c r="BJ103" s="14" t="s">
        <v>78</v>
      </c>
      <c r="BK103" s="123">
        <f>ROUND(I103*H103,2)</f>
        <v>0</v>
      </c>
      <c r="BL103" s="14" t="s">
        <v>135</v>
      </c>
      <c r="BM103" s="122" t="s">
        <v>171</v>
      </c>
    </row>
    <row r="104" spans="2:65" s="1" customFormat="1" ht="11.25">
      <c r="B104" s="29"/>
      <c r="D104" s="124" t="s">
        <v>137</v>
      </c>
      <c r="F104" s="125" t="s">
        <v>289</v>
      </c>
      <c r="I104" s="126"/>
      <c r="L104" s="29"/>
      <c r="M104" s="127"/>
      <c r="T104" s="50"/>
      <c r="AT104" s="14" t="s">
        <v>137</v>
      </c>
      <c r="AU104" s="14" t="s">
        <v>71</v>
      </c>
    </row>
    <row r="105" spans="2:65" s="1" customFormat="1" ht="11.25">
      <c r="B105" s="29"/>
      <c r="D105" s="153" t="s">
        <v>154</v>
      </c>
      <c r="F105" s="154" t="s">
        <v>292</v>
      </c>
      <c r="I105" s="126"/>
      <c r="L105" s="29"/>
      <c r="M105" s="127"/>
      <c r="T105" s="50"/>
      <c r="AT105" s="14" t="s">
        <v>154</v>
      </c>
      <c r="AU105" s="14" t="s">
        <v>71</v>
      </c>
    </row>
    <row r="106" spans="2:65" s="1" customFormat="1" ht="16.5" customHeight="1">
      <c r="B106" s="29"/>
      <c r="C106" s="110" t="s">
        <v>168</v>
      </c>
      <c r="D106" s="110" t="s">
        <v>131</v>
      </c>
      <c r="E106" s="111" t="s">
        <v>294</v>
      </c>
      <c r="F106" s="112" t="s">
        <v>295</v>
      </c>
      <c r="G106" s="113" t="s">
        <v>195</v>
      </c>
      <c r="H106" s="114">
        <v>188</v>
      </c>
      <c r="I106" s="115"/>
      <c r="J106" s="116">
        <f>ROUND(I106*H106,2)</f>
        <v>0</v>
      </c>
      <c r="K106" s="117"/>
      <c r="L106" s="29"/>
      <c r="M106" s="118" t="s">
        <v>19</v>
      </c>
      <c r="N106" s="119" t="s">
        <v>42</v>
      </c>
      <c r="P106" s="120">
        <f>O106*H106</f>
        <v>0</v>
      </c>
      <c r="Q106" s="120">
        <v>0</v>
      </c>
      <c r="R106" s="120">
        <f>Q106*H106</f>
        <v>0</v>
      </c>
      <c r="S106" s="120">
        <v>0</v>
      </c>
      <c r="T106" s="121">
        <f>S106*H106</f>
        <v>0</v>
      </c>
      <c r="AR106" s="122" t="s">
        <v>135</v>
      </c>
      <c r="AT106" s="122" t="s">
        <v>131</v>
      </c>
      <c r="AU106" s="122" t="s">
        <v>71</v>
      </c>
      <c r="AY106" s="14" t="s">
        <v>136</v>
      </c>
      <c r="BE106" s="123">
        <f>IF(N106="základní",J106,0)</f>
        <v>0</v>
      </c>
      <c r="BF106" s="123">
        <f>IF(N106="snížená",J106,0)</f>
        <v>0</v>
      </c>
      <c r="BG106" s="123">
        <f>IF(N106="zákl. přenesená",J106,0)</f>
        <v>0</v>
      </c>
      <c r="BH106" s="123">
        <f>IF(N106="sníž. přenesená",J106,0)</f>
        <v>0</v>
      </c>
      <c r="BI106" s="123">
        <f>IF(N106="nulová",J106,0)</f>
        <v>0</v>
      </c>
      <c r="BJ106" s="14" t="s">
        <v>78</v>
      </c>
      <c r="BK106" s="123">
        <f>ROUND(I106*H106,2)</f>
        <v>0</v>
      </c>
      <c r="BL106" s="14" t="s">
        <v>135</v>
      </c>
      <c r="BM106" s="122" t="s">
        <v>176</v>
      </c>
    </row>
    <row r="107" spans="2:65" s="1" customFormat="1" ht="19.5">
      <c r="B107" s="29"/>
      <c r="D107" s="124" t="s">
        <v>137</v>
      </c>
      <c r="F107" s="125" t="s">
        <v>297</v>
      </c>
      <c r="I107" s="126"/>
      <c r="L107" s="29"/>
      <c r="M107" s="127"/>
      <c r="T107" s="50"/>
      <c r="AT107" s="14" t="s">
        <v>137</v>
      </c>
      <c r="AU107" s="14" t="s">
        <v>71</v>
      </c>
    </row>
    <row r="108" spans="2:65" s="1" customFormat="1" ht="11.25">
      <c r="B108" s="29"/>
      <c r="D108" s="153" t="s">
        <v>154</v>
      </c>
      <c r="F108" s="154" t="s">
        <v>298</v>
      </c>
      <c r="I108" s="126"/>
      <c r="L108" s="29"/>
      <c r="M108" s="127"/>
      <c r="T108" s="50"/>
      <c r="AT108" s="14" t="s">
        <v>154</v>
      </c>
      <c r="AU108" s="14" t="s">
        <v>71</v>
      </c>
    </row>
    <row r="109" spans="2:65" s="1" customFormat="1" ht="16.5" customHeight="1">
      <c r="B109" s="29"/>
      <c r="C109" s="110" t="s">
        <v>145</v>
      </c>
      <c r="D109" s="110" t="s">
        <v>131</v>
      </c>
      <c r="E109" s="111" t="s">
        <v>381</v>
      </c>
      <c r="F109" s="112" t="s">
        <v>382</v>
      </c>
      <c r="G109" s="113" t="s">
        <v>164</v>
      </c>
      <c r="H109" s="114">
        <v>94</v>
      </c>
      <c r="I109" s="115"/>
      <c r="J109" s="116">
        <f>ROUND(I109*H109,2)</f>
        <v>0</v>
      </c>
      <c r="K109" s="117"/>
      <c r="L109" s="29"/>
      <c r="M109" s="118" t="s">
        <v>19</v>
      </c>
      <c r="N109" s="119" t="s">
        <v>42</v>
      </c>
      <c r="P109" s="120">
        <f>O109*H109</f>
        <v>0</v>
      </c>
      <c r="Q109" s="120">
        <v>0</v>
      </c>
      <c r="R109" s="120">
        <f>Q109*H109</f>
        <v>0</v>
      </c>
      <c r="S109" s="120">
        <v>0</v>
      </c>
      <c r="T109" s="121">
        <f>S109*H109</f>
        <v>0</v>
      </c>
      <c r="AR109" s="122" t="s">
        <v>135</v>
      </c>
      <c r="AT109" s="122" t="s">
        <v>131</v>
      </c>
      <c r="AU109" s="122" t="s">
        <v>71</v>
      </c>
      <c r="AY109" s="14" t="s">
        <v>136</v>
      </c>
      <c r="BE109" s="123">
        <f>IF(N109="základní",J109,0)</f>
        <v>0</v>
      </c>
      <c r="BF109" s="123">
        <f>IF(N109="snížená",J109,0)</f>
        <v>0</v>
      </c>
      <c r="BG109" s="123">
        <f>IF(N109="zákl. přenesená",J109,0)</f>
        <v>0</v>
      </c>
      <c r="BH109" s="123">
        <f>IF(N109="sníž. přenesená",J109,0)</f>
        <v>0</v>
      </c>
      <c r="BI109" s="123">
        <f>IF(N109="nulová",J109,0)</f>
        <v>0</v>
      </c>
      <c r="BJ109" s="14" t="s">
        <v>78</v>
      </c>
      <c r="BK109" s="123">
        <f>ROUND(I109*H109,2)</f>
        <v>0</v>
      </c>
      <c r="BL109" s="14" t="s">
        <v>135</v>
      </c>
      <c r="BM109" s="122" t="s">
        <v>183</v>
      </c>
    </row>
    <row r="110" spans="2:65" s="1" customFormat="1" ht="19.5">
      <c r="B110" s="29"/>
      <c r="D110" s="124" t="s">
        <v>137</v>
      </c>
      <c r="F110" s="125" t="s">
        <v>383</v>
      </c>
      <c r="I110" s="126"/>
      <c r="L110" s="29"/>
      <c r="M110" s="127"/>
      <c r="T110" s="50"/>
      <c r="AT110" s="14" t="s">
        <v>137</v>
      </c>
      <c r="AU110" s="14" t="s">
        <v>71</v>
      </c>
    </row>
    <row r="111" spans="2:65" s="1" customFormat="1" ht="11.25">
      <c r="B111" s="29"/>
      <c r="D111" s="153" t="s">
        <v>154</v>
      </c>
      <c r="F111" s="154" t="s">
        <v>384</v>
      </c>
      <c r="I111" s="126"/>
      <c r="L111" s="29"/>
      <c r="M111" s="127"/>
      <c r="T111" s="50"/>
      <c r="AT111" s="14" t="s">
        <v>154</v>
      </c>
      <c r="AU111" s="14" t="s">
        <v>71</v>
      </c>
    </row>
    <row r="112" spans="2:65" s="1" customFormat="1" ht="16.5" customHeight="1">
      <c r="B112" s="29"/>
      <c r="C112" s="110" t="s">
        <v>179</v>
      </c>
      <c r="D112" s="110" t="s">
        <v>131</v>
      </c>
      <c r="E112" s="111" t="s">
        <v>305</v>
      </c>
      <c r="F112" s="112" t="s">
        <v>306</v>
      </c>
      <c r="G112" s="113" t="s">
        <v>164</v>
      </c>
      <c r="H112" s="114">
        <v>94</v>
      </c>
      <c r="I112" s="115"/>
      <c r="J112" s="116">
        <f>ROUND(I112*H112,2)</f>
        <v>0</v>
      </c>
      <c r="K112" s="117"/>
      <c r="L112" s="29"/>
      <c r="M112" s="118" t="s">
        <v>19</v>
      </c>
      <c r="N112" s="119" t="s">
        <v>42</v>
      </c>
      <c r="P112" s="120">
        <f>O112*H112</f>
        <v>0</v>
      </c>
      <c r="Q112" s="120">
        <v>0</v>
      </c>
      <c r="R112" s="120">
        <f>Q112*H112</f>
        <v>0</v>
      </c>
      <c r="S112" s="120">
        <v>0</v>
      </c>
      <c r="T112" s="121">
        <f>S112*H112</f>
        <v>0</v>
      </c>
      <c r="AR112" s="122" t="s">
        <v>135</v>
      </c>
      <c r="AT112" s="122" t="s">
        <v>131</v>
      </c>
      <c r="AU112" s="122" t="s">
        <v>71</v>
      </c>
      <c r="AY112" s="14" t="s">
        <v>136</v>
      </c>
      <c r="BE112" s="123">
        <f>IF(N112="základní",J112,0)</f>
        <v>0</v>
      </c>
      <c r="BF112" s="123">
        <f>IF(N112="snížená",J112,0)</f>
        <v>0</v>
      </c>
      <c r="BG112" s="123">
        <f>IF(N112="zákl. přenesená",J112,0)</f>
        <v>0</v>
      </c>
      <c r="BH112" s="123">
        <f>IF(N112="sníž. přenesená",J112,0)</f>
        <v>0</v>
      </c>
      <c r="BI112" s="123">
        <f>IF(N112="nulová",J112,0)</f>
        <v>0</v>
      </c>
      <c r="BJ112" s="14" t="s">
        <v>78</v>
      </c>
      <c r="BK112" s="123">
        <f>ROUND(I112*H112,2)</f>
        <v>0</v>
      </c>
      <c r="BL112" s="14" t="s">
        <v>135</v>
      </c>
      <c r="BM112" s="122" t="s">
        <v>200</v>
      </c>
    </row>
    <row r="113" spans="2:65" s="1" customFormat="1" ht="19.5">
      <c r="B113" s="29"/>
      <c r="D113" s="124" t="s">
        <v>137</v>
      </c>
      <c r="F113" s="125" t="s">
        <v>308</v>
      </c>
      <c r="I113" s="126"/>
      <c r="L113" s="29"/>
      <c r="M113" s="127"/>
      <c r="T113" s="50"/>
      <c r="AT113" s="14" t="s">
        <v>137</v>
      </c>
      <c r="AU113" s="14" t="s">
        <v>71</v>
      </c>
    </row>
    <row r="114" spans="2:65" s="1" customFormat="1" ht="11.25">
      <c r="B114" s="29"/>
      <c r="D114" s="153" t="s">
        <v>154</v>
      </c>
      <c r="F114" s="154" t="s">
        <v>309</v>
      </c>
      <c r="I114" s="126"/>
      <c r="L114" s="29"/>
      <c r="M114" s="127"/>
      <c r="T114" s="50"/>
      <c r="AT114" s="14" t="s">
        <v>154</v>
      </c>
      <c r="AU114" s="14" t="s">
        <v>71</v>
      </c>
    </row>
    <row r="115" spans="2:65" s="1" customFormat="1" ht="21.75" customHeight="1">
      <c r="B115" s="29"/>
      <c r="C115" s="110" t="s">
        <v>165</v>
      </c>
      <c r="D115" s="110" t="s">
        <v>131</v>
      </c>
      <c r="E115" s="111" t="s">
        <v>311</v>
      </c>
      <c r="F115" s="112" t="s">
        <v>312</v>
      </c>
      <c r="G115" s="113" t="s">
        <v>164</v>
      </c>
      <c r="H115" s="114">
        <v>94</v>
      </c>
      <c r="I115" s="115"/>
      <c r="J115" s="116">
        <f>ROUND(I115*H115,2)</f>
        <v>0</v>
      </c>
      <c r="K115" s="117"/>
      <c r="L115" s="29"/>
      <c r="M115" s="118" t="s">
        <v>19</v>
      </c>
      <c r="N115" s="119" t="s">
        <v>42</v>
      </c>
      <c r="P115" s="120">
        <f>O115*H115</f>
        <v>0</v>
      </c>
      <c r="Q115" s="120">
        <v>0</v>
      </c>
      <c r="R115" s="120">
        <f>Q115*H115</f>
        <v>0</v>
      </c>
      <c r="S115" s="120">
        <v>0</v>
      </c>
      <c r="T115" s="121">
        <f>S115*H115</f>
        <v>0</v>
      </c>
      <c r="AR115" s="122" t="s">
        <v>135</v>
      </c>
      <c r="AT115" s="122" t="s">
        <v>131</v>
      </c>
      <c r="AU115" s="122" t="s">
        <v>71</v>
      </c>
      <c r="AY115" s="14" t="s">
        <v>136</v>
      </c>
      <c r="BE115" s="123">
        <f>IF(N115="základní",J115,0)</f>
        <v>0</v>
      </c>
      <c r="BF115" s="123">
        <f>IF(N115="snížená",J115,0)</f>
        <v>0</v>
      </c>
      <c r="BG115" s="123">
        <f>IF(N115="zákl. přenesená",J115,0)</f>
        <v>0</v>
      </c>
      <c r="BH115" s="123">
        <f>IF(N115="sníž. přenesená",J115,0)</f>
        <v>0</v>
      </c>
      <c r="BI115" s="123">
        <f>IF(N115="nulová",J115,0)</f>
        <v>0</v>
      </c>
      <c r="BJ115" s="14" t="s">
        <v>78</v>
      </c>
      <c r="BK115" s="123">
        <f>ROUND(I115*H115,2)</f>
        <v>0</v>
      </c>
      <c r="BL115" s="14" t="s">
        <v>135</v>
      </c>
      <c r="BM115" s="122" t="s">
        <v>206</v>
      </c>
    </row>
    <row r="116" spans="2:65" s="1" customFormat="1" ht="19.5">
      <c r="B116" s="29"/>
      <c r="D116" s="124" t="s">
        <v>137</v>
      </c>
      <c r="F116" s="125" t="s">
        <v>314</v>
      </c>
      <c r="I116" s="126"/>
      <c r="L116" s="29"/>
      <c r="M116" s="127"/>
      <c r="T116" s="50"/>
      <c r="AT116" s="14" t="s">
        <v>137</v>
      </c>
      <c r="AU116" s="14" t="s">
        <v>71</v>
      </c>
    </row>
    <row r="117" spans="2:65" s="1" customFormat="1" ht="11.25">
      <c r="B117" s="29"/>
      <c r="D117" s="153" t="s">
        <v>154</v>
      </c>
      <c r="F117" s="154" t="s">
        <v>315</v>
      </c>
      <c r="I117" s="126"/>
      <c r="L117" s="29"/>
      <c r="M117" s="127"/>
      <c r="T117" s="50"/>
      <c r="AT117" s="14" t="s">
        <v>154</v>
      </c>
      <c r="AU117" s="14" t="s">
        <v>71</v>
      </c>
    </row>
    <row r="118" spans="2:65" s="1" customFormat="1" ht="24.2" customHeight="1">
      <c r="B118" s="29"/>
      <c r="C118" s="110" t="s">
        <v>193</v>
      </c>
      <c r="D118" s="110" t="s">
        <v>131</v>
      </c>
      <c r="E118" s="111" t="s">
        <v>316</v>
      </c>
      <c r="F118" s="112" t="s">
        <v>317</v>
      </c>
      <c r="G118" s="113" t="s">
        <v>164</v>
      </c>
      <c r="H118" s="114">
        <v>1410</v>
      </c>
      <c r="I118" s="115"/>
      <c r="J118" s="116">
        <f>ROUND(I118*H118,2)</f>
        <v>0</v>
      </c>
      <c r="K118" s="117"/>
      <c r="L118" s="29"/>
      <c r="M118" s="118" t="s">
        <v>19</v>
      </c>
      <c r="N118" s="119" t="s">
        <v>42</v>
      </c>
      <c r="P118" s="120">
        <f>O118*H118</f>
        <v>0</v>
      </c>
      <c r="Q118" s="120">
        <v>0</v>
      </c>
      <c r="R118" s="120">
        <f>Q118*H118</f>
        <v>0</v>
      </c>
      <c r="S118" s="120">
        <v>0</v>
      </c>
      <c r="T118" s="121">
        <f>S118*H118</f>
        <v>0</v>
      </c>
      <c r="AR118" s="122" t="s">
        <v>135</v>
      </c>
      <c r="AT118" s="122" t="s">
        <v>131</v>
      </c>
      <c r="AU118" s="122" t="s">
        <v>71</v>
      </c>
      <c r="AY118" s="14" t="s">
        <v>136</v>
      </c>
      <c r="BE118" s="123">
        <f>IF(N118="základní",J118,0)</f>
        <v>0</v>
      </c>
      <c r="BF118" s="123">
        <f>IF(N118="snížená",J118,0)</f>
        <v>0</v>
      </c>
      <c r="BG118" s="123">
        <f>IF(N118="zákl. přenesená",J118,0)</f>
        <v>0</v>
      </c>
      <c r="BH118" s="123">
        <f>IF(N118="sníž. přenesená",J118,0)</f>
        <v>0</v>
      </c>
      <c r="BI118" s="123">
        <f>IF(N118="nulová",J118,0)</f>
        <v>0</v>
      </c>
      <c r="BJ118" s="14" t="s">
        <v>78</v>
      </c>
      <c r="BK118" s="123">
        <f>ROUND(I118*H118,2)</f>
        <v>0</v>
      </c>
      <c r="BL118" s="14" t="s">
        <v>135</v>
      </c>
      <c r="BM118" s="122" t="s">
        <v>208</v>
      </c>
    </row>
    <row r="119" spans="2:65" s="1" customFormat="1" ht="19.5">
      <c r="B119" s="29"/>
      <c r="D119" s="124" t="s">
        <v>137</v>
      </c>
      <c r="F119" s="125" t="s">
        <v>319</v>
      </c>
      <c r="I119" s="126"/>
      <c r="L119" s="29"/>
      <c r="M119" s="127"/>
      <c r="T119" s="50"/>
      <c r="AT119" s="14" t="s">
        <v>137</v>
      </c>
      <c r="AU119" s="14" t="s">
        <v>71</v>
      </c>
    </row>
    <row r="120" spans="2:65" s="1" customFormat="1" ht="11.25">
      <c r="B120" s="29"/>
      <c r="D120" s="153" t="s">
        <v>154</v>
      </c>
      <c r="F120" s="154" t="s">
        <v>320</v>
      </c>
      <c r="I120" s="126"/>
      <c r="L120" s="29"/>
      <c r="M120" s="127"/>
      <c r="T120" s="50"/>
      <c r="AT120" s="14" t="s">
        <v>154</v>
      </c>
      <c r="AU120" s="14" t="s">
        <v>71</v>
      </c>
    </row>
    <row r="121" spans="2:65" s="1" customFormat="1" ht="16.5" customHeight="1">
      <c r="B121" s="29"/>
      <c r="C121" s="110" t="s">
        <v>171</v>
      </c>
      <c r="D121" s="110" t="s">
        <v>131</v>
      </c>
      <c r="E121" s="111" t="s">
        <v>322</v>
      </c>
      <c r="F121" s="112" t="s">
        <v>323</v>
      </c>
      <c r="G121" s="113" t="s">
        <v>164</v>
      </c>
      <c r="H121" s="114">
        <v>94</v>
      </c>
      <c r="I121" s="115"/>
      <c r="J121" s="116">
        <f>ROUND(I121*H121,2)</f>
        <v>0</v>
      </c>
      <c r="K121" s="117"/>
      <c r="L121" s="29"/>
      <c r="M121" s="118" t="s">
        <v>19</v>
      </c>
      <c r="N121" s="119" t="s">
        <v>42</v>
      </c>
      <c r="P121" s="120">
        <f>O121*H121</f>
        <v>0</v>
      </c>
      <c r="Q121" s="120">
        <v>0</v>
      </c>
      <c r="R121" s="120">
        <f>Q121*H121</f>
        <v>0</v>
      </c>
      <c r="S121" s="120">
        <v>0</v>
      </c>
      <c r="T121" s="121">
        <f>S121*H121</f>
        <v>0</v>
      </c>
      <c r="AR121" s="122" t="s">
        <v>135</v>
      </c>
      <c r="AT121" s="122" t="s">
        <v>131</v>
      </c>
      <c r="AU121" s="122" t="s">
        <v>71</v>
      </c>
      <c r="AY121" s="14" t="s">
        <v>136</v>
      </c>
      <c r="BE121" s="123">
        <f>IF(N121="základní",J121,0)</f>
        <v>0</v>
      </c>
      <c r="BF121" s="123">
        <f>IF(N121="snížená",J121,0)</f>
        <v>0</v>
      </c>
      <c r="BG121" s="123">
        <f>IF(N121="zákl. přenesená",J121,0)</f>
        <v>0</v>
      </c>
      <c r="BH121" s="123">
        <f>IF(N121="sníž. přenesená",J121,0)</f>
        <v>0</v>
      </c>
      <c r="BI121" s="123">
        <f>IF(N121="nulová",J121,0)</f>
        <v>0</v>
      </c>
      <c r="BJ121" s="14" t="s">
        <v>78</v>
      </c>
      <c r="BK121" s="123">
        <f>ROUND(I121*H121,2)</f>
        <v>0</v>
      </c>
      <c r="BL121" s="14" t="s">
        <v>135</v>
      </c>
      <c r="BM121" s="122" t="s">
        <v>212</v>
      </c>
    </row>
    <row r="122" spans="2:65" s="1" customFormat="1" ht="11.25">
      <c r="B122" s="29"/>
      <c r="D122" s="124" t="s">
        <v>137</v>
      </c>
      <c r="F122" s="125" t="s">
        <v>325</v>
      </c>
      <c r="I122" s="126"/>
      <c r="L122" s="29"/>
      <c r="M122" s="127"/>
      <c r="T122" s="50"/>
      <c r="AT122" s="14" t="s">
        <v>137</v>
      </c>
      <c r="AU122" s="14" t="s">
        <v>71</v>
      </c>
    </row>
    <row r="123" spans="2:65" s="1" customFormat="1" ht="11.25">
      <c r="B123" s="29"/>
      <c r="D123" s="153" t="s">
        <v>154</v>
      </c>
      <c r="F123" s="154" t="s">
        <v>326</v>
      </c>
      <c r="I123" s="126"/>
      <c r="L123" s="29"/>
      <c r="M123" s="127"/>
      <c r="T123" s="50"/>
      <c r="AT123" s="14" t="s">
        <v>154</v>
      </c>
      <c r="AU123" s="14" t="s">
        <v>71</v>
      </c>
    </row>
    <row r="124" spans="2:65" s="1" customFormat="1" ht="16.5" customHeight="1">
      <c r="B124" s="29"/>
      <c r="C124" s="110" t="s">
        <v>203</v>
      </c>
      <c r="D124" s="110" t="s">
        <v>131</v>
      </c>
      <c r="E124" s="111" t="s">
        <v>327</v>
      </c>
      <c r="F124" s="112" t="s">
        <v>328</v>
      </c>
      <c r="G124" s="113" t="s">
        <v>195</v>
      </c>
      <c r="H124" s="114">
        <v>188</v>
      </c>
      <c r="I124" s="115"/>
      <c r="J124" s="116">
        <f>ROUND(I124*H124,2)</f>
        <v>0</v>
      </c>
      <c r="K124" s="117"/>
      <c r="L124" s="29"/>
      <c r="M124" s="118" t="s">
        <v>19</v>
      </c>
      <c r="N124" s="119" t="s">
        <v>42</v>
      </c>
      <c r="P124" s="120">
        <f>O124*H124</f>
        <v>0</v>
      </c>
      <c r="Q124" s="120">
        <v>0</v>
      </c>
      <c r="R124" s="120">
        <f>Q124*H124</f>
        <v>0</v>
      </c>
      <c r="S124" s="120">
        <v>0</v>
      </c>
      <c r="T124" s="121">
        <f>S124*H124</f>
        <v>0</v>
      </c>
      <c r="AR124" s="122" t="s">
        <v>135</v>
      </c>
      <c r="AT124" s="122" t="s">
        <v>131</v>
      </c>
      <c r="AU124" s="122" t="s">
        <v>71</v>
      </c>
      <c r="AY124" s="14" t="s">
        <v>136</v>
      </c>
      <c r="BE124" s="123">
        <f>IF(N124="základní",J124,0)</f>
        <v>0</v>
      </c>
      <c r="BF124" s="123">
        <f>IF(N124="snížená",J124,0)</f>
        <v>0</v>
      </c>
      <c r="BG124" s="123">
        <f>IF(N124="zákl. přenesená",J124,0)</f>
        <v>0</v>
      </c>
      <c r="BH124" s="123">
        <f>IF(N124="sníž. přenesená",J124,0)</f>
        <v>0</v>
      </c>
      <c r="BI124" s="123">
        <f>IF(N124="nulová",J124,0)</f>
        <v>0</v>
      </c>
      <c r="BJ124" s="14" t="s">
        <v>78</v>
      </c>
      <c r="BK124" s="123">
        <f>ROUND(I124*H124,2)</f>
        <v>0</v>
      </c>
      <c r="BL124" s="14" t="s">
        <v>135</v>
      </c>
      <c r="BM124" s="122" t="s">
        <v>215</v>
      </c>
    </row>
    <row r="125" spans="2:65" s="1" customFormat="1" ht="11.25">
      <c r="B125" s="29"/>
      <c r="D125" s="124" t="s">
        <v>137</v>
      </c>
      <c r="F125" s="125" t="s">
        <v>330</v>
      </c>
      <c r="I125" s="126"/>
      <c r="L125" s="29"/>
      <c r="M125" s="127"/>
      <c r="T125" s="50"/>
      <c r="AT125" s="14" t="s">
        <v>137</v>
      </c>
      <c r="AU125" s="14" t="s">
        <v>71</v>
      </c>
    </row>
    <row r="126" spans="2:65" s="1" customFormat="1" ht="11.25">
      <c r="B126" s="29"/>
      <c r="D126" s="153" t="s">
        <v>154</v>
      </c>
      <c r="F126" s="154" t="s">
        <v>331</v>
      </c>
      <c r="I126" s="126"/>
      <c r="L126" s="29"/>
      <c r="M126" s="161"/>
      <c r="N126" s="162"/>
      <c r="O126" s="162"/>
      <c r="P126" s="162"/>
      <c r="Q126" s="162"/>
      <c r="R126" s="162"/>
      <c r="S126" s="162"/>
      <c r="T126" s="163"/>
      <c r="AT126" s="14" t="s">
        <v>154</v>
      </c>
      <c r="AU126" s="14" t="s">
        <v>71</v>
      </c>
    </row>
    <row r="127" spans="2:65" s="1" customFormat="1" ht="6.95" customHeight="1"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29"/>
    </row>
  </sheetData>
  <sheetProtection algorithmName="SHA-512" hashValue="Bw4MDeFt9o/U4aKUCcNVPaV6DQ32vSO/YFI0uS7J6jJ947e9vC3p06mJtIM9/NpZ6ckGa902r/b1VdjqYfOJGA==" saltValue="vF7kVu4EsIxJhMM8Vy3uSmNwvaTDJHMcIxlyVNWDF0arPAlMZXOkJLzWaPF5EQ66MqlsPGfrkiop/u1r8a+rdw==" spinCount="100000" sheet="1" objects="1" scenarios="1" formatColumns="0" formatRows="0" autoFilter="0"/>
  <autoFilter ref="C84:K126" xr:uid="{00000000-0009-0000-0000-000003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hyperlinks>
    <hyperlink ref="F94" r:id="rId1" xr:uid="{00000000-0004-0000-0300-000000000000}"/>
    <hyperlink ref="F99" r:id="rId2" xr:uid="{00000000-0004-0000-0300-000001000000}"/>
    <hyperlink ref="F102" r:id="rId3" xr:uid="{00000000-0004-0000-0300-000002000000}"/>
    <hyperlink ref="F105" r:id="rId4" xr:uid="{00000000-0004-0000-0300-000003000000}"/>
    <hyperlink ref="F108" r:id="rId5" xr:uid="{00000000-0004-0000-0300-000004000000}"/>
    <hyperlink ref="F111" r:id="rId6" xr:uid="{00000000-0004-0000-0300-000005000000}"/>
    <hyperlink ref="F114" r:id="rId7" xr:uid="{00000000-0004-0000-0300-000006000000}"/>
    <hyperlink ref="F117" r:id="rId8" xr:uid="{00000000-0004-0000-0300-000007000000}"/>
    <hyperlink ref="F120" r:id="rId9" xr:uid="{00000000-0004-0000-0300-000008000000}"/>
    <hyperlink ref="F123" r:id="rId10" xr:uid="{00000000-0004-0000-0300-000009000000}"/>
    <hyperlink ref="F126" r:id="rId11" xr:uid="{00000000-0004-0000-0300-00000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08"/>
  <sheetViews>
    <sheetView showGridLines="0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AT2" s="14" t="s">
        <v>94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80</v>
      </c>
    </row>
    <row r="4" spans="2:46" ht="24.95" customHeight="1">
      <c r="B4" s="17"/>
      <c r="D4" s="18" t="s">
        <v>109</v>
      </c>
      <c r="L4" s="17"/>
      <c r="M4" s="88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84" t="str">
        <f>'Rekapitulace stavby'!K6</f>
        <v>Oprava skalních zářezů na trati 160 v úseku Kaznějov - Plasy</v>
      </c>
      <c r="F7" s="285"/>
      <c r="G7" s="285"/>
      <c r="H7" s="285"/>
      <c r="L7" s="17"/>
    </row>
    <row r="8" spans="2:46" ht="12" customHeight="1">
      <c r="B8" s="17"/>
      <c r="D8" s="24" t="s">
        <v>110</v>
      </c>
      <c r="L8" s="17"/>
    </row>
    <row r="9" spans="2:46" s="1" customFormat="1" ht="16.5" customHeight="1">
      <c r="B9" s="29"/>
      <c r="E9" s="284" t="s">
        <v>378</v>
      </c>
      <c r="F9" s="286"/>
      <c r="G9" s="286"/>
      <c r="H9" s="286"/>
      <c r="L9" s="29"/>
    </row>
    <row r="10" spans="2:46" s="1" customFormat="1" ht="12" customHeight="1">
      <c r="B10" s="29"/>
      <c r="D10" s="24" t="s">
        <v>112</v>
      </c>
      <c r="L10" s="29"/>
    </row>
    <row r="11" spans="2:46" s="1" customFormat="1" ht="16.5" customHeight="1">
      <c r="B11" s="29"/>
      <c r="E11" s="248" t="s">
        <v>385</v>
      </c>
      <c r="F11" s="286"/>
      <c r="G11" s="286"/>
      <c r="H11" s="286"/>
      <c r="L11" s="29"/>
    </row>
    <row r="12" spans="2:46" s="1" customFormat="1" ht="11.25">
      <c r="B12" s="29"/>
      <c r="L12" s="29"/>
    </row>
    <row r="13" spans="2:46" s="1" customFormat="1" ht="12" customHeight="1">
      <c r="B13" s="29"/>
      <c r="D13" s="24" t="s">
        <v>18</v>
      </c>
      <c r="F13" s="22" t="s">
        <v>19</v>
      </c>
      <c r="I13" s="24" t="s">
        <v>20</v>
      </c>
      <c r="J13" s="22" t="s">
        <v>19</v>
      </c>
      <c r="L13" s="29"/>
    </row>
    <row r="14" spans="2:46" s="1" customFormat="1" ht="12" customHeight="1">
      <c r="B14" s="29"/>
      <c r="D14" s="24" t="s">
        <v>21</v>
      </c>
      <c r="F14" s="22" t="s">
        <v>22</v>
      </c>
      <c r="I14" s="24" t="s">
        <v>23</v>
      </c>
      <c r="J14" s="46" t="str">
        <f>'Rekapitulace stavby'!AN8</f>
        <v>25. 4. 2023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25</v>
      </c>
      <c r="I16" s="24" t="s">
        <v>26</v>
      </c>
      <c r="J16" s="22" t="str">
        <f>IF('Rekapitulace stavby'!AN10="","",'Rekapitulace stavby'!AN10)</f>
        <v/>
      </c>
      <c r="L16" s="29"/>
    </row>
    <row r="17" spans="2:12" s="1" customFormat="1" ht="18" customHeight="1">
      <c r="B17" s="29"/>
      <c r="E17" s="22" t="str">
        <f>IF('Rekapitulace stavby'!E11="","",'Rekapitulace stavby'!E11)</f>
        <v>Správa železnic s.o. - OŘ Plzeň</v>
      </c>
      <c r="I17" s="24" t="s">
        <v>28</v>
      </c>
      <c r="J17" s="22" t="str">
        <f>IF('Rekapitulace stavby'!AN11="","",'Rekapitulace stavby'!AN11)</f>
        <v/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29</v>
      </c>
      <c r="I19" s="24" t="s">
        <v>26</v>
      </c>
      <c r="J19" s="25" t="str">
        <f>'Rekapitulace stavby'!AN13</f>
        <v>Vyplň údaj</v>
      </c>
      <c r="L19" s="29"/>
    </row>
    <row r="20" spans="2:12" s="1" customFormat="1" ht="18" customHeight="1">
      <c r="B20" s="29"/>
      <c r="E20" s="287" t="str">
        <f>'Rekapitulace stavby'!E14</f>
        <v>Vyplň údaj</v>
      </c>
      <c r="F20" s="254"/>
      <c r="G20" s="254"/>
      <c r="H20" s="254"/>
      <c r="I20" s="24" t="s">
        <v>28</v>
      </c>
      <c r="J20" s="25" t="str">
        <f>'Rekapitulace stavby'!AN14</f>
        <v>Vyplň údaj</v>
      </c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31</v>
      </c>
      <c r="I22" s="24" t="s">
        <v>26</v>
      </c>
      <c r="J22" s="22" t="str">
        <f>IF('Rekapitulace stavby'!AN16="","",'Rekapitulace stavby'!AN16)</f>
        <v/>
      </c>
      <c r="L22" s="29"/>
    </row>
    <row r="23" spans="2:12" s="1" customFormat="1" ht="18" customHeight="1">
      <c r="B23" s="29"/>
      <c r="E23" s="22" t="str">
        <f>IF('Rekapitulace stavby'!E17="","",'Rekapitulace stavby'!E17)</f>
        <v xml:space="preserve"> </v>
      </c>
      <c r="I23" s="24" t="s">
        <v>28</v>
      </c>
      <c r="J23" s="22" t="str">
        <f>IF('Rekapitulace stavby'!AN17="","",'Rekapitulace stavby'!AN17)</f>
        <v/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34</v>
      </c>
      <c r="I25" s="24" t="s">
        <v>26</v>
      </c>
      <c r="J25" s="22" t="str">
        <f>IF('Rekapitulace stavby'!AN19="","",'Rekapitulace stavby'!AN19)</f>
        <v/>
      </c>
      <c r="L25" s="29"/>
    </row>
    <row r="26" spans="2:12" s="1" customFormat="1" ht="18" customHeight="1">
      <c r="B26" s="29"/>
      <c r="E26" s="22" t="str">
        <f>IF('Rekapitulace stavby'!E20="","",'Rekapitulace stavby'!E20)</f>
        <v xml:space="preserve"> </v>
      </c>
      <c r="I26" s="24" t="s">
        <v>28</v>
      </c>
      <c r="J26" s="22" t="str">
        <f>IF('Rekapitulace stavby'!AN20="","",'Rekapitulace stavby'!AN20)</f>
        <v/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35</v>
      </c>
      <c r="L28" s="29"/>
    </row>
    <row r="29" spans="2:12" s="7" customFormat="1" ht="16.5" customHeight="1">
      <c r="B29" s="89"/>
      <c r="E29" s="259" t="s">
        <v>19</v>
      </c>
      <c r="F29" s="259"/>
      <c r="G29" s="259"/>
      <c r="H29" s="259"/>
      <c r="L29" s="89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90" t="s">
        <v>37</v>
      </c>
      <c r="J32" s="60">
        <f>ROUND(J85, 2)</f>
        <v>0</v>
      </c>
      <c r="L32" s="29"/>
    </row>
    <row r="33" spans="2:12" s="1" customFormat="1" ht="6.95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5" customHeight="1">
      <c r="B34" s="29"/>
      <c r="F34" s="32" t="s">
        <v>39</v>
      </c>
      <c r="I34" s="32" t="s">
        <v>38</v>
      </c>
      <c r="J34" s="32" t="s">
        <v>40</v>
      </c>
      <c r="L34" s="29"/>
    </row>
    <row r="35" spans="2:12" s="1" customFormat="1" ht="14.45" customHeight="1">
      <c r="B35" s="29"/>
      <c r="D35" s="49" t="s">
        <v>41</v>
      </c>
      <c r="E35" s="24" t="s">
        <v>42</v>
      </c>
      <c r="F35" s="81">
        <f>ROUND((SUM(BE85:BE107)),  2)</f>
        <v>0</v>
      </c>
      <c r="I35" s="91">
        <v>0.21</v>
      </c>
      <c r="J35" s="81">
        <f>ROUND(((SUM(BE85:BE107))*I35),  2)</f>
        <v>0</v>
      </c>
      <c r="L35" s="29"/>
    </row>
    <row r="36" spans="2:12" s="1" customFormat="1" ht="14.45" customHeight="1">
      <c r="B36" s="29"/>
      <c r="E36" s="24" t="s">
        <v>43</v>
      </c>
      <c r="F36" s="81">
        <f>ROUND((SUM(BF85:BF107)),  2)</f>
        <v>0</v>
      </c>
      <c r="I36" s="91">
        <v>0.15</v>
      </c>
      <c r="J36" s="81">
        <f>ROUND(((SUM(BF85:BF107))*I36),  2)</f>
        <v>0</v>
      </c>
      <c r="L36" s="29"/>
    </row>
    <row r="37" spans="2:12" s="1" customFormat="1" ht="14.45" hidden="1" customHeight="1">
      <c r="B37" s="29"/>
      <c r="E37" s="24" t="s">
        <v>44</v>
      </c>
      <c r="F37" s="81">
        <f>ROUND((SUM(BG85:BG107)),  2)</f>
        <v>0</v>
      </c>
      <c r="I37" s="91">
        <v>0.21</v>
      </c>
      <c r="J37" s="81">
        <f>0</f>
        <v>0</v>
      </c>
      <c r="L37" s="29"/>
    </row>
    <row r="38" spans="2:12" s="1" customFormat="1" ht="14.45" hidden="1" customHeight="1">
      <c r="B38" s="29"/>
      <c r="E38" s="24" t="s">
        <v>45</v>
      </c>
      <c r="F38" s="81">
        <f>ROUND((SUM(BH85:BH107)),  2)</f>
        <v>0</v>
      </c>
      <c r="I38" s="91">
        <v>0.15</v>
      </c>
      <c r="J38" s="81">
        <f>0</f>
        <v>0</v>
      </c>
      <c r="L38" s="29"/>
    </row>
    <row r="39" spans="2:12" s="1" customFormat="1" ht="14.45" hidden="1" customHeight="1">
      <c r="B39" s="29"/>
      <c r="E39" s="24" t="s">
        <v>46</v>
      </c>
      <c r="F39" s="81">
        <f>ROUND((SUM(BI85:BI107)),  2)</f>
        <v>0</v>
      </c>
      <c r="I39" s="91">
        <v>0</v>
      </c>
      <c r="J39" s="81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2"/>
      <c r="D41" s="93" t="s">
        <v>47</v>
      </c>
      <c r="E41" s="51"/>
      <c r="F41" s="51"/>
      <c r="G41" s="94" t="s">
        <v>48</v>
      </c>
      <c r="H41" s="95" t="s">
        <v>49</v>
      </c>
      <c r="I41" s="51"/>
      <c r="J41" s="96">
        <f>SUM(J32:J39)</f>
        <v>0</v>
      </c>
      <c r="K41" s="97"/>
      <c r="L41" s="29"/>
    </row>
    <row r="42" spans="2:12" s="1" customFormat="1" ht="14.45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5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5" customHeight="1">
      <c r="B47" s="29"/>
      <c r="C47" s="18" t="s">
        <v>114</v>
      </c>
      <c r="L47" s="29"/>
    </row>
    <row r="48" spans="2:12" s="1" customFormat="1" ht="6.95" customHeight="1">
      <c r="B48" s="29"/>
      <c r="L48" s="29"/>
    </row>
    <row r="49" spans="2:47" s="1" customFormat="1" ht="12" customHeight="1">
      <c r="B49" s="29"/>
      <c r="C49" s="24" t="s">
        <v>16</v>
      </c>
      <c r="L49" s="29"/>
    </row>
    <row r="50" spans="2:47" s="1" customFormat="1" ht="16.5" customHeight="1">
      <c r="B50" s="29"/>
      <c r="E50" s="284" t="str">
        <f>E7</f>
        <v>Oprava skalních zářezů na trati 160 v úseku Kaznějov - Plasy</v>
      </c>
      <c r="F50" s="285"/>
      <c r="G50" s="285"/>
      <c r="H50" s="285"/>
      <c r="L50" s="29"/>
    </row>
    <row r="51" spans="2:47" ht="12" customHeight="1">
      <c r="B51" s="17"/>
      <c r="C51" s="24" t="s">
        <v>110</v>
      </c>
      <c r="L51" s="17"/>
    </row>
    <row r="52" spans="2:47" s="1" customFormat="1" ht="16.5" customHeight="1">
      <c r="B52" s="29"/>
      <c r="E52" s="284" t="s">
        <v>378</v>
      </c>
      <c r="F52" s="286"/>
      <c r="G52" s="286"/>
      <c r="H52" s="286"/>
      <c r="L52" s="29"/>
    </row>
    <row r="53" spans="2:47" s="1" customFormat="1" ht="12" customHeight="1">
      <c r="B53" s="29"/>
      <c r="C53" s="24" t="s">
        <v>112</v>
      </c>
      <c r="L53" s="29"/>
    </row>
    <row r="54" spans="2:47" s="1" customFormat="1" ht="16.5" customHeight="1">
      <c r="B54" s="29"/>
      <c r="E54" s="248" t="str">
        <f>E11</f>
        <v>SO 2.2 - VON</v>
      </c>
      <c r="F54" s="286"/>
      <c r="G54" s="286"/>
      <c r="H54" s="286"/>
      <c r="L54" s="29"/>
    </row>
    <row r="55" spans="2:47" s="1" customFormat="1" ht="6.95" customHeight="1">
      <c r="B55" s="29"/>
      <c r="L55" s="29"/>
    </row>
    <row r="56" spans="2:47" s="1" customFormat="1" ht="12" customHeight="1">
      <c r="B56" s="29"/>
      <c r="C56" s="24" t="s">
        <v>21</v>
      </c>
      <c r="F56" s="22" t="str">
        <f>F14</f>
        <v>TO Třemošná</v>
      </c>
      <c r="I56" s="24" t="s">
        <v>23</v>
      </c>
      <c r="J56" s="46" t="str">
        <f>IF(J14="","",J14)</f>
        <v>25. 4. 2023</v>
      </c>
      <c r="L56" s="29"/>
    </row>
    <row r="57" spans="2:47" s="1" customFormat="1" ht="6.95" customHeight="1">
      <c r="B57" s="29"/>
      <c r="L57" s="29"/>
    </row>
    <row r="58" spans="2:47" s="1" customFormat="1" ht="15.2" customHeight="1">
      <c r="B58" s="29"/>
      <c r="C58" s="24" t="s">
        <v>25</v>
      </c>
      <c r="F58" s="22" t="str">
        <f>E17</f>
        <v>Správa železnic s.o. - OŘ Plzeň</v>
      </c>
      <c r="I58" s="24" t="s">
        <v>31</v>
      </c>
      <c r="J58" s="27" t="str">
        <f>E23</f>
        <v xml:space="preserve"> </v>
      </c>
      <c r="L58" s="29"/>
    </row>
    <row r="59" spans="2:47" s="1" customFormat="1" ht="15.2" customHeight="1">
      <c r="B59" s="29"/>
      <c r="C59" s="24" t="s">
        <v>29</v>
      </c>
      <c r="F59" s="22" t="str">
        <f>IF(E20="","",E20)</f>
        <v>Vyplň údaj</v>
      </c>
      <c r="I59" s="24" t="s">
        <v>34</v>
      </c>
      <c r="J59" s="27" t="str">
        <f>E26</f>
        <v xml:space="preserve"> 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8" t="s">
        <v>115</v>
      </c>
      <c r="D61" s="92"/>
      <c r="E61" s="92"/>
      <c r="F61" s="92"/>
      <c r="G61" s="92"/>
      <c r="H61" s="92"/>
      <c r="I61" s="92"/>
      <c r="J61" s="99" t="s">
        <v>116</v>
      </c>
      <c r="K61" s="92"/>
      <c r="L61" s="29"/>
    </row>
    <row r="62" spans="2:47" s="1" customFormat="1" ht="10.35" customHeight="1">
      <c r="B62" s="29"/>
      <c r="L62" s="29"/>
    </row>
    <row r="63" spans="2:47" s="1" customFormat="1" ht="22.9" customHeight="1">
      <c r="B63" s="29"/>
      <c r="C63" s="100" t="s">
        <v>69</v>
      </c>
      <c r="J63" s="60">
        <f>J85</f>
        <v>0</v>
      </c>
      <c r="L63" s="29"/>
      <c r="AU63" s="14" t="s">
        <v>117</v>
      </c>
    </row>
    <row r="64" spans="2:47" s="1" customFormat="1" ht="21.75" customHeight="1">
      <c r="B64" s="29"/>
      <c r="L64" s="29"/>
    </row>
    <row r="65" spans="2:12" s="1" customFormat="1" ht="6.95" customHeight="1"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29"/>
    </row>
    <row r="69" spans="2:12" s="1" customFormat="1" ht="6.95" customHeight="1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29"/>
    </row>
    <row r="70" spans="2:12" s="1" customFormat="1" ht="24.95" customHeight="1">
      <c r="B70" s="29"/>
      <c r="C70" s="18" t="s">
        <v>118</v>
      </c>
      <c r="L70" s="29"/>
    </row>
    <row r="71" spans="2:12" s="1" customFormat="1" ht="6.95" customHeight="1">
      <c r="B71" s="29"/>
      <c r="L71" s="29"/>
    </row>
    <row r="72" spans="2:12" s="1" customFormat="1" ht="12" customHeight="1">
      <c r="B72" s="29"/>
      <c r="C72" s="24" t="s">
        <v>16</v>
      </c>
      <c r="L72" s="29"/>
    </row>
    <row r="73" spans="2:12" s="1" customFormat="1" ht="16.5" customHeight="1">
      <c r="B73" s="29"/>
      <c r="E73" s="284" t="str">
        <f>E7</f>
        <v>Oprava skalních zářezů na trati 160 v úseku Kaznějov - Plasy</v>
      </c>
      <c r="F73" s="285"/>
      <c r="G73" s="285"/>
      <c r="H73" s="285"/>
      <c r="L73" s="29"/>
    </row>
    <row r="74" spans="2:12" ht="12" customHeight="1">
      <c r="B74" s="17"/>
      <c r="C74" s="24" t="s">
        <v>110</v>
      </c>
      <c r="L74" s="17"/>
    </row>
    <row r="75" spans="2:12" s="1" customFormat="1" ht="16.5" customHeight="1">
      <c r="B75" s="29"/>
      <c r="E75" s="284" t="s">
        <v>378</v>
      </c>
      <c r="F75" s="286"/>
      <c r="G75" s="286"/>
      <c r="H75" s="286"/>
      <c r="L75" s="29"/>
    </row>
    <row r="76" spans="2:12" s="1" customFormat="1" ht="12" customHeight="1">
      <c r="B76" s="29"/>
      <c r="C76" s="24" t="s">
        <v>112</v>
      </c>
      <c r="L76" s="29"/>
    </row>
    <row r="77" spans="2:12" s="1" customFormat="1" ht="16.5" customHeight="1">
      <c r="B77" s="29"/>
      <c r="E77" s="248" t="str">
        <f>E11</f>
        <v>SO 2.2 - VON</v>
      </c>
      <c r="F77" s="286"/>
      <c r="G77" s="286"/>
      <c r="H77" s="286"/>
      <c r="L77" s="29"/>
    </row>
    <row r="78" spans="2:12" s="1" customFormat="1" ht="6.95" customHeight="1">
      <c r="B78" s="29"/>
      <c r="L78" s="29"/>
    </row>
    <row r="79" spans="2:12" s="1" customFormat="1" ht="12" customHeight="1">
      <c r="B79" s="29"/>
      <c r="C79" s="24" t="s">
        <v>21</v>
      </c>
      <c r="F79" s="22" t="str">
        <f>F14</f>
        <v>TO Třemošná</v>
      </c>
      <c r="I79" s="24" t="s">
        <v>23</v>
      </c>
      <c r="J79" s="46" t="str">
        <f>IF(J14="","",J14)</f>
        <v>25. 4. 2023</v>
      </c>
      <c r="L79" s="29"/>
    </row>
    <row r="80" spans="2:12" s="1" customFormat="1" ht="6.95" customHeight="1">
      <c r="B80" s="29"/>
      <c r="L80" s="29"/>
    </row>
    <row r="81" spans="2:65" s="1" customFormat="1" ht="15.2" customHeight="1">
      <c r="B81" s="29"/>
      <c r="C81" s="24" t="s">
        <v>25</v>
      </c>
      <c r="F81" s="22" t="str">
        <f>E17</f>
        <v>Správa železnic s.o. - OŘ Plzeň</v>
      </c>
      <c r="I81" s="24" t="s">
        <v>31</v>
      </c>
      <c r="J81" s="27" t="str">
        <f>E23</f>
        <v xml:space="preserve"> </v>
      </c>
      <c r="L81" s="29"/>
    </row>
    <row r="82" spans="2:65" s="1" customFormat="1" ht="15.2" customHeight="1">
      <c r="B82" s="29"/>
      <c r="C82" s="24" t="s">
        <v>29</v>
      </c>
      <c r="F82" s="22" t="str">
        <f>IF(E20="","",E20)</f>
        <v>Vyplň údaj</v>
      </c>
      <c r="I82" s="24" t="s">
        <v>34</v>
      </c>
      <c r="J82" s="27" t="str">
        <f>E26</f>
        <v xml:space="preserve"> </v>
      </c>
      <c r="L82" s="29"/>
    </row>
    <row r="83" spans="2:65" s="1" customFormat="1" ht="10.35" customHeight="1">
      <c r="B83" s="29"/>
      <c r="L83" s="29"/>
    </row>
    <row r="84" spans="2:65" s="8" customFormat="1" ht="29.25" customHeight="1">
      <c r="B84" s="101"/>
      <c r="C84" s="102" t="s">
        <v>119</v>
      </c>
      <c r="D84" s="103" t="s">
        <v>56</v>
      </c>
      <c r="E84" s="103" t="s">
        <v>52</v>
      </c>
      <c r="F84" s="103" t="s">
        <v>53</v>
      </c>
      <c r="G84" s="103" t="s">
        <v>120</v>
      </c>
      <c r="H84" s="103" t="s">
        <v>121</v>
      </c>
      <c r="I84" s="103" t="s">
        <v>122</v>
      </c>
      <c r="J84" s="104" t="s">
        <v>116</v>
      </c>
      <c r="K84" s="105" t="s">
        <v>123</v>
      </c>
      <c r="L84" s="101"/>
      <c r="M84" s="53" t="s">
        <v>19</v>
      </c>
      <c r="N84" s="54" t="s">
        <v>41</v>
      </c>
      <c r="O84" s="54" t="s">
        <v>124</v>
      </c>
      <c r="P84" s="54" t="s">
        <v>125</v>
      </c>
      <c r="Q84" s="54" t="s">
        <v>126</v>
      </c>
      <c r="R84" s="54" t="s">
        <v>127</v>
      </c>
      <c r="S84" s="54" t="s">
        <v>128</v>
      </c>
      <c r="T84" s="55" t="s">
        <v>129</v>
      </c>
    </row>
    <row r="85" spans="2:65" s="1" customFormat="1" ht="22.9" customHeight="1">
      <c r="B85" s="29"/>
      <c r="C85" s="58" t="s">
        <v>130</v>
      </c>
      <c r="J85" s="106">
        <f>BK85</f>
        <v>0</v>
      </c>
      <c r="L85" s="29"/>
      <c r="M85" s="56"/>
      <c r="N85" s="47"/>
      <c r="O85" s="47"/>
      <c r="P85" s="107">
        <f>SUM(P86:P107)</f>
        <v>0</v>
      </c>
      <c r="Q85" s="47"/>
      <c r="R85" s="107">
        <f>SUM(R86:R107)</f>
        <v>0</v>
      </c>
      <c r="S85" s="47"/>
      <c r="T85" s="108">
        <f>SUM(T86:T107)</f>
        <v>0</v>
      </c>
      <c r="AT85" s="14" t="s">
        <v>70</v>
      </c>
      <c r="AU85" s="14" t="s">
        <v>117</v>
      </c>
      <c r="BK85" s="109">
        <f>SUM(BK86:BK107)</f>
        <v>0</v>
      </c>
    </row>
    <row r="86" spans="2:65" s="1" customFormat="1" ht="16.5" customHeight="1">
      <c r="B86" s="29"/>
      <c r="C86" s="110" t="s">
        <v>78</v>
      </c>
      <c r="D86" s="110" t="s">
        <v>131</v>
      </c>
      <c r="E86" s="111" t="s">
        <v>364</v>
      </c>
      <c r="F86" s="112" t="s">
        <v>365</v>
      </c>
      <c r="G86" s="113" t="s">
        <v>290</v>
      </c>
      <c r="H86" s="114">
        <v>1</v>
      </c>
      <c r="I86" s="115"/>
      <c r="J86" s="116">
        <f>ROUND(I86*H86,2)</f>
        <v>0</v>
      </c>
      <c r="K86" s="117"/>
      <c r="L86" s="29"/>
      <c r="M86" s="118" t="s">
        <v>19</v>
      </c>
      <c r="N86" s="119" t="s">
        <v>42</v>
      </c>
      <c r="P86" s="120">
        <f>O86*H86</f>
        <v>0</v>
      </c>
      <c r="Q86" s="120">
        <v>0</v>
      </c>
      <c r="R86" s="120">
        <f>Q86*H86</f>
        <v>0</v>
      </c>
      <c r="S86" s="120">
        <v>0</v>
      </c>
      <c r="T86" s="121">
        <f>S86*H86</f>
        <v>0</v>
      </c>
      <c r="AR86" s="122" t="s">
        <v>135</v>
      </c>
      <c r="AT86" s="122" t="s">
        <v>131</v>
      </c>
      <c r="AU86" s="122" t="s">
        <v>71</v>
      </c>
      <c r="AY86" s="14" t="s">
        <v>136</v>
      </c>
      <c r="BE86" s="123">
        <f>IF(N86="základní",J86,0)</f>
        <v>0</v>
      </c>
      <c r="BF86" s="123">
        <f>IF(N86="snížená",J86,0)</f>
        <v>0</v>
      </c>
      <c r="BG86" s="123">
        <f>IF(N86="zákl. přenesená",J86,0)</f>
        <v>0</v>
      </c>
      <c r="BH86" s="123">
        <f>IF(N86="sníž. přenesená",J86,0)</f>
        <v>0</v>
      </c>
      <c r="BI86" s="123">
        <f>IF(N86="nulová",J86,0)</f>
        <v>0</v>
      </c>
      <c r="BJ86" s="14" t="s">
        <v>78</v>
      </c>
      <c r="BK86" s="123">
        <f>ROUND(I86*H86,2)</f>
        <v>0</v>
      </c>
      <c r="BL86" s="14" t="s">
        <v>135</v>
      </c>
      <c r="BM86" s="122" t="s">
        <v>386</v>
      </c>
    </row>
    <row r="87" spans="2:65" s="1" customFormat="1" ht="11.25">
      <c r="B87" s="29"/>
      <c r="D87" s="124" t="s">
        <v>137</v>
      </c>
      <c r="F87" s="125" t="s">
        <v>365</v>
      </c>
      <c r="I87" s="126"/>
      <c r="L87" s="29"/>
      <c r="M87" s="127"/>
      <c r="T87" s="50"/>
      <c r="AT87" s="14" t="s">
        <v>137</v>
      </c>
      <c r="AU87" s="14" t="s">
        <v>71</v>
      </c>
    </row>
    <row r="88" spans="2:65" s="1" customFormat="1" ht="11.25">
      <c r="B88" s="29"/>
      <c r="D88" s="153" t="s">
        <v>154</v>
      </c>
      <c r="F88" s="154" t="s">
        <v>366</v>
      </c>
      <c r="I88" s="126"/>
      <c r="L88" s="29"/>
      <c r="M88" s="127"/>
      <c r="T88" s="50"/>
      <c r="AT88" s="14" t="s">
        <v>154</v>
      </c>
      <c r="AU88" s="14" t="s">
        <v>71</v>
      </c>
    </row>
    <row r="89" spans="2:65" s="1" customFormat="1" ht="16.5" customHeight="1">
      <c r="B89" s="29"/>
      <c r="C89" s="110" t="s">
        <v>80</v>
      </c>
      <c r="D89" s="110" t="s">
        <v>131</v>
      </c>
      <c r="E89" s="111" t="s">
        <v>372</v>
      </c>
      <c r="F89" s="112" t="s">
        <v>373</v>
      </c>
      <c r="G89" s="113" t="s">
        <v>387</v>
      </c>
      <c r="H89" s="114">
        <v>1</v>
      </c>
      <c r="I89" s="115"/>
      <c r="J89" s="116">
        <f>ROUND(I89*H89,2)</f>
        <v>0</v>
      </c>
      <c r="K89" s="117"/>
      <c r="L89" s="29"/>
      <c r="M89" s="118" t="s">
        <v>19</v>
      </c>
      <c r="N89" s="119" t="s">
        <v>42</v>
      </c>
      <c r="P89" s="120">
        <f>O89*H89</f>
        <v>0</v>
      </c>
      <c r="Q89" s="120">
        <v>0</v>
      </c>
      <c r="R89" s="120">
        <f>Q89*H89</f>
        <v>0</v>
      </c>
      <c r="S89" s="120">
        <v>0</v>
      </c>
      <c r="T89" s="121">
        <f>S89*H89</f>
        <v>0</v>
      </c>
      <c r="AR89" s="122" t="s">
        <v>135</v>
      </c>
      <c r="AT89" s="122" t="s">
        <v>131</v>
      </c>
      <c r="AU89" s="122" t="s">
        <v>71</v>
      </c>
      <c r="AY89" s="14" t="s">
        <v>136</v>
      </c>
      <c r="BE89" s="123">
        <f>IF(N89="základní",J89,0)</f>
        <v>0</v>
      </c>
      <c r="BF89" s="123">
        <f>IF(N89="snížená",J89,0)</f>
        <v>0</v>
      </c>
      <c r="BG89" s="123">
        <f>IF(N89="zákl. přenesená",J89,0)</f>
        <v>0</v>
      </c>
      <c r="BH89" s="123">
        <f>IF(N89="sníž. přenesená",J89,0)</f>
        <v>0</v>
      </c>
      <c r="BI89" s="123">
        <f>IF(N89="nulová",J89,0)</f>
        <v>0</v>
      </c>
      <c r="BJ89" s="14" t="s">
        <v>78</v>
      </c>
      <c r="BK89" s="123">
        <f>ROUND(I89*H89,2)</f>
        <v>0</v>
      </c>
      <c r="BL89" s="14" t="s">
        <v>135</v>
      </c>
      <c r="BM89" s="122" t="s">
        <v>388</v>
      </c>
    </row>
    <row r="90" spans="2:65" s="1" customFormat="1" ht="11.25">
      <c r="B90" s="29"/>
      <c r="D90" s="124" t="s">
        <v>137</v>
      </c>
      <c r="F90" s="125" t="s">
        <v>373</v>
      </c>
      <c r="I90" s="126"/>
      <c r="L90" s="29"/>
      <c r="M90" s="127"/>
      <c r="T90" s="50"/>
      <c r="AT90" s="14" t="s">
        <v>137</v>
      </c>
      <c r="AU90" s="14" t="s">
        <v>71</v>
      </c>
    </row>
    <row r="91" spans="2:65" s="1" customFormat="1" ht="11.25">
      <c r="B91" s="29"/>
      <c r="D91" s="153" t="s">
        <v>154</v>
      </c>
      <c r="F91" s="154" t="s">
        <v>374</v>
      </c>
      <c r="I91" s="126"/>
      <c r="L91" s="29"/>
      <c r="M91" s="127"/>
      <c r="T91" s="50"/>
      <c r="AT91" s="14" t="s">
        <v>154</v>
      </c>
      <c r="AU91" s="14" t="s">
        <v>71</v>
      </c>
    </row>
    <row r="92" spans="2:65" s="1" customFormat="1" ht="16.5" customHeight="1">
      <c r="B92" s="29"/>
      <c r="C92" s="110" t="s">
        <v>141</v>
      </c>
      <c r="D92" s="110" t="s">
        <v>131</v>
      </c>
      <c r="E92" s="111" t="s">
        <v>358</v>
      </c>
      <c r="F92" s="112" t="s">
        <v>359</v>
      </c>
      <c r="G92" s="113" t="s">
        <v>290</v>
      </c>
      <c r="H92" s="114">
        <v>1</v>
      </c>
      <c r="I92" s="115"/>
      <c r="J92" s="116">
        <f>ROUND(I92*H92,2)</f>
        <v>0</v>
      </c>
      <c r="K92" s="117"/>
      <c r="L92" s="29"/>
      <c r="M92" s="118" t="s">
        <v>19</v>
      </c>
      <c r="N92" s="119" t="s">
        <v>42</v>
      </c>
      <c r="P92" s="120">
        <f>O92*H92</f>
        <v>0</v>
      </c>
      <c r="Q92" s="120">
        <v>0</v>
      </c>
      <c r="R92" s="120">
        <f>Q92*H92</f>
        <v>0</v>
      </c>
      <c r="S92" s="120">
        <v>0</v>
      </c>
      <c r="T92" s="121">
        <f>S92*H92</f>
        <v>0</v>
      </c>
      <c r="AR92" s="122" t="s">
        <v>135</v>
      </c>
      <c r="AT92" s="122" t="s">
        <v>131</v>
      </c>
      <c r="AU92" s="122" t="s">
        <v>71</v>
      </c>
      <c r="AY92" s="14" t="s">
        <v>136</v>
      </c>
      <c r="BE92" s="123">
        <f>IF(N92="základní",J92,0)</f>
        <v>0</v>
      </c>
      <c r="BF92" s="123">
        <f>IF(N92="snížená",J92,0)</f>
        <v>0</v>
      </c>
      <c r="BG92" s="123">
        <f>IF(N92="zákl. přenesená",J92,0)</f>
        <v>0</v>
      </c>
      <c r="BH92" s="123">
        <f>IF(N92="sníž. přenesená",J92,0)</f>
        <v>0</v>
      </c>
      <c r="BI92" s="123">
        <f>IF(N92="nulová",J92,0)</f>
        <v>0</v>
      </c>
      <c r="BJ92" s="14" t="s">
        <v>78</v>
      </c>
      <c r="BK92" s="123">
        <f>ROUND(I92*H92,2)</f>
        <v>0</v>
      </c>
      <c r="BL92" s="14" t="s">
        <v>135</v>
      </c>
      <c r="BM92" s="122" t="s">
        <v>389</v>
      </c>
    </row>
    <row r="93" spans="2:65" s="1" customFormat="1" ht="11.25">
      <c r="B93" s="29"/>
      <c r="D93" s="124" t="s">
        <v>137</v>
      </c>
      <c r="F93" s="125" t="s">
        <v>359</v>
      </c>
      <c r="I93" s="126"/>
      <c r="L93" s="29"/>
      <c r="M93" s="127"/>
      <c r="T93" s="50"/>
      <c r="AT93" s="14" t="s">
        <v>137</v>
      </c>
      <c r="AU93" s="14" t="s">
        <v>71</v>
      </c>
    </row>
    <row r="94" spans="2:65" s="1" customFormat="1" ht="11.25">
      <c r="B94" s="29"/>
      <c r="D94" s="153" t="s">
        <v>154</v>
      </c>
      <c r="F94" s="154" t="s">
        <v>360</v>
      </c>
      <c r="I94" s="126"/>
      <c r="L94" s="29"/>
      <c r="M94" s="127"/>
      <c r="T94" s="50"/>
      <c r="AT94" s="14" t="s">
        <v>154</v>
      </c>
      <c r="AU94" s="14" t="s">
        <v>71</v>
      </c>
    </row>
    <row r="95" spans="2:65" s="1" customFormat="1" ht="16.5" customHeight="1">
      <c r="B95" s="29"/>
      <c r="C95" s="110" t="s">
        <v>135</v>
      </c>
      <c r="D95" s="110" t="s">
        <v>131</v>
      </c>
      <c r="E95" s="111" t="s">
        <v>355</v>
      </c>
      <c r="F95" s="112" t="s">
        <v>356</v>
      </c>
      <c r="G95" s="113" t="s">
        <v>290</v>
      </c>
      <c r="H95" s="114">
        <v>1</v>
      </c>
      <c r="I95" s="115"/>
      <c r="J95" s="116">
        <f>ROUND(I95*H95,2)</f>
        <v>0</v>
      </c>
      <c r="K95" s="117"/>
      <c r="L95" s="29"/>
      <c r="M95" s="118" t="s">
        <v>19</v>
      </c>
      <c r="N95" s="119" t="s">
        <v>42</v>
      </c>
      <c r="P95" s="120">
        <f>O95*H95</f>
        <v>0</v>
      </c>
      <c r="Q95" s="120">
        <v>0</v>
      </c>
      <c r="R95" s="120">
        <f>Q95*H95</f>
        <v>0</v>
      </c>
      <c r="S95" s="120">
        <v>0</v>
      </c>
      <c r="T95" s="121">
        <f>S95*H95</f>
        <v>0</v>
      </c>
      <c r="AR95" s="122" t="s">
        <v>135</v>
      </c>
      <c r="AT95" s="122" t="s">
        <v>131</v>
      </c>
      <c r="AU95" s="122" t="s">
        <v>71</v>
      </c>
      <c r="AY95" s="14" t="s">
        <v>136</v>
      </c>
      <c r="BE95" s="123">
        <f>IF(N95="základní",J95,0)</f>
        <v>0</v>
      </c>
      <c r="BF95" s="123">
        <f>IF(N95="snížená",J95,0)</f>
        <v>0</v>
      </c>
      <c r="BG95" s="123">
        <f>IF(N95="zákl. přenesená",J95,0)</f>
        <v>0</v>
      </c>
      <c r="BH95" s="123">
        <f>IF(N95="sníž. přenesená",J95,0)</f>
        <v>0</v>
      </c>
      <c r="BI95" s="123">
        <f>IF(N95="nulová",J95,0)</f>
        <v>0</v>
      </c>
      <c r="BJ95" s="14" t="s">
        <v>78</v>
      </c>
      <c r="BK95" s="123">
        <f>ROUND(I95*H95,2)</f>
        <v>0</v>
      </c>
      <c r="BL95" s="14" t="s">
        <v>135</v>
      </c>
      <c r="BM95" s="122" t="s">
        <v>390</v>
      </c>
    </row>
    <row r="96" spans="2:65" s="1" customFormat="1" ht="11.25">
      <c r="B96" s="29"/>
      <c r="D96" s="124" t="s">
        <v>137</v>
      </c>
      <c r="F96" s="125" t="s">
        <v>356</v>
      </c>
      <c r="I96" s="126"/>
      <c r="L96" s="29"/>
      <c r="M96" s="127"/>
      <c r="T96" s="50"/>
      <c r="AT96" s="14" t="s">
        <v>137</v>
      </c>
      <c r="AU96" s="14" t="s">
        <v>71</v>
      </c>
    </row>
    <row r="97" spans="2:65" s="1" customFormat="1" ht="11.25">
      <c r="B97" s="29"/>
      <c r="D97" s="153" t="s">
        <v>154</v>
      </c>
      <c r="F97" s="154" t="s">
        <v>357</v>
      </c>
      <c r="I97" s="126"/>
      <c r="L97" s="29"/>
      <c r="M97" s="127"/>
      <c r="T97" s="50"/>
      <c r="AT97" s="14" t="s">
        <v>154</v>
      </c>
      <c r="AU97" s="14" t="s">
        <v>71</v>
      </c>
    </row>
    <row r="98" spans="2:65" s="1" customFormat="1" ht="16.5" customHeight="1">
      <c r="B98" s="29"/>
      <c r="C98" s="110" t="s">
        <v>156</v>
      </c>
      <c r="D98" s="110" t="s">
        <v>131</v>
      </c>
      <c r="E98" s="111" t="s">
        <v>367</v>
      </c>
      <c r="F98" s="112" t="s">
        <v>368</v>
      </c>
      <c r="G98" s="113" t="s">
        <v>199</v>
      </c>
      <c r="H98" s="114">
        <v>8</v>
      </c>
      <c r="I98" s="115"/>
      <c r="J98" s="116">
        <f>ROUND(I98*H98,2)</f>
        <v>0</v>
      </c>
      <c r="K98" s="117"/>
      <c r="L98" s="29"/>
      <c r="M98" s="118" t="s">
        <v>19</v>
      </c>
      <c r="N98" s="119" t="s">
        <v>42</v>
      </c>
      <c r="P98" s="120">
        <f>O98*H98</f>
        <v>0</v>
      </c>
      <c r="Q98" s="120">
        <v>0</v>
      </c>
      <c r="R98" s="120">
        <f>Q98*H98</f>
        <v>0</v>
      </c>
      <c r="S98" s="120">
        <v>0</v>
      </c>
      <c r="T98" s="121">
        <f>S98*H98</f>
        <v>0</v>
      </c>
      <c r="AR98" s="122" t="s">
        <v>135</v>
      </c>
      <c r="AT98" s="122" t="s">
        <v>131</v>
      </c>
      <c r="AU98" s="122" t="s">
        <v>71</v>
      </c>
      <c r="AY98" s="14" t="s">
        <v>136</v>
      </c>
      <c r="BE98" s="123">
        <f>IF(N98="základní",J98,0)</f>
        <v>0</v>
      </c>
      <c r="BF98" s="123">
        <f>IF(N98="snížená",J98,0)</f>
        <v>0</v>
      </c>
      <c r="BG98" s="123">
        <f>IF(N98="zákl. přenesená",J98,0)</f>
        <v>0</v>
      </c>
      <c r="BH98" s="123">
        <f>IF(N98="sníž. přenesená",J98,0)</f>
        <v>0</v>
      </c>
      <c r="BI98" s="123">
        <f>IF(N98="nulová",J98,0)</f>
        <v>0</v>
      </c>
      <c r="BJ98" s="14" t="s">
        <v>78</v>
      </c>
      <c r="BK98" s="123">
        <f>ROUND(I98*H98,2)</f>
        <v>0</v>
      </c>
      <c r="BL98" s="14" t="s">
        <v>135</v>
      </c>
      <c r="BM98" s="122" t="s">
        <v>391</v>
      </c>
    </row>
    <row r="99" spans="2:65" s="1" customFormat="1" ht="11.25">
      <c r="B99" s="29"/>
      <c r="D99" s="124" t="s">
        <v>137</v>
      </c>
      <c r="F99" s="125" t="s">
        <v>368</v>
      </c>
      <c r="I99" s="126"/>
      <c r="L99" s="29"/>
      <c r="M99" s="127"/>
      <c r="T99" s="50"/>
      <c r="AT99" s="14" t="s">
        <v>137</v>
      </c>
      <c r="AU99" s="14" t="s">
        <v>71</v>
      </c>
    </row>
    <row r="100" spans="2:65" s="1" customFormat="1" ht="11.25">
      <c r="B100" s="29"/>
      <c r="D100" s="153" t="s">
        <v>154</v>
      </c>
      <c r="F100" s="154" t="s">
        <v>370</v>
      </c>
      <c r="I100" s="126"/>
      <c r="L100" s="29"/>
      <c r="M100" s="127"/>
      <c r="T100" s="50"/>
      <c r="AT100" s="14" t="s">
        <v>154</v>
      </c>
      <c r="AU100" s="14" t="s">
        <v>71</v>
      </c>
    </row>
    <row r="101" spans="2:65" s="9" customFormat="1" ht="11.25">
      <c r="B101" s="139"/>
      <c r="D101" s="124" t="s">
        <v>147</v>
      </c>
      <c r="E101" s="140" t="s">
        <v>19</v>
      </c>
      <c r="F101" s="141" t="s">
        <v>392</v>
      </c>
      <c r="H101" s="142">
        <v>8</v>
      </c>
      <c r="I101" s="143"/>
      <c r="L101" s="139"/>
      <c r="M101" s="144"/>
      <c r="T101" s="145"/>
      <c r="AT101" s="140" t="s">
        <v>147</v>
      </c>
      <c r="AU101" s="140" t="s">
        <v>71</v>
      </c>
      <c r="AV101" s="9" t="s">
        <v>80</v>
      </c>
      <c r="AW101" s="9" t="s">
        <v>33</v>
      </c>
      <c r="AX101" s="9" t="s">
        <v>78</v>
      </c>
      <c r="AY101" s="140" t="s">
        <v>136</v>
      </c>
    </row>
    <row r="102" spans="2:65" s="1" customFormat="1" ht="16.5" customHeight="1">
      <c r="B102" s="29"/>
      <c r="C102" s="110" t="s">
        <v>152</v>
      </c>
      <c r="D102" s="110" t="s">
        <v>131</v>
      </c>
      <c r="E102" s="111" t="s">
        <v>375</v>
      </c>
      <c r="F102" s="112" t="s">
        <v>376</v>
      </c>
      <c r="G102" s="113" t="s">
        <v>290</v>
      </c>
      <c r="H102" s="114">
        <v>1</v>
      </c>
      <c r="I102" s="115"/>
      <c r="J102" s="116">
        <f>ROUND(I102*H102,2)</f>
        <v>0</v>
      </c>
      <c r="K102" s="117"/>
      <c r="L102" s="29"/>
      <c r="M102" s="118" t="s">
        <v>19</v>
      </c>
      <c r="N102" s="119" t="s">
        <v>42</v>
      </c>
      <c r="P102" s="120">
        <f>O102*H102</f>
        <v>0</v>
      </c>
      <c r="Q102" s="120">
        <v>0</v>
      </c>
      <c r="R102" s="120">
        <f>Q102*H102</f>
        <v>0</v>
      </c>
      <c r="S102" s="120">
        <v>0</v>
      </c>
      <c r="T102" s="121">
        <f>S102*H102</f>
        <v>0</v>
      </c>
      <c r="AR102" s="122" t="s">
        <v>135</v>
      </c>
      <c r="AT102" s="122" t="s">
        <v>131</v>
      </c>
      <c r="AU102" s="122" t="s">
        <v>71</v>
      </c>
      <c r="AY102" s="14" t="s">
        <v>136</v>
      </c>
      <c r="BE102" s="123">
        <f>IF(N102="základní",J102,0)</f>
        <v>0</v>
      </c>
      <c r="BF102" s="123">
        <f>IF(N102="snížená",J102,0)</f>
        <v>0</v>
      </c>
      <c r="BG102" s="123">
        <f>IF(N102="zákl. přenesená",J102,0)</f>
        <v>0</v>
      </c>
      <c r="BH102" s="123">
        <f>IF(N102="sníž. přenesená",J102,0)</f>
        <v>0</v>
      </c>
      <c r="BI102" s="123">
        <f>IF(N102="nulová",J102,0)</f>
        <v>0</v>
      </c>
      <c r="BJ102" s="14" t="s">
        <v>78</v>
      </c>
      <c r="BK102" s="123">
        <f>ROUND(I102*H102,2)</f>
        <v>0</v>
      </c>
      <c r="BL102" s="14" t="s">
        <v>135</v>
      </c>
      <c r="BM102" s="122" t="s">
        <v>393</v>
      </c>
    </row>
    <row r="103" spans="2:65" s="1" customFormat="1" ht="11.25">
      <c r="B103" s="29"/>
      <c r="D103" s="124" t="s">
        <v>137</v>
      </c>
      <c r="F103" s="125" t="s">
        <v>376</v>
      </c>
      <c r="I103" s="126"/>
      <c r="L103" s="29"/>
      <c r="M103" s="127"/>
      <c r="T103" s="50"/>
      <c r="AT103" s="14" t="s">
        <v>137</v>
      </c>
      <c r="AU103" s="14" t="s">
        <v>71</v>
      </c>
    </row>
    <row r="104" spans="2:65" s="1" customFormat="1" ht="11.25">
      <c r="B104" s="29"/>
      <c r="D104" s="153" t="s">
        <v>154</v>
      </c>
      <c r="F104" s="154" t="s">
        <v>377</v>
      </c>
      <c r="I104" s="126"/>
      <c r="L104" s="29"/>
      <c r="M104" s="127"/>
      <c r="T104" s="50"/>
      <c r="AT104" s="14" t="s">
        <v>154</v>
      </c>
      <c r="AU104" s="14" t="s">
        <v>71</v>
      </c>
    </row>
    <row r="105" spans="2:65" s="1" customFormat="1" ht="16.5" customHeight="1">
      <c r="B105" s="29"/>
      <c r="C105" s="110" t="s">
        <v>168</v>
      </c>
      <c r="D105" s="110" t="s">
        <v>131</v>
      </c>
      <c r="E105" s="111" t="s">
        <v>361</v>
      </c>
      <c r="F105" s="112" t="s">
        <v>362</v>
      </c>
      <c r="G105" s="113" t="s">
        <v>387</v>
      </c>
      <c r="H105" s="114">
        <v>1</v>
      </c>
      <c r="I105" s="115"/>
      <c r="J105" s="116">
        <f>ROUND(I105*H105,2)</f>
        <v>0</v>
      </c>
      <c r="K105" s="117"/>
      <c r="L105" s="29"/>
      <c r="M105" s="118" t="s">
        <v>19</v>
      </c>
      <c r="N105" s="119" t="s">
        <v>42</v>
      </c>
      <c r="P105" s="120">
        <f>O105*H105</f>
        <v>0</v>
      </c>
      <c r="Q105" s="120">
        <v>0</v>
      </c>
      <c r="R105" s="120">
        <f>Q105*H105</f>
        <v>0</v>
      </c>
      <c r="S105" s="120">
        <v>0</v>
      </c>
      <c r="T105" s="121">
        <f>S105*H105</f>
        <v>0</v>
      </c>
      <c r="AR105" s="122" t="s">
        <v>135</v>
      </c>
      <c r="AT105" s="122" t="s">
        <v>131</v>
      </c>
      <c r="AU105" s="122" t="s">
        <v>71</v>
      </c>
      <c r="AY105" s="14" t="s">
        <v>136</v>
      </c>
      <c r="BE105" s="123">
        <f>IF(N105="základní",J105,0)</f>
        <v>0</v>
      </c>
      <c r="BF105" s="123">
        <f>IF(N105="snížená",J105,0)</f>
        <v>0</v>
      </c>
      <c r="BG105" s="123">
        <f>IF(N105="zákl. přenesená",J105,0)</f>
        <v>0</v>
      </c>
      <c r="BH105" s="123">
        <f>IF(N105="sníž. přenesená",J105,0)</f>
        <v>0</v>
      </c>
      <c r="BI105" s="123">
        <f>IF(N105="nulová",J105,0)</f>
        <v>0</v>
      </c>
      <c r="BJ105" s="14" t="s">
        <v>78</v>
      </c>
      <c r="BK105" s="123">
        <f>ROUND(I105*H105,2)</f>
        <v>0</v>
      </c>
      <c r="BL105" s="14" t="s">
        <v>135</v>
      </c>
      <c r="BM105" s="122" t="s">
        <v>394</v>
      </c>
    </row>
    <row r="106" spans="2:65" s="1" customFormat="1" ht="11.25">
      <c r="B106" s="29"/>
      <c r="D106" s="124" t="s">
        <v>137</v>
      </c>
      <c r="F106" s="125" t="s">
        <v>362</v>
      </c>
      <c r="I106" s="126"/>
      <c r="L106" s="29"/>
      <c r="M106" s="127"/>
      <c r="T106" s="50"/>
      <c r="AT106" s="14" t="s">
        <v>137</v>
      </c>
      <c r="AU106" s="14" t="s">
        <v>71</v>
      </c>
    </row>
    <row r="107" spans="2:65" s="1" customFormat="1" ht="11.25">
      <c r="B107" s="29"/>
      <c r="D107" s="153" t="s">
        <v>154</v>
      </c>
      <c r="F107" s="154" t="s">
        <v>363</v>
      </c>
      <c r="I107" s="126"/>
      <c r="L107" s="29"/>
      <c r="M107" s="161"/>
      <c r="N107" s="162"/>
      <c r="O107" s="162"/>
      <c r="P107" s="162"/>
      <c r="Q107" s="162"/>
      <c r="R107" s="162"/>
      <c r="S107" s="162"/>
      <c r="T107" s="163"/>
      <c r="AT107" s="14" t="s">
        <v>154</v>
      </c>
      <c r="AU107" s="14" t="s">
        <v>71</v>
      </c>
    </row>
    <row r="108" spans="2:65" s="1" customFormat="1" ht="6.95" customHeight="1"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29"/>
    </row>
  </sheetData>
  <sheetProtection algorithmName="SHA-512" hashValue="I8BaOauqeAinWdJdkJDs7X2N+24KU82b6VaRFq5rJCQPnPDcAVnas70Rkb/fG6oXMJqiaCSVyfQKLhIdUdfFlw==" saltValue="sLhmowOwXoAOL79Ihm5Qzm6/jIqE/tPUqT1SlhAXwFV3fxbU+FYpj/jVh6QS2LnZ9+EbPeDZYl7+ySpfhUT4Hg==" spinCount="100000" sheet="1" objects="1" scenarios="1" formatColumns="0" formatRows="0" autoFilter="0"/>
  <autoFilter ref="C84:K107" xr:uid="{00000000-0009-0000-0000-000004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hyperlinks>
    <hyperlink ref="F88" r:id="rId1" xr:uid="{00000000-0004-0000-0400-000000000000}"/>
    <hyperlink ref="F91" r:id="rId2" xr:uid="{00000000-0004-0000-0400-000001000000}"/>
    <hyperlink ref="F94" r:id="rId3" xr:uid="{00000000-0004-0000-0400-000002000000}"/>
    <hyperlink ref="F97" r:id="rId4" xr:uid="{00000000-0004-0000-0400-000003000000}"/>
    <hyperlink ref="F100" r:id="rId5" xr:uid="{00000000-0004-0000-0400-000004000000}"/>
    <hyperlink ref="F104" r:id="rId6" xr:uid="{00000000-0004-0000-0400-000005000000}"/>
    <hyperlink ref="F107" r:id="rId7" xr:uid="{00000000-0004-0000-04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34"/>
  <sheetViews>
    <sheetView showGridLines="0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AT2" s="14" t="s">
        <v>99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80</v>
      </c>
    </row>
    <row r="4" spans="2:46" ht="24.95" customHeight="1">
      <c r="B4" s="17"/>
      <c r="D4" s="18" t="s">
        <v>109</v>
      </c>
      <c r="L4" s="17"/>
      <c r="M4" s="88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84" t="str">
        <f>'Rekapitulace stavby'!K6</f>
        <v>Oprava skalních zářezů na trati 160 v úseku Kaznějov - Plasy</v>
      </c>
      <c r="F7" s="285"/>
      <c r="G7" s="285"/>
      <c r="H7" s="285"/>
      <c r="L7" s="17"/>
    </row>
    <row r="8" spans="2:46" ht="12" customHeight="1">
      <c r="B8" s="17"/>
      <c r="D8" s="24" t="s">
        <v>110</v>
      </c>
      <c r="L8" s="17"/>
    </row>
    <row r="9" spans="2:46" s="1" customFormat="1" ht="16.5" customHeight="1">
      <c r="B9" s="29"/>
      <c r="E9" s="284" t="s">
        <v>395</v>
      </c>
      <c r="F9" s="286"/>
      <c r="G9" s="286"/>
      <c r="H9" s="286"/>
      <c r="L9" s="29"/>
    </row>
    <row r="10" spans="2:46" s="1" customFormat="1" ht="12" customHeight="1">
      <c r="B10" s="29"/>
      <c r="D10" s="24" t="s">
        <v>112</v>
      </c>
      <c r="L10" s="29"/>
    </row>
    <row r="11" spans="2:46" s="1" customFormat="1" ht="16.5" customHeight="1">
      <c r="B11" s="29"/>
      <c r="E11" s="248" t="s">
        <v>396</v>
      </c>
      <c r="F11" s="286"/>
      <c r="G11" s="286"/>
      <c r="H11" s="286"/>
      <c r="L11" s="29"/>
    </row>
    <row r="12" spans="2:46" s="1" customFormat="1" ht="11.25">
      <c r="B12" s="29"/>
      <c r="L12" s="29"/>
    </row>
    <row r="13" spans="2:46" s="1" customFormat="1" ht="12" customHeight="1">
      <c r="B13" s="29"/>
      <c r="D13" s="24" t="s">
        <v>18</v>
      </c>
      <c r="F13" s="22" t="s">
        <v>19</v>
      </c>
      <c r="I13" s="24" t="s">
        <v>20</v>
      </c>
      <c r="J13" s="22" t="s">
        <v>19</v>
      </c>
      <c r="L13" s="29"/>
    </row>
    <row r="14" spans="2:46" s="1" customFormat="1" ht="12" customHeight="1">
      <c r="B14" s="29"/>
      <c r="D14" s="24" t="s">
        <v>21</v>
      </c>
      <c r="F14" s="22" t="s">
        <v>22</v>
      </c>
      <c r="I14" s="24" t="s">
        <v>23</v>
      </c>
      <c r="J14" s="46" t="str">
        <f>'Rekapitulace stavby'!AN8</f>
        <v>25. 4. 2023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25</v>
      </c>
      <c r="I16" s="24" t="s">
        <v>26</v>
      </c>
      <c r="J16" s="22" t="s">
        <v>19</v>
      </c>
      <c r="L16" s="29"/>
    </row>
    <row r="17" spans="2:12" s="1" customFormat="1" ht="18" customHeight="1">
      <c r="B17" s="29"/>
      <c r="E17" s="22" t="s">
        <v>27</v>
      </c>
      <c r="I17" s="24" t="s">
        <v>28</v>
      </c>
      <c r="J17" s="22" t="s">
        <v>19</v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29</v>
      </c>
      <c r="I19" s="24" t="s">
        <v>26</v>
      </c>
      <c r="J19" s="25" t="str">
        <f>'Rekapitulace stavby'!AN13</f>
        <v>Vyplň údaj</v>
      </c>
      <c r="L19" s="29"/>
    </row>
    <row r="20" spans="2:12" s="1" customFormat="1" ht="18" customHeight="1">
      <c r="B20" s="29"/>
      <c r="E20" s="287" t="str">
        <f>'Rekapitulace stavby'!E14</f>
        <v>Vyplň údaj</v>
      </c>
      <c r="F20" s="254"/>
      <c r="G20" s="254"/>
      <c r="H20" s="254"/>
      <c r="I20" s="24" t="s">
        <v>28</v>
      </c>
      <c r="J20" s="25" t="str">
        <f>'Rekapitulace stavby'!AN14</f>
        <v>Vyplň údaj</v>
      </c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31</v>
      </c>
      <c r="I22" s="24" t="s">
        <v>26</v>
      </c>
      <c r="J22" s="22" t="str">
        <f>IF('Rekapitulace stavby'!AN16="","",'Rekapitulace stavby'!AN16)</f>
        <v/>
      </c>
      <c r="L22" s="29"/>
    </row>
    <row r="23" spans="2:12" s="1" customFormat="1" ht="18" customHeight="1">
      <c r="B23" s="29"/>
      <c r="E23" s="22" t="str">
        <f>IF('Rekapitulace stavby'!E17="","",'Rekapitulace stavby'!E17)</f>
        <v xml:space="preserve"> </v>
      </c>
      <c r="I23" s="24" t="s">
        <v>28</v>
      </c>
      <c r="J23" s="22" t="str">
        <f>IF('Rekapitulace stavby'!AN17="","",'Rekapitulace stavby'!AN17)</f>
        <v/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34</v>
      </c>
      <c r="I25" s="24" t="s">
        <v>26</v>
      </c>
      <c r="J25" s="22" t="str">
        <f>IF('Rekapitulace stavby'!AN19="","",'Rekapitulace stavby'!AN19)</f>
        <v/>
      </c>
      <c r="L25" s="29"/>
    </row>
    <row r="26" spans="2:12" s="1" customFormat="1" ht="18" customHeight="1">
      <c r="B26" s="29"/>
      <c r="E26" s="22" t="str">
        <f>IF('Rekapitulace stavby'!E20="","",'Rekapitulace stavby'!E20)</f>
        <v xml:space="preserve"> </v>
      </c>
      <c r="I26" s="24" t="s">
        <v>28</v>
      </c>
      <c r="J26" s="22" t="str">
        <f>IF('Rekapitulace stavby'!AN20="","",'Rekapitulace stavby'!AN20)</f>
        <v/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35</v>
      </c>
      <c r="L28" s="29"/>
    </row>
    <row r="29" spans="2:12" s="7" customFormat="1" ht="16.5" customHeight="1">
      <c r="B29" s="89"/>
      <c r="E29" s="259" t="s">
        <v>19</v>
      </c>
      <c r="F29" s="259"/>
      <c r="G29" s="259"/>
      <c r="H29" s="259"/>
      <c r="L29" s="89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90" t="s">
        <v>37</v>
      </c>
      <c r="J32" s="60">
        <f>ROUND(J85, 2)</f>
        <v>0</v>
      </c>
      <c r="L32" s="29"/>
    </row>
    <row r="33" spans="2:12" s="1" customFormat="1" ht="6.95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5" customHeight="1">
      <c r="B34" s="29"/>
      <c r="F34" s="32" t="s">
        <v>39</v>
      </c>
      <c r="I34" s="32" t="s">
        <v>38</v>
      </c>
      <c r="J34" s="32" t="s">
        <v>40</v>
      </c>
      <c r="L34" s="29"/>
    </row>
    <row r="35" spans="2:12" s="1" customFormat="1" ht="14.45" customHeight="1">
      <c r="B35" s="29"/>
      <c r="D35" s="49" t="s">
        <v>41</v>
      </c>
      <c r="E35" s="24" t="s">
        <v>42</v>
      </c>
      <c r="F35" s="81">
        <f>ROUND((SUM(BE85:BE233)),  2)</f>
        <v>0</v>
      </c>
      <c r="I35" s="91">
        <v>0.21</v>
      </c>
      <c r="J35" s="81">
        <f>ROUND(((SUM(BE85:BE233))*I35),  2)</f>
        <v>0</v>
      </c>
      <c r="L35" s="29"/>
    </row>
    <row r="36" spans="2:12" s="1" customFormat="1" ht="14.45" customHeight="1">
      <c r="B36" s="29"/>
      <c r="E36" s="24" t="s">
        <v>43</v>
      </c>
      <c r="F36" s="81">
        <f>ROUND((SUM(BF85:BF233)),  2)</f>
        <v>0</v>
      </c>
      <c r="I36" s="91">
        <v>0.15</v>
      </c>
      <c r="J36" s="81">
        <f>ROUND(((SUM(BF85:BF233))*I36),  2)</f>
        <v>0</v>
      </c>
      <c r="L36" s="29"/>
    </row>
    <row r="37" spans="2:12" s="1" customFormat="1" ht="14.45" hidden="1" customHeight="1">
      <c r="B37" s="29"/>
      <c r="E37" s="24" t="s">
        <v>44</v>
      </c>
      <c r="F37" s="81">
        <f>ROUND((SUM(BG85:BG233)),  2)</f>
        <v>0</v>
      </c>
      <c r="I37" s="91">
        <v>0.21</v>
      </c>
      <c r="J37" s="81">
        <f>0</f>
        <v>0</v>
      </c>
      <c r="L37" s="29"/>
    </row>
    <row r="38" spans="2:12" s="1" customFormat="1" ht="14.45" hidden="1" customHeight="1">
      <c r="B38" s="29"/>
      <c r="E38" s="24" t="s">
        <v>45</v>
      </c>
      <c r="F38" s="81">
        <f>ROUND((SUM(BH85:BH233)),  2)</f>
        <v>0</v>
      </c>
      <c r="I38" s="91">
        <v>0.15</v>
      </c>
      <c r="J38" s="81">
        <f>0</f>
        <v>0</v>
      </c>
      <c r="L38" s="29"/>
    </row>
    <row r="39" spans="2:12" s="1" customFormat="1" ht="14.45" hidden="1" customHeight="1">
      <c r="B39" s="29"/>
      <c r="E39" s="24" t="s">
        <v>46</v>
      </c>
      <c r="F39" s="81">
        <f>ROUND((SUM(BI85:BI233)),  2)</f>
        <v>0</v>
      </c>
      <c r="I39" s="91">
        <v>0</v>
      </c>
      <c r="J39" s="81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2"/>
      <c r="D41" s="93" t="s">
        <v>47</v>
      </c>
      <c r="E41" s="51"/>
      <c r="F41" s="51"/>
      <c r="G41" s="94" t="s">
        <v>48</v>
      </c>
      <c r="H41" s="95" t="s">
        <v>49</v>
      </c>
      <c r="I41" s="51"/>
      <c r="J41" s="96">
        <f>SUM(J32:J39)</f>
        <v>0</v>
      </c>
      <c r="K41" s="97"/>
      <c r="L41" s="29"/>
    </row>
    <row r="42" spans="2:12" s="1" customFormat="1" ht="14.45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5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5" customHeight="1">
      <c r="B47" s="29"/>
      <c r="C47" s="18" t="s">
        <v>114</v>
      </c>
      <c r="L47" s="29"/>
    </row>
    <row r="48" spans="2:12" s="1" customFormat="1" ht="6.95" customHeight="1">
      <c r="B48" s="29"/>
      <c r="L48" s="29"/>
    </row>
    <row r="49" spans="2:47" s="1" customFormat="1" ht="12" customHeight="1">
      <c r="B49" s="29"/>
      <c r="C49" s="24" t="s">
        <v>16</v>
      </c>
      <c r="L49" s="29"/>
    </row>
    <row r="50" spans="2:47" s="1" customFormat="1" ht="16.5" customHeight="1">
      <c r="B50" s="29"/>
      <c r="E50" s="284" t="str">
        <f>E7</f>
        <v>Oprava skalních zářezů na trati 160 v úseku Kaznějov - Plasy</v>
      </c>
      <c r="F50" s="285"/>
      <c r="G50" s="285"/>
      <c r="H50" s="285"/>
      <c r="L50" s="29"/>
    </row>
    <row r="51" spans="2:47" ht="12" customHeight="1">
      <c r="B51" s="17"/>
      <c r="C51" s="24" t="s">
        <v>110</v>
      </c>
      <c r="L51" s="17"/>
    </row>
    <row r="52" spans="2:47" s="1" customFormat="1" ht="16.5" customHeight="1">
      <c r="B52" s="29"/>
      <c r="E52" s="284" t="s">
        <v>395</v>
      </c>
      <c r="F52" s="286"/>
      <c r="G52" s="286"/>
      <c r="H52" s="286"/>
      <c r="L52" s="29"/>
    </row>
    <row r="53" spans="2:47" s="1" customFormat="1" ht="12" customHeight="1">
      <c r="B53" s="29"/>
      <c r="C53" s="24" t="s">
        <v>112</v>
      </c>
      <c r="L53" s="29"/>
    </row>
    <row r="54" spans="2:47" s="1" customFormat="1" ht="16.5" customHeight="1">
      <c r="B54" s="29"/>
      <c r="E54" s="248" t="str">
        <f>E11</f>
        <v>SO 3.1 - Levá strana skalního zářezu v km 28,429 - 28,640</v>
      </c>
      <c r="F54" s="286"/>
      <c r="G54" s="286"/>
      <c r="H54" s="286"/>
      <c r="L54" s="29"/>
    </row>
    <row r="55" spans="2:47" s="1" customFormat="1" ht="6.95" customHeight="1">
      <c r="B55" s="29"/>
      <c r="L55" s="29"/>
    </row>
    <row r="56" spans="2:47" s="1" customFormat="1" ht="12" customHeight="1">
      <c r="B56" s="29"/>
      <c r="C56" s="24" t="s">
        <v>21</v>
      </c>
      <c r="F56" s="22" t="str">
        <f>F14</f>
        <v>TO Třemošná</v>
      </c>
      <c r="I56" s="24" t="s">
        <v>23</v>
      </c>
      <c r="J56" s="46" t="str">
        <f>IF(J14="","",J14)</f>
        <v>25. 4. 2023</v>
      </c>
      <c r="L56" s="29"/>
    </row>
    <row r="57" spans="2:47" s="1" customFormat="1" ht="6.95" customHeight="1">
      <c r="B57" s="29"/>
      <c r="L57" s="29"/>
    </row>
    <row r="58" spans="2:47" s="1" customFormat="1" ht="15.2" customHeight="1">
      <c r="B58" s="29"/>
      <c r="C58" s="24" t="s">
        <v>25</v>
      </c>
      <c r="F58" s="22" t="str">
        <f>E17</f>
        <v>Správa železnic s.o. - OŘ Plzeň</v>
      </c>
      <c r="I58" s="24" t="s">
        <v>31</v>
      </c>
      <c r="J58" s="27" t="str">
        <f>E23</f>
        <v xml:space="preserve"> </v>
      </c>
      <c r="L58" s="29"/>
    </row>
    <row r="59" spans="2:47" s="1" customFormat="1" ht="15.2" customHeight="1">
      <c r="B59" s="29"/>
      <c r="C59" s="24" t="s">
        <v>29</v>
      </c>
      <c r="F59" s="22" t="str">
        <f>IF(E20="","",E20)</f>
        <v>Vyplň údaj</v>
      </c>
      <c r="I59" s="24" t="s">
        <v>34</v>
      </c>
      <c r="J59" s="27" t="str">
        <f>E26</f>
        <v xml:space="preserve"> 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8" t="s">
        <v>115</v>
      </c>
      <c r="D61" s="92"/>
      <c r="E61" s="92"/>
      <c r="F61" s="92"/>
      <c r="G61" s="92"/>
      <c r="H61" s="92"/>
      <c r="I61" s="92"/>
      <c r="J61" s="99" t="s">
        <v>116</v>
      </c>
      <c r="K61" s="92"/>
      <c r="L61" s="29"/>
    </row>
    <row r="62" spans="2:47" s="1" customFormat="1" ht="10.35" customHeight="1">
      <c r="B62" s="29"/>
      <c r="L62" s="29"/>
    </row>
    <row r="63" spans="2:47" s="1" customFormat="1" ht="22.9" customHeight="1">
      <c r="B63" s="29"/>
      <c r="C63" s="100" t="s">
        <v>69</v>
      </c>
      <c r="J63" s="60">
        <f>J85</f>
        <v>0</v>
      </c>
      <c r="L63" s="29"/>
      <c r="AU63" s="14" t="s">
        <v>117</v>
      </c>
    </row>
    <row r="64" spans="2:47" s="1" customFormat="1" ht="21.75" customHeight="1">
      <c r="B64" s="29"/>
      <c r="L64" s="29"/>
    </row>
    <row r="65" spans="2:12" s="1" customFormat="1" ht="6.95" customHeight="1"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29"/>
    </row>
    <row r="69" spans="2:12" s="1" customFormat="1" ht="6.95" customHeight="1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29"/>
    </row>
    <row r="70" spans="2:12" s="1" customFormat="1" ht="24.95" customHeight="1">
      <c r="B70" s="29"/>
      <c r="C70" s="18" t="s">
        <v>118</v>
      </c>
      <c r="L70" s="29"/>
    </row>
    <row r="71" spans="2:12" s="1" customFormat="1" ht="6.95" customHeight="1">
      <c r="B71" s="29"/>
      <c r="L71" s="29"/>
    </row>
    <row r="72" spans="2:12" s="1" customFormat="1" ht="12" customHeight="1">
      <c r="B72" s="29"/>
      <c r="C72" s="24" t="s">
        <v>16</v>
      </c>
      <c r="L72" s="29"/>
    </row>
    <row r="73" spans="2:12" s="1" customFormat="1" ht="16.5" customHeight="1">
      <c r="B73" s="29"/>
      <c r="E73" s="284" t="str">
        <f>E7</f>
        <v>Oprava skalních zářezů na trati 160 v úseku Kaznějov - Plasy</v>
      </c>
      <c r="F73" s="285"/>
      <c r="G73" s="285"/>
      <c r="H73" s="285"/>
      <c r="L73" s="29"/>
    </row>
    <row r="74" spans="2:12" ht="12" customHeight="1">
      <c r="B74" s="17"/>
      <c r="C74" s="24" t="s">
        <v>110</v>
      </c>
      <c r="L74" s="17"/>
    </row>
    <row r="75" spans="2:12" s="1" customFormat="1" ht="16.5" customHeight="1">
      <c r="B75" s="29"/>
      <c r="E75" s="284" t="s">
        <v>395</v>
      </c>
      <c r="F75" s="286"/>
      <c r="G75" s="286"/>
      <c r="H75" s="286"/>
      <c r="L75" s="29"/>
    </row>
    <row r="76" spans="2:12" s="1" customFormat="1" ht="12" customHeight="1">
      <c r="B76" s="29"/>
      <c r="C76" s="24" t="s">
        <v>112</v>
      </c>
      <c r="L76" s="29"/>
    </row>
    <row r="77" spans="2:12" s="1" customFormat="1" ht="16.5" customHeight="1">
      <c r="B77" s="29"/>
      <c r="E77" s="248" t="str">
        <f>E11</f>
        <v>SO 3.1 - Levá strana skalního zářezu v km 28,429 - 28,640</v>
      </c>
      <c r="F77" s="286"/>
      <c r="G77" s="286"/>
      <c r="H77" s="286"/>
      <c r="L77" s="29"/>
    </row>
    <row r="78" spans="2:12" s="1" customFormat="1" ht="6.95" customHeight="1">
      <c r="B78" s="29"/>
      <c r="L78" s="29"/>
    </row>
    <row r="79" spans="2:12" s="1" customFormat="1" ht="12" customHeight="1">
      <c r="B79" s="29"/>
      <c r="C79" s="24" t="s">
        <v>21</v>
      </c>
      <c r="F79" s="22" t="str">
        <f>F14</f>
        <v>TO Třemošná</v>
      </c>
      <c r="I79" s="24" t="s">
        <v>23</v>
      </c>
      <c r="J79" s="46" t="str">
        <f>IF(J14="","",J14)</f>
        <v>25. 4. 2023</v>
      </c>
      <c r="L79" s="29"/>
    </row>
    <row r="80" spans="2:12" s="1" customFormat="1" ht="6.95" customHeight="1">
      <c r="B80" s="29"/>
      <c r="L80" s="29"/>
    </row>
    <row r="81" spans="2:65" s="1" customFormat="1" ht="15.2" customHeight="1">
      <c r="B81" s="29"/>
      <c r="C81" s="24" t="s">
        <v>25</v>
      </c>
      <c r="F81" s="22" t="str">
        <f>E17</f>
        <v>Správa železnic s.o. - OŘ Plzeň</v>
      </c>
      <c r="I81" s="24" t="s">
        <v>31</v>
      </c>
      <c r="J81" s="27" t="str">
        <f>E23</f>
        <v xml:space="preserve"> </v>
      </c>
      <c r="L81" s="29"/>
    </row>
    <row r="82" spans="2:65" s="1" customFormat="1" ht="15.2" customHeight="1">
      <c r="B82" s="29"/>
      <c r="C82" s="24" t="s">
        <v>29</v>
      </c>
      <c r="F82" s="22" t="str">
        <f>IF(E20="","",E20)</f>
        <v>Vyplň údaj</v>
      </c>
      <c r="I82" s="24" t="s">
        <v>34</v>
      </c>
      <c r="J82" s="27" t="str">
        <f>E26</f>
        <v xml:space="preserve"> </v>
      </c>
      <c r="L82" s="29"/>
    </row>
    <row r="83" spans="2:65" s="1" customFormat="1" ht="10.35" customHeight="1">
      <c r="B83" s="29"/>
      <c r="L83" s="29"/>
    </row>
    <row r="84" spans="2:65" s="8" customFormat="1" ht="29.25" customHeight="1">
      <c r="B84" s="101"/>
      <c r="C84" s="102" t="s">
        <v>119</v>
      </c>
      <c r="D84" s="103" t="s">
        <v>56</v>
      </c>
      <c r="E84" s="103" t="s">
        <v>52</v>
      </c>
      <c r="F84" s="103" t="s">
        <v>53</v>
      </c>
      <c r="G84" s="103" t="s">
        <v>120</v>
      </c>
      <c r="H84" s="103" t="s">
        <v>121</v>
      </c>
      <c r="I84" s="103" t="s">
        <v>122</v>
      </c>
      <c r="J84" s="104" t="s">
        <v>116</v>
      </c>
      <c r="K84" s="105" t="s">
        <v>123</v>
      </c>
      <c r="L84" s="101"/>
      <c r="M84" s="53" t="s">
        <v>19</v>
      </c>
      <c r="N84" s="54" t="s">
        <v>41</v>
      </c>
      <c r="O84" s="54" t="s">
        <v>124</v>
      </c>
      <c r="P84" s="54" t="s">
        <v>125</v>
      </c>
      <c r="Q84" s="54" t="s">
        <v>126</v>
      </c>
      <c r="R84" s="54" t="s">
        <v>127</v>
      </c>
      <c r="S84" s="54" t="s">
        <v>128</v>
      </c>
      <c r="T84" s="55" t="s">
        <v>129</v>
      </c>
    </row>
    <row r="85" spans="2:65" s="1" customFormat="1" ht="22.9" customHeight="1">
      <c r="B85" s="29"/>
      <c r="C85" s="58" t="s">
        <v>130</v>
      </c>
      <c r="J85" s="106">
        <f>BK85</f>
        <v>0</v>
      </c>
      <c r="L85" s="29"/>
      <c r="M85" s="56"/>
      <c r="N85" s="47"/>
      <c r="O85" s="47"/>
      <c r="P85" s="107">
        <f>SUM(P86:P233)</f>
        <v>0</v>
      </c>
      <c r="Q85" s="47"/>
      <c r="R85" s="107">
        <f>SUM(R86:R233)</f>
        <v>16.155154</v>
      </c>
      <c r="S85" s="47"/>
      <c r="T85" s="108">
        <f>SUM(T86:T233)</f>
        <v>0.50640000000000007</v>
      </c>
      <c r="AT85" s="14" t="s">
        <v>70</v>
      </c>
      <c r="AU85" s="14" t="s">
        <v>117</v>
      </c>
      <c r="BK85" s="109">
        <f>SUM(BK86:BK233)</f>
        <v>0</v>
      </c>
    </row>
    <row r="86" spans="2:65" s="1" customFormat="1" ht="16.5" customHeight="1">
      <c r="B86" s="29"/>
      <c r="C86" s="128" t="s">
        <v>78</v>
      </c>
      <c r="D86" s="128" t="s">
        <v>142</v>
      </c>
      <c r="E86" s="129" t="s">
        <v>132</v>
      </c>
      <c r="F86" s="130" t="s">
        <v>133</v>
      </c>
      <c r="G86" s="131" t="s">
        <v>134</v>
      </c>
      <c r="H86" s="132">
        <v>22</v>
      </c>
      <c r="I86" s="133"/>
      <c r="J86" s="134">
        <f>ROUND(I86*H86,2)</f>
        <v>0</v>
      </c>
      <c r="K86" s="135"/>
      <c r="L86" s="136"/>
      <c r="M86" s="137" t="s">
        <v>19</v>
      </c>
      <c r="N86" s="138" t="s">
        <v>42</v>
      </c>
      <c r="P86" s="120">
        <f>O86*H86</f>
        <v>0</v>
      </c>
      <c r="Q86" s="120">
        <v>0</v>
      </c>
      <c r="R86" s="120">
        <f>Q86*H86</f>
        <v>0</v>
      </c>
      <c r="S86" s="120">
        <v>0</v>
      </c>
      <c r="T86" s="121">
        <f>S86*H86</f>
        <v>0</v>
      </c>
      <c r="AR86" s="122" t="s">
        <v>145</v>
      </c>
      <c r="AT86" s="122" t="s">
        <v>142</v>
      </c>
      <c r="AU86" s="122" t="s">
        <v>71</v>
      </c>
      <c r="AY86" s="14" t="s">
        <v>136</v>
      </c>
      <c r="BE86" s="123">
        <f>IF(N86="základní",J86,0)</f>
        <v>0</v>
      </c>
      <c r="BF86" s="123">
        <f>IF(N86="snížená",J86,0)</f>
        <v>0</v>
      </c>
      <c r="BG86" s="123">
        <f>IF(N86="zákl. přenesená",J86,0)</f>
        <v>0</v>
      </c>
      <c r="BH86" s="123">
        <f>IF(N86="sníž. přenesená",J86,0)</f>
        <v>0</v>
      </c>
      <c r="BI86" s="123">
        <f>IF(N86="nulová",J86,0)</f>
        <v>0</v>
      </c>
      <c r="BJ86" s="14" t="s">
        <v>78</v>
      </c>
      <c r="BK86" s="123">
        <f>ROUND(I86*H86,2)</f>
        <v>0</v>
      </c>
      <c r="BL86" s="14" t="s">
        <v>135</v>
      </c>
      <c r="BM86" s="122" t="s">
        <v>80</v>
      </c>
    </row>
    <row r="87" spans="2:65" s="1" customFormat="1" ht="11.25">
      <c r="B87" s="29"/>
      <c r="D87" s="124" t="s">
        <v>137</v>
      </c>
      <c r="F87" s="125" t="s">
        <v>133</v>
      </c>
      <c r="I87" s="126"/>
      <c r="L87" s="29"/>
      <c r="M87" s="127"/>
      <c r="T87" s="50"/>
      <c r="AT87" s="14" t="s">
        <v>137</v>
      </c>
      <c r="AU87" s="14" t="s">
        <v>71</v>
      </c>
    </row>
    <row r="88" spans="2:65" s="1" customFormat="1" ht="16.5" customHeight="1">
      <c r="B88" s="29"/>
      <c r="C88" s="110" t="s">
        <v>80</v>
      </c>
      <c r="D88" s="110" t="s">
        <v>131</v>
      </c>
      <c r="E88" s="111" t="s">
        <v>138</v>
      </c>
      <c r="F88" s="112" t="s">
        <v>139</v>
      </c>
      <c r="G88" s="113" t="s">
        <v>140</v>
      </c>
      <c r="H88" s="114">
        <v>211</v>
      </c>
      <c r="I88" s="115"/>
      <c r="J88" s="116">
        <f>ROUND(I88*H88,2)</f>
        <v>0</v>
      </c>
      <c r="K88" s="117"/>
      <c r="L88" s="29"/>
      <c r="M88" s="118" t="s">
        <v>19</v>
      </c>
      <c r="N88" s="119" t="s">
        <v>42</v>
      </c>
      <c r="P88" s="120">
        <f>O88*H88</f>
        <v>0</v>
      </c>
      <c r="Q88" s="120">
        <v>0</v>
      </c>
      <c r="R88" s="120">
        <f>Q88*H88</f>
        <v>0</v>
      </c>
      <c r="S88" s="120">
        <v>0</v>
      </c>
      <c r="T88" s="121">
        <f>S88*H88</f>
        <v>0</v>
      </c>
      <c r="AR88" s="122" t="s">
        <v>135</v>
      </c>
      <c r="AT88" s="122" t="s">
        <v>131</v>
      </c>
      <c r="AU88" s="122" t="s">
        <v>71</v>
      </c>
      <c r="AY88" s="14" t="s">
        <v>136</v>
      </c>
      <c r="BE88" s="123">
        <f>IF(N88="základní",J88,0)</f>
        <v>0</v>
      </c>
      <c r="BF88" s="123">
        <f>IF(N88="snížená",J88,0)</f>
        <v>0</v>
      </c>
      <c r="BG88" s="123">
        <f>IF(N88="zákl. přenesená",J88,0)</f>
        <v>0</v>
      </c>
      <c r="BH88" s="123">
        <f>IF(N88="sníž. přenesená",J88,0)</f>
        <v>0</v>
      </c>
      <c r="BI88" s="123">
        <f>IF(N88="nulová",J88,0)</f>
        <v>0</v>
      </c>
      <c r="BJ88" s="14" t="s">
        <v>78</v>
      </c>
      <c r="BK88" s="123">
        <f>ROUND(I88*H88,2)</f>
        <v>0</v>
      </c>
      <c r="BL88" s="14" t="s">
        <v>135</v>
      </c>
      <c r="BM88" s="122" t="s">
        <v>135</v>
      </c>
    </row>
    <row r="89" spans="2:65" s="1" customFormat="1" ht="11.25">
      <c r="B89" s="29"/>
      <c r="D89" s="124" t="s">
        <v>137</v>
      </c>
      <c r="F89" s="125" t="s">
        <v>139</v>
      </c>
      <c r="I89" s="126"/>
      <c r="L89" s="29"/>
      <c r="M89" s="127"/>
      <c r="T89" s="50"/>
      <c r="AT89" s="14" t="s">
        <v>137</v>
      </c>
      <c r="AU89" s="14" t="s">
        <v>71</v>
      </c>
    </row>
    <row r="90" spans="2:65" s="9" customFormat="1" ht="11.25">
      <c r="B90" s="139"/>
      <c r="D90" s="124" t="s">
        <v>147</v>
      </c>
      <c r="E90" s="140" t="s">
        <v>19</v>
      </c>
      <c r="F90" s="141" t="s">
        <v>397</v>
      </c>
      <c r="H90" s="142">
        <v>211</v>
      </c>
      <c r="I90" s="143"/>
      <c r="L90" s="139"/>
      <c r="M90" s="144"/>
      <c r="T90" s="145"/>
      <c r="AT90" s="140" t="s">
        <v>147</v>
      </c>
      <c r="AU90" s="140" t="s">
        <v>71</v>
      </c>
      <c r="AV90" s="9" t="s">
        <v>80</v>
      </c>
      <c r="AW90" s="9" t="s">
        <v>33</v>
      </c>
      <c r="AX90" s="9" t="s">
        <v>71</v>
      </c>
      <c r="AY90" s="140" t="s">
        <v>136</v>
      </c>
    </row>
    <row r="91" spans="2:65" s="10" customFormat="1" ht="11.25">
      <c r="B91" s="146"/>
      <c r="D91" s="124" t="s">
        <v>147</v>
      </c>
      <c r="E91" s="147" t="s">
        <v>19</v>
      </c>
      <c r="F91" s="148" t="s">
        <v>149</v>
      </c>
      <c r="H91" s="149">
        <v>211</v>
      </c>
      <c r="I91" s="150"/>
      <c r="L91" s="146"/>
      <c r="M91" s="151"/>
      <c r="T91" s="152"/>
      <c r="AT91" s="147" t="s">
        <v>147</v>
      </c>
      <c r="AU91" s="147" t="s">
        <v>71</v>
      </c>
      <c r="AV91" s="10" t="s">
        <v>135</v>
      </c>
      <c r="AW91" s="10" t="s">
        <v>33</v>
      </c>
      <c r="AX91" s="10" t="s">
        <v>78</v>
      </c>
      <c r="AY91" s="147" t="s">
        <v>136</v>
      </c>
    </row>
    <row r="92" spans="2:65" s="1" customFormat="1" ht="16.5" customHeight="1">
      <c r="B92" s="29"/>
      <c r="C92" s="128" t="s">
        <v>141</v>
      </c>
      <c r="D92" s="128" t="s">
        <v>142</v>
      </c>
      <c r="E92" s="129" t="s">
        <v>143</v>
      </c>
      <c r="F92" s="130" t="s">
        <v>144</v>
      </c>
      <c r="G92" s="131" t="s">
        <v>140</v>
      </c>
      <c r="H92" s="132">
        <v>633</v>
      </c>
      <c r="I92" s="133"/>
      <c r="J92" s="134">
        <f>ROUND(I92*H92,2)</f>
        <v>0</v>
      </c>
      <c r="K92" s="135"/>
      <c r="L92" s="136"/>
      <c r="M92" s="137" t="s">
        <v>19</v>
      </c>
      <c r="N92" s="138" t="s">
        <v>42</v>
      </c>
      <c r="P92" s="120">
        <f>O92*H92</f>
        <v>0</v>
      </c>
      <c r="Q92" s="120">
        <v>0</v>
      </c>
      <c r="R92" s="120">
        <f>Q92*H92</f>
        <v>0</v>
      </c>
      <c r="S92" s="120">
        <v>0</v>
      </c>
      <c r="T92" s="121">
        <f>S92*H92</f>
        <v>0</v>
      </c>
      <c r="AR92" s="122" t="s">
        <v>145</v>
      </c>
      <c r="AT92" s="122" t="s">
        <v>142</v>
      </c>
      <c r="AU92" s="122" t="s">
        <v>71</v>
      </c>
      <c r="AY92" s="14" t="s">
        <v>136</v>
      </c>
      <c r="BE92" s="123">
        <f>IF(N92="základní",J92,0)</f>
        <v>0</v>
      </c>
      <c r="BF92" s="123">
        <f>IF(N92="snížená",J92,0)</f>
        <v>0</v>
      </c>
      <c r="BG92" s="123">
        <f>IF(N92="zákl. přenesená",J92,0)</f>
        <v>0</v>
      </c>
      <c r="BH92" s="123">
        <f>IF(N92="sníž. přenesená",J92,0)</f>
        <v>0</v>
      </c>
      <c r="BI92" s="123">
        <f>IF(N92="nulová",J92,0)</f>
        <v>0</v>
      </c>
      <c r="BJ92" s="14" t="s">
        <v>78</v>
      </c>
      <c r="BK92" s="123">
        <f>ROUND(I92*H92,2)</f>
        <v>0</v>
      </c>
      <c r="BL92" s="14" t="s">
        <v>135</v>
      </c>
      <c r="BM92" s="122" t="s">
        <v>152</v>
      </c>
    </row>
    <row r="93" spans="2:65" s="1" customFormat="1" ht="11.25">
      <c r="B93" s="29"/>
      <c r="D93" s="124" t="s">
        <v>137</v>
      </c>
      <c r="F93" s="125" t="s">
        <v>144</v>
      </c>
      <c r="I93" s="126"/>
      <c r="L93" s="29"/>
      <c r="M93" s="127"/>
      <c r="T93" s="50"/>
      <c r="AT93" s="14" t="s">
        <v>137</v>
      </c>
      <c r="AU93" s="14" t="s">
        <v>71</v>
      </c>
    </row>
    <row r="94" spans="2:65" s="9" customFormat="1" ht="11.25">
      <c r="B94" s="139"/>
      <c r="D94" s="124" t="s">
        <v>147</v>
      </c>
      <c r="E94" s="140" t="s">
        <v>19</v>
      </c>
      <c r="F94" s="141" t="s">
        <v>398</v>
      </c>
      <c r="H94" s="142">
        <v>633</v>
      </c>
      <c r="I94" s="143"/>
      <c r="L94" s="139"/>
      <c r="M94" s="144"/>
      <c r="T94" s="145"/>
      <c r="AT94" s="140" t="s">
        <v>147</v>
      </c>
      <c r="AU94" s="140" t="s">
        <v>71</v>
      </c>
      <c r="AV94" s="9" t="s">
        <v>80</v>
      </c>
      <c r="AW94" s="9" t="s">
        <v>33</v>
      </c>
      <c r="AX94" s="9" t="s">
        <v>71</v>
      </c>
      <c r="AY94" s="140" t="s">
        <v>136</v>
      </c>
    </row>
    <row r="95" spans="2:65" s="10" customFormat="1" ht="11.25">
      <c r="B95" s="146"/>
      <c r="D95" s="124" t="s">
        <v>147</v>
      </c>
      <c r="E95" s="147" t="s">
        <v>19</v>
      </c>
      <c r="F95" s="148" t="s">
        <v>149</v>
      </c>
      <c r="H95" s="149">
        <v>633</v>
      </c>
      <c r="I95" s="150"/>
      <c r="L95" s="146"/>
      <c r="M95" s="151"/>
      <c r="T95" s="152"/>
      <c r="AT95" s="147" t="s">
        <v>147</v>
      </c>
      <c r="AU95" s="147" t="s">
        <v>71</v>
      </c>
      <c r="AV95" s="10" t="s">
        <v>135</v>
      </c>
      <c r="AW95" s="10" t="s">
        <v>33</v>
      </c>
      <c r="AX95" s="10" t="s">
        <v>78</v>
      </c>
      <c r="AY95" s="147" t="s">
        <v>136</v>
      </c>
    </row>
    <row r="96" spans="2:65" s="1" customFormat="1" ht="16.5" customHeight="1">
      <c r="B96" s="29"/>
      <c r="C96" s="110" t="s">
        <v>135</v>
      </c>
      <c r="D96" s="110" t="s">
        <v>131</v>
      </c>
      <c r="E96" s="111" t="s">
        <v>150</v>
      </c>
      <c r="F96" s="112" t="s">
        <v>151</v>
      </c>
      <c r="G96" s="113" t="s">
        <v>140</v>
      </c>
      <c r="H96" s="114">
        <v>633</v>
      </c>
      <c r="I96" s="115"/>
      <c r="J96" s="116">
        <f>ROUND(I96*H96,2)</f>
        <v>0</v>
      </c>
      <c r="K96" s="117"/>
      <c r="L96" s="29"/>
      <c r="M96" s="118" t="s">
        <v>19</v>
      </c>
      <c r="N96" s="119" t="s">
        <v>42</v>
      </c>
      <c r="P96" s="120">
        <f>O96*H96</f>
        <v>0</v>
      </c>
      <c r="Q96" s="120">
        <v>0</v>
      </c>
      <c r="R96" s="120">
        <f>Q96*H96</f>
        <v>0</v>
      </c>
      <c r="S96" s="120">
        <v>8.0000000000000004E-4</v>
      </c>
      <c r="T96" s="121">
        <f>S96*H96</f>
        <v>0.50640000000000007</v>
      </c>
      <c r="AR96" s="122" t="s">
        <v>135</v>
      </c>
      <c r="AT96" s="122" t="s">
        <v>131</v>
      </c>
      <c r="AU96" s="122" t="s">
        <v>71</v>
      </c>
      <c r="AY96" s="14" t="s">
        <v>136</v>
      </c>
      <c r="BE96" s="123">
        <f>IF(N96="základní",J96,0)</f>
        <v>0</v>
      </c>
      <c r="BF96" s="123">
        <f>IF(N96="snížená",J96,0)</f>
        <v>0</v>
      </c>
      <c r="BG96" s="123">
        <f>IF(N96="zákl. přenesená",J96,0)</f>
        <v>0</v>
      </c>
      <c r="BH96" s="123">
        <f>IF(N96="sníž. přenesená",J96,0)</f>
        <v>0</v>
      </c>
      <c r="BI96" s="123">
        <f>IF(N96="nulová",J96,0)</f>
        <v>0</v>
      </c>
      <c r="BJ96" s="14" t="s">
        <v>78</v>
      </c>
      <c r="BK96" s="123">
        <f>ROUND(I96*H96,2)</f>
        <v>0</v>
      </c>
      <c r="BL96" s="14" t="s">
        <v>135</v>
      </c>
      <c r="BM96" s="122" t="s">
        <v>145</v>
      </c>
    </row>
    <row r="97" spans="2:65" s="1" customFormat="1" ht="11.25">
      <c r="B97" s="29"/>
      <c r="D97" s="124" t="s">
        <v>137</v>
      </c>
      <c r="F97" s="125" t="s">
        <v>153</v>
      </c>
      <c r="I97" s="126"/>
      <c r="L97" s="29"/>
      <c r="M97" s="127"/>
      <c r="T97" s="50"/>
      <c r="AT97" s="14" t="s">
        <v>137</v>
      </c>
      <c r="AU97" s="14" t="s">
        <v>71</v>
      </c>
    </row>
    <row r="98" spans="2:65" s="1" customFormat="1" ht="11.25">
      <c r="B98" s="29"/>
      <c r="D98" s="153" t="s">
        <v>154</v>
      </c>
      <c r="F98" s="154" t="s">
        <v>155</v>
      </c>
      <c r="I98" s="126"/>
      <c r="L98" s="29"/>
      <c r="M98" s="127"/>
      <c r="T98" s="50"/>
      <c r="AT98" s="14" t="s">
        <v>154</v>
      </c>
      <c r="AU98" s="14" t="s">
        <v>71</v>
      </c>
    </row>
    <row r="99" spans="2:65" s="9" customFormat="1" ht="11.25">
      <c r="B99" s="139"/>
      <c r="D99" s="124" t="s">
        <v>147</v>
      </c>
      <c r="E99" s="140" t="s">
        <v>19</v>
      </c>
      <c r="F99" s="141" t="s">
        <v>398</v>
      </c>
      <c r="H99" s="142">
        <v>633</v>
      </c>
      <c r="I99" s="143"/>
      <c r="L99" s="139"/>
      <c r="M99" s="144"/>
      <c r="T99" s="145"/>
      <c r="AT99" s="140" t="s">
        <v>147</v>
      </c>
      <c r="AU99" s="140" t="s">
        <v>71</v>
      </c>
      <c r="AV99" s="9" t="s">
        <v>80</v>
      </c>
      <c r="AW99" s="9" t="s">
        <v>33</v>
      </c>
      <c r="AX99" s="9" t="s">
        <v>71</v>
      </c>
      <c r="AY99" s="140" t="s">
        <v>136</v>
      </c>
    </row>
    <row r="100" spans="2:65" s="10" customFormat="1" ht="11.25">
      <c r="B100" s="146"/>
      <c r="D100" s="124" t="s">
        <v>147</v>
      </c>
      <c r="E100" s="147" t="s">
        <v>19</v>
      </c>
      <c r="F100" s="148" t="s">
        <v>149</v>
      </c>
      <c r="H100" s="149">
        <v>633</v>
      </c>
      <c r="I100" s="150"/>
      <c r="L100" s="146"/>
      <c r="M100" s="151"/>
      <c r="T100" s="152"/>
      <c r="AT100" s="147" t="s">
        <v>147</v>
      </c>
      <c r="AU100" s="147" t="s">
        <v>71</v>
      </c>
      <c r="AV100" s="10" t="s">
        <v>135</v>
      </c>
      <c r="AW100" s="10" t="s">
        <v>33</v>
      </c>
      <c r="AX100" s="10" t="s">
        <v>78</v>
      </c>
      <c r="AY100" s="147" t="s">
        <v>136</v>
      </c>
    </row>
    <row r="101" spans="2:65" s="1" customFormat="1" ht="21.75" customHeight="1">
      <c r="B101" s="29"/>
      <c r="C101" s="110" t="s">
        <v>156</v>
      </c>
      <c r="D101" s="110" t="s">
        <v>131</v>
      </c>
      <c r="E101" s="111" t="s">
        <v>157</v>
      </c>
      <c r="F101" s="112" t="s">
        <v>158</v>
      </c>
      <c r="G101" s="113" t="s">
        <v>159</v>
      </c>
      <c r="H101" s="114">
        <v>42</v>
      </c>
      <c r="I101" s="115"/>
      <c r="J101" s="116">
        <f>ROUND(I101*H101,2)</f>
        <v>0</v>
      </c>
      <c r="K101" s="117"/>
      <c r="L101" s="29"/>
      <c r="M101" s="118" t="s">
        <v>19</v>
      </c>
      <c r="N101" s="119" t="s">
        <v>42</v>
      </c>
      <c r="P101" s="120">
        <f>O101*H101</f>
        <v>0</v>
      </c>
      <c r="Q101" s="120">
        <v>0</v>
      </c>
      <c r="R101" s="120">
        <f>Q101*H101</f>
        <v>0</v>
      </c>
      <c r="S101" s="120">
        <v>0</v>
      </c>
      <c r="T101" s="121">
        <f>S101*H101</f>
        <v>0</v>
      </c>
      <c r="AR101" s="122" t="s">
        <v>135</v>
      </c>
      <c r="AT101" s="122" t="s">
        <v>131</v>
      </c>
      <c r="AU101" s="122" t="s">
        <v>71</v>
      </c>
      <c r="AY101" s="14" t="s">
        <v>136</v>
      </c>
      <c r="BE101" s="123">
        <f>IF(N101="základní",J101,0)</f>
        <v>0</v>
      </c>
      <c r="BF101" s="123">
        <f>IF(N101="snížená",J101,0)</f>
        <v>0</v>
      </c>
      <c r="BG101" s="123">
        <f>IF(N101="zákl. přenesená",J101,0)</f>
        <v>0</v>
      </c>
      <c r="BH101" s="123">
        <f>IF(N101="sníž. přenesená",J101,0)</f>
        <v>0</v>
      </c>
      <c r="BI101" s="123">
        <f>IF(N101="nulová",J101,0)</f>
        <v>0</v>
      </c>
      <c r="BJ101" s="14" t="s">
        <v>78</v>
      </c>
      <c r="BK101" s="123">
        <f>ROUND(I101*H101,2)</f>
        <v>0</v>
      </c>
      <c r="BL101" s="14" t="s">
        <v>135</v>
      </c>
      <c r="BM101" s="122" t="s">
        <v>165</v>
      </c>
    </row>
    <row r="102" spans="2:65" s="1" customFormat="1" ht="11.25">
      <c r="B102" s="29"/>
      <c r="D102" s="124" t="s">
        <v>137</v>
      </c>
      <c r="F102" s="125" t="s">
        <v>160</v>
      </c>
      <c r="I102" s="126"/>
      <c r="L102" s="29"/>
      <c r="M102" s="127"/>
      <c r="T102" s="50"/>
      <c r="AT102" s="14" t="s">
        <v>137</v>
      </c>
      <c r="AU102" s="14" t="s">
        <v>71</v>
      </c>
    </row>
    <row r="103" spans="2:65" s="1" customFormat="1" ht="11.25">
      <c r="B103" s="29"/>
      <c r="D103" s="153" t="s">
        <v>154</v>
      </c>
      <c r="F103" s="154" t="s">
        <v>161</v>
      </c>
      <c r="I103" s="126"/>
      <c r="L103" s="29"/>
      <c r="M103" s="127"/>
      <c r="T103" s="50"/>
      <c r="AT103" s="14" t="s">
        <v>154</v>
      </c>
      <c r="AU103" s="14" t="s">
        <v>71</v>
      </c>
    </row>
    <row r="104" spans="2:65" s="1" customFormat="1" ht="16.5" customHeight="1">
      <c r="B104" s="29"/>
      <c r="C104" s="110" t="s">
        <v>152</v>
      </c>
      <c r="D104" s="110" t="s">
        <v>131</v>
      </c>
      <c r="E104" s="111" t="s">
        <v>162</v>
      </c>
      <c r="F104" s="112" t="s">
        <v>163</v>
      </c>
      <c r="G104" s="113" t="s">
        <v>164</v>
      </c>
      <c r="H104" s="114">
        <v>247</v>
      </c>
      <c r="I104" s="115"/>
      <c r="J104" s="116">
        <f>ROUND(I104*H104,2)</f>
        <v>0</v>
      </c>
      <c r="K104" s="117"/>
      <c r="L104" s="29"/>
      <c r="M104" s="118" t="s">
        <v>19</v>
      </c>
      <c r="N104" s="119" t="s">
        <v>42</v>
      </c>
      <c r="P104" s="120">
        <f>O104*H104</f>
        <v>0</v>
      </c>
      <c r="Q104" s="120">
        <v>0</v>
      </c>
      <c r="R104" s="120">
        <f>Q104*H104</f>
        <v>0</v>
      </c>
      <c r="S104" s="120">
        <v>0</v>
      </c>
      <c r="T104" s="121">
        <f>S104*H104</f>
        <v>0</v>
      </c>
      <c r="AR104" s="122" t="s">
        <v>135</v>
      </c>
      <c r="AT104" s="122" t="s">
        <v>131</v>
      </c>
      <c r="AU104" s="122" t="s">
        <v>71</v>
      </c>
      <c r="AY104" s="14" t="s">
        <v>136</v>
      </c>
      <c r="BE104" s="123">
        <f>IF(N104="základní",J104,0)</f>
        <v>0</v>
      </c>
      <c r="BF104" s="123">
        <f>IF(N104="snížená",J104,0)</f>
        <v>0</v>
      </c>
      <c r="BG104" s="123">
        <f>IF(N104="zákl. přenesená",J104,0)</f>
        <v>0</v>
      </c>
      <c r="BH104" s="123">
        <f>IF(N104="sníž. přenesená",J104,0)</f>
        <v>0</v>
      </c>
      <c r="BI104" s="123">
        <f>IF(N104="nulová",J104,0)</f>
        <v>0</v>
      </c>
      <c r="BJ104" s="14" t="s">
        <v>78</v>
      </c>
      <c r="BK104" s="123">
        <f>ROUND(I104*H104,2)</f>
        <v>0</v>
      </c>
      <c r="BL104" s="14" t="s">
        <v>135</v>
      </c>
      <c r="BM104" s="122" t="s">
        <v>171</v>
      </c>
    </row>
    <row r="105" spans="2:65" s="1" customFormat="1" ht="11.25">
      <c r="B105" s="29"/>
      <c r="D105" s="124" t="s">
        <v>137</v>
      </c>
      <c r="F105" s="125" t="s">
        <v>166</v>
      </c>
      <c r="I105" s="126"/>
      <c r="L105" s="29"/>
      <c r="M105" s="127"/>
      <c r="T105" s="50"/>
      <c r="AT105" s="14" t="s">
        <v>137</v>
      </c>
      <c r="AU105" s="14" t="s">
        <v>71</v>
      </c>
    </row>
    <row r="106" spans="2:65" s="1" customFormat="1" ht="11.25">
      <c r="B106" s="29"/>
      <c r="D106" s="153" t="s">
        <v>154</v>
      </c>
      <c r="F106" s="154" t="s">
        <v>167</v>
      </c>
      <c r="I106" s="126"/>
      <c r="L106" s="29"/>
      <c r="M106" s="127"/>
      <c r="T106" s="50"/>
      <c r="AT106" s="14" t="s">
        <v>154</v>
      </c>
      <c r="AU106" s="14" t="s">
        <v>71</v>
      </c>
    </row>
    <row r="107" spans="2:65" s="1" customFormat="1" ht="16.5" customHeight="1">
      <c r="B107" s="29"/>
      <c r="C107" s="128" t="s">
        <v>168</v>
      </c>
      <c r="D107" s="128" t="s">
        <v>142</v>
      </c>
      <c r="E107" s="129" t="s">
        <v>169</v>
      </c>
      <c r="F107" s="130" t="s">
        <v>170</v>
      </c>
      <c r="G107" s="131" t="s">
        <v>164</v>
      </c>
      <c r="H107" s="132">
        <v>30</v>
      </c>
      <c r="I107" s="133"/>
      <c r="J107" s="134">
        <f>ROUND(I107*H107,2)</f>
        <v>0</v>
      </c>
      <c r="K107" s="135"/>
      <c r="L107" s="136"/>
      <c r="M107" s="137" t="s">
        <v>19</v>
      </c>
      <c r="N107" s="138" t="s">
        <v>42</v>
      </c>
      <c r="P107" s="120">
        <f>O107*H107</f>
        <v>0</v>
      </c>
      <c r="Q107" s="120">
        <v>0</v>
      </c>
      <c r="R107" s="120">
        <f>Q107*H107</f>
        <v>0</v>
      </c>
      <c r="S107" s="120">
        <v>0</v>
      </c>
      <c r="T107" s="121">
        <f>S107*H107</f>
        <v>0</v>
      </c>
      <c r="AR107" s="122" t="s">
        <v>145</v>
      </c>
      <c r="AT107" s="122" t="s">
        <v>142</v>
      </c>
      <c r="AU107" s="122" t="s">
        <v>71</v>
      </c>
      <c r="AY107" s="14" t="s">
        <v>136</v>
      </c>
      <c r="BE107" s="123">
        <f>IF(N107="základní",J107,0)</f>
        <v>0</v>
      </c>
      <c r="BF107" s="123">
        <f>IF(N107="snížená",J107,0)</f>
        <v>0</v>
      </c>
      <c r="BG107" s="123">
        <f>IF(N107="zákl. přenesená",J107,0)</f>
        <v>0</v>
      </c>
      <c r="BH107" s="123">
        <f>IF(N107="sníž. přenesená",J107,0)</f>
        <v>0</v>
      </c>
      <c r="BI107" s="123">
        <f>IF(N107="nulová",J107,0)</f>
        <v>0</v>
      </c>
      <c r="BJ107" s="14" t="s">
        <v>78</v>
      </c>
      <c r="BK107" s="123">
        <f>ROUND(I107*H107,2)</f>
        <v>0</v>
      </c>
      <c r="BL107" s="14" t="s">
        <v>135</v>
      </c>
      <c r="BM107" s="122" t="s">
        <v>176</v>
      </c>
    </row>
    <row r="108" spans="2:65" s="1" customFormat="1" ht="11.25">
      <c r="B108" s="29"/>
      <c r="D108" s="124" t="s">
        <v>137</v>
      </c>
      <c r="F108" s="125" t="s">
        <v>170</v>
      </c>
      <c r="I108" s="126"/>
      <c r="L108" s="29"/>
      <c r="M108" s="127"/>
      <c r="T108" s="50"/>
      <c r="AT108" s="14" t="s">
        <v>137</v>
      </c>
      <c r="AU108" s="14" t="s">
        <v>71</v>
      </c>
    </row>
    <row r="109" spans="2:65" s="1" customFormat="1" ht="16.5" customHeight="1">
      <c r="B109" s="29"/>
      <c r="C109" s="110" t="s">
        <v>145</v>
      </c>
      <c r="D109" s="110" t="s">
        <v>131</v>
      </c>
      <c r="E109" s="111" t="s">
        <v>174</v>
      </c>
      <c r="F109" s="112" t="s">
        <v>175</v>
      </c>
      <c r="G109" s="113" t="s">
        <v>164</v>
      </c>
      <c r="H109" s="114">
        <v>21.1</v>
      </c>
      <c r="I109" s="115"/>
      <c r="J109" s="116">
        <f>ROUND(I109*H109,2)</f>
        <v>0</v>
      </c>
      <c r="K109" s="117"/>
      <c r="L109" s="29"/>
      <c r="M109" s="118" t="s">
        <v>19</v>
      </c>
      <c r="N109" s="119" t="s">
        <v>42</v>
      </c>
      <c r="P109" s="120">
        <f>O109*H109</f>
        <v>0</v>
      </c>
      <c r="Q109" s="120">
        <v>0</v>
      </c>
      <c r="R109" s="120">
        <f>Q109*H109</f>
        <v>0</v>
      </c>
      <c r="S109" s="120">
        <v>0</v>
      </c>
      <c r="T109" s="121">
        <f>S109*H109</f>
        <v>0</v>
      </c>
      <c r="AR109" s="122" t="s">
        <v>135</v>
      </c>
      <c r="AT109" s="122" t="s">
        <v>131</v>
      </c>
      <c r="AU109" s="122" t="s">
        <v>71</v>
      </c>
      <c r="AY109" s="14" t="s">
        <v>136</v>
      </c>
      <c r="BE109" s="123">
        <f>IF(N109="základní",J109,0)</f>
        <v>0</v>
      </c>
      <c r="BF109" s="123">
        <f>IF(N109="snížená",J109,0)</f>
        <v>0</v>
      </c>
      <c r="BG109" s="123">
        <f>IF(N109="zákl. přenesená",J109,0)</f>
        <v>0</v>
      </c>
      <c r="BH109" s="123">
        <f>IF(N109="sníž. přenesená",J109,0)</f>
        <v>0</v>
      </c>
      <c r="BI109" s="123">
        <f>IF(N109="nulová",J109,0)</f>
        <v>0</v>
      </c>
      <c r="BJ109" s="14" t="s">
        <v>78</v>
      </c>
      <c r="BK109" s="123">
        <f>ROUND(I109*H109,2)</f>
        <v>0</v>
      </c>
      <c r="BL109" s="14" t="s">
        <v>135</v>
      </c>
      <c r="BM109" s="122" t="s">
        <v>183</v>
      </c>
    </row>
    <row r="110" spans="2:65" s="1" customFormat="1" ht="11.25">
      <c r="B110" s="29"/>
      <c r="D110" s="124" t="s">
        <v>137</v>
      </c>
      <c r="F110" s="125" t="s">
        <v>177</v>
      </c>
      <c r="I110" s="126"/>
      <c r="L110" s="29"/>
      <c r="M110" s="127"/>
      <c r="T110" s="50"/>
      <c r="AT110" s="14" t="s">
        <v>137</v>
      </c>
      <c r="AU110" s="14" t="s">
        <v>71</v>
      </c>
    </row>
    <row r="111" spans="2:65" s="1" customFormat="1" ht="11.25">
      <c r="B111" s="29"/>
      <c r="D111" s="153" t="s">
        <v>154</v>
      </c>
      <c r="F111" s="154" t="s">
        <v>178</v>
      </c>
      <c r="I111" s="126"/>
      <c r="L111" s="29"/>
      <c r="M111" s="127"/>
      <c r="T111" s="50"/>
      <c r="AT111" s="14" t="s">
        <v>154</v>
      </c>
      <c r="AU111" s="14" t="s">
        <v>71</v>
      </c>
    </row>
    <row r="112" spans="2:65" s="1" customFormat="1" ht="21.75" customHeight="1">
      <c r="B112" s="29"/>
      <c r="C112" s="128" t="s">
        <v>179</v>
      </c>
      <c r="D112" s="128" t="s">
        <v>142</v>
      </c>
      <c r="E112" s="129" t="s">
        <v>180</v>
      </c>
      <c r="F112" s="130" t="s">
        <v>181</v>
      </c>
      <c r="G112" s="131" t="s">
        <v>182</v>
      </c>
      <c r="H112" s="132">
        <v>60</v>
      </c>
      <c r="I112" s="133"/>
      <c r="J112" s="134">
        <f>ROUND(I112*H112,2)</f>
        <v>0</v>
      </c>
      <c r="K112" s="135"/>
      <c r="L112" s="136"/>
      <c r="M112" s="137" t="s">
        <v>19</v>
      </c>
      <c r="N112" s="138" t="s">
        <v>42</v>
      </c>
      <c r="P112" s="120">
        <f>O112*H112</f>
        <v>0</v>
      </c>
      <c r="Q112" s="120">
        <v>0</v>
      </c>
      <c r="R112" s="120">
        <f>Q112*H112</f>
        <v>0</v>
      </c>
      <c r="S112" s="120">
        <v>0</v>
      </c>
      <c r="T112" s="121">
        <f>S112*H112</f>
        <v>0</v>
      </c>
      <c r="AR112" s="122" t="s">
        <v>145</v>
      </c>
      <c r="AT112" s="122" t="s">
        <v>142</v>
      </c>
      <c r="AU112" s="122" t="s">
        <v>71</v>
      </c>
      <c r="AY112" s="14" t="s">
        <v>136</v>
      </c>
      <c r="BE112" s="123">
        <f>IF(N112="základní",J112,0)</f>
        <v>0</v>
      </c>
      <c r="BF112" s="123">
        <f>IF(N112="snížená",J112,0)</f>
        <v>0</v>
      </c>
      <c r="BG112" s="123">
        <f>IF(N112="zákl. přenesená",J112,0)</f>
        <v>0</v>
      </c>
      <c r="BH112" s="123">
        <f>IF(N112="sníž. přenesená",J112,0)</f>
        <v>0</v>
      </c>
      <c r="BI112" s="123">
        <f>IF(N112="nulová",J112,0)</f>
        <v>0</v>
      </c>
      <c r="BJ112" s="14" t="s">
        <v>78</v>
      </c>
      <c r="BK112" s="123">
        <f>ROUND(I112*H112,2)</f>
        <v>0</v>
      </c>
      <c r="BL112" s="14" t="s">
        <v>135</v>
      </c>
      <c r="BM112" s="122" t="s">
        <v>200</v>
      </c>
    </row>
    <row r="113" spans="2:65" s="1" customFormat="1" ht="11.25">
      <c r="B113" s="29"/>
      <c r="D113" s="124" t="s">
        <v>137</v>
      </c>
      <c r="F113" s="125" t="s">
        <v>181</v>
      </c>
      <c r="I113" s="126"/>
      <c r="L113" s="29"/>
      <c r="M113" s="127"/>
      <c r="T113" s="50"/>
      <c r="AT113" s="14" t="s">
        <v>137</v>
      </c>
      <c r="AU113" s="14" t="s">
        <v>71</v>
      </c>
    </row>
    <row r="114" spans="2:65" s="9" customFormat="1" ht="11.25">
      <c r="B114" s="139"/>
      <c r="D114" s="124" t="s">
        <v>147</v>
      </c>
      <c r="E114" s="140" t="s">
        <v>19</v>
      </c>
      <c r="F114" s="141" t="s">
        <v>399</v>
      </c>
      <c r="H114" s="142">
        <v>60</v>
      </c>
      <c r="I114" s="143"/>
      <c r="L114" s="139"/>
      <c r="M114" s="144"/>
      <c r="T114" s="145"/>
      <c r="AT114" s="140" t="s">
        <v>147</v>
      </c>
      <c r="AU114" s="140" t="s">
        <v>71</v>
      </c>
      <c r="AV114" s="9" t="s">
        <v>80</v>
      </c>
      <c r="AW114" s="9" t="s">
        <v>33</v>
      </c>
      <c r="AX114" s="9" t="s">
        <v>71</v>
      </c>
      <c r="AY114" s="140" t="s">
        <v>136</v>
      </c>
    </row>
    <row r="115" spans="2:65" s="10" customFormat="1" ht="11.25">
      <c r="B115" s="146"/>
      <c r="D115" s="124" t="s">
        <v>147</v>
      </c>
      <c r="E115" s="147" t="s">
        <v>19</v>
      </c>
      <c r="F115" s="148" t="s">
        <v>149</v>
      </c>
      <c r="H115" s="149">
        <v>60</v>
      </c>
      <c r="I115" s="150"/>
      <c r="L115" s="146"/>
      <c r="M115" s="151"/>
      <c r="T115" s="152"/>
      <c r="AT115" s="147" t="s">
        <v>147</v>
      </c>
      <c r="AU115" s="147" t="s">
        <v>71</v>
      </c>
      <c r="AV115" s="10" t="s">
        <v>135</v>
      </c>
      <c r="AW115" s="10" t="s">
        <v>33</v>
      </c>
      <c r="AX115" s="10" t="s">
        <v>78</v>
      </c>
      <c r="AY115" s="147" t="s">
        <v>136</v>
      </c>
    </row>
    <row r="116" spans="2:65" s="1" customFormat="1" ht="24.2" customHeight="1">
      <c r="B116" s="29"/>
      <c r="C116" s="128" t="s">
        <v>165</v>
      </c>
      <c r="D116" s="128" t="s">
        <v>142</v>
      </c>
      <c r="E116" s="129" t="s">
        <v>191</v>
      </c>
      <c r="F116" s="130" t="s">
        <v>187</v>
      </c>
      <c r="G116" s="131" t="s">
        <v>159</v>
      </c>
      <c r="H116" s="132">
        <v>15</v>
      </c>
      <c r="I116" s="133"/>
      <c r="J116" s="134">
        <f>ROUND(I116*H116,2)</f>
        <v>0</v>
      </c>
      <c r="K116" s="135"/>
      <c r="L116" s="136"/>
      <c r="M116" s="137" t="s">
        <v>19</v>
      </c>
      <c r="N116" s="138" t="s">
        <v>42</v>
      </c>
      <c r="P116" s="120">
        <f>O116*H116</f>
        <v>0</v>
      </c>
      <c r="Q116" s="120">
        <v>0</v>
      </c>
      <c r="R116" s="120">
        <f>Q116*H116</f>
        <v>0</v>
      </c>
      <c r="S116" s="120">
        <v>0</v>
      </c>
      <c r="T116" s="121">
        <f>S116*H116</f>
        <v>0</v>
      </c>
      <c r="AR116" s="122" t="s">
        <v>145</v>
      </c>
      <c r="AT116" s="122" t="s">
        <v>142</v>
      </c>
      <c r="AU116" s="122" t="s">
        <v>71</v>
      </c>
      <c r="AY116" s="14" t="s">
        <v>136</v>
      </c>
      <c r="BE116" s="123">
        <f>IF(N116="základní",J116,0)</f>
        <v>0</v>
      </c>
      <c r="BF116" s="123">
        <f>IF(N116="snížená",J116,0)</f>
        <v>0</v>
      </c>
      <c r="BG116" s="123">
        <f>IF(N116="zákl. přenesená",J116,0)</f>
        <v>0</v>
      </c>
      <c r="BH116" s="123">
        <f>IF(N116="sníž. přenesená",J116,0)</f>
        <v>0</v>
      </c>
      <c r="BI116" s="123">
        <f>IF(N116="nulová",J116,0)</f>
        <v>0</v>
      </c>
      <c r="BJ116" s="14" t="s">
        <v>78</v>
      </c>
      <c r="BK116" s="123">
        <f>ROUND(I116*H116,2)</f>
        <v>0</v>
      </c>
      <c r="BL116" s="14" t="s">
        <v>135</v>
      </c>
      <c r="BM116" s="122" t="s">
        <v>206</v>
      </c>
    </row>
    <row r="117" spans="2:65" s="1" customFormat="1" ht="11.25">
      <c r="B117" s="29"/>
      <c r="D117" s="124" t="s">
        <v>137</v>
      </c>
      <c r="F117" s="125" t="s">
        <v>187</v>
      </c>
      <c r="I117" s="126"/>
      <c r="L117" s="29"/>
      <c r="M117" s="127"/>
      <c r="T117" s="50"/>
      <c r="AT117" s="14" t="s">
        <v>137</v>
      </c>
      <c r="AU117" s="14" t="s">
        <v>71</v>
      </c>
    </row>
    <row r="118" spans="2:65" s="1" customFormat="1" ht="16.5" customHeight="1">
      <c r="B118" s="29"/>
      <c r="C118" s="128" t="s">
        <v>193</v>
      </c>
      <c r="D118" s="128" t="s">
        <v>142</v>
      </c>
      <c r="E118" s="129" t="s">
        <v>268</v>
      </c>
      <c r="F118" s="130" t="s">
        <v>269</v>
      </c>
      <c r="G118" s="131" t="s">
        <v>195</v>
      </c>
      <c r="H118" s="132">
        <v>0.4</v>
      </c>
      <c r="I118" s="133"/>
      <c r="J118" s="134">
        <f>ROUND(I118*H118,2)</f>
        <v>0</v>
      </c>
      <c r="K118" s="135"/>
      <c r="L118" s="136"/>
      <c r="M118" s="137" t="s">
        <v>19</v>
      </c>
      <c r="N118" s="138" t="s">
        <v>42</v>
      </c>
      <c r="P118" s="120">
        <f>O118*H118</f>
        <v>0</v>
      </c>
      <c r="Q118" s="120">
        <v>1</v>
      </c>
      <c r="R118" s="120">
        <f>Q118*H118</f>
        <v>0.4</v>
      </c>
      <c r="S118" s="120">
        <v>0</v>
      </c>
      <c r="T118" s="121">
        <f>S118*H118</f>
        <v>0</v>
      </c>
      <c r="AR118" s="122" t="s">
        <v>145</v>
      </c>
      <c r="AT118" s="122" t="s">
        <v>142</v>
      </c>
      <c r="AU118" s="122" t="s">
        <v>71</v>
      </c>
      <c r="AY118" s="14" t="s">
        <v>136</v>
      </c>
      <c r="BE118" s="123">
        <f>IF(N118="základní",J118,0)</f>
        <v>0</v>
      </c>
      <c r="BF118" s="123">
        <f>IF(N118="snížená",J118,0)</f>
        <v>0</v>
      </c>
      <c r="BG118" s="123">
        <f>IF(N118="zákl. přenesená",J118,0)</f>
        <v>0</v>
      </c>
      <c r="BH118" s="123">
        <f>IF(N118="sníž. přenesená",J118,0)</f>
        <v>0</v>
      </c>
      <c r="BI118" s="123">
        <f>IF(N118="nulová",J118,0)</f>
        <v>0</v>
      </c>
      <c r="BJ118" s="14" t="s">
        <v>78</v>
      </c>
      <c r="BK118" s="123">
        <f>ROUND(I118*H118,2)</f>
        <v>0</v>
      </c>
      <c r="BL118" s="14" t="s">
        <v>135</v>
      </c>
      <c r="BM118" s="122" t="s">
        <v>208</v>
      </c>
    </row>
    <row r="119" spans="2:65" s="1" customFormat="1" ht="11.25">
      <c r="B119" s="29"/>
      <c r="D119" s="124" t="s">
        <v>137</v>
      </c>
      <c r="F119" s="125" t="s">
        <v>269</v>
      </c>
      <c r="I119" s="126"/>
      <c r="L119" s="29"/>
      <c r="M119" s="127"/>
      <c r="T119" s="50"/>
      <c r="AT119" s="14" t="s">
        <v>137</v>
      </c>
      <c r="AU119" s="14" t="s">
        <v>71</v>
      </c>
    </row>
    <row r="120" spans="2:65" s="1" customFormat="1" ht="16.5" customHeight="1">
      <c r="B120" s="29"/>
      <c r="C120" s="110" t="s">
        <v>171</v>
      </c>
      <c r="D120" s="110" t="s">
        <v>131</v>
      </c>
      <c r="E120" s="111" t="s">
        <v>197</v>
      </c>
      <c r="F120" s="112" t="s">
        <v>198</v>
      </c>
      <c r="G120" s="113" t="s">
        <v>199</v>
      </c>
      <c r="H120" s="114">
        <v>9</v>
      </c>
      <c r="I120" s="115"/>
      <c r="J120" s="116">
        <f>ROUND(I120*H120,2)</f>
        <v>0</v>
      </c>
      <c r="K120" s="117"/>
      <c r="L120" s="29"/>
      <c r="M120" s="118" t="s">
        <v>19</v>
      </c>
      <c r="N120" s="119" t="s">
        <v>42</v>
      </c>
      <c r="P120" s="120">
        <f>O120*H120</f>
        <v>0</v>
      </c>
      <c r="Q120" s="120">
        <v>6.0000000000000002E-5</v>
      </c>
      <c r="R120" s="120">
        <f>Q120*H120</f>
        <v>5.4000000000000001E-4</v>
      </c>
      <c r="S120" s="120">
        <v>0</v>
      </c>
      <c r="T120" s="121">
        <f>S120*H120</f>
        <v>0</v>
      </c>
      <c r="AR120" s="122" t="s">
        <v>135</v>
      </c>
      <c r="AT120" s="122" t="s">
        <v>131</v>
      </c>
      <c r="AU120" s="122" t="s">
        <v>71</v>
      </c>
      <c r="AY120" s="14" t="s">
        <v>136</v>
      </c>
      <c r="BE120" s="123">
        <f>IF(N120="základní",J120,0)</f>
        <v>0</v>
      </c>
      <c r="BF120" s="123">
        <f>IF(N120="snížená",J120,0)</f>
        <v>0</v>
      </c>
      <c r="BG120" s="123">
        <f>IF(N120="zákl. přenesená",J120,0)</f>
        <v>0</v>
      </c>
      <c r="BH120" s="123">
        <f>IF(N120="sníž. přenesená",J120,0)</f>
        <v>0</v>
      </c>
      <c r="BI120" s="123">
        <f>IF(N120="nulová",J120,0)</f>
        <v>0</v>
      </c>
      <c r="BJ120" s="14" t="s">
        <v>78</v>
      </c>
      <c r="BK120" s="123">
        <f>ROUND(I120*H120,2)</f>
        <v>0</v>
      </c>
      <c r="BL120" s="14" t="s">
        <v>135</v>
      </c>
      <c r="BM120" s="122" t="s">
        <v>212</v>
      </c>
    </row>
    <row r="121" spans="2:65" s="1" customFormat="1" ht="11.25">
      <c r="B121" s="29"/>
      <c r="D121" s="124" t="s">
        <v>137</v>
      </c>
      <c r="F121" s="125" t="s">
        <v>201</v>
      </c>
      <c r="I121" s="126"/>
      <c r="L121" s="29"/>
      <c r="M121" s="127"/>
      <c r="T121" s="50"/>
      <c r="AT121" s="14" t="s">
        <v>137</v>
      </c>
      <c r="AU121" s="14" t="s">
        <v>71</v>
      </c>
    </row>
    <row r="122" spans="2:65" s="1" customFormat="1" ht="11.25">
      <c r="B122" s="29"/>
      <c r="D122" s="153" t="s">
        <v>154</v>
      </c>
      <c r="F122" s="154" t="s">
        <v>202</v>
      </c>
      <c r="I122" s="126"/>
      <c r="L122" s="29"/>
      <c r="M122" s="127"/>
      <c r="T122" s="50"/>
      <c r="AT122" s="14" t="s">
        <v>154</v>
      </c>
      <c r="AU122" s="14" t="s">
        <v>71</v>
      </c>
    </row>
    <row r="123" spans="2:65" s="9" customFormat="1" ht="11.25">
      <c r="B123" s="139"/>
      <c r="D123" s="124" t="s">
        <v>147</v>
      </c>
      <c r="E123" s="140" t="s">
        <v>19</v>
      </c>
      <c r="F123" s="141" t="s">
        <v>400</v>
      </c>
      <c r="H123" s="142">
        <v>9</v>
      </c>
      <c r="I123" s="143"/>
      <c r="L123" s="139"/>
      <c r="M123" s="144"/>
      <c r="T123" s="145"/>
      <c r="AT123" s="140" t="s">
        <v>147</v>
      </c>
      <c r="AU123" s="140" t="s">
        <v>71</v>
      </c>
      <c r="AV123" s="9" t="s">
        <v>80</v>
      </c>
      <c r="AW123" s="9" t="s">
        <v>33</v>
      </c>
      <c r="AX123" s="9" t="s">
        <v>71</v>
      </c>
      <c r="AY123" s="140" t="s">
        <v>136</v>
      </c>
    </row>
    <row r="124" spans="2:65" s="10" customFormat="1" ht="11.25">
      <c r="B124" s="146"/>
      <c r="D124" s="124" t="s">
        <v>147</v>
      </c>
      <c r="E124" s="147" t="s">
        <v>19</v>
      </c>
      <c r="F124" s="148" t="s">
        <v>149</v>
      </c>
      <c r="H124" s="149">
        <v>9</v>
      </c>
      <c r="I124" s="150"/>
      <c r="L124" s="146"/>
      <c r="M124" s="151"/>
      <c r="T124" s="152"/>
      <c r="AT124" s="147" t="s">
        <v>147</v>
      </c>
      <c r="AU124" s="147" t="s">
        <v>71</v>
      </c>
      <c r="AV124" s="10" t="s">
        <v>135</v>
      </c>
      <c r="AW124" s="10" t="s">
        <v>33</v>
      </c>
      <c r="AX124" s="10" t="s">
        <v>78</v>
      </c>
      <c r="AY124" s="147" t="s">
        <v>136</v>
      </c>
    </row>
    <row r="125" spans="2:65" s="1" customFormat="1" ht="21.75" customHeight="1">
      <c r="B125" s="29"/>
      <c r="C125" s="110" t="s">
        <v>203</v>
      </c>
      <c r="D125" s="110" t="s">
        <v>131</v>
      </c>
      <c r="E125" s="111" t="s">
        <v>204</v>
      </c>
      <c r="F125" s="112" t="s">
        <v>205</v>
      </c>
      <c r="G125" s="113" t="s">
        <v>140</v>
      </c>
      <c r="H125" s="114">
        <v>1.8</v>
      </c>
      <c r="I125" s="115"/>
      <c r="J125" s="116">
        <f>ROUND(I125*H125,2)</f>
        <v>0</v>
      </c>
      <c r="K125" s="117"/>
      <c r="L125" s="29"/>
      <c r="M125" s="118" t="s">
        <v>19</v>
      </c>
      <c r="N125" s="119" t="s">
        <v>42</v>
      </c>
      <c r="P125" s="120">
        <f>O125*H125</f>
        <v>0</v>
      </c>
      <c r="Q125" s="120">
        <v>0</v>
      </c>
      <c r="R125" s="120">
        <f>Q125*H125</f>
        <v>0</v>
      </c>
      <c r="S125" s="120">
        <v>0</v>
      </c>
      <c r="T125" s="121">
        <f>S125*H125</f>
        <v>0</v>
      </c>
      <c r="AR125" s="122" t="s">
        <v>135</v>
      </c>
      <c r="AT125" s="122" t="s">
        <v>131</v>
      </c>
      <c r="AU125" s="122" t="s">
        <v>71</v>
      </c>
      <c r="AY125" s="14" t="s">
        <v>136</v>
      </c>
      <c r="BE125" s="123">
        <f>IF(N125="základní",J125,0)</f>
        <v>0</v>
      </c>
      <c r="BF125" s="123">
        <f>IF(N125="snížená",J125,0)</f>
        <v>0</v>
      </c>
      <c r="BG125" s="123">
        <f>IF(N125="zákl. přenesená",J125,0)</f>
        <v>0</v>
      </c>
      <c r="BH125" s="123">
        <f>IF(N125="sníž. přenesená",J125,0)</f>
        <v>0</v>
      </c>
      <c r="BI125" s="123">
        <f>IF(N125="nulová",J125,0)</f>
        <v>0</v>
      </c>
      <c r="BJ125" s="14" t="s">
        <v>78</v>
      </c>
      <c r="BK125" s="123">
        <f>ROUND(I125*H125,2)</f>
        <v>0</v>
      </c>
      <c r="BL125" s="14" t="s">
        <v>135</v>
      </c>
      <c r="BM125" s="122" t="s">
        <v>215</v>
      </c>
    </row>
    <row r="126" spans="2:65" s="1" customFormat="1" ht="11.25">
      <c r="B126" s="29"/>
      <c r="D126" s="124" t="s">
        <v>137</v>
      </c>
      <c r="F126" s="125" t="s">
        <v>205</v>
      </c>
      <c r="I126" s="126"/>
      <c r="L126" s="29"/>
      <c r="M126" s="127"/>
      <c r="T126" s="50"/>
      <c r="AT126" s="14" t="s">
        <v>137</v>
      </c>
      <c r="AU126" s="14" t="s">
        <v>71</v>
      </c>
    </row>
    <row r="127" spans="2:65" s="9" customFormat="1" ht="11.25">
      <c r="B127" s="139"/>
      <c r="D127" s="124" t="s">
        <v>147</v>
      </c>
      <c r="E127" s="140" t="s">
        <v>19</v>
      </c>
      <c r="F127" s="141" t="s">
        <v>401</v>
      </c>
      <c r="H127" s="142">
        <v>1.8</v>
      </c>
      <c r="I127" s="143"/>
      <c r="L127" s="139"/>
      <c r="M127" s="144"/>
      <c r="T127" s="145"/>
      <c r="AT127" s="140" t="s">
        <v>147</v>
      </c>
      <c r="AU127" s="140" t="s">
        <v>71</v>
      </c>
      <c r="AV127" s="9" t="s">
        <v>80</v>
      </c>
      <c r="AW127" s="9" t="s">
        <v>33</v>
      </c>
      <c r="AX127" s="9" t="s">
        <v>71</v>
      </c>
      <c r="AY127" s="140" t="s">
        <v>136</v>
      </c>
    </row>
    <row r="128" spans="2:65" s="10" customFormat="1" ht="11.25">
      <c r="B128" s="146"/>
      <c r="D128" s="124" t="s">
        <v>147</v>
      </c>
      <c r="E128" s="147" t="s">
        <v>19</v>
      </c>
      <c r="F128" s="148" t="s">
        <v>149</v>
      </c>
      <c r="H128" s="149">
        <v>1.8</v>
      </c>
      <c r="I128" s="150"/>
      <c r="L128" s="146"/>
      <c r="M128" s="151"/>
      <c r="T128" s="152"/>
      <c r="AT128" s="147" t="s">
        <v>147</v>
      </c>
      <c r="AU128" s="147" t="s">
        <v>71</v>
      </c>
      <c r="AV128" s="10" t="s">
        <v>135</v>
      </c>
      <c r="AW128" s="10" t="s">
        <v>33</v>
      </c>
      <c r="AX128" s="10" t="s">
        <v>78</v>
      </c>
      <c r="AY128" s="147" t="s">
        <v>136</v>
      </c>
    </row>
    <row r="129" spans="2:65" s="1" customFormat="1" ht="21.75" customHeight="1">
      <c r="B129" s="29"/>
      <c r="C129" s="110" t="s">
        <v>176</v>
      </c>
      <c r="D129" s="110" t="s">
        <v>131</v>
      </c>
      <c r="E129" s="111" t="s">
        <v>180</v>
      </c>
      <c r="F129" s="112" t="s">
        <v>181</v>
      </c>
      <c r="G129" s="113" t="s">
        <v>182</v>
      </c>
      <c r="H129" s="114">
        <v>1130</v>
      </c>
      <c r="I129" s="115"/>
      <c r="J129" s="116">
        <f>ROUND(I129*H129,2)</f>
        <v>0</v>
      </c>
      <c r="K129" s="117"/>
      <c r="L129" s="29"/>
      <c r="M129" s="118" t="s">
        <v>19</v>
      </c>
      <c r="N129" s="119" t="s">
        <v>42</v>
      </c>
      <c r="P129" s="120">
        <f>O129*H129</f>
        <v>0</v>
      </c>
      <c r="Q129" s="120">
        <v>2.0000000000000001E-4</v>
      </c>
      <c r="R129" s="120">
        <f>Q129*H129</f>
        <v>0.22600000000000001</v>
      </c>
      <c r="S129" s="120">
        <v>0</v>
      </c>
      <c r="T129" s="121">
        <f>S129*H129</f>
        <v>0</v>
      </c>
      <c r="AR129" s="122" t="s">
        <v>135</v>
      </c>
      <c r="AT129" s="122" t="s">
        <v>131</v>
      </c>
      <c r="AU129" s="122" t="s">
        <v>71</v>
      </c>
      <c r="AY129" s="14" t="s">
        <v>136</v>
      </c>
      <c r="BE129" s="123">
        <f>IF(N129="základní",J129,0)</f>
        <v>0</v>
      </c>
      <c r="BF129" s="123">
        <f>IF(N129="snížená",J129,0)</f>
        <v>0</v>
      </c>
      <c r="BG129" s="123">
        <f>IF(N129="zákl. přenesená",J129,0)</f>
        <v>0</v>
      </c>
      <c r="BH129" s="123">
        <f>IF(N129="sníž. přenesená",J129,0)</f>
        <v>0</v>
      </c>
      <c r="BI129" s="123">
        <f>IF(N129="nulová",J129,0)</f>
        <v>0</v>
      </c>
      <c r="BJ129" s="14" t="s">
        <v>78</v>
      </c>
      <c r="BK129" s="123">
        <f>ROUND(I129*H129,2)</f>
        <v>0</v>
      </c>
      <c r="BL129" s="14" t="s">
        <v>135</v>
      </c>
      <c r="BM129" s="122" t="s">
        <v>219</v>
      </c>
    </row>
    <row r="130" spans="2:65" s="1" customFormat="1" ht="19.5">
      <c r="B130" s="29"/>
      <c r="D130" s="124" t="s">
        <v>137</v>
      </c>
      <c r="F130" s="125" t="s">
        <v>184</v>
      </c>
      <c r="I130" s="126"/>
      <c r="L130" s="29"/>
      <c r="M130" s="127"/>
      <c r="T130" s="50"/>
      <c r="AT130" s="14" t="s">
        <v>137</v>
      </c>
      <c r="AU130" s="14" t="s">
        <v>71</v>
      </c>
    </row>
    <row r="131" spans="2:65" s="1" customFormat="1" ht="11.25">
      <c r="B131" s="29"/>
      <c r="D131" s="153" t="s">
        <v>154</v>
      </c>
      <c r="F131" s="154" t="s">
        <v>185</v>
      </c>
      <c r="I131" s="126"/>
      <c r="L131" s="29"/>
      <c r="M131" s="127"/>
      <c r="T131" s="50"/>
      <c r="AT131" s="14" t="s">
        <v>154</v>
      </c>
      <c r="AU131" s="14" t="s">
        <v>71</v>
      </c>
    </row>
    <row r="132" spans="2:65" s="9" customFormat="1" ht="11.25">
      <c r="B132" s="139"/>
      <c r="D132" s="124" t="s">
        <v>147</v>
      </c>
      <c r="E132" s="140" t="s">
        <v>19</v>
      </c>
      <c r="F132" s="141" t="s">
        <v>402</v>
      </c>
      <c r="H132" s="142">
        <v>1130</v>
      </c>
      <c r="I132" s="143"/>
      <c r="L132" s="139"/>
      <c r="M132" s="144"/>
      <c r="T132" s="145"/>
      <c r="AT132" s="140" t="s">
        <v>147</v>
      </c>
      <c r="AU132" s="140" t="s">
        <v>71</v>
      </c>
      <c r="AV132" s="9" t="s">
        <v>80</v>
      </c>
      <c r="AW132" s="9" t="s">
        <v>33</v>
      </c>
      <c r="AX132" s="9" t="s">
        <v>71</v>
      </c>
      <c r="AY132" s="140" t="s">
        <v>136</v>
      </c>
    </row>
    <row r="133" spans="2:65" s="10" customFormat="1" ht="11.25">
      <c r="B133" s="146"/>
      <c r="D133" s="124" t="s">
        <v>147</v>
      </c>
      <c r="E133" s="147" t="s">
        <v>19</v>
      </c>
      <c r="F133" s="148" t="s">
        <v>149</v>
      </c>
      <c r="H133" s="149">
        <v>1130</v>
      </c>
      <c r="I133" s="150"/>
      <c r="L133" s="146"/>
      <c r="M133" s="151"/>
      <c r="T133" s="152"/>
      <c r="AT133" s="147" t="s">
        <v>147</v>
      </c>
      <c r="AU133" s="147" t="s">
        <v>71</v>
      </c>
      <c r="AV133" s="10" t="s">
        <v>135</v>
      </c>
      <c r="AW133" s="10" t="s">
        <v>33</v>
      </c>
      <c r="AX133" s="10" t="s">
        <v>78</v>
      </c>
      <c r="AY133" s="147" t="s">
        <v>136</v>
      </c>
    </row>
    <row r="134" spans="2:65" s="1" customFormat="1" ht="24.2" customHeight="1">
      <c r="B134" s="29"/>
      <c r="C134" s="128" t="s">
        <v>8</v>
      </c>
      <c r="D134" s="128" t="s">
        <v>142</v>
      </c>
      <c r="E134" s="129" t="s">
        <v>210</v>
      </c>
      <c r="F134" s="130" t="s">
        <v>211</v>
      </c>
      <c r="G134" s="131" t="s">
        <v>134</v>
      </c>
      <c r="H134" s="132">
        <v>452</v>
      </c>
      <c r="I134" s="133"/>
      <c r="J134" s="134">
        <f>ROUND(I134*H134,2)</f>
        <v>0</v>
      </c>
      <c r="K134" s="135"/>
      <c r="L134" s="136"/>
      <c r="M134" s="137" t="s">
        <v>19</v>
      </c>
      <c r="N134" s="138" t="s">
        <v>42</v>
      </c>
      <c r="P134" s="120">
        <f>O134*H134</f>
        <v>0</v>
      </c>
      <c r="Q134" s="120">
        <v>0</v>
      </c>
      <c r="R134" s="120">
        <f>Q134*H134</f>
        <v>0</v>
      </c>
      <c r="S134" s="120">
        <v>0</v>
      </c>
      <c r="T134" s="121">
        <f>S134*H134</f>
        <v>0</v>
      </c>
      <c r="AR134" s="122" t="s">
        <v>145</v>
      </c>
      <c r="AT134" s="122" t="s">
        <v>142</v>
      </c>
      <c r="AU134" s="122" t="s">
        <v>71</v>
      </c>
      <c r="AY134" s="14" t="s">
        <v>136</v>
      </c>
      <c r="BE134" s="123">
        <f>IF(N134="základní",J134,0)</f>
        <v>0</v>
      </c>
      <c r="BF134" s="123">
        <f>IF(N134="snížená",J134,0)</f>
        <v>0</v>
      </c>
      <c r="BG134" s="123">
        <f>IF(N134="zákl. přenesená",J134,0)</f>
        <v>0</v>
      </c>
      <c r="BH134" s="123">
        <f>IF(N134="sníž. přenesená",J134,0)</f>
        <v>0</v>
      </c>
      <c r="BI134" s="123">
        <f>IF(N134="nulová",J134,0)</f>
        <v>0</v>
      </c>
      <c r="BJ134" s="14" t="s">
        <v>78</v>
      </c>
      <c r="BK134" s="123">
        <f>ROUND(I134*H134,2)</f>
        <v>0</v>
      </c>
      <c r="BL134" s="14" t="s">
        <v>135</v>
      </c>
      <c r="BM134" s="122" t="s">
        <v>234</v>
      </c>
    </row>
    <row r="135" spans="2:65" s="1" customFormat="1" ht="11.25">
      <c r="B135" s="29"/>
      <c r="D135" s="124" t="s">
        <v>137</v>
      </c>
      <c r="F135" s="125" t="s">
        <v>211</v>
      </c>
      <c r="I135" s="126"/>
      <c r="L135" s="29"/>
      <c r="M135" s="127"/>
      <c r="T135" s="50"/>
      <c r="AT135" s="14" t="s">
        <v>137</v>
      </c>
      <c r="AU135" s="14" t="s">
        <v>71</v>
      </c>
    </row>
    <row r="136" spans="2:65" s="1" customFormat="1" ht="21.75" customHeight="1">
      <c r="B136" s="29"/>
      <c r="C136" s="128" t="s">
        <v>183</v>
      </c>
      <c r="D136" s="128" t="s">
        <v>142</v>
      </c>
      <c r="E136" s="129" t="s">
        <v>403</v>
      </c>
      <c r="F136" s="130" t="s">
        <v>404</v>
      </c>
      <c r="G136" s="131" t="s">
        <v>134</v>
      </c>
      <c r="H136" s="132">
        <v>226</v>
      </c>
      <c r="I136" s="133"/>
      <c r="J136" s="134">
        <f>ROUND(I136*H136,2)</f>
        <v>0</v>
      </c>
      <c r="K136" s="135"/>
      <c r="L136" s="136"/>
      <c r="M136" s="137" t="s">
        <v>19</v>
      </c>
      <c r="N136" s="138" t="s">
        <v>42</v>
      </c>
      <c r="P136" s="120">
        <f>O136*H136</f>
        <v>0</v>
      </c>
      <c r="Q136" s="120">
        <v>0</v>
      </c>
      <c r="R136" s="120">
        <f>Q136*H136</f>
        <v>0</v>
      </c>
      <c r="S136" s="120">
        <v>0</v>
      </c>
      <c r="T136" s="121">
        <f>S136*H136</f>
        <v>0</v>
      </c>
      <c r="AR136" s="122" t="s">
        <v>145</v>
      </c>
      <c r="AT136" s="122" t="s">
        <v>142</v>
      </c>
      <c r="AU136" s="122" t="s">
        <v>71</v>
      </c>
      <c r="AY136" s="14" t="s">
        <v>136</v>
      </c>
      <c r="BE136" s="123">
        <f>IF(N136="základní",J136,0)</f>
        <v>0</v>
      </c>
      <c r="BF136" s="123">
        <f>IF(N136="snížená",J136,0)</f>
        <v>0</v>
      </c>
      <c r="BG136" s="123">
        <f>IF(N136="zákl. přenesená",J136,0)</f>
        <v>0</v>
      </c>
      <c r="BH136" s="123">
        <f>IF(N136="sníž. přenesená",J136,0)</f>
        <v>0</v>
      </c>
      <c r="BI136" s="123">
        <f>IF(N136="nulová",J136,0)</f>
        <v>0</v>
      </c>
      <c r="BJ136" s="14" t="s">
        <v>78</v>
      </c>
      <c r="BK136" s="123">
        <f>ROUND(I136*H136,2)</f>
        <v>0</v>
      </c>
      <c r="BL136" s="14" t="s">
        <v>135</v>
      </c>
      <c r="BM136" s="122" t="s">
        <v>251</v>
      </c>
    </row>
    <row r="137" spans="2:65" s="1" customFormat="1" ht="11.25">
      <c r="B137" s="29"/>
      <c r="D137" s="124" t="s">
        <v>137</v>
      </c>
      <c r="F137" s="125" t="s">
        <v>404</v>
      </c>
      <c r="I137" s="126"/>
      <c r="L137" s="29"/>
      <c r="M137" s="127"/>
      <c r="T137" s="50"/>
      <c r="AT137" s="14" t="s">
        <v>137</v>
      </c>
      <c r="AU137" s="14" t="s">
        <v>71</v>
      </c>
    </row>
    <row r="138" spans="2:65" s="1" customFormat="1" ht="16.5" customHeight="1">
      <c r="B138" s="29"/>
      <c r="C138" s="110" t="s">
        <v>216</v>
      </c>
      <c r="D138" s="110" t="s">
        <v>131</v>
      </c>
      <c r="E138" s="111" t="s">
        <v>217</v>
      </c>
      <c r="F138" s="112" t="s">
        <v>218</v>
      </c>
      <c r="G138" s="113" t="s">
        <v>140</v>
      </c>
      <c r="H138" s="114">
        <v>2216</v>
      </c>
      <c r="I138" s="115"/>
      <c r="J138" s="116">
        <f>ROUND(I138*H138,2)</f>
        <v>0</v>
      </c>
      <c r="K138" s="117"/>
      <c r="L138" s="29"/>
      <c r="M138" s="118" t="s">
        <v>19</v>
      </c>
      <c r="N138" s="119" t="s">
        <v>42</v>
      </c>
      <c r="P138" s="120">
        <f>O138*H138</f>
        <v>0</v>
      </c>
      <c r="Q138" s="120">
        <v>0</v>
      </c>
      <c r="R138" s="120">
        <f>Q138*H138</f>
        <v>0</v>
      </c>
      <c r="S138" s="120">
        <v>0</v>
      </c>
      <c r="T138" s="121">
        <f>S138*H138</f>
        <v>0</v>
      </c>
      <c r="AR138" s="122" t="s">
        <v>135</v>
      </c>
      <c r="AT138" s="122" t="s">
        <v>131</v>
      </c>
      <c r="AU138" s="122" t="s">
        <v>71</v>
      </c>
      <c r="AY138" s="14" t="s">
        <v>136</v>
      </c>
      <c r="BE138" s="123">
        <f>IF(N138="základní",J138,0)</f>
        <v>0</v>
      </c>
      <c r="BF138" s="123">
        <f>IF(N138="snížená",J138,0)</f>
        <v>0</v>
      </c>
      <c r="BG138" s="123">
        <f>IF(N138="zákl. přenesená",J138,0)</f>
        <v>0</v>
      </c>
      <c r="BH138" s="123">
        <f>IF(N138="sníž. přenesená",J138,0)</f>
        <v>0</v>
      </c>
      <c r="BI138" s="123">
        <f>IF(N138="nulová",J138,0)</f>
        <v>0</v>
      </c>
      <c r="BJ138" s="14" t="s">
        <v>78</v>
      </c>
      <c r="BK138" s="123">
        <f>ROUND(I138*H138,2)</f>
        <v>0</v>
      </c>
      <c r="BL138" s="14" t="s">
        <v>135</v>
      </c>
      <c r="BM138" s="122" t="s">
        <v>256</v>
      </c>
    </row>
    <row r="139" spans="2:65" s="1" customFormat="1" ht="11.25">
      <c r="B139" s="29"/>
      <c r="D139" s="124" t="s">
        <v>137</v>
      </c>
      <c r="F139" s="125" t="s">
        <v>220</v>
      </c>
      <c r="I139" s="126"/>
      <c r="L139" s="29"/>
      <c r="M139" s="127"/>
      <c r="T139" s="50"/>
      <c r="AT139" s="14" t="s">
        <v>137</v>
      </c>
      <c r="AU139" s="14" t="s">
        <v>71</v>
      </c>
    </row>
    <row r="140" spans="2:65" s="1" customFormat="1" ht="11.25">
      <c r="B140" s="29"/>
      <c r="D140" s="153" t="s">
        <v>154</v>
      </c>
      <c r="F140" s="154" t="s">
        <v>221</v>
      </c>
      <c r="I140" s="126"/>
      <c r="L140" s="29"/>
      <c r="M140" s="127"/>
      <c r="T140" s="50"/>
      <c r="AT140" s="14" t="s">
        <v>154</v>
      </c>
      <c r="AU140" s="14" t="s">
        <v>71</v>
      </c>
    </row>
    <row r="141" spans="2:65" s="1" customFormat="1" ht="16.5" customHeight="1">
      <c r="B141" s="29"/>
      <c r="C141" s="128" t="s">
        <v>200</v>
      </c>
      <c r="D141" s="128" t="s">
        <v>142</v>
      </c>
      <c r="E141" s="129" t="s">
        <v>222</v>
      </c>
      <c r="F141" s="130" t="s">
        <v>223</v>
      </c>
      <c r="G141" s="131" t="s">
        <v>140</v>
      </c>
      <c r="H141" s="132">
        <v>2659.2</v>
      </c>
      <c r="I141" s="133"/>
      <c r="J141" s="134">
        <f>ROUND(I141*H141,2)</f>
        <v>0</v>
      </c>
      <c r="K141" s="135"/>
      <c r="L141" s="136"/>
      <c r="M141" s="137" t="s">
        <v>19</v>
      </c>
      <c r="N141" s="138" t="s">
        <v>42</v>
      </c>
      <c r="P141" s="120">
        <f>O141*H141</f>
        <v>0</v>
      </c>
      <c r="Q141" s="120">
        <v>1.7700000000000001E-3</v>
      </c>
      <c r="R141" s="120">
        <f>Q141*H141</f>
        <v>4.7067839999999999</v>
      </c>
      <c r="S141" s="120">
        <v>0</v>
      </c>
      <c r="T141" s="121">
        <f>S141*H141</f>
        <v>0</v>
      </c>
      <c r="AR141" s="122" t="s">
        <v>145</v>
      </c>
      <c r="AT141" s="122" t="s">
        <v>142</v>
      </c>
      <c r="AU141" s="122" t="s">
        <v>71</v>
      </c>
      <c r="AY141" s="14" t="s">
        <v>136</v>
      </c>
      <c r="BE141" s="123">
        <f>IF(N141="základní",J141,0)</f>
        <v>0</v>
      </c>
      <c r="BF141" s="123">
        <f>IF(N141="snížená",J141,0)</f>
        <v>0</v>
      </c>
      <c r="BG141" s="123">
        <f>IF(N141="zákl. přenesená",J141,0)</f>
        <v>0</v>
      </c>
      <c r="BH141" s="123">
        <f>IF(N141="sníž. přenesená",J141,0)</f>
        <v>0</v>
      </c>
      <c r="BI141" s="123">
        <f>IF(N141="nulová",J141,0)</f>
        <v>0</v>
      </c>
      <c r="BJ141" s="14" t="s">
        <v>78</v>
      </c>
      <c r="BK141" s="123">
        <f>ROUND(I141*H141,2)</f>
        <v>0</v>
      </c>
      <c r="BL141" s="14" t="s">
        <v>135</v>
      </c>
      <c r="BM141" s="122" t="s">
        <v>405</v>
      </c>
    </row>
    <row r="142" spans="2:65" s="1" customFormat="1" ht="11.25">
      <c r="B142" s="29"/>
      <c r="D142" s="124" t="s">
        <v>137</v>
      </c>
      <c r="F142" s="125" t="s">
        <v>223</v>
      </c>
      <c r="I142" s="126"/>
      <c r="L142" s="29"/>
      <c r="M142" s="127"/>
      <c r="T142" s="50"/>
      <c r="AT142" s="14" t="s">
        <v>137</v>
      </c>
      <c r="AU142" s="14" t="s">
        <v>71</v>
      </c>
    </row>
    <row r="143" spans="2:65" s="9" customFormat="1" ht="11.25">
      <c r="B143" s="139"/>
      <c r="D143" s="124" t="s">
        <v>147</v>
      </c>
      <c r="E143" s="140" t="s">
        <v>19</v>
      </c>
      <c r="F143" s="141" t="s">
        <v>406</v>
      </c>
      <c r="H143" s="142">
        <v>2659.2</v>
      </c>
      <c r="I143" s="143"/>
      <c r="L143" s="139"/>
      <c r="M143" s="144"/>
      <c r="T143" s="145"/>
      <c r="AT143" s="140" t="s">
        <v>147</v>
      </c>
      <c r="AU143" s="140" t="s">
        <v>71</v>
      </c>
      <c r="AV143" s="9" t="s">
        <v>80</v>
      </c>
      <c r="AW143" s="9" t="s">
        <v>33</v>
      </c>
      <c r="AX143" s="9" t="s">
        <v>71</v>
      </c>
      <c r="AY143" s="140" t="s">
        <v>136</v>
      </c>
    </row>
    <row r="144" spans="2:65" s="10" customFormat="1" ht="11.25">
      <c r="B144" s="146"/>
      <c r="D144" s="124" t="s">
        <v>147</v>
      </c>
      <c r="E144" s="147" t="s">
        <v>19</v>
      </c>
      <c r="F144" s="148" t="s">
        <v>149</v>
      </c>
      <c r="H144" s="149">
        <v>2659.2</v>
      </c>
      <c r="I144" s="150"/>
      <c r="L144" s="146"/>
      <c r="M144" s="151"/>
      <c r="T144" s="152"/>
      <c r="AT144" s="147" t="s">
        <v>147</v>
      </c>
      <c r="AU144" s="147" t="s">
        <v>71</v>
      </c>
      <c r="AV144" s="10" t="s">
        <v>135</v>
      </c>
      <c r="AW144" s="10" t="s">
        <v>33</v>
      </c>
      <c r="AX144" s="10" t="s">
        <v>78</v>
      </c>
      <c r="AY144" s="147" t="s">
        <v>136</v>
      </c>
    </row>
    <row r="145" spans="2:65" s="11" customFormat="1" ht="11.25">
      <c r="B145" s="155"/>
      <c r="D145" s="124" t="s">
        <v>147</v>
      </c>
      <c r="E145" s="156" t="s">
        <v>19</v>
      </c>
      <c r="F145" s="157" t="s">
        <v>226</v>
      </c>
      <c r="H145" s="156" t="s">
        <v>19</v>
      </c>
      <c r="I145" s="158"/>
      <c r="L145" s="155"/>
      <c r="M145" s="159"/>
      <c r="T145" s="160"/>
      <c r="AT145" s="156" t="s">
        <v>147</v>
      </c>
      <c r="AU145" s="156" t="s">
        <v>71</v>
      </c>
      <c r="AV145" s="11" t="s">
        <v>78</v>
      </c>
      <c r="AW145" s="11" t="s">
        <v>33</v>
      </c>
      <c r="AX145" s="11" t="s">
        <v>71</v>
      </c>
      <c r="AY145" s="156" t="s">
        <v>136</v>
      </c>
    </row>
    <row r="146" spans="2:65" s="11" customFormat="1" ht="11.25">
      <c r="B146" s="155"/>
      <c r="D146" s="124" t="s">
        <v>147</v>
      </c>
      <c r="E146" s="156" t="s">
        <v>19</v>
      </c>
      <c r="F146" s="157" t="s">
        <v>227</v>
      </c>
      <c r="H146" s="156" t="s">
        <v>19</v>
      </c>
      <c r="I146" s="158"/>
      <c r="L146" s="155"/>
      <c r="M146" s="159"/>
      <c r="T146" s="160"/>
      <c r="AT146" s="156" t="s">
        <v>147</v>
      </c>
      <c r="AU146" s="156" t="s">
        <v>71</v>
      </c>
      <c r="AV146" s="11" t="s">
        <v>78</v>
      </c>
      <c r="AW146" s="11" t="s">
        <v>33</v>
      </c>
      <c r="AX146" s="11" t="s">
        <v>71</v>
      </c>
      <c r="AY146" s="156" t="s">
        <v>136</v>
      </c>
    </row>
    <row r="147" spans="2:65" s="11" customFormat="1" ht="11.25">
      <c r="B147" s="155"/>
      <c r="D147" s="124" t="s">
        <v>147</v>
      </c>
      <c r="E147" s="156" t="s">
        <v>19</v>
      </c>
      <c r="F147" s="157" t="s">
        <v>228</v>
      </c>
      <c r="H147" s="156" t="s">
        <v>19</v>
      </c>
      <c r="I147" s="158"/>
      <c r="L147" s="155"/>
      <c r="M147" s="159"/>
      <c r="T147" s="160"/>
      <c r="AT147" s="156" t="s">
        <v>147</v>
      </c>
      <c r="AU147" s="156" t="s">
        <v>71</v>
      </c>
      <c r="AV147" s="11" t="s">
        <v>78</v>
      </c>
      <c r="AW147" s="11" t="s">
        <v>33</v>
      </c>
      <c r="AX147" s="11" t="s">
        <v>71</v>
      </c>
      <c r="AY147" s="156" t="s">
        <v>136</v>
      </c>
    </row>
    <row r="148" spans="2:65" s="11" customFormat="1" ht="22.5">
      <c r="B148" s="155"/>
      <c r="D148" s="124" t="s">
        <v>147</v>
      </c>
      <c r="E148" s="156" t="s">
        <v>19</v>
      </c>
      <c r="F148" s="157" t="s">
        <v>229</v>
      </c>
      <c r="H148" s="156" t="s">
        <v>19</v>
      </c>
      <c r="I148" s="158"/>
      <c r="L148" s="155"/>
      <c r="M148" s="159"/>
      <c r="T148" s="160"/>
      <c r="AT148" s="156" t="s">
        <v>147</v>
      </c>
      <c r="AU148" s="156" t="s">
        <v>71</v>
      </c>
      <c r="AV148" s="11" t="s">
        <v>78</v>
      </c>
      <c r="AW148" s="11" t="s">
        <v>33</v>
      </c>
      <c r="AX148" s="11" t="s">
        <v>71</v>
      </c>
      <c r="AY148" s="156" t="s">
        <v>136</v>
      </c>
    </row>
    <row r="149" spans="2:65" s="11" customFormat="1" ht="11.25">
      <c r="B149" s="155"/>
      <c r="D149" s="124" t="s">
        <v>147</v>
      </c>
      <c r="E149" s="156" t="s">
        <v>19</v>
      </c>
      <c r="F149" s="157" t="s">
        <v>407</v>
      </c>
      <c r="H149" s="156" t="s">
        <v>19</v>
      </c>
      <c r="I149" s="158"/>
      <c r="L149" s="155"/>
      <c r="M149" s="159"/>
      <c r="T149" s="160"/>
      <c r="AT149" s="156" t="s">
        <v>147</v>
      </c>
      <c r="AU149" s="156" t="s">
        <v>71</v>
      </c>
      <c r="AV149" s="11" t="s">
        <v>78</v>
      </c>
      <c r="AW149" s="11" t="s">
        <v>33</v>
      </c>
      <c r="AX149" s="11" t="s">
        <v>71</v>
      </c>
      <c r="AY149" s="156" t="s">
        <v>136</v>
      </c>
    </row>
    <row r="150" spans="2:65" s="1" customFormat="1" ht="16.5" customHeight="1">
      <c r="B150" s="29"/>
      <c r="C150" s="110" t="s">
        <v>231</v>
      </c>
      <c r="D150" s="110" t="s">
        <v>131</v>
      </c>
      <c r="E150" s="111" t="s">
        <v>232</v>
      </c>
      <c r="F150" s="112" t="s">
        <v>233</v>
      </c>
      <c r="G150" s="113" t="s">
        <v>140</v>
      </c>
      <c r="H150" s="114">
        <v>1253</v>
      </c>
      <c r="I150" s="115"/>
      <c r="J150" s="116">
        <f>ROUND(I150*H150,2)</f>
        <v>0</v>
      </c>
      <c r="K150" s="117"/>
      <c r="L150" s="29"/>
      <c r="M150" s="118" t="s">
        <v>19</v>
      </c>
      <c r="N150" s="119" t="s">
        <v>42</v>
      </c>
      <c r="P150" s="120">
        <f>O150*H150</f>
        <v>0</v>
      </c>
      <c r="Q150" s="120">
        <v>0</v>
      </c>
      <c r="R150" s="120">
        <f>Q150*H150</f>
        <v>0</v>
      </c>
      <c r="S150" s="120">
        <v>0</v>
      </c>
      <c r="T150" s="121">
        <f>S150*H150</f>
        <v>0</v>
      </c>
      <c r="AR150" s="122" t="s">
        <v>135</v>
      </c>
      <c r="AT150" s="122" t="s">
        <v>131</v>
      </c>
      <c r="AU150" s="122" t="s">
        <v>71</v>
      </c>
      <c r="AY150" s="14" t="s">
        <v>136</v>
      </c>
      <c r="BE150" s="123">
        <f>IF(N150="základní",J150,0)</f>
        <v>0</v>
      </c>
      <c r="BF150" s="123">
        <f>IF(N150="snížená",J150,0)</f>
        <v>0</v>
      </c>
      <c r="BG150" s="123">
        <f>IF(N150="zákl. přenesená",J150,0)</f>
        <v>0</v>
      </c>
      <c r="BH150" s="123">
        <f>IF(N150="sníž. přenesená",J150,0)</f>
        <v>0</v>
      </c>
      <c r="BI150" s="123">
        <f>IF(N150="nulová",J150,0)</f>
        <v>0</v>
      </c>
      <c r="BJ150" s="14" t="s">
        <v>78</v>
      </c>
      <c r="BK150" s="123">
        <f>ROUND(I150*H150,2)</f>
        <v>0</v>
      </c>
      <c r="BL150" s="14" t="s">
        <v>135</v>
      </c>
      <c r="BM150" s="122" t="s">
        <v>263</v>
      </c>
    </row>
    <row r="151" spans="2:65" s="1" customFormat="1" ht="11.25">
      <c r="B151" s="29"/>
      <c r="D151" s="124" t="s">
        <v>137</v>
      </c>
      <c r="F151" s="125" t="s">
        <v>235</v>
      </c>
      <c r="I151" s="126"/>
      <c r="L151" s="29"/>
      <c r="M151" s="127"/>
      <c r="T151" s="50"/>
      <c r="AT151" s="14" t="s">
        <v>137</v>
      </c>
      <c r="AU151" s="14" t="s">
        <v>71</v>
      </c>
    </row>
    <row r="152" spans="2:65" s="1" customFormat="1" ht="11.25">
      <c r="B152" s="29"/>
      <c r="D152" s="153" t="s">
        <v>154</v>
      </c>
      <c r="F152" s="154" t="s">
        <v>236</v>
      </c>
      <c r="I152" s="126"/>
      <c r="L152" s="29"/>
      <c r="M152" s="127"/>
      <c r="T152" s="50"/>
      <c r="AT152" s="14" t="s">
        <v>154</v>
      </c>
      <c r="AU152" s="14" t="s">
        <v>71</v>
      </c>
    </row>
    <row r="153" spans="2:65" s="1" customFormat="1" ht="16.5" customHeight="1">
      <c r="B153" s="29"/>
      <c r="C153" s="128" t="s">
        <v>206</v>
      </c>
      <c r="D153" s="128" t="s">
        <v>142</v>
      </c>
      <c r="E153" s="129" t="s">
        <v>237</v>
      </c>
      <c r="F153" s="130" t="s">
        <v>238</v>
      </c>
      <c r="G153" s="131" t="s">
        <v>140</v>
      </c>
      <c r="H153" s="132">
        <v>1503.6</v>
      </c>
      <c r="I153" s="133"/>
      <c r="J153" s="134">
        <f>ROUND(I153*H153,2)</f>
        <v>0</v>
      </c>
      <c r="K153" s="135"/>
      <c r="L153" s="136"/>
      <c r="M153" s="137" t="s">
        <v>19</v>
      </c>
      <c r="N153" s="138" t="s">
        <v>42</v>
      </c>
      <c r="P153" s="120">
        <f>O153*H153</f>
        <v>0</v>
      </c>
      <c r="Q153" s="120">
        <v>0</v>
      </c>
      <c r="R153" s="120">
        <f>Q153*H153</f>
        <v>0</v>
      </c>
      <c r="S153" s="120">
        <v>0</v>
      </c>
      <c r="T153" s="121">
        <f>S153*H153</f>
        <v>0</v>
      </c>
      <c r="AR153" s="122" t="s">
        <v>145</v>
      </c>
      <c r="AT153" s="122" t="s">
        <v>142</v>
      </c>
      <c r="AU153" s="122" t="s">
        <v>71</v>
      </c>
      <c r="AY153" s="14" t="s">
        <v>136</v>
      </c>
      <c r="BE153" s="123">
        <f>IF(N153="základní",J153,0)</f>
        <v>0</v>
      </c>
      <c r="BF153" s="123">
        <f>IF(N153="snížená",J153,0)</f>
        <v>0</v>
      </c>
      <c r="BG153" s="123">
        <f>IF(N153="zákl. přenesená",J153,0)</f>
        <v>0</v>
      </c>
      <c r="BH153" s="123">
        <f>IF(N153="sníž. přenesená",J153,0)</f>
        <v>0</v>
      </c>
      <c r="BI153" s="123">
        <f>IF(N153="nulová",J153,0)</f>
        <v>0</v>
      </c>
      <c r="BJ153" s="14" t="s">
        <v>78</v>
      </c>
      <c r="BK153" s="123">
        <f>ROUND(I153*H153,2)</f>
        <v>0</v>
      </c>
      <c r="BL153" s="14" t="s">
        <v>135</v>
      </c>
      <c r="BM153" s="122" t="s">
        <v>267</v>
      </c>
    </row>
    <row r="154" spans="2:65" s="1" customFormat="1" ht="11.25">
      <c r="B154" s="29"/>
      <c r="D154" s="124" t="s">
        <v>137</v>
      </c>
      <c r="F154" s="125" t="s">
        <v>240</v>
      </c>
      <c r="I154" s="126"/>
      <c r="L154" s="29"/>
      <c r="M154" s="127"/>
      <c r="T154" s="50"/>
      <c r="AT154" s="14" t="s">
        <v>137</v>
      </c>
      <c r="AU154" s="14" t="s">
        <v>71</v>
      </c>
    </row>
    <row r="155" spans="2:65" s="9" customFormat="1" ht="11.25">
      <c r="B155" s="139"/>
      <c r="D155" s="124" t="s">
        <v>147</v>
      </c>
      <c r="E155" s="140" t="s">
        <v>19</v>
      </c>
      <c r="F155" s="141" t="s">
        <v>408</v>
      </c>
      <c r="H155" s="142">
        <v>1503.6</v>
      </c>
      <c r="I155" s="143"/>
      <c r="L155" s="139"/>
      <c r="M155" s="144"/>
      <c r="T155" s="145"/>
      <c r="AT155" s="140" t="s">
        <v>147</v>
      </c>
      <c r="AU155" s="140" t="s">
        <v>71</v>
      </c>
      <c r="AV155" s="9" t="s">
        <v>80</v>
      </c>
      <c r="AW155" s="9" t="s">
        <v>33</v>
      </c>
      <c r="AX155" s="9" t="s">
        <v>71</v>
      </c>
      <c r="AY155" s="140" t="s">
        <v>136</v>
      </c>
    </row>
    <row r="156" spans="2:65" s="10" customFormat="1" ht="11.25">
      <c r="B156" s="146"/>
      <c r="D156" s="124" t="s">
        <v>147</v>
      </c>
      <c r="E156" s="147" t="s">
        <v>19</v>
      </c>
      <c r="F156" s="148" t="s">
        <v>149</v>
      </c>
      <c r="H156" s="149">
        <v>1503.6</v>
      </c>
      <c r="I156" s="150"/>
      <c r="L156" s="146"/>
      <c r="M156" s="151"/>
      <c r="T156" s="152"/>
      <c r="AT156" s="147" t="s">
        <v>147</v>
      </c>
      <c r="AU156" s="147" t="s">
        <v>71</v>
      </c>
      <c r="AV156" s="10" t="s">
        <v>135</v>
      </c>
      <c r="AW156" s="10" t="s">
        <v>33</v>
      </c>
      <c r="AX156" s="10" t="s">
        <v>78</v>
      </c>
      <c r="AY156" s="147" t="s">
        <v>136</v>
      </c>
    </row>
    <row r="157" spans="2:65" s="11" customFormat="1" ht="11.25">
      <c r="B157" s="155"/>
      <c r="D157" s="124" t="s">
        <v>147</v>
      </c>
      <c r="E157" s="156" t="s">
        <v>19</v>
      </c>
      <c r="F157" s="157" t="s">
        <v>226</v>
      </c>
      <c r="H157" s="156" t="s">
        <v>19</v>
      </c>
      <c r="I157" s="158"/>
      <c r="L157" s="155"/>
      <c r="M157" s="159"/>
      <c r="T157" s="160"/>
      <c r="AT157" s="156" t="s">
        <v>147</v>
      </c>
      <c r="AU157" s="156" t="s">
        <v>71</v>
      </c>
      <c r="AV157" s="11" t="s">
        <v>78</v>
      </c>
      <c r="AW157" s="11" t="s">
        <v>33</v>
      </c>
      <c r="AX157" s="11" t="s">
        <v>71</v>
      </c>
      <c r="AY157" s="156" t="s">
        <v>136</v>
      </c>
    </row>
    <row r="158" spans="2:65" s="11" customFormat="1" ht="11.25">
      <c r="B158" s="155"/>
      <c r="D158" s="124" t="s">
        <v>147</v>
      </c>
      <c r="E158" s="156" t="s">
        <v>19</v>
      </c>
      <c r="F158" s="157" t="s">
        <v>242</v>
      </c>
      <c r="H158" s="156" t="s">
        <v>19</v>
      </c>
      <c r="I158" s="158"/>
      <c r="L158" s="155"/>
      <c r="M158" s="159"/>
      <c r="T158" s="160"/>
      <c r="AT158" s="156" t="s">
        <v>147</v>
      </c>
      <c r="AU158" s="156" t="s">
        <v>71</v>
      </c>
      <c r="AV158" s="11" t="s">
        <v>78</v>
      </c>
      <c r="AW158" s="11" t="s">
        <v>33</v>
      </c>
      <c r="AX158" s="11" t="s">
        <v>71</v>
      </c>
      <c r="AY158" s="156" t="s">
        <v>136</v>
      </c>
    </row>
    <row r="159" spans="2:65" s="11" customFormat="1" ht="11.25">
      <c r="B159" s="155"/>
      <c r="D159" s="124" t="s">
        <v>147</v>
      </c>
      <c r="E159" s="156" t="s">
        <v>19</v>
      </c>
      <c r="F159" s="157" t="s">
        <v>243</v>
      </c>
      <c r="H159" s="156" t="s">
        <v>19</v>
      </c>
      <c r="I159" s="158"/>
      <c r="L159" s="155"/>
      <c r="M159" s="159"/>
      <c r="T159" s="160"/>
      <c r="AT159" s="156" t="s">
        <v>147</v>
      </c>
      <c r="AU159" s="156" t="s">
        <v>71</v>
      </c>
      <c r="AV159" s="11" t="s">
        <v>78</v>
      </c>
      <c r="AW159" s="11" t="s">
        <v>33</v>
      </c>
      <c r="AX159" s="11" t="s">
        <v>71</v>
      </c>
      <c r="AY159" s="156" t="s">
        <v>136</v>
      </c>
    </row>
    <row r="160" spans="2:65" s="11" customFormat="1" ht="11.25">
      <c r="B160" s="155"/>
      <c r="D160" s="124" t="s">
        <v>147</v>
      </c>
      <c r="E160" s="156" t="s">
        <v>19</v>
      </c>
      <c r="F160" s="157" t="s">
        <v>244</v>
      </c>
      <c r="H160" s="156" t="s">
        <v>19</v>
      </c>
      <c r="I160" s="158"/>
      <c r="L160" s="155"/>
      <c r="M160" s="159"/>
      <c r="T160" s="160"/>
      <c r="AT160" s="156" t="s">
        <v>147</v>
      </c>
      <c r="AU160" s="156" t="s">
        <v>71</v>
      </c>
      <c r="AV160" s="11" t="s">
        <v>78</v>
      </c>
      <c r="AW160" s="11" t="s">
        <v>33</v>
      </c>
      <c r="AX160" s="11" t="s">
        <v>71</v>
      </c>
      <c r="AY160" s="156" t="s">
        <v>136</v>
      </c>
    </row>
    <row r="161" spans="2:65" s="11" customFormat="1" ht="11.25">
      <c r="B161" s="155"/>
      <c r="D161" s="124" t="s">
        <v>147</v>
      </c>
      <c r="E161" s="156" t="s">
        <v>19</v>
      </c>
      <c r="F161" s="157" t="s">
        <v>245</v>
      </c>
      <c r="H161" s="156" t="s">
        <v>19</v>
      </c>
      <c r="I161" s="158"/>
      <c r="L161" s="155"/>
      <c r="M161" s="159"/>
      <c r="T161" s="160"/>
      <c r="AT161" s="156" t="s">
        <v>147</v>
      </c>
      <c r="AU161" s="156" t="s">
        <v>71</v>
      </c>
      <c r="AV161" s="11" t="s">
        <v>78</v>
      </c>
      <c r="AW161" s="11" t="s">
        <v>33</v>
      </c>
      <c r="AX161" s="11" t="s">
        <v>71</v>
      </c>
      <c r="AY161" s="156" t="s">
        <v>136</v>
      </c>
    </row>
    <row r="162" spans="2:65" s="11" customFormat="1" ht="11.25">
      <c r="B162" s="155"/>
      <c r="D162" s="124" t="s">
        <v>147</v>
      </c>
      <c r="E162" s="156" t="s">
        <v>19</v>
      </c>
      <c r="F162" s="157" t="s">
        <v>246</v>
      </c>
      <c r="H162" s="156" t="s">
        <v>19</v>
      </c>
      <c r="I162" s="158"/>
      <c r="L162" s="155"/>
      <c r="M162" s="159"/>
      <c r="T162" s="160"/>
      <c r="AT162" s="156" t="s">
        <v>147</v>
      </c>
      <c r="AU162" s="156" t="s">
        <v>71</v>
      </c>
      <c r="AV162" s="11" t="s">
        <v>78</v>
      </c>
      <c r="AW162" s="11" t="s">
        <v>33</v>
      </c>
      <c r="AX162" s="11" t="s">
        <v>71</v>
      </c>
      <c r="AY162" s="156" t="s">
        <v>136</v>
      </c>
    </row>
    <row r="163" spans="2:65" s="11" customFormat="1" ht="11.25">
      <c r="B163" s="155"/>
      <c r="D163" s="124" t="s">
        <v>147</v>
      </c>
      <c r="E163" s="156" t="s">
        <v>19</v>
      </c>
      <c r="F163" s="157" t="s">
        <v>247</v>
      </c>
      <c r="H163" s="156" t="s">
        <v>19</v>
      </c>
      <c r="I163" s="158"/>
      <c r="L163" s="155"/>
      <c r="M163" s="159"/>
      <c r="T163" s="160"/>
      <c r="AT163" s="156" t="s">
        <v>147</v>
      </c>
      <c r="AU163" s="156" t="s">
        <v>71</v>
      </c>
      <c r="AV163" s="11" t="s">
        <v>78</v>
      </c>
      <c r="AW163" s="11" t="s">
        <v>33</v>
      </c>
      <c r="AX163" s="11" t="s">
        <v>71</v>
      </c>
      <c r="AY163" s="156" t="s">
        <v>136</v>
      </c>
    </row>
    <row r="164" spans="2:65" s="11" customFormat="1" ht="11.25">
      <c r="B164" s="155"/>
      <c r="D164" s="124" t="s">
        <v>147</v>
      </c>
      <c r="E164" s="156" t="s">
        <v>19</v>
      </c>
      <c r="F164" s="157" t="s">
        <v>248</v>
      </c>
      <c r="H164" s="156" t="s">
        <v>19</v>
      </c>
      <c r="I164" s="158"/>
      <c r="L164" s="155"/>
      <c r="M164" s="159"/>
      <c r="T164" s="160"/>
      <c r="AT164" s="156" t="s">
        <v>147</v>
      </c>
      <c r="AU164" s="156" t="s">
        <v>71</v>
      </c>
      <c r="AV164" s="11" t="s">
        <v>78</v>
      </c>
      <c r="AW164" s="11" t="s">
        <v>33</v>
      </c>
      <c r="AX164" s="11" t="s">
        <v>71</v>
      </c>
      <c r="AY164" s="156" t="s">
        <v>136</v>
      </c>
    </row>
    <row r="165" spans="2:65" s="1" customFormat="1" ht="16.5" customHeight="1">
      <c r="B165" s="29"/>
      <c r="C165" s="110" t="s">
        <v>7</v>
      </c>
      <c r="D165" s="110" t="s">
        <v>131</v>
      </c>
      <c r="E165" s="111" t="s">
        <v>249</v>
      </c>
      <c r="F165" s="112" t="s">
        <v>250</v>
      </c>
      <c r="G165" s="113" t="s">
        <v>182</v>
      </c>
      <c r="H165" s="114">
        <v>1325</v>
      </c>
      <c r="I165" s="115"/>
      <c r="J165" s="116">
        <f>ROUND(I165*H165,2)</f>
        <v>0</v>
      </c>
      <c r="K165" s="117"/>
      <c r="L165" s="29"/>
      <c r="M165" s="118" t="s">
        <v>19</v>
      </c>
      <c r="N165" s="119" t="s">
        <v>42</v>
      </c>
      <c r="P165" s="120">
        <f>O165*H165</f>
        <v>0</v>
      </c>
      <c r="Q165" s="120">
        <v>1.0000000000000001E-5</v>
      </c>
      <c r="R165" s="120">
        <f>Q165*H165</f>
        <v>1.3250000000000001E-2</v>
      </c>
      <c r="S165" s="120">
        <v>0</v>
      </c>
      <c r="T165" s="121">
        <f>S165*H165</f>
        <v>0</v>
      </c>
      <c r="AR165" s="122" t="s">
        <v>135</v>
      </c>
      <c r="AT165" s="122" t="s">
        <v>131</v>
      </c>
      <c r="AU165" s="122" t="s">
        <v>71</v>
      </c>
      <c r="AY165" s="14" t="s">
        <v>136</v>
      </c>
      <c r="BE165" s="123">
        <f>IF(N165="základní",J165,0)</f>
        <v>0</v>
      </c>
      <c r="BF165" s="123">
        <f>IF(N165="snížená",J165,0)</f>
        <v>0</v>
      </c>
      <c r="BG165" s="123">
        <f>IF(N165="zákl. přenesená",J165,0)</f>
        <v>0</v>
      </c>
      <c r="BH165" s="123">
        <f>IF(N165="sníž. přenesená",J165,0)</f>
        <v>0</v>
      </c>
      <c r="BI165" s="123">
        <f>IF(N165="nulová",J165,0)</f>
        <v>0</v>
      </c>
      <c r="BJ165" s="14" t="s">
        <v>78</v>
      </c>
      <c r="BK165" s="123">
        <f>ROUND(I165*H165,2)</f>
        <v>0</v>
      </c>
      <c r="BL165" s="14" t="s">
        <v>135</v>
      </c>
      <c r="BM165" s="122" t="s">
        <v>270</v>
      </c>
    </row>
    <row r="166" spans="2:65" s="1" customFormat="1" ht="11.25">
      <c r="B166" s="29"/>
      <c r="D166" s="124" t="s">
        <v>137</v>
      </c>
      <c r="F166" s="125" t="s">
        <v>252</v>
      </c>
      <c r="I166" s="126"/>
      <c r="L166" s="29"/>
      <c r="M166" s="127"/>
      <c r="T166" s="50"/>
      <c r="AT166" s="14" t="s">
        <v>137</v>
      </c>
      <c r="AU166" s="14" t="s">
        <v>71</v>
      </c>
    </row>
    <row r="167" spans="2:65" s="1" customFormat="1" ht="11.25">
      <c r="B167" s="29"/>
      <c r="D167" s="153" t="s">
        <v>154</v>
      </c>
      <c r="F167" s="154" t="s">
        <v>253</v>
      </c>
      <c r="I167" s="126"/>
      <c r="L167" s="29"/>
      <c r="M167" s="127"/>
      <c r="T167" s="50"/>
      <c r="AT167" s="14" t="s">
        <v>154</v>
      </c>
      <c r="AU167" s="14" t="s">
        <v>71</v>
      </c>
    </row>
    <row r="168" spans="2:65" s="1" customFormat="1" ht="16.5" customHeight="1">
      <c r="B168" s="29"/>
      <c r="C168" s="128" t="s">
        <v>208</v>
      </c>
      <c r="D168" s="128" t="s">
        <v>142</v>
      </c>
      <c r="E168" s="129" t="s">
        <v>254</v>
      </c>
      <c r="F168" s="130" t="s">
        <v>255</v>
      </c>
      <c r="G168" s="131" t="s">
        <v>182</v>
      </c>
      <c r="H168" s="132">
        <v>630</v>
      </c>
      <c r="I168" s="133"/>
      <c r="J168" s="134">
        <f>ROUND(I168*H168,2)</f>
        <v>0</v>
      </c>
      <c r="K168" s="135"/>
      <c r="L168" s="136"/>
      <c r="M168" s="137" t="s">
        <v>19</v>
      </c>
      <c r="N168" s="138" t="s">
        <v>42</v>
      </c>
      <c r="P168" s="120">
        <f>O168*H168</f>
        <v>0</v>
      </c>
      <c r="Q168" s="120">
        <v>3.6000000000000002E-4</v>
      </c>
      <c r="R168" s="120">
        <f>Q168*H168</f>
        <v>0.2268</v>
      </c>
      <c r="S168" s="120">
        <v>0</v>
      </c>
      <c r="T168" s="121">
        <f>S168*H168</f>
        <v>0</v>
      </c>
      <c r="AR168" s="122" t="s">
        <v>145</v>
      </c>
      <c r="AT168" s="122" t="s">
        <v>142</v>
      </c>
      <c r="AU168" s="122" t="s">
        <v>71</v>
      </c>
      <c r="AY168" s="14" t="s">
        <v>136</v>
      </c>
      <c r="BE168" s="123">
        <f>IF(N168="základní",J168,0)</f>
        <v>0</v>
      </c>
      <c r="BF168" s="123">
        <f>IF(N168="snížená",J168,0)</f>
        <v>0</v>
      </c>
      <c r="BG168" s="123">
        <f>IF(N168="zákl. přenesená",J168,0)</f>
        <v>0</v>
      </c>
      <c r="BH168" s="123">
        <f>IF(N168="sníž. přenesená",J168,0)</f>
        <v>0</v>
      </c>
      <c r="BI168" s="123">
        <f>IF(N168="nulová",J168,0)</f>
        <v>0</v>
      </c>
      <c r="BJ168" s="14" t="s">
        <v>78</v>
      </c>
      <c r="BK168" s="123">
        <f>ROUND(I168*H168,2)</f>
        <v>0</v>
      </c>
      <c r="BL168" s="14" t="s">
        <v>135</v>
      </c>
      <c r="BM168" s="122" t="s">
        <v>274</v>
      </c>
    </row>
    <row r="169" spans="2:65" s="1" customFormat="1" ht="11.25">
      <c r="B169" s="29"/>
      <c r="D169" s="124" t="s">
        <v>137</v>
      </c>
      <c r="F169" s="125" t="s">
        <v>255</v>
      </c>
      <c r="I169" s="126"/>
      <c r="L169" s="29"/>
      <c r="M169" s="127"/>
      <c r="T169" s="50"/>
      <c r="AT169" s="14" t="s">
        <v>137</v>
      </c>
      <c r="AU169" s="14" t="s">
        <v>71</v>
      </c>
    </row>
    <row r="170" spans="2:65" s="9" customFormat="1" ht="11.25">
      <c r="B170" s="139"/>
      <c r="D170" s="124" t="s">
        <v>147</v>
      </c>
      <c r="E170" s="140" t="s">
        <v>19</v>
      </c>
      <c r="F170" s="141" t="s">
        <v>409</v>
      </c>
      <c r="H170" s="142">
        <v>630</v>
      </c>
      <c r="I170" s="143"/>
      <c r="L170" s="139"/>
      <c r="M170" s="144"/>
      <c r="T170" s="145"/>
      <c r="AT170" s="140" t="s">
        <v>147</v>
      </c>
      <c r="AU170" s="140" t="s">
        <v>71</v>
      </c>
      <c r="AV170" s="9" t="s">
        <v>80</v>
      </c>
      <c r="AW170" s="9" t="s">
        <v>33</v>
      </c>
      <c r="AX170" s="9" t="s">
        <v>71</v>
      </c>
      <c r="AY170" s="140" t="s">
        <v>136</v>
      </c>
    </row>
    <row r="171" spans="2:65" s="10" customFormat="1" ht="11.25">
      <c r="B171" s="146"/>
      <c r="D171" s="124" t="s">
        <v>147</v>
      </c>
      <c r="E171" s="147" t="s">
        <v>19</v>
      </c>
      <c r="F171" s="148" t="s">
        <v>149</v>
      </c>
      <c r="H171" s="149">
        <v>630</v>
      </c>
      <c r="I171" s="150"/>
      <c r="L171" s="146"/>
      <c r="M171" s="151"/>
      <c r="T171" s="152"/>
      <c r="AT171" s="147" t="s">
        <v>147</v>
      </c>
      <c r="AU171" s="147" t="s">
        <v>71</v>
      </c>
      <c r="AV171" s="10" t="s">
        <v>135</v>
      </c>
      <c r="AW171" s="10" t="s">
        <v>33</v>
      </c>
      <c r="AX171" s="10" t="s">
        <v>78</v>
      </c>
      <c r="AY171" s="147" t="s">
        <v>136</v>
      </c>
    </row>
    <row r="172" spans="2:65" s="1" customFormat="1" ht="16.5" customHeight="1">
      <c r="B172" s="29"/>
      <c r="C172" s="128" t="s">
        <v>257</v>
      </c>
      <c r="D172" s="128" t="s">
        <v>142</v>
      </c>
      <c r="E172" s="129" t="s">
        <v>258</v>
      </c>
      <c r="F172" s="130" t="s">
        <v>259</v>
      </c>
      <c r="G172" s="131" t="s">
        <v>182</v>
      </c>
      <c r="H172" s="132">
        <v>960</v>
      </c>
      <c r="I172" s="133"/>
      <c r="J172" s="134">
        <f>ROUND(I172*H172,2)</f>
        <v>0</v>
      </c>
      <c r="K172" s="135"/>
      <c r="L172" s="136"/>
      <c r="M172" s="137" t="s">
        <v>19</v>
      </c>
      <c r="N172" s="138" t="s">
        <v>42</v>
      </c>
      <c r="P172" s="120">
        <f>O172*H172</f>
        <v>0</v>
      </c>
      <c r="Q172" s="120">
        <v>2.1000000000000001E-4</v>
      </c>
      <c r="R172" s="120">
        <f>Q172*H172</f>
        <v>0.2016</v>
      </c>
      <c r="S172" s="120">
        <v>0</v>
      </c>
      <c r="T172" s="121">
        <f>S172*H172</f>
        <v>0</v>
      </c>
      <c r="AR172" s="122" t="s">
        <v>145</v>
      </c>
      <c r="AT172" s="122" t="s">
        <v>142</v>
      </c>
      <c r="AU172" s="122" t="s">
        <v>71</v>
      </c>
      <c r="AY172" s="14" t="s">
        <v>136</v>
      </c>
      <c r="BE172" s="123">
        <f>IF(N172="základní",J172,0)</f>
        <v>0</v>
      </c>
      <c r="BF172" s="123">
        <f>IF(N172="snížená",J172,0)</f>
        <v>0</v>
      </c>
      <c r="BG172" s="123">
        <f>IF(N172="zákl. přenesená",J172,0)</f>
        <v>0</v>
      </c>
      <c r="BH172" s="123">
        <f>IF(N172="sníž. přenesená",J172,0)</f>
        <v>0</v>
      </c>
      <c r="BI172" s="123">
        <f>IF(N172="nulová",J172,0)</f>
        <v>0</v>
      </c>
      <c r="BJ172" s="14" t="s">
        <v>78</v>
      </c>
      <c r="BK172" s="123">
        <f>ROUND(I172*H172,2)</f>
        <v>0</v>
      </c>
      <c r="BL172" s="14" t="s">
        <v>135</v>
      </c>
      <c r="BM172" s="122" t="s">
        <v>275</v>
      </c>
    </row>
    <row r="173" spans="2:65" s="1" customFormat="1" ht="11.25">
      <c r="B173" s="29"/>
      <c r="D173" s="124" t="s">
        <v>137</v>
      </c>
      <c r="F173" s="125" t="s">
        <v>259</v>
      </c>
      <c r="I173" s="126"/>
      <c r="L173" s="29"/>
      <c r="M173" s="127"/>
      <c r="T173" s="50"/>
      <c r="AT173" s="14" t="s">
        <v>137</v>
      </c>
      <c r="AU173" s="14" t="s">
        <v>71</v>
      </c>
    </row>
    <row r="174" spans="2:65" s="9" customFormat="1" ht="11.25">
      <c r="B174" s="139"/>
      <c r="D174" s="124" t="s">
        <v>147</v>
      </c>
      <c r="E174" s="140" t="s">
        <v>19</v>
      </c>
      <c r="F174" s="141" t="s">
        <v>410</v>
      </c>
      <c r="H174" s="142">
        <v>960</v>
      </c>
      <c r="I174" s="143"/>
      <c r="L174" s="139"/>
      <c r="M174" s="144"/>
      <c r="T174" s="145"/>
      <c r="AT174" s="140" t="s">
        <v>147</v>
      </c>
      <c r="AU174" s="140" t="s">
        <v>71</v>
      </c>
      <c r="AV174" s="9" t="s">
        <v>80</v>
      </c>
      <c r="AW174" s="9" t="s">
        <v>33</v>
      </c>
      <c r="AX174" s="9" t="s">
        <v>71</v>
      </c>
      <c r="AY174" s="140" t="s">
        <v>136</v>
      </c>
    </row>
    <row r="175" spans="2:65" s="10" customFormat="1" ht="11.25">
      <c r="B175" s="146"/>
      <c r="D175" s="124" t="s">
        <v>147</v>
      </c>
      <c r="E175" s="147" t="s">
        <v>19</v>
      </c>
      <c r="F175" s="148" t="s">
        <v>149</v>
      </c>
      <c r="H175" s="149">
        <v>960</v>
      </c>
      <c r="I175" s="150"/>
      <c r="L175" s="146"/>
      <c r="M175" s="151"/>
      <c r="T175" s="152"/>
      <c r="AT175" s="147" t="s">
        <v>147</v>
      </c>
      <c r="AU175" s="147" t="s">
        <v>71</v>
      </c>
      <c r="AV175" s="10" t="s">
        <v>135</v>
      </c>
      <c r="AW175" s="10" t="s">
        <v>33</v>
      </c>
      <c r="AX175" s="10" t="s">
        <v>78</v>
      </c>
      <c r="AY175" s="147" t="s">
        <v>136</v>
      </c>
    </row>
    <row r="176" spans="2:65" s="1" customFormat="1" ht="16.5" customHeight="1">
      <c r="B176" s="29"/>
      <c r="C176" s="128" t="s">
        <v>212</v>
      </c>
      <c r="D176" s="128" t="s">
        <v>142</v>
      </c>
      <c r="E176" s="129" t="s">
        <v>261</v>
      </c>
      <c r="F176" s="130" t="s">
        <v>262</v>
      </c>
      <c r="G176" s="131" t="s">
        <v>159</v>
      </c>
      <c r="H176" s="132">
        <v>1386</v>
      </c>
      <c r="I176" s="133"/>
      <c r="J176" s="134">
        <f>ROUND(I176*H176,2)</f>
        <v>0</v>
      </c>
      <c r="K176" s="135"/>
      <c r="L176" s="136"/>
      <c r="M176" s="137" t="s">
        <v>19</v>
      </c>
      <c r="N176" s="138" t="s">
        <v>42</v>
      </c>
      <c r="P176" s="120">
        <f>O176*H176</f>
        <v>0</v>
      </c>
      <c r="Q176" s="120">
        <v>1.2999999999999999E-4</v>
      </c>
      <c r="R176" s="120">
        <f>Q176*H176</f>
        <v>0.18017999999999998</v>
      </c>
      <c r="S176" s="120">
        <v>0</v>
      </c>
      <c r="T176" s="121">
        <f>S176*H176</f>
        <v>0</v>
      </c>
      <c r="AR176" s="122" t="s">
        <v>145</v>
      </c>
      <c r="AT176" s="122" t="s">
        <v>142</v>
      </c>
      <c r="AU176" s="122" t="s">
        <v>71</v>
      </c>
      <c r="AY176" s="14" t="s">
        <v>136</v>
      </c>
      <c r="BE176" s="123">
        <f>IF(N176="základní",J176,0)</f>
        <v>0</v>
      </c>
      <c r="BF176" s="123">
        <f>IF(N176="snížená",J176,0)</f>
        <v>0</v>
      </c>
      <c r="BG176" s="123">
        <f>IF(N176="zákl. přenesená",J176,0)</f>
        <v>0</v>
      </c>
      <c r="BH176" s="123">
        <f>IF(N176="sníž. přenesená",J176,0)</f>
        <v>0</v>
      </c>
      <c r="BI176" s="123">
        <f>IF(N176="nulová",J176,0)</f>
        <v>0</v>
      </c>
      <c r="BJ176" s="14" t="s">
        <v>78</v>
      </c>
      <c r="BK176" s="123">
        <f>ROUND(I176*H176,2)</f>
        <v>0</v>
      </c>
      <c r="BL176" s="14" t="s">
        <v>135</v>
      </c>
      <c r="BM176" s="122" t="s">
        <v>280</v>
      </c>
    </row>
    <row r="177" spans="2:65" s="1" customFormat="1" ht="11.25">
      <c r="B177" s="29"/>
      <c r="D177" s="124" t="s">
        <v>137</v>
      </c>
      <c r="F177" s="125" t="s">
        <v>262</v>
      </c>
      <c r="I177" s="126"/>
      <c r="L177" s="29"/>
      <c r="M177" s="127"/>
      <c r="T177" s="50"/>
      <c r="AT177" s="14" t="s">
        <v>137</v>
      </c>
      <c r="AU177" s="14" t="s">
        <v>71</v>
      </c>
    </row>
    <row r="178" spans="2:65" s="1" customFormat="1" ht="16.5" customHeight="1">
      <c r="B178" s="29"/>
      <c r="C178" s="128" t="s">
        <v>264</v>
      </c>
      <c r="D178" s="128" t="s">
        <v>142</v>
      </c>
      <c r="E178" s="129" t="s">
        <v>265</v>
      </c>
      <c r="F178" s="130" t="s">
        <v>266</v>
      </c>
      <c r="G178" s="131" t="s">
        <v>159</v>
      </c>
      <c r="H178" s="132">
        <v>8427.36</v>
      </c>
      <c r="I178" s="133"/>
      <c r="J178" s="134">
        <f>ROUND(I178*H178,2)</f>
        <v>0</v>
      </c>
      <c r="K178" s="135"/>
      <c r="L178" s="136"/>
      <c r="M178" s="137" t="s">
        <v>19</v>
      </c>
      <c r="N178" s="138" t="s">
        <v>42</v>
      </c>
      <c r="P178" s="120">
        <f>O178*H178</f>
        <v>0</v>
      </c>
      <c r="Q178" s="120">
        <v>0</v>
      </c>
      <c r="R178" s="120">
        <f>Q178*H178</f>
        <v>0</v>
      </c>
      <c r="S178" s="120">
        <v>0</v>
      </c>
      <c r="T178" s="121">
        <f>S178*H178</f>
        <v>0</v>
      </c>
      <c r="AR178" s="122" t="s">
        <v>145</v>
      </c>
      <c r="AT178" s="122" t="s">
        <v>142</v>
      </c>
      <c r="AU178" s="122" t="s">
        <v>71</v>
      </c>
      <c r="AY178" s="14" t="s">
        <v>136</v>
      </c>
      <c r="BE178" s="123">
        <f>IF(N178="základní",J178,0)</f>
        <v>0</v>
      </c>
      <c r="BF178" s="123">
        <f>IF(N178="snížená",J178,0)</f>
        <v>0</v>
      </c>
      <c r="BG178" s="123">
        <f>IF(N178="zákl. přenesená",J178,0)</f>
        <v>0</v>
      </c>
      <c r="BH178" s="123">
        <f>IF(N178="sníž. přenesená",J178,0)</f>
        <v>0</v>
      </c>
      <c r="BI178" s="123">
        <f>IF(N178="nulová",J178,0)</f>
        <v>0</v>
      </c>
      <c r="BJ178" s="14" t="s">
        <v>78</v>
      </c>
      <c r="BK178" s="123">
        <f>ROUND(I178*H178,2)</f>
        <v>0</v>
      </c>
      <c r="BL178" s="14" t="s">
        <v>135</v>
      </c>
      <c r="BM178" s="122" t="s">
        <v>285</v>
      </c>
    </row>
    <row r="179" spans="2:65" s="1" customFormat="1" ht="11.25">
      <c r="B179" s="29"/>
      <c r="D179" s="124" t="s">
        <v>137</v>
      </c>
      <c r="F179" s="125" t="s">
        <v>266</v>
      </c>
      <c r="I179" s="126"/>
      <c r="L179" s="29"/>
      <c r="M179" s="127"/>
      <c r="T179" s="50"/>
      <c r="AT179" s="14" t="s">
        <v>137</v>
      </c>
      <c r="AU179" s="14" t="s">
        <v>71</v>
      </c>
    </row>
    <row r="180" spans="2:65" s="1" customFormat="1" ht="16.5" customHeight="1">
      <c r="B180" s="29"/>
      <c r="C180" s="128" t="s">
        <v>215</v>
      </c>
      <c r="D180" s="128" t="s">
        <v>142</v>
      </c>
      <c r="E180" s="129" t="s">
        <v>268</v>
      </c>
      <c r="F180" s="130" t="s">
        <v>269</v>
      </c>
      <c r="G180" s="131" t="s">
        <v>195</v>
      </c>
      <c r="H180" s="132">
        <v>10.199999999999999</v>
      </c>
      <c r="I180" s="133"/>
      <c r="J180" s="134">
        <f>ROUND(I180*H180,2)</f>
        <v>0</v>
      </c>
      <c r="K180" s="135"/>
      <c r="L180" s="136"/>
      <c r="M180" s="137" t="s">
        <v>19</v>
      </c>
      <c r="N180" s="138" t="s">
        <v>42</v>
      </c>
      <c r="P180" s="120">
        <f>O180*H180</f>
        <v>0</v>
      </c>
      <c r="Q180" s="120">
        <v>1</v>
      </c>
      <c r="R180" s="120">
        <f>Q180*H180</f>
        <v>10.199999999999999</v>
      </c>
      <c r="S180" s="120">
        <v>0</v>
      </c>
      <c r="T180" s="121">
        <f>S180*H180</f>
        <v>0</v>
      </c>
      <c r="AR180" s="122" t="s">
        <v>145</v>
      </c>
      <c r="AT180" s="122" t="s">
        <v>142</v>
      </c>
      <c r="AU180" s="122" t="s">
        <v>71</v>
      </c>
      <c r="AY180" s="14" t="s">
        <v>136</v>
      </c>
      <c r="BE180" s="123">
        <f>IF(N180="základní",J180,0)</f>
        <v>0</v>
      </c>
      <c r="BF180" s="123">
        <f>IF(N180="snížená",J180,0)</f>
        <v>0</v>
      </c>
      <c r="BG180" s="123">
        <f>IF(N180="zákl. přenesená",J180,0)</f>
        <v>0</v>
      </c>
      <c r="BH180" s="123">
        <f>IF(N180="sníž. přenesená",J180,0)</f>
        <v>0</v>
      </c>
      <c r="BI180" s="123">
        <f>IF(N180="nulová",J180,0)</f>
        <v>0</v>
      </c>
      <c r="BJ180" s="14" t="s">
        <v>78</v>
      </c>
      <c r="BK180" s="123">
        <f>ROUND(I180*H180,2)</f>
        <v>0</v>
      </c>
      <c r="BL180" s="14" t="s">
        <v>135</v>
      </c>
      <c r="BM180" s="122" t="s">
        <v>291</v>
      </c>
    </row>
    <row r="181" spans="2:65" s="1" customFormat="1" ht="11.25">
      <c r="B181" s="29"/>
      <c r="D181" s="124" t="s">
        <v>137</v>
      </c>
      <c r="F181" s="125" t="s">
        <v>269</v>
      </c>
      <c r="I181" s="126"/>
      <c r="L181" s="29"/>
      <c r="M181" s="127"/>
      <c r="T181" s="50"/>
      <c r="AT181" s="14" t="s">
        <v>137</v>
      </c>
      <c r="AU181" s="14" t="s">
        <v>71</v>
      </c>
    </row>
    <row r="182" spans="2:65" s="1" customFormat="1" ht="16.5" customHeight="1">
      <c r="B182" s="29"/>
      <c r="C182" s="110" t="s">
        <v>271</v>
      </c>
      <c r="D182" s="110" t="s">
        <v>131</v>
      </c>
      <c r="E182" s="111" t="s">
        <v>272</v>
      </c>
      <c r="F182" s="112" t="s">
        <v>273</v>
      </c>
      <c r="G182" s="113" t="s">
        <v>199</v>
      </c>
      <c r="H182" s="114">
        <v>170</v>
      </c>
      <c r="I182" s="115"/>
      <c r="J182" s="116">
        <f>ROUND(I182*H182,2)</f>
        <v>0</v>
      </c>
      <c r="K182" s="117"/>
      <c r="L182" s="29"/>
      <c r="M182" s="118" t="s">
        <v>19</v>
      </c>
      <c r="N182" s="119" t="s">
        <v>42</v>
      </c>
      <c r="P182" s="120">
        <f>O182*H182</f>
        <v>0</v>
      </c>
      <c r="Q182" s="120">
        <v>0</v>
      </c>
      <c r="R182" s="120">
        <f>Q182*H182</f>
        <v>0</v>
      </c>
      <c r="S182" s="120">
        <v>0</v>
      </c>
      <c r="T182" s="121">
        <f>S182*H182</f>
        <v>0</v>
      </c>
      <c r="AR182" s="122" t="s">
        <v>135</v>
      </c>
      <c r="AT182" s="122" t="s">
        <v>131</v>
      </c>
      <c r="AU182" s="122" t="s">
        <v>71</v>
      </c>
      <c r="AY182" s="14" t="s">
        <v>136</v>
      </c>
      <c r="BE182" s="123">
        <f>IF(N182="základní",J182,0)</f>
        <v>0</v>
      </c>
      <c r="BF182" s="123">
        <f>IF(N182="snížená",J182,0)</f>
        <v>0</v>
      </c>
      <c r="BG182" s="123">
        <f>IF(N182="zákl. přenesená",J182,0)</f>
        <v>0</v>
      </c>
      <c r="BH182" s="123">
        <f>IF(N182="sníž. přenesená",J182,0)</f>
        <v>0</v>
      </c>
      <c r="BI182" s="123">
        <f>IF(N182="nulová",J182,0)</f>
        <v>0</v>
      </c>
      <c r="BJ182" s="14" t="s">
        <v>78</v>
      </c>
      <c r="BK182" s="123">
        <f>ROUND(I182*H182,2)</f>
        <v>0</v>
      </c>
      <c r="BL182" s="14" t="s">
        <v>135</v>
      </c>
      <c r="BM182" s="122" t="s">
        <v>296</v>
      </c>
    </row>
    <row r="183" spans="2:65" s="1" customFormat="1" ht="11.25">
      <c r="B183" s="29"/>
      <c r="D183" s="124" t="s">
        <v>137</v>
      </c>
      <c r="F183" s="125" t="s">
        <v>273</v>
      </c>
      <c r="I183" s="126"/>
      <c r="L183" s="29"/>
      <c r="M183" s="127"/>
      <c r="T183" s="50"/>
      <c r="AT183" s="14" t="s">
        <v>137</v>
      </c>
      <c r="AU183" s="14" t="s">
        <v>71</v>
      </c>
    </row>
    <row r="184" spans="2:65" s="1" customFormat="1" ht="21.75" customHeight="1">
      <c r="B184" s="29"/>
      <c r="C184" s="110" t="s">
        <v>219</v>
      </c>
      <c r="D184" s="110" t="s">
        <v>131</v>
      </c>
      <c r="E184" s="111" t="s">
        <v>204</v>
      </c>
      <c r="F184" s="112" t="s">
        <v>205</v>
      </c>
      <c r="G184" s="113" t="s">
        <v>140</v>
      </c>
      <c r="H184" s="114">
        <v>81.36</v>
      </c>
      <c r="I184" s="115"/>
      <c r="J184" s="116">
        <f>ROUND(I184*H184,2)</f>
        <v>0</v>
      </c>
      <c r="K184" s="117"/>
      <c r="L184" s="29"/>
      <c r="M184" s="118" t="s">
        <v>19</v>
      </c>
      <c r="N184" s="119" t="s">
        <v>42</v>
      </c>
      <c r="P184" s="120">
        <f>O184*H184</f>
        <v>0</v>
      </c>
      <c r="Q184" s="120">
        <v>0</v>
      </c>
      <c r="R184" s="120">
        <f>Q184*H184</f>
        <v>0</v>
      </c>
      <c r="S184" s="120">
        <v>0</v>
      </c>
      <c r="T184" s="121">
        <f>S184*H184</f>
        <v>0</v>
      </c>
      <c r="AR184" s="122" t="s">
        <v>135</v>
      </c>
      <c r="AT184" s="122" t="s">
        <v>131</v>
      </c>
      <c r="AU184" s="122" t="s">
        <v>71</v>
      </c>
      <c r="AY184" s="14" t="s">
        <v>136</v>
      </c>
      <c r="BE184" s="123">
        <f>IF(N184="základní",J184,0)</f>
        <v>0</v>
      </c>
      <c r="BF184" s="123">
        <f>IF(N184="snížená",J184,0)</f>
        <v>0</v>
      </c>
      <c r="BG184" s="123">
        <f>IF(N184="zákl. přenesená",J184,0)</f>
        <v>0</v>
      </c>
      <c r="BH184" s="123">
        <f>IF(N184="sníž. přenesená",J184,0)</f>
        <v>0</v>
      </c>
      <c r="BI184" s="123">
        <f>IF(N184="nulová",J184,0)</f>
        <v>0</v>
      </c>
      <c r="BJ184" s="14" t="s">
        <v>78</v>
      </c>
      <c r="BK184" s="123">
        <f>ROUND(I184*H184,2)</f>
        <v>0</v>
      </c>
      <c r="BL184" s="14" t="s">
        <v>135</v>
      </c>
      <c r="BM184" s="122" t="s">
        <v>302</v>
      </c>
    </row>
    <row r="185" spans="2:65" s="1" customFormat="1" ht="11.25">
      <c r="B185" s="29"/>
      <c r="D185" s="124" t="s">
        <v>137</v>
      </c>
      <c r="F185" s="125" t="s">
        <v>205</v>
      </c>
      <c r="I185" s="126"/>
      <c r="L185" s="29"/>
      <c r="M185" s="127"/>
      <c r="T185" s="50"/>
      <c r="AT185" s="14" t="s">
        <v>137</v>
      </c>
      <c r="AU185" s="14" t="s">
        <v>71</v>
      </c>
    </row>
    <row r="186" spans="2:65" s="9" customFormat="1" ht="11.25">
      <c r="B186" s="139"/>
      <c r="D186" s="124" t="s">
        <v>147</v>
      </c>
      <c r="E186" s="140" t="s">
        <v>19</v>
      </c>
      <c r="F186" s="141" t="s">
        <v>411</v>
      </c>
      <c r="H186" s="142">
        <v>81.36</v>
      </c>
      <c r="I186" s="143"/>
      <c r="L186" s="139"/>
      <c r="M186" s="144"/>
      <c r="T186" s="145"/>
      <c r="AT186" s="140" t="s">
        <v>147</v>
      </c>
      <c r="AU186" s="140" t="s">
        <v>71</v>
      </c>
      <c r="AV186" s="9" t="s">
        <v>80</v>
      </c>
      <c r="AW186" s="9" t="s">
        <v>33</v>
      </c>
      <c r="AX186" s="9" t="s">
        <v>71</v>
      </c>
      <c r="AY186" s="140" t="s">
        <v>136</v>
      </c>
    </row>
    <row r="187" spans="2:65" s="10" customFormat="1" ht="11.25">
      <c r="B187" s="146"/>
      <c r="D187" s="124" t="s">
        <v>147</v>
      </c>
      <c r="E187" s="147" t="s">
        <v>19</v>
      </c>
      <c r="F187" s="148" t="s">
        <v>149</v>
      </c>
      <c r="H187" s="149">
        <v>81.36</v>
      </c>
      <c r="I187" s="150"/>
      <c r="L187" s="146"/>
      <c r="M187" s="151"/>
      <c r="T187" s="152"/>
      <c r="AT187" s="147" t="s">
        <v>147</v>
      </c>
      <c r="AU187" s="147" t="s">
        <v>71</v>
      </c>
      <c r="AV187" s="10" t="s">
        <v>135</v>
      </c>
      <c r="AW187" s="10" t="s">
        <v>33</v>
      </c>
      <c r="AX187" s="10" t="s">
        <v>78</v>
      </c>
      <c r="AY187" s="147" t="s">
        <v>136</v>
      </c>
    </row>
    <row r="188" spans="2:65" s="1" customFormat="1" ht="16.5" customHeight="1">
      <c r="B188" s="29"/>
      <c r="C188" s="110" t="s">
        <v>277</v>
      </c>
      <c r="D188" s="110" t="s">
        <v>131</v>
      </c>
      <c r="E188" s="111" t="s">
        <v>278</v>
      </c>
      <c r="F188" s="112" t="s">
        <v>279</v>
      </c>
      <c r="G188" s="113" t="s">
        <v>159</v>
      </c>
      <c r="H188" s="114">
        <v>14</v>
      </c>
      <c r="I188" s="115"/>
      <c r="J188" s="116">
        <f>ROUND(I188*H188,2)</f>
        <v>0</v>
      </c>
      <c r="K188" s="117"/>
      <c r="L188" s="29"/>
      <c r="M188" s="118" t="s">
        <v>19</v>
      </c>
      <c r="N188" s="119" t="s">
        <v>42</v>
      </c>
      <c r="P188" s="120">
        <f>O188*H188</f>
        <v>0</v>
      </c>
      <c r="Q188" s="120">
        <v>0</v>
      </c>
      <c r="R188" s="120">
        <f>Q188*H188</f>
        <v>0</v>
      </c>
      <c r="S188" s="120">
        <v>0</v>
      </c>
      <c r="T188" s="121">
        <f>S188*H188</f>
        <v>0</v>
      </c>
      <c r="AR188" s="122" t="s">
        <v>135</v>
      </c>
      <c r="AT188" s="122" t="s">
        <v>131</v>
      </c>
      <c r="AU188" s="122" t="s">
        <v>71</v>
      </c>
      <c r="AY188" s="14" t="s">
        <v>136</v>
      </c>
      <c r="BE188" s="123">
        <f>IF(N188="základní",J188,0)</f>
        <v>0</v>
      </c>
      <c r="BF188" s="123">
        <f>IF(N188="snížená",J188,0)</f>
        <v>0</v>
      </c>
      <c r="BG188" s="123">
        <f>IF(N188="zákl. přenesená",J188,0)</f>
        <v>0</v>
      </c>
      <c r="BH188" s="123">
        <f>IF(N188="sníž. přenesená",J188,0)</f>
        <v>0</v>
      </c>
      <c r="BI188" s="123">
        <f>IF(N188="nulová",J188,0)</f>
        <v>0</v>
      </c>
      <c r="BJ188" s="14" t="s">
        <v>78</v>
      </c>
      <c r="BK188" s="123">
        <f>ROUND(I188*H188,2)</f>
        <v>0</v>
      </c>
      <c r="BL188" s="14" t="s">
        <v>135</v>
      </c>
      <c r="BM188" s="122" t="s">
        <v>307</v>
      </c>
    </row>
    <row r="189" spans="2:65" s="1" customFormat="1" ht="19.5">
      <c r="B189" s="29"/>
      <c r="D189" s="124" t="s">
        <v>137</v>
      </c>
      <c r="F189" s="125" t="s">
        <v>281</v>
      </c>
      <c r="I189" s="126"/>
      <c r="L189" s="29"/>
      <c r="M189" s="127"/>
      <c r="T189" s="50"/>
      <c r="AT189" s="14" t="s">
        <v>137</v>
      </c>
      <c r="AU189" s="14" t="s">
        <v>71</v>
      </c>
    </row>
    <row r="190" spans="2:65" s="1" customFormat="1" ht="11.25">
      <c r="B190" s="29"/>
      <c r="D190" s="153" t="s">
        <v>154</v>
      </c>
      <c r="F190" s="154" t="s">
        <v>282</v>
      </c>
      <c r="I190" s="126"/>
      <c r="L190" s="29"/>
      <c r="M190" s="127"/>
      <c r="T190" s="50"/>
      <c r="AT190" s="14" t="s">
        <v>154</v>
      </c>
      <c r="AU190" s="14" t="s">
        <v>71</v>
      </c>
    </row>
    <row r="191" spans="2:65" s="1" customFormat="1" ht="16.5" customHeight="1">
      <c r="B191" s="29"/>
      <c r="C191" s="110" t="s">
        <v>234</v>
      </c>
      <c r="D191" s="110" t="s">
        <v>131</v>
      </c>
      <c r="E191" s="111" t="s">
        <v>283</v>
      </c>
      <c r="F191" s="112" t="s">
        <v>284</v>
      </c>
      <c r="G191" s="113" t="s">
        <v>412</v>
      </c>
      <c r="H191" s="114">
        <v>3</v>
      </c>
      <c r="I191" s="115"/>
      <c r="J191" s="116">
        <f>ROUND(I191*H191,2)</f>
        <v>0</v>
      </c>
      <c r="K191" s="117"/>
      <c r="L191" s="29"/>
      <c r="M191" s="118" t="s">
        <v>19</v>
      </c>
      <c r="N191" s="119" t="s">
        <v>42</v>
      </c>
      <c r="P191" s="120">
        <f>O191*H191</f>
        <v>0</v>
      </c>
      <c r="Q191" s="120">
        <v>0</v>
      </c>
      <c r="R191" s="120">
        <f>Q191*H191</f>
        <v>0</v>
      </c>
      <c r="S191" s="120">
        <v>0</v>
      </c>
      <c r="T191" s="121">
        <f>S191*H191</f>
        <v>0</v>
      </c>
      <c r="AR191" s="122" t="s">
        <v>135</v>
      </c>
      <c r="AT191" s="122" t="s">
        <v>131</v>
      </c>
      <c r="AU191" s="122" t="s">
        <v>71</v>
      </c>
      <c r="AY191" s="14" t="s">
        <v>136</v>
      </c>
      <c r="BE191" s="123">
        <f>IF(N191="základní",J191,0)</f>
        <v>0</v>
      </c>
      <c r="BF191" s="123">
        <f>IF(N191="snížená",J191,0)</f>
        <v>0</v>
      </c>
      <c r="BG191" s="123">
        <f>IF(N191="zákl. přenesená",J191,0)</f>
        <v>0</v>
      </c>
      <c r="BH191" s="123">
        <f>IF(N191="sníž. přenesená",J191,0)</f>
        <v>0</v>
      </c>
      <c r="BI191" s="123">
        <f>IF(N191="nulová",J191,0)</f>
        <v>0</v>
      </c>
      <c r="BJ191" s="14" t="s">
        <v>78</v>
      </c>
      <c r="BK191" s="123">
        <f>ROUND(I191*H191,2)</f>
        <v>0</v>
      </c>
      <c r="BL191" s="14" t="s">
        <v>135</v>
      </c>
      <c r="BM191" s="122" t="s">
        <v>313</v>
      </c>
    </row>
    <row r="192" spans="2:65" s="1" customFormat="1" ht="11.25">
      <c r="B192" s="29"/>
      <c r="D192" s="124" t="s">
        <v>137</v>
      </c>
      <c r="F192" s="125" t="s">
        <v>284</v>
      </c>
      <c r="I192" s="126"/>
      <c r="L192" s="29"/>
      <c r="M192" s="127"/>
      <c r="T192" s="50"/>
      <c r="AT192" s="14" t="s">
        <v>137</v>
      </c>
      <c r="AU192" s="14" t="s">
        <v>71</v>
      </c>
    </row>
    <row r="193" spans="2:65" s="1" customFormat="1" ht="11.25">
      <c r="B193" s="29"/>
      <c r="D193" s="153" t="s">
        <v>154</v>
      </c>
      <c r="F193" s="154" t="s">
        <v>286</v>
      </c>
      <c r="I193" s="126"/>
      <c r="L193" s="29"/>
      <c r="M193" s="127"/>
      <c r="T193" s="50"/>
      <c r="AT193" s="14" t="s">
        <v>154</v>
      </c>
      <c r="AU193" s="14" t="s">
        <v>71</v>
      </c>
    </row>
    <row r="194" spans="2:65" s="9" customFormat="1" ht="11.25">
      <c r="B194" s="139"/>
      <c r="D194" s="124" t="s">
        <v>147</v>
      </c>
      <c r="E194" s="140" t="s">
        <v>19</v>
      </c>
      <c r="F194" s="141" t="s">
        <v>413</v>
      </c>
      <c r="H194" s="142">
        <v>3</v>
      </c>
      <c r="I194" s="143"/>
      <c r="L194" s="139"/>
      <c r="M194" s="144"/>
      <c r="T194" s="145"/>
      <c r="AT194" s="140" t="s">
        <v>147</v>
      </c>
      <c r="AU194" s="140" t="s">
        <v>71</v>
      </c>
      <c r="AV194" s="9" t="s">
        <v>80</v>
      </c>
      <c r="AW194" s="9" t="s">
        <v>33</v>
      </c>
      <c r="AX194" s="9" t="s">
        <v>71</v>
      </c>
      <c r="AY194" s="140" t="s">
        <v>136</v>
      </c>
    </row>
    <row r="195" spans="2:65" s="11" customFormat="1" ht="11.25">
      <c r="B195" s="155"/>
      <c r="D195" s="124" t="s">
        <v>147</v>
      </c>
      <c r="E195" s="156" t="s">
        <v>19</v>
      </c>
      <c r="F195" s="157" t="s">
        <v>414</v>
      </c>
      <c r="H195" s="156" t="s">
        <v>19</v>
      </c>
      <c r="I195" s="158"/>
      <c r="L195" s="155"/>
      <c r="M195" s="159"/>
      <c r="T195" s="160"/>
      <c r="AT195" s="156" t="s">
        <v>147</v>
      </c>
      <c r="AU195" s="156" t="s">
        <v>71</v>
      </c>
      <c r="AV195" s="11" t="s">
        <v>78</v>
      </c>
      <c r="AW195" s="11" t="s">
        <v>33</v>
      </c>
      <c r="AX195" s="11" t="s">
        <v>71</v>
      </c>
      <c r="AY195" s="156" t="s">
        <v>136</v>
      </c>
    </row>
    <row r="196" spans="2:65" s="10" customFormat="1" ht="11.25">
      <c r="B196" s="146"/>
      <c r="D196" s="124" t="s">
        <v>147</v>
      </c>
      <c r="E196" s="147" t="s">
        <v>19</v>
      </c>
      <c r="F196" s="148" t="s">
        <v>149</v>
      </c>
      <c r="H196" s="149">
        <v>3</v>
      </c>
      <c r="I196" s="150"/>
      <c r="L196" s="146"/>
      <c r="M196" s="151"/>
      <c r="T196" s="152"/>
      <c r="AT196" s="147" t="s">
        <v>147</v>
      </c>
      <c r="AU196" s="147" t="s">
        <v>71</v>
      </c>
      <c r="AV196" s="10" t="s">
        <v>135</v>
      </c>
      <c r="AW196" s="10" t="s">
        <v>33</v>
      </c>
      <c r="AX196" s="10" t="s">
        <v>78</v>
      </c>
      <c r="AY196" s="147" t="s">
        <v>136</v>
      </c>
    </row>
    <row r="197" spans="2:65" s="1" customFormat="1" ht="16.5" customHeight="1">
      <c r="B197" s="29"/>
      <c r="C197" s="110" t="s">
        <v>287</v>
      </c>
      <c r="D197" s="110" t="s">
        <v>131</v>
      </c>
      <c r="E197" s="111" t="s">
        <v>288</v>
      </c>
      <c r="F197" s="112" t="s">
        <v>289</v>
      </c>
      <c r="G197" s="113" t="s">
        <v>290</v>
      </c>
      <c r="H197" s="114">
        <v>1</v>
      </c>
      <c r="I197" s="115"/>
      <c r="J197" s="116">
        <f>ROUND(I197*H197,2)</f>
        <v>0</v>
      </c>
      <c r="K197" s="117"/>
      <c r="L197" s="29"/>
      <c r="M197" s="118" t="s">
        <v>19</v>
      </c>
      <c r="N197" s="119" t="s">
        <v>42</v>
      </c>
      <c r="P197" s="120">
        <f>O197*H197</f>
        <v>0</v>
      </c>
      <c r="Q197" s="120">
        <v>0</v>
      </c>
      <c r="R197" s="120">
        <f>Q197*H197</f>
        <v>0</v>
      </c>
      <c r="S197" s="120">
        <v>0</v>
      </c>
      <c r="T197" s="121">
        <f>S197*H197</f>
        <v>0</v>
      </c>
      <c r="AR197" s="122" t="s">
        <v>135</v>
      </c>
      <c r="AT197" s="122" t="s">
        <v>131</v>
      </c>
      <c r="AU197" s="122" t="s">
        <v>71</v>
      </c>
      <c r="AY197" s="14" t="s">
        <v>136</v>
      </c>
      <c r="BE197" s="123">
        <f>IF(N197="základní",J197,0)</f>
        <v>0</v>
      </c>
      <c r="BF197" s="123">
        <f>IF(N197="snížená",J197,0)</f>
        <v>0</v>
      </c>
      <c r="BG197" s="123">
        <f>IF(N197="zákl. přenesená",J197,0)</f>
        <v>0</v>
      </c>
      <c r="BH197" s="123">
        <f>IF(N197="sníž. přenesená",J197,0)</f>
        <v>0</v>
      </c>
      <c r="BI197" s="123">
        <f>IF(N197="nulová",J197,0)</f>
        <v>0</v>
      </c>
      <c r="BJ197" s="14" t="s">
        <v>78</v>
      </c>
      <c r="BK197" s="123">
        <f>ROUND(I197*H197,2)</f>
        <v>0</v>
      </c>
      <c r="BL197" s="14" t="s">
        <v>135</v>
      </c>
      <c r="BM197" s="122" t="s">
        <v>318</v>
      </c>
    </row>
    <row r="198" spans="2:65" s="1" customFormat="1" ht="11.25">
      <c r="B198" s="29"/>
      <c r="D198" s="124" t="s">
        <v>137</v>
      </c>
      <c r="F198" s="125" t="s">
        <v>289</v>
      </c>
      <c r="I198" s="126"/>
      <c r="L198" s="29"/>
      <c r="M198" s="127"/>
      <c r="T198" s="50"/>
      <c r="AT198" s="14" t="s">
        <v>137</v>
      </c>
      <c r="AU198" s="14" t="s">
        <v>71</v>
      </c>
    </row>
    <row r="199" spans="2:65" s="1" customFormat="1" ht="11.25">
      <c r="B199" s="29"/>
      <c r="D199" s="153" t="s">
        <v>154</v>
      </c>
      <c r="F199" s="154" t="s">
        <v>292</v>
      </c>
      <c r="I199" s="126"/>
      <c r="L199" s="29"/>
      <c r="M199" s="127"/>
      <c r="T199" s="50"/>
      <c r="AT199" s="14" t="s">
        <v>154</v>
      </c>
      <c r="AU199" s="14" t="s">
        <v>71</v>
      </c>
    </row>
    <row r="200" spans="2:65" s="9" customFormat="1" ht="11.25">
      <c r="B200" s="139"/>
      <c r="D200" s="124" t="s">
        <v>147</v>
      </c>
      <c r="E200" s="140" t="s">
        <v>19</v>
      </c>
      <c r="F200" s="141" t="s">
        <v>293</v>
      </c>
      <c r="H200" s="142">
        <v>1</v>
      </c>
      <c r="I200" s="143"/>
      <c r="L200" s="139"/>
      <c r="M200" s="144"/>
      <c r="T200" s="145"/>
      <c r="AT200" s="140" t="s">
        <v>147</v>
      </c>
      <c r="AU200" s="140" t="s">
        <v>71</v>
      </c>
      <c r="AV200" s="9" t="s">
        <v>80</v>
      </c>
      <c r="AW200" s="9" t="s">
        <v>33</v>
      </c>
      <c r="AX200" s="9" t="s">
        <v>78</v>
      </c>
      <c r="AY200" s="140" t="s">
        <v>136</v>
      </c>
    </row>
    <row r="201" spans="2:65" s="1" customFormat="1" ht="16.5" customHeight="1">
      <c r="B201" s="29"/>
      <c r="C201" s="110" t="s">
        <v>251</v>
      </c>
      <c r="D201" s="110" t="s">
        <v>131</v>
      </c>
      <c r="E201" s="111" t="s">
        <v>294</v>
      </c>
      <c r="F201" s="112" t="s">
        <v>295</v>
      </c>
      <c r="G201" s="113" t="s">
        <v>195</v>
      </c>
      <c r="H201" s="114">
        <v>601.35</v>
      </c>
      <c r="I201" s="115"/>
      <c r="J201" s="116">
        <f>ROUND(I201*H201,2)</f>
        <v>0</v>
      </c>
      <c r="K201" s="117"/>
      <c r="L201" s="29"/>
      <c r="M201" s="118" t="s">
        <v>19</v>
      </c>
      <c r="N201" s="119" t="s">
        <v>42</v>
      </c>
      <c r="P201" s="120">
        <f>O201*H201</f>
        <v>0</v>
      </c>
      <c r="Q201" s="120">
        <v>0</v>
      </c>
      <c r="R201" s="120">
        <f>Q201*H201</f>
        <v>0</v>
      </c>
      <c r="S201" s="120">
        <v>0</v>
      </c>
      <c r="T201" s="121">
        <f>S201*H201</f>
        <v>0</v>
      </c>
      <c r="AR201" s="122" t="s">
        <v>135</v>
      </c>
      <c r="AT201" s="122" t="s">
        <v>131</v>
      </c>
      <c r="AU201" s="122" t="s">
        <v>71</v>
      </c>
      <c r="AY201" s="14" t="s">
        <v>136</v>
      </c>
      <c r="BE201" s="123">
        <f>IF(N201="základní",J201,0)</f>
        <v>0</v>
      </c>
      <c r="BF201" s="123">
        <f>IF(N201="snížená",J201,0)</f>
        <v>0</v>
      </c>
      <c r="BG201" s="123">
        <f>IF(N201="zákl. přenesená",J201,0)</f>
        <v>0</v>
      </c>
      <c r="BH201" s="123">
        <f>IF(N201="sníž. přenesená",J201,0)</f>
        <v>0</v>
      </c>
      <c r="BI201" s="123">
        <f>IF(N201="nulová",J201,0)</f>
        <v>0</v>
      </c>
      <c r="BJ201" s="14" t="s">
        <v>78</v>
      </c>
      <c r="BK201" s="123">
        <f>ROUND(I201*H201,2)</f>
        <v>0</v>
      </c>
      <c r="BL201" s="14" t="s">
        <v>135</v>
      </c>
      <c r="BM201" s="122" t="s">
        <v>324</v>
      </c>
    </row>
    <row r="202" spans="2:65" s="1" customFormat="1" ht="19.5">
      <c r="B202" s="29"/>
      <c r="D202" s="124" t="s">
        <v>137</v>
      </c>
      <c r="F202" s="125" t="s">
        <v>297</v>
      </c>
      <c r="I202" s="126"/>
      <c r="L202" s="29"/>
      <c r="M202" s="127"/>
      <c r="T202" s="50"/>
      <c r="AT202" s="14" t="s">
        <v>137</v>
      </c>
      <c r="AU202" s="14" t="s">
        <v>71</v>
      </c>
    </row>
    <row r="203" spans="2:65" s="1" customFormat="1" ht="11.25">
      <c r="B203" s="29"/>
      <c r="D203" s="153" t="s">
        <v>154</v>
      </c>
      <c r="F203" s="154" t="s">
        <v>298</v>
      </c>
      <c r="I203" s="126"/>
      <c r="L203" s="29"/>
      <c r="M203" s="127"/>
      <c r="T203" s="50"/>
      <c r="AT203" s="14" t="s">
        <v>154</v>
      </c>
      <c r="AU203" s="14" t="s">
        <v>71</v>
      </c>
    </row>
    <row r="204" spans="2:65" s="1" customFormat="1" ht="16.5" customHeight="1">
      <c r="B204" s="29"/>
      <c r="C204" s="110" t="s">
        <v>299</v>
      </c>
      <c r="D204" s="110" t="s">
        <v>131</v>
      </c>
      <c r="E204" s="111" t="s">
        <v>300</v>
      </c>
      <c r="F204" s="112" t="s">
        <v>301</v>
      </c>
      <c r="G204" s="113" t="s">
        <v>164</v>
      </c>
      <c r="H204" s="114">
        <v>298.10000000000002</v>
      </c>
      <c r="I204" s="115"/>
      <c r="J204" s="116">
        <f>ROUND(I204*H204,2)</f>
        <v>0</v>
      </c>
      <c r="K204" s="117"/>
      <c r="L204" s="29"/>
      <c r="M204" s="118" t="s">
        <v>19</v>
      </c>
      <c r="N204" s="119" t="s">
        <v>42</v>
      </c>
      <c r="P204" s="120">
        <f>O204*H204</f>
        <v>0</v>
      </c>
      <c r="Q204" s="120">
        <v>0</v>
      </c>
      <c r="R204" s="120">
        <f>Q204*H204</f>
        <v>0</v>
      </c>
      <c r="S204" s="120">
        <v>0</v>
      </c>
      <c r="T204" s="121">
        <f>S204*H204</f>
        <v>0</v>
      </c>
      <c r="AR204" s="122" t="s">
        <v>135</v>
      </c>
      <c r="AT204" s="122" t="s">
        <v>131</v>
      </c>
      <c r="AU204" s="122" t="s">
        <v>71</v>
      </c>
      <c r="AY204" s="14" t="s">
        <v>136</v>
      </c>
      <c r="BE204" s="123">
        <f>IF(N204="základní",J204,0)</f>
        <v>0</v>
      </c>
      <c r="BF204" s="123">
        <f>IF(N204="snížená",J204,0)</f>
        <v>0</v>
      </c>
      <c r="BG204" s="123">
        <f>IF(N204="zákl. přenesená",J204,0)</f>
        <v>0</v>
      </c>
      <c r="BH204" s="123">
        <f>IF(N204="sníž. přenesená",J204,0)</f>
        <v>0</v>
      </c>
      <c r="BI204" s="123">
        <f>IF(N204="nulová",J204,0)</f>
        <v>0</v>
      </c>
      <c r="BJ204" s="14" t="s">
        <v>78</v>
      </c>
      <c r="BK204" s="123">
        <f>ROUND(I204*H204,2)</f>
        <v>0</v>
      </c>
      <c r="BL204" s="14" t="s">
        <v>135</v>
      </c>
      <c r="BM204" s="122" t="s">
        <v>329</v>
      </c>
    </row>
    <row r="205" spans="2:65" s="1" customFormat="1" ht="19.5">
      <c r="B205" s="29"/>
      <c r="D205" s="124" t="s">
        <v>137</v>
      </c>
      <c r="F205" s="125" t="s">
        <v>303</v>
      </c>
      <c r="I205" s="126"/>
      <c r="L205" s="29"/>
      <c r="M205" s="127"/>
      <c r="T205" s="50"/>
      <c r="AT205" s="14" t="s">
        <v>137</v>
      </c>
      <c r="AU205" s="14" t="s">
        <v>71</v>
      </c>
    </row>
    <row r="206" spans="2:65" s="1" customFormat="1" ht="11.25">
      <c r="B206" s="29"/>
      <c r="D206" s="153" t="s">
        <v>154</v>
      </c>
      <c r="F206" s="154" t="s">
        <v>304</v>
      </c>
      <c r="I206" s="126"/>
      <c r="L206" s="29"/>
      <c r="M206" s="127"/>
      <c r="T206" s="50"/>
      <c r="AT206" s="14" t="s">
        <v>154</v>
      </c>
      <c r="AU206" s="14" t="s">
        <v>71</v>
      </c>
    </row>
    <row r="207" spans="2:65" s="1" customFormat="1" ht="16.5" customHeight="1">
      <c r="B207" s="29"/>
      <c r="C207" s="110" t="s">
        <v>256</v>
      </c>
      <c r="D207" s="110" t="s">
        <v>131</v>
      </c>
      <c r="E207" s="111" t="s">
        <v>305</v>
      </c>
      <c r="F207" s="112" t="s">
        <v>306</v>
      </c>
      <c r="G207" s="113" t="s">
        <v>164</v>
      </c>
      <c r="H207" s="114">
        <v>298.10000000000002</v>
      </c>
      <c r="I207" s="115"/>
      <c r="J207" s="116">
        <f>ROUND(I207*H207,2)</f>
        <v>0</v>
      </c>
      <c r="K207" s="117"/>
      <c r="L207" s="29"/>
      <c r="M207" s="118" t="s">
        <v>19</v>
      </c>
      <c r="N207" s="119" t="s">
        <v>42</v>
      </c>
      <c r="P207" s="120">
        <f>O207*H207</f>
        <v>0</v>
      </c>
      <c r="Q207" s="120">
        <v>0</v>
      </c>
      <c r="R207" s="120">
        <f>Q207*H207</f>
        <v>0</v>
      </c>
      <c r="S207" s="120">
        <v>0</v>
      </c>
      <c r="T207" s="121">
        <f>S207*H207</f>
        <v>0</v>
      </c>
      <c r="AR207" s="122" t="s">
        <v>135</v>
      </c>
      <c r="AT207" s="122" t="s">
        <v>131</v>
      </c>
      <c r="AU207" s="122" t="s">
        <v>71</v>
      </c>
      <c r="AY207" s="14" t="s">
        <v>136</v>
      </c>
      <c r="BE207" s="123">
        <f>IF(N207="základní",J207,0)</f>
        <v>0</v>
      </c>
      <c r="BF207" s="123">
        <f>IF(N207="snížená",J207,0)</f>
        <v>0</v>
      </c>
      <c r="BG207" s="123">
        <f>IF(N207="zákl. přenesená",J207,0)</f>
        <v>0</v>
      </c>
      <c r="BH207" s="123">
        <f>IF(N207="sníž. přenesená",J207,0)</f>
        <v>0</v>
      </c>
      <c r="BI207" s="123">
        <f>IF(N207="nulová",J207,0)</f>
        <v>0</v>
      </c>
      <c r="BJ207" s="14" t="s">
        <v>78</v>
      </c>
      <c r="BK207" s="123">
        <f>ROUND(I207*H207,2)</f>
        <v>0</v>
      </c>
      <c r="BL207" s="14" t="s">
        <v>135</v>
      </c>
      <c r="BM207" s="122" t="s">
        <v>335</v>
      </c>
    </row>
    <row r="208" spans="2:65" s="1" customFormat="1" ht="19.5">
      <c r="B208" s="29"/>
      <c r="D208" s="124" t="s">
        <v>137</v>
      </c>
      <c r="F208" s="125" t="s">
        <v>308</v>
      </c>
      <c r="I208" s="126"/>
      <c r="L208" s="29"/>
      <c r="M208" s="127"/>
      <c r="T208" s="50"/>
      <c r="AT208" s="14" t="s">
        <v>137</v>
      </c>
      <c r="AU208" s="14" t="s">
        <v>71</v>
      </c>
    </row>
    <row r="209" spans="2:65" s="1" customFormat="1" ht="11.25">
      <c r="B209" s="29"/>
      <c r="D209" s="153" t="s">
        <v>154</v>
      </c>
      <c r="F209" s="154" t="s">
        <v>309</v>
      </c>
      <c r="I209" s="126"/>
      <c r="L209" s="29"/>
      <c r="M209" s="127"/>
      <c r="T209" s="50"/>
      <c r="AT209" s="14" t="s">
        <v>154</v>
      </c>
      <c r="AU209" s="14" t="s">
        <v>71</v>
      </c>
    </row>
    <row r="210" spans="2:65" s="1" customFormat="1" ht="21.75" customHeight="1">
      <c r="B210" s="29"/>
      <c r="C210" s="110" t="s">
        <v>310</v>
      </c>
      <c r="D210" s="110" t="s">
        <v>131</v>
      </c>
      <c r="E210" s="111" t="s">
        <v>311</v>
      </c>
      <c r="F210" s="112" t="s">
        <v>312</v>
      </c>
      <c r="G210" s="113" t="s">
        <v>164</v>
      </c>
      <c r="H210" s="114">
        <v>298.10000000000002</v>
      </c>
      <c r="I210" s="115"/>
      <c r="J210" s="116">
        <f>ROUND(I210*H210,2)</f>
        <v>0</v>
      </c>
      <c r="K210" s="117"/>
      <c r="L210" s="29"/>
      <c r="M210" s="118" t="s">
        <v>19</v>
      </c>
      <c r="N210" s="119" t="s">
        <v>42</v>
      </c>
      <c r="P210" s="120">
        <f>O210*H210</f>
        <v>0</v>
      </c>
      <c r="Q210" s="120">
        <v>0</v>
      </c>
      <c r="R210" s="120">
        <f>Q210*H210</f>
        <v>0</v>
      </c>
      <c r="S210" s="120">
        <v>0</v>
      </c>
      <c r="T210" s="121">
        <f>S210*H210</f>
        <v>0</v>
      </c>
      <c r="AR210" s="122" t="s">
        <v>135</v>
      </c>
      <c r="AT210" s="122" t="s">
        <v>131</v>
      </c>
      <c r="AU210" s="122" t="s">
        <v>71</v>
      </c>
      <c r="AY210" s="14" t="s">
        <v>136</v>
      </c>
      <c r="BE210" s="123">
        <f>IF(N210="základní",J210,0)</f>
        <v>0</v>
      </c>
      <c r="BF210" s="123">
        <f>IF(N210="snížená",J210,0)</f>
        <v>0</v>
      </c>
      <c r="BG210" s="123">
        <f>IF(N210="zákl. přenesená",J210,0)</f>
        <v>0</v>
      </c>
      <c r="BH210" s="123">
        <f>IF(N210="sníž. přenesená",J210,0)</f>
        <v>0</v>
      </c>
      <c r="BI210" s="123">
        <f>IF(N210="nulová",J210,0)</f>
        <v>0</v>
      </c>
      <c r="BJ210" s="14" t="s">
        <v>78</v>
      </c>
      <c r="BK210" s="123">
        <f>ROUND(I210*H210,2)</f>
        <v>0</v>
      </c>
      <c r="BL210" s="14" t="s">
        <v>135</v>
      </c>
      <c r="BM210" s="122" t="s">
        <v>340</v>
      </c>
    </row>
    <row r="211" spans="2:65" s="1" customFormat="1" ht="19.5">
      <c r="B211" s="29"/>
      <c r="D211" s="124" t="s">
        <v>137</v>
      </c>
      <c r="F211" s="125" t="s">
        <v>314</v>
      </c>
      <c r="I211" s="126"/>
      <c r="L211" s="29"/>
      <c r="M211" s="127"/>
      <c r="T211" s="50"/>
      <c r="AT211" s="14" t="s">
        <v>137</v>
      </c>
      <c r="AU211" s="14" t="s">
        <v>71</v>
      </c>
    </row>
    <row r="212" spans="2:65" s="1" customFormat="1" ht="11.25">
      <c r="B212" s="29"/>
      <c r="D212" s="153" t="s">
        <v>154</v>
      </c>
      <c r="F212" s="154" t="s">
        <v>315</v>
      </c>
      <c r="I212" s="126"/>
      <c r="L212" s="29"/>
      <c r="M212" s="127"/>
      <c r="T212" s="50"/>
      <c r="AT212" s="14" t="s">
        <v>154</v>
      </c>
      <c r="AU212" s="14" t="s">
        <v>71</v>
      </c>
    </row>
    <row r="213" spans="2:65" s="1" customFormat="1" ht="24.2" customHeight="1">
      <c r="B213" s="29"/>
      <c r="C213" s="110" t="s">
        <v>260</v>
      </c>
      <c r="D213" s="110" t="s">
        <v>131</v>
      </c>
      <c r="E213" s="111" t="s">
        <v>316</v>
      </c>
      <c r="F213" s="112" t="s">
        <v>317</v>
      </c>
      <c r="G213" s="113" t="s">
        <v>164</v>
      </c>
      <c r="H213" s="114">
        <v>4471.5</v>
      </c>
      <c r="I213" s="115"/>
      <c r="J213" s="116">
        <f>ROUND(I213*H213,2)</f>
        <v>0</v>
      </c>
      <c r="K213" s="117"/>
      <c r="L213" s="29"/>
      <c r="M213" s="118" t="s">
        <v>19</v>
      </c>
      <c r="N213" s="119" t="s">
        <v>42</v>
      </c>
      <c r="P213" s="120">
        <f>O213*H213</f>
        <v>0</v>
      </c>
      <c r="Q213" s="120">
        <v>0</v>
      </c>
      <c r="R213" s="120">
        <f>Q213*H213</f>
        <v>0</v>
      </c>
      <c r="S213" s="120">
        <v>0</v>
      </c>
      <c r="T213" s="121">
        <f>S213*H213</f>
        <v>0</v>
      </c>
      <c r="AR213" s="122" t="s">
        <v>135</v>
      </c>
      <c r="AT213" s="122" t="s">
        <v>131</v>
      </c>
      <c r="AU213" s="122" t="s">
        <v>71</v>
      </c>
      <c r="AY213" s="14" t="s">
        <v>136</v>
      </c>
      <c r="BE213" s="123">
        <f>IF(N213="základní",J213,0)</f>
        <v>0</v>
      </c>
      <c r="BF213" s="123">
        <f>IF(N213="snížená",J213,0)</f>
        <v>0</v>
      </c>
      <c r="BG213" s="123">
        <f>IF(N213="zákl. přenesená",J213,0)</f>
        <v>0</v>
      </c>
      <c r="BH213" s="123">
        <f>IF(N213="sníž. přenesená",J213,0)</f>
        <v>0</v>
      </c>
      <c r="BI213" s="123">
        <f>IF(N213="nulová",J213,0)</f>
        <v>0</v>
      </c>
      <c r="BJ213" s="14" t="s">
        <v>78</v>
      </c>
      <c r="BK213" s="123">
        <f>ROUND(I213*H213,2)</f>
        <v>0</v>
      </c>
      <c r="BL213" s="14" t="s">
        <v>135</v>
      </c>
      <c r="BM213" s="122" t="s">
        <v>346</v>
      </c>
    </row>
    <row r="214" spans="2:65" s="1" customFormat="1" ht="19.5">
      <c r="B214" s="29"/>
      <c r="D214" s="124" t="s">
        <v>137</v>
      </c>
      <c r="F214" s="125" t="s">
        <v>319</v>
      </c>
      <c r="I214" s="126"/>
      <c r="L214" s="29"/>
      <c r="M214" s="127"/>
      <c r="T214" s="50"/>
      <c r="AT214" s="14" t="s">
        <v>137</v>
      </c>
      <c r="AU214" s="14" t="s">
        <v>71</v>
      </c>
    </row>
    <row r="215" spans="2:65" s="1" customFormat="1" ht="11.25">
      <c r="B215" s="29"/>
      <c r="D215" s="153" t="s">
        <v>154</v>
      </c>
      <c r="F215" s="154" t="s">
        <v>320</v>
      </c>
      <c r="I215" s="126"/>
      <c r="L215" s="29"/>
      <c r="M215" s="127"/>
      <c r="T215" s="50"/>
      <c r="AT215" s="14" t="s">
        <v>154</v>
      </c>
      <c r="AU215" s="14" t="s">
        <v>71</v>
      </c>
    </row>
    <row r="216" spans="2:65" s="1" customFormat="1" ht="16.5" customHeight="1">
      <c r="B216" s="29"/>
      <c r="C216" s="110" t="s">
        <v>321</v>
      </c>
      <c r="D216" s="110" t="s">
        <v>131</v>
      </c>
      <c r="E216" s="111" t="s">
        <v>322</v>
      </c>
      <c r="F216" s="112" t="s">
        <v>323</v>
      </c>
      <c r="G216" s="113" t="s">
        <v>164</v>
      </c>
      <c r="H216" s="114">
        <v>298.10000000000002</v>
      </c>
      <c r="I216" s="115"/>
      <c r="J216" s="116">
        <f>ROUND(I216*H216,2)</f>
        <v>0</v>
      </c>
      <c r="K216" s="117"/>
      <c r="L216" s="29"/>
      <c r="M216" s="118" t="s">
        <v>19</v>
      </c>
      <c r="N216" s="119" t="s">
        <v>42</v>
      </c>
      <c r="P216" s="120">
        <f>O216*H216</f>
        <v>0</v>
      </c>
      <c r="Q216" s="120">
        <v>0</v>
      </c>
      <c r="R216" s="120">
        <f>Q216*H216</f>
        <v>0</v>
      </c>
      <c r="S216" s="120">
        <v>0</v>
      </c>
      <c r="T216" s="121">
        <f>S216*H216</f>
        <v>0</v>
      </c>
      <c r="AR216" s="122" t="s">
        <v>135</v>
      </c>
      <c r="AT216" s="122" t="s">
        <v>131</v>
      </c>
      <c r="AU216" s="122" t="s">
        <v>71</v>
      </c>
      <c r="AY216" s="14" t="s">
        <v>136</v>
      </c>
      <c r="BE216" s="123">
        <f>IF(N216="základní",J216,0)</f>
        <v>0</v>
      </c>
      <c r="BF216" s="123">
        <f>IF(N216="snížená",J216,0)</f>
        <v>0</v>
      </c>
      <c r="BG216" s="123">
        <f>IF(N216="zákl. přenesená",J216,0)</f>
        <v>0</v>
      </c>
      <c r="BH216" s="123">
        <f>IF(N216="sníž. přenesená",J216,0)</f>
        <v>0</v>
      </c>
      <c r="BI216" s="123">
        <f>IF(N216="nulová",J216,0)</f>
        <v>0</v>
      </c>
      <c r="BJ216" s="14" t="s">
        <v>78</v>
      </c>
      <c r="BK216" s="123">
        <f>ROUND(I216*H216,2)</f>
        <v>0</v>
      </c>
      <c r="BL216" s="14" t="s">
        <v>135</v>
      </c>
      <c r="BM216" s="122" t="s">
        <v>351</v>
      </c>
    </row>
    <row r="217" spans="2:65" s="1" customFormat="1" ht="11.25">
      <c r="B217" s="29"/>
      <c r="D217" s="124" t="s">
        <v>137</v>
      </c>
      <c r="F217" s="125" t="s">
        <v>325</v>
      </c>
      <c r="I217" s="126"/>
      <c r="L217" s="29"/>
      <c r="M217" s="127"/>
      <c r="T217" s="50"/>
      <c r="AT217" s="14" t="s">
        <v>137</v>
      </c>
      <c r="AU217" s="14" t="s">
        <v>71</v>
      </c>
    </row>
    <row r="218" spans="2:65" s="1" customFormat="1" ht="11.25">
      <c r="B218" s="29"/>
      <c r="D218" s="153" t="s">
        <v>154</v>
      </c>
      <c r="F218" s="154" t="s">
        <v>326</v>
      </c>
      <c r="I218" s="126"/>
      <c r="L218" s="29"/>
      <c r="M218" s="127"/>
      <c r="T218" s="50"/>
      <c r="AT218" s="14" t="s">
        <v>154</v>
      </c>
      <c r="AU218" s="14" t="s">
        <v>71</v>
      </c>
    </row>
    <row r="219" spans="2:65" s="1" customFormat="1" ht="16.5" customHeight="1">
      <c r="B219" s="29"/>
      <c r="C219" s="110" t="s">
        <v>263</v>
      </c>
      <c r="D219" s="110" t="s">
        <v>131</v>
      </c>
      <c r="E219" s="111" t="s">
        <v>327</v>
      </c>
      <c r="F219" s="112" t="s">
        <v>328</v>
      </c>
      <c r="G219" s="113" t="s">
        <v>195</v>
      </c>
      <c r="H219" s="114">
        <v>596.20000000000005</v>
      </c>
      <c r="I219" s="115"/>
      <c r="J219" s="116">
        <f>ROUND(I219*H219,2)</f>
        <v>0</v>
      </c>
      <c r="K219" s="117"/>
      <c r="L219" s="29"/>
      <c r="M219" s="118" t="s">
        <v>19</v>
      </c>
      <c r="N219" s="119" t="s">
        <v>42</v>
      </c>
      <c r="P219" s="120">
        <f>O219*H219</f>
        <v>0</v>
      </c>
      <c r="Q219" s="120">
        <v>0</v>
      </c>
      <c r="R219" s="120">
        <f>Q219*H219</f>
        <v>0</v>
      </c>
      <c r="S219" s="120">
        <v>0</v>
      </c>
      <c r="T219" s="121">
        <f>S219*H219</f>
        <v>0</v>
      </c>
      <c r="AR219" s="122" t="s">
        <v>135</v>
      </c>
      <c r="AT219" s="122" t="s">
        <v>131</v>
      </c>
      <c r="AU219" s="122" t="s">
        <v>71</v>
      </c>
      <c r="AY219" s="14" t="s">
        <v>136</v>
      </c>
      <c r="BE219" s="123">
        <f>IF(N219="základní",J219,0)</f>
        <v>0</v>
      </c>
      <c r="BF219" s="123">
        <f>IF(N219="snížená",J219,0)</f>
        <v>0</v>
      </c>
      <c r="BG219" s="123">
        <f>IF(N219="zákl. přenesená",J219,0)</f>
        <v>0</v>
      </c>
      <c r="BH219" s="123">
        <f>IF(N219="sníž. přenesená",J219,0)</f>
        <v>0</v>
      </c>
      <c r="BI219" s="123">
        <f>IF(N219="nulová",J219,0)</f>
        <v>0</v>
      </c>
      <c r="BJ219" s="14" t="s">
        <v>78</v>
      </c>
      <c r="BK219" s="123">
        <f>ROUND(I219*H219,2)</f>
        <v>0</v>
      </c>
      <c r="BL219" s="14" t="s">
        <v>135</v>
      </c>
      <c r="BM219" s="122" t="s">
        <v>415</v>
      </c>
    </row>
    <row r="220" spans="2:65" s="1" customFormat="1" ht="11.25">
      <c r="B220" s="29"/>
      <c r="D220" s="124" t="s">
        <v>137</v>
      </c>
      <c r="F220" s="125" t="s">
        <v>330</v>
      </c>
      <c r="I220" s="126"/>
      <c r="L220" s="29"/>
      <c r="M220" s="127"/>
      <c r="T220" s="50"/>
      <c r="AT220" s="14" t="s">
        <v>137</v>
      </c>
      <c r="AU220" s="14" t="s">
        <v>71</v>
      </c>
    </row>
    <row r="221" spans="2:65" s="1" customFormat="1" ht="11.25">
      <c r="B221" s="29"/>
      <c r="D221" s="153" t="s">
        <v>154</v>
      </c>
      <c r="F221" s="154" t="s">
        <v>331</v>
      </c>
      <c r="I221" s="126"/>
      <c r="L221" s="29"/>
      <c r="M221" s="127"/>
      <c r="T221" s="50"/>
      <c r="AT221" s="14" t="s">
        <v>154</v>
      </c>
      <c r="AU221" s="14" t="s">
        <v>71</v>
      </c>
    </row>
    <row r="222" spans="2:65" s="1" customFormat="1" ht="16.5" customHeight="1">
      <c r="B222" s="29"/>
      <c r="C222" s="110" t="s">
        <v>332</v>
      </c>
      <c r="D222" s="110" t="s">
        <v>131</v>
      </c>
      <c r="E222" s="111" t="s">
        <v>333</v>
      </c>
      <c r="F222" s="112" t="s">
        <v>334</v>
      </c>
      <c r="G222" s="113" t="s">
        <v>159</v>
      </c>
      <c r="H222" s="114">
        <v>42</v>
      </c>
      <c r="I222" s="115"/>
      <c r="J222" s="116">
        <f>ROUND(I222*H222,2)</f>
        <v>0</v>
      </c>
      <c r="K222" s="117"/>
      <c r="L222" s="29"/>
      <c r="M222" s="118" t="s">
        <v>19</v>
      </c>
      <c r="N222" s="119" t="s">
        <v>42</v>
      </c>
      <c r="P222" s="120">
        <f>O222*H222</f>
        <v>0</v>
      </c>
      <c r="Q222" s="120">
        <v>0</v>
      </c>
      <c r="R222" s="120">
        <f>Q222*H222</f>
        <v>0</v>
      </c>
      <c r="S222" s="120">
        <v>0</v>
      </c>
      <c r="T222" s="121">
        <f>S222*H222</f>
        <v>0</v>
      </c>
      <c r="AR222" s="122" t="s">
        <v>135</v>
      </c>
      <c r="AT222" s="122" t="s">
        <v>131</v>
      </c>
      <c r="AU222" s="122" t="s">
        <v>71</v>
      </c>
      <c r="AY222" s="14" t="s">
        <v>136</v>
      </c>
      <c r="BE222" s="123">
        <f>IF(N222="základní",J222,0)</f>
        <v>0</v>
      </c>
      <c r="BF222" s="123">
        <f>IF(N222="snížená",J222,0)</f>
        <v>0</v>
      </c>
      <c r="BG222" s="123">
        <f>IF(N222="zákl. přenesená",J222,0)</f>
        <v>0</v>
      </c>
      <c r="BH222" s="123">
        <f>IF(N222="sníž. přenesená",J222,0)</f>
        <v>0</v>
      </c>
      <c r="BI222" s="123">
        <f>IF(N222="nulová",J222,0)</f>
        <v>0</v>
      </c>
      <c r="BJ222" s="14" t="s">
        <v>78</v>
      </c>
      <c r="BK222" s="123">
        <f>ROUND(I222*H222,2)</f>
        <v>0</v>
      </c>
      <c r="BL222" s="14" t="s">
        <v>135</v>
      </c>
      <c r="BM222" s="122" t="s">
        <v>416</v>
      </c>
    </row>
    <row r="223" spans="2:65" s="1" customFormat="1" ht="19.5">
      <c r="B223" s="29"/>
      <c r="D223" s="124" t="s">
        <v>137</v>
      </c>
      <c r="F223" s="125" t="s">
        <v>336</v>
      </c>
      <c r="I223" s="126"/>
      <c r="L223" s="29"/>
      <c r="M223" s="127"/>
      <c r="T223" s="50"/>
      <c r="AT223" s="14" t="s">
        <v>137</v>
      </c>
      <c r="AU223" s="14" t="s">
        <v>71</v>
      </c>
    </row>
    <row r="224" spans="2:65" s="1" customFormat="1" ht="11.25">
      <c r="B224" s="29"/>
      <c r="D224" s="153" t="s">
        <v>154</v>
      </c>
      <c r="F224" s="154" t="s">
        <v>337</v>
      </c>
      <c r="I224" s="126"/>
      <c r="L224" s="29"/>
      <c r="M224" s="127"/>
      <c r="T224" s="50"/>
      <c r="AT224" s="14" t="s">
        <v>154</v>
      </c>
      <c r="AU224" s="14" t="s">
        <v>71</v>
      </c>
    </row>
    <row r="225" spans="2:65" s="1" customFormat="1" ht="16.5" customHeight="1">
      <c r="B225" s="29"/>
      <c r="C225" s="110" t="s">
        <v>267</v>
      </c>
      <c r="D225" s="110" t="s">
        <v>131</v>
      </c>
      <c r="E225" s="111" t="s">
        <v>338</v>
      </c>
      <c r="F225" s="112" t="s">
        <v>339</v>
      </c>
      <c r="G225" s="113" t="s">
        <v>159</v>
      </c>
      <c r="H225" s="114">
        <v>1008</v>
      </c>
      <c r="I225" s="115"/>
      <c r="J225" s="116">
        <f>ROUND(I225*H225,2)</f>
        <v>0</v>
      </c>
      <c r="K225" s="117"/>
      <c r="L225" s="29"/>
      <c r="M225" s="118" t="s">
        <v>19</v>
      </c>
      <c r="N225" s="119" t="s">
        <v>42</v>
      </c>
      <c r="P225" s="120">
        <f>O225*H225</f>
        <v>0</v>
      </c>
      <c r="Q225" s="120">
        <v>0</v>
      </c>
      <c r="R225" s="120">
        <f>Q225*H225</f>
        <v>0</v>
      </c>
      <c r="S225" s="120">
        <v>0</v>
      </c>
      <c r="T225" s="121">
        <f>S225*H225</f>
        <v>0</v>
      </c>
      <c r="AR225" s="122" t="s">
        <v>135</v>
      </c>
      <c r="AT225" s="122" t="s">
        <v>131</v>
      </c>
      <c r="AU225" s="122" t="s">
        <v>71</v>
      </c>
      <c r="AY225" s="14" t="s">
        <v>136</v>
      </c>
      <c r="BE225" s="123">
        <f>IF(N225="základní",J225,0)</f>
        <v>0</v>
      </c>
      <c r="BF225" s="123">
        <f>IF(N225="snížená",J225,0)</f>
        <v>0</v>
      </c>
      <c r="BG225" s="123">
        <f>IF(N225="zákl. přenesená",J225,0)</f>
        <v>0</v>
      </c>
      <c r="BH225" s="123">
        <f>IF(N225="sníž. přenesená",J225,0)</f>
        <v>0</v>
      </c>
      <c r="BI225" s="123">
        <f>IF(N225="nulová",J225,0)</f>
        <v>0</v>
      </c>
      <c r="BJ225" s="14" t="s">
        <v>78</v>
      </c>
      <c r="BK225" s="123">
        <f>ROUND(I225*H225,2)</f>
        <v>0</v>
      </c>
      <c r="BL225" s="14" t="s">
        <v>135</v>
      </c>
      <c r="BM225" s="122" t="s">
        <v>417</v>
      </c>
    </row>
    <row r="226" spans="2:65" s="1" customFormat="1" ht="19.5">
      <c r="B226" s="29"/>
      <c r="D226" s="124" t="s">
        <v>137</v>
      </c>
      <c r="F226" s="125" t="s">
        <v>341</v>
      </c>
      <c r="I226" s="126"/>
      <c r="L226" s="29"/>
      <c r="M226" s="127"/>
      <c r="T226" s="50"/>
      <c r="AT226" s="14" t="s">
        <v>137</v>
      </c>
      <c r="AU226" s="14" t="s">
        <v>71</v>
      </c>
    </row>
    <row r="227" spans="2:65" s="1" customFormat="1" ht="11.25">
      <c r="B227" s="29"/>
      <c r="D227" s="153" t="s">
        <v>154</v>
      </c>
      <c r="F227" s="154" t="s">
        <v>342</v>
      </c>
      <c r="I227" s="126"/>
      <c r="L227" s="29"/>
      <c r="M227" s="127"/>
      <c r="T227" s="50"/>
      <c r="AT227" s="14" t="s">
        <v>154</v>
      </c>
      <c r="AU227" s="14" t="s">
        <v>71</v>
      </c>
    </row>
    <row r="228" spans="2:65" s="1" customFormat="1" ht="16.5" customHeight="1">
      <c r="B228" s="29"/>
      <c r="C228" s="110" t="s">
        <v>343</v>
      </c>
      <c r="D228" s="110" t="s">
        <v>131</v>
      </c>
      <c r="E228" s="111" t="s">
        <v>344</v>
      </c>
      <c r="F228" s="112" t="s">
        <v>345</v>
      </c>
      <c r="G228" s="113" t="s">
        <v>195</v>
      </c>
      <c r="H228" s="114">
        <v>5.15</v>
      </c>
      <c r="I228" s="115"/>
      <c r="J228" s="116">
        <f>ROUND(I228*H228,2)</f>
        <v>0</v>
      </c>
      <c r="K228" s="117"/>
      <c r="L228" s="29"/>
      <c r="M228" s="118" t="s">
        <v>19</v>
      </c>
      <c r="N228" s="119" t="s">
        <v>42</v>
      </c>
      <c r="P228" s="120">
        <f>O228*H228</f>
        <v>0</v>
      </c>
      <c r="Q228" s="120">
        <v>0</v>
      </c>
      <c r="R228" s="120">
        <f>Q228*H228</f>
        <v>0</v>
      </c>
      <c r="S228" s="120">
        <v>0</v>
      </c>
      <c r="T228" s="121">
        <f>S228*H228</f>
        <v>0</v>
      </c>
      <c r="AR228" s="122" t="s">
        <v>135</v>
      </c>
      <c r="AT228" s="122" t="s">
        <v>131</v>
      </c>
      <c r="AU228" s="122" t="s">
        <v>71</v>
      </c>
      <c r="AY228" s="14" t="s">
        <v>136</v>
      </c>
      <c r="BE228" s="123">
        <f>IF(N228="základní",J228,0)</f>
        <v>0</v>
      </c>
      <c r="BF228" s="123">
        <f>IF(N228="snížená",J228,0)</f>
        <v>0</v>
      </c>
      <c r="BG228" s="123">
        <f>IF(N228="zákl. přenesená",J228,0)</f>
        <v>0</v>
      </c>
      <c r="BH228" s="123">
        <f>IF(N228="sníž. přenesená",J228,0)</f>
        <v>0</v>
      </c>
      <c r="BI228" s="123">
        <f>IF(N228="nulová",J228,0)</f>
        <v>0</v>
      </c>
      <c r="BJ228" s="14" t="s">
        <v>78</v>
      </c>
      <c r="BK228" s="123">
        <f>ROUND(I228*H228,2)</f>
        <v>0</v>
      </c>
      <c r="BL228" s="14" t="s">
        <v>135</v>
      </c>
      <c r="BM228" s="122" t="s">
        <v>418</v>
      </c>
    </row>
    <row r="229" spans="2:65" s="1" customFormat="1" ht="11.25">
      <c r="B229" s="29"/>
      <c r="D229" s="124" t="s">
        <v>137</v>
      </c>
      <c r="F229" s="125" t="s">
        <v>347</v>
      </c>
      <c r="I229" s="126"/>
      <c r="L229" s="29"/>
      <c r="M229" s="127"/>
      <c r="T229" s="50"/>
      <c r="AT229" s="14" t="s">
        <v>137</v>
      </c>
      <c r="AU229" s="14" t="s">
        <v>71</v>
      </c>
    </row>
    <row r="230" spans="2:65" s="1" customFormat="1" ht="11.25">
      <c r="B230" s="29"/>
      <c r="D230" s="153" t="s">
        <v>154</v>
      </c>
      <c r="F230" s="154" t="s">
        <v>348</v>
      </c>
      <c r="I230" s="126"/>
      <c r="L230" s="29"/>
      <c r="M230" s="127"/>
      <c r="T230" s="50"/>
      <c r="AT230" s="14" t="s">
        <v>154</v>
      </c>
      <c r="AU230" s="14" t="s">
        <v>71</v>
      </c>
    </row>
    <row r="231" spans="2:65" s="1" customFormat="1" ht="16.5" customHeight="1">
      <c r="B231" s="29"/>
      <c r="C231" s="110" t="s">
        <v>270</v>
      </c>
      <c r="D231" s="110" t="s">
        <v>131</v>
      </c>
      <c r="E231" s="111" t="s">
        <v>349</v>
      </c>
      <c r="F231" s="112" t="s">
        <v>350</v>
      </c>
      <c r="G231" s="113" t="s">
        <v>195</v>
      </c>
      <c r="H231" s="114">
        <v>69</v>
      </c>
      <c r="I231" s="115"/>
      <c r="J231" s="116">
        <f>ROUND(I231*H231,2)</f>
        <v>0</v>
      </c>
      <c r="K231" s="117"/>
      <c r="L231" s="29"/>
      <c r="M231" s="118" t="s">
        <v>19</v>
      </c>
      <c r="N231" s="119" t="s">
        <v>42</v>
      </c>
      <c r="P231" s="120">
        <f>O231*H231</f>
        <v>0</v>
      </c>
      <c r="Q231" s="120">
        <v>0</v>
      </c>
      <c r="R231" s="120">
        <f>Q231*H231</f>
        <v>0</v>
      </c>
      <c r="S231" s="120">
        <v>0</v>
      </c>
      <c r="T231" s="121">
        <f>S231*H231</f>
        <v>0</v>
      </c>
      <c r="AR231" s="122" t="s">
        <v>135</v>
      </c>
      <c r="AT231" s="122" t="s">
        <v>131</v>
      </c>
      <c r="AU231" s="122" t="s">
        <v>71</v>
      </c>
      <c r="AY231" s="14" t="s">
        <v>136</v>
      </c>
      <c r="BE231" s="123">
        <f>IF(N231="základní",J231,0)</f>
        <v>0</v>
      </c>
      <c r="BF231" s="123">
        <f>IF(N231="snížená",J231,0)</f>
        <v>0</v>
      </c>
      <c r="BG231" s="123">
        <f>IF(N231="zákl. přenesená",J231,0)</f>
        <v>0</v>
      </c>
      <c r="BH231" s="123">
        <f>IF(N231="sníž. přenesená",J231,0)</f>
        <v>0</v>
      </c>
      <c r="BI231" s="123">
        <f>IF(N231="nulová",J231,0)</f>
        <v>0</v>
      </c>
      <c r="BJ231" s="14" t="s">
        <v>78</v>
      </c>
      <c r="BK231" s="123">
        <f>ROUND(I231*H231,2)</f>
        <v>0</v>
      </c>
      <c r="BL231" s="14" t="s">
        <v>135</v>
      </c>
      <c r="BM231" s="122" t="s">
        <v>419</v>
      </c>
    </row>
    <row r="232" spans="2:65" s="1" customFormat="1" ht="11.25">
      <c r="B232" s="29"/>
      <c r="D232" s="124" t="s">
        <v>137</v>
      </c>
      <c r="F232" s="125" t="s">
        <v>352</v>
      </c>
      <c r="I232" s="126"/>
      <c r="L232" s="29"/>
      <c r="M232" s="127"/>
      <c r="T232" s="50"/>
      <c r="AT232" s="14" t="s">
        <v>137</v>
      </c>
      <c r="AU232" s="14" t="s">
        <v>71</v>
      </c>
    </row>
    <row r="233" spans="2:65" s="1" customFormat="1" ht="11.25">
      <c r="B233" s="29"/>
      <c r="D233" s="153" t="s">
        <v>154</v>
      </c>
      <c r="F233" s="154" t="s">
        <v>353</v>
      </c>
      <c r="I233" s="126"/>
      <c r="L233" s="29"/>
      <c r="M233" s="161"/>
      <c r="N233" s="162"/>
      <c r="O233" s="162"/>
      <c r="P233" s="162"/>
      <c r="Q233" s="162"/>
      <c r="R233" s="162"/>
      <c r="S233" s="162"/>
      <c r="T233" s="163"/>
      <c r="AT233" s="14" t="s">
        <v>154</v>
      </c>
      <c r="AU233" s="14" t="s">
        <v>71</v>
      </c>
    </row>
    <row r="234" spans="2:65" s="1" customFormat="1" ht="6.95" customHeight="1">
      <c r="B234" s="38"/>
      <c r="C234" s="39"/>
      <c r="D234" s="39"/>
      <c r="E234" s="39"/>
      <c r="F234" s="39"/>
      <c r="G234" s="39"/>
      <c r="H234" s="39"/>
      <c r="I234" s="39"/>
      <c r="J234" s="39"/>
      <c r="K234" s="39"/>
      <c r="L234" s="29"/>
    </row>
  </sheetData>
  <sheetProtection algorithmName="SHA-512" hashValue="pjn+Mgz83lFUzTM5I+ltzXzIR0qzhOFZ8M0DwmpHXsES5bMIThY2WmAd4I0ZOXyVMEV8OwmFFVnwOSOJhZ30tQ==" saltValue="HFsFBiEH4GxpoqZFTicvDA/K+un9UTgVDoO/brslqnvF6z7KkAe3hpkTjtz4uOlWk81swPm2DTAGK1WX9mwlrQ==" spinCount="100000" sheet="1" objects="1" scenarios="1" formatColumns="0" formatRows="0" autoFilter="0"/>
  <autoFilter ref="C84:K233" xr:uid="{00000000-0009-0000-0000-000005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hyperlinks>
    <hyperlink ref="F98" r:id="rId1" xr:uid="{00000000-0004-0000-0500-000000000000}"/>
    <hyperlink ref="F103" r:id="rId2" xr:uid="{00000000-0004-0000-0500-000001000000}"/>
    <hyperlink ref="F106" r:id="rId3" xr:uid="{00000000-0004-0000-0500-000002000000}"/>
    <hyperlink ref="F111" r:id="rId4" xr:uid="{00000000-0004-0000-0500-000003000000}"/>
    <hyperlink ref="F122" r:id="rId5" xr:uid="{00000000-0004-0000-0500-000004000000}"/>
    <hyperlink ref="F131" r:id="rId6" xr:uid="{00000000-0004-0000-0500-000005000000}"/>
    <hyperlink ref="F140" r:id="rId7" xr:uid="{00000000-0004-0000-0500-000006000000}"/>
    <hyperlink ref="F152" r:id="rId8" xr:uid="{00000000-0004-0000-0500-000007000000}"/>
    <hyperlink ref="F167" r:id="rId9" xr:uid="{00000000-0004-0000-0500-000008000000}"/>
    <hyperlink ref="F190" r:id="rId10" xr:uid="{00000000-0004-0000-0500-000009000000}"/>
    <hyperlink ref="F193" r:id="rId11" xr:uid="{00000000-0004-0000-0500-00000A000000}"/>
    <hyperlink ref="F199" r:id="rId12" xr:uid="{00000000-0004-0000-0500-00000B000000}"/>
    <hyperlink ref="F203" r:id="rId13" xr:uid="{00000000-0004-0000-0500-00000C000000}"/>
    <hyperlink ref="F206" r:id="rId14" xr:uid="{00000000-0004-0000-0500-00000D000000}"/>
    <hyperlink ref="F209" r:id="rId15" xr:uid="{00000000-0004-0000-0500-00000E000000}"/>
    <hyperlink ref="F212" r:id="rId16" xr:uid="{00000000-0004-0000-0500-00000F000000}"/>
    <hyperlink ref="F215" r:id="rId17" xr:uid="{00000000-0004-0000-0500-000010000000}"/>
    <hyperlink ref="F218" r:id="rId18" xr:uid="{00000000-0004-0000-0500-000011000000}"/>
    <hyperlink ref="F221" r:id="rId19" xr:uid="{00000000-0004-0000-0500-000012000000}"/>
    <hyperlink ref="F224" r:id="rId20" xr:uid="{00000000-0004-0000-0500-000013000000}"/>
    <hyperlink ref="F227" r:id="rId21" xr:uid="{00000000-0004-0000-0500-000014000000}"/>
    <hyperlink ref="F230" r:id="rId22" xr:uid="{00000000-0004-0000-0500-000015000000}"/>
    <hyperlink ref="F233" r:id="rId23" xr:uid="{00000000-0004-0000-0500-00001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08"/>
  <sheetViews>
    <sheetView showGridLines="0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AT2" s="14" t="s">
        <v>101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80</v>
      </c>
    </row>
    <row r="4" spans="2:46" ht="24.95" customHeight="1">
      <c r="B4" s="17"/>
      <c r="D4" s="18" t="s">
        <v>109</v>
      </c>
      <c r="L4" s="17"/>
      <c r="M4" s="88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84" t="str">
        <f>'Rekapitulace stavby'!K6</f>
        <v>Oprava skalních zářezů na trati 160 v úseku Kaznějov - Plasy</v>
      </c>
      <c r="F7" s="285"/>
      <c r="G7" s="285"/>
      <c r="H7" s="285"/>
      <c r="L7" s="17"/>
    </row>
    <row r="8" spans="2:46" ht="12" customHeight="1">
      <c r="B8" s="17"/>
      <c r="D8" s="24" t="s">
        <v>110</v>
      </c>
      <c r="L8" s="17"/>
    </row>
    <row r="9" spans="2:46" s="1" customFormat="1" ht="16.5" customHeight="1">
      <c r="B9" s="29"/>
      <c r="E9" s="284" t="s">
        <v>395</v>
      </c>
      <c r="F9" s="286"/>
      <c r="G9" s="286"/>
      <c r="H9" s="286"/>
      <c r="L9" s="29"/>
    </row>
    <row r="10" spans="2:46" s="1" customFormat="1" ht="12" customHeight="1">
      <c r="B10" s="29"/>
      <c r="D10" s="24" t="s">
        <v>112</v>
      </c>
      <c r="L10" s="29"/>
    </row>
    <row r="11" spans="2:46" s="1" customFormat="1" ht="16.5" customHeight="1">
      <c r="B11" s="29"/>
      <c r="E11" s="248" t="s">
        <v>420</v>
      </c>
      <c r="F11" s="286"/>
      <c r="G11" s="286"/>
      <c r="H11" s="286"/>
      <c r="L11" s="29"/>
    </row>
    <row r="12" spans="2:46" s="1" customFormat="1" ht="11.25">
      <c r="B12" s="29"/>
      <c r="L12" s="29"/>
    </row>
    <row r="13" spans="2:46" s="1" customFormat="1" ht="12" customHeight="1">
      <c r="B13" s="29"/>
      <c r="D13" s="24" t="s">
        <v>18</v>
      </c>
      <c r="F13" s="22" t="s">
        <v>19</v>
      </c>
      <c r="I13" s="24" t="s">
        <v>20</v>
      </c>
      <c r="J13" s="22" t="s">
        <v>19</v>
      </c>
      <c r="L13" s="29"/>
    </row>
    <row r="14" spans="2:46" s="1" customFormat="1" ht="12" customHeight="1">
      <c r="B14" s="29"/>
      <c r="D14" s="24" t="s">
        <v>21</v>
      </c>
      <c r="F14" s="22" t="s">
        <v>22</v>
      </c>
      <c r="I14" s="24" t="s">
        <v>23</v>
      </c>
      <c r="J14" s="46" t="str">
        <f>'Rekapitulace stavby'!AN8</f>
        <v>25. 4. 2023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25</v>
      </c>
      <c r="I16" s="24" t="s">
        <v>26</v>
      </c>
      <c r="J16" s="22" t="str">
        <f>IF('Rekapitulace stavby'!AN10="","",'Rekapitulace stavby'!AN10)</f>
        <v/>
      </c>
      <c r="L16" s="29"/>
    </row>
    <row r="17" spans="2:12" s="1" customFormat="1" ht="18" customHeight="1">
      <c r="B17" s="29"/>
      <c r="E17" s="22" t="str">
        <f>IF('Rekapitulace stavby'!E11="","",'Rekapitulace stavby'!E11)</f>
        <v>Správa železnic s.o. - OŘ Plzeň</v>
      </c>
      <c r="I17" s="24" t="s">
        <v>28</v>
      </c>
      <c r="J17" s="22" t="str">
        <f>IF('Rekapitulace stavby'!AN11="","",'Rekapitulace stavby'!AN11)</f>
        <v/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29</v>
      </c>
      <c r="I19" s="24" t="s">
        <v>26</v>
      </c>
      <c r="J19" s="25" t="str">
        <f>'Rekapitulace stavby'!AN13</f>
        <v>Vyplň údaj</v>
      </c>
      <c r="L19" s="29"/>
    </row>
    <row r="20" spans="2:12" s="1" customFormat="1" ht="18" customHeight="1">
      <c r="B20" s="29"/>
      <c r="E20" s="287" t="str">
        <f>'Rekapitulace stavby'!E14</f>
        <v>Vyplň údaj</v>
      </c>
      <c r="F20" s="254"/>
      <c r="G20" s="254"/>
      <c r="H20" s="254"/>
      <c r="I20" s="24" t="s">
        <v>28</v>
      </c>
      <c r="J20" s="25" t="str">
        <f>'Rekapitulace stavby'!AN14</f>
        <v>Vyplň údaj</v>
      </c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31</v>
      </c>
      <c r="I22" s="24" t="s">
        <v>26</v>
      </c>
      <c r="J22" s="22" t="str">
        <f>IF('Rekapitulace stavby'!AN16="","",'Rekapitulace stavby'!AN16)</f>
        <v/>
      </c>
      <c r="L22" s="29"/>
    </row>
    <row r="23" spans="2:12" s="1" customFormat="1" ht="18" customHeight="1">
      <c r="B23" s="29"/>
      <c r="E23" s="22" t="str">
        <f>IF('Rekapitulace stavby'!E17="","",'Rekapitulace stavby'!E17)</f>
        <v xml:space="preserve"> </v>
      </c>
      <c r="I23" s="24" t="s">
        <v>28</v>
      </c>
      <c r="J23" s="22" t="str">
        <f>IF('Rekapitulace stavby'!AN17="","",'Rekapitulace stavby'!AN17)</f>
        <v/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34</v>
      </c>
      <c r="I25" s="24" t="s">
        <v>26</v>
      </c>
      <c r="J25" s="22" t="str">
        <f>IF('Rekapitulace stavby'!AN19="","",'Rekapitulace stavby'!AN19)</f>
        <v/>
      </c>
      <c r="L25" s="29"/>
    </row>
    <row r="26" spans="2:12" s="1" customFormat="1" ht="18" customHeight="1">
      <c r="B26" s="29"/>
      <c r="E26" s="22" t="str">
        <f>IF('Rekapitulace stavby'!E20="","",'Rekapitulace stavby'!E20)</f>
        <v xml:space="preserve"> </v>
      </c>
      <c r="I26" s="24" t="s">
        <v>28</v>
      </c>
      <c r="J26" s="22" t="str">
        <f>IF('Rekapitulace stavby'!AN20="","",'Rekapitulace stavby'!AN20)</f>
        <v/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35</v>
      </c>
      <c r="L28" s="29"/>
    </row>
    <row r="29" spans="2:12" s="7" customFormat="1" ht="16.5" customHeight="1">
      <c r="B29" s="89"/>
      <c r="E29" s="259" t="s">
        <v>19</v>
      </c>
      <c r="F29" s="259"/>
      <c r="G29" s="259"/>
      <c r="H29" s="259"/>
      <c r="L29" s="89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90" t="s">
        <v>37</v>
      </c>
      <c r="J32" s="60">
        <f>ROUND(J85, 2)</f>
        <v>0</v>
      </c>
      <c r="L32" s="29"/>
    </row>
    <row r="33" spans="2:12" s="1" customFormat="1" ht="6.95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5" customHeight="1">
      <c r="B34" s="29"/>
      <c r="F34" s="32" t="s">
        <v>39</v>
      </c>
      <c r="I34" s="32" t="s">
        <v>38</v>
      </c>
      <c r="J34" s="32" t="s">
        <v>40</v>
      </c>
      <c r="L34" s="29"/>
    </row>
    <row r="35" spans="2:12" s="1" customFormat="1" ht="14.45" customHeight="1">
      <c r="B35" s="29"/>
      <c r="D35" s="49" t="s">
        <v>41</v>
      </c>
      <c r="E35" s="24" t="s">
        <v>42</v>
      </c>
      <c r="F35" s="81">
        <f>ROUND((SUM(BE85:BE107)),  2)</f>
        <v>0</v>
      </c>
      <c r="I35" s="91">
        <v>0.21</v>
      </c>
      <c r="J35" s="81">
        <f>ROUND(((SUM(BE85:BE107))*I35),  2)</f>
        <v>0</v>
      </c>
      <c r="L35" s="29"/>
    </row>
    <row r="36" spans="2:12" s="1" customFormat="1" ht="14.45" customHeight="1">
      <c r="B36" s="29"/>
      <c r="E36" s="24" t="s">
        <v>43</v>
      </c>
      <c r="F36" s="81">
        <f>ROUND((SUM(BF85:BF107)),  2)</f>
        <v>0</v>
      </c>
      <c r="I36" s="91">
        <v>0.15</v>
      </c>
      <c r="J36" s="81">
        <f>ROUND(((SUM(BF85:BF107))*I36),  2)</f>
        <v>0</v>
      </c>
      <c r="L36" s="29"/>
    </row>
    <row r="37" spans="2:12" s="1" customFormat="1" ht="14.45" hidden="1" customHeight="1">
      <c r="B37" s="29"/>
      <c r="E37" s="24" t="s">
        <v>44</v>
      </c>
      <c r="F37" s="81">
        <f>ROUND((SUM(BG85:BG107)),  2)</f>
        <v>0</v>
      </c>
      <c r="I37" s="91">
        <v>0.21</v>
      </c>
      <c r="J37" s="81">
        <f>0</f>
        <v>0</v>
      </c>
      <c r="L37" s="29"/>
    </row>
    <row r="38" spans="2:12" s="1" customFormat="1" ht="14.45" hidden="1" customHeight="1">
      <c r="B38" s="29"/>
      <c r="E38" s="24" t="s">
        <v>45</v>
      </c>
      <c r="F38" s="81">
        <f>ROUND((SUM(BH85:BH107)),  2)</f>
        <v>0</v>
      </c>
      <c r="I38" s="91">
        <v>0.15</v>
      </c>
      <c r="J38" s="81">
        <f>0</f>
        <v>0</v>
      </c>
      <c r="L38" s="29"/>
    </row>
    <row r="39" spans="2:12" s="1" customFormat="1" ht="14.45" hidden="1" customHeight="1">
      <c r="B39" s="29"/>
      <c r="E39" s="24" t="s">
        <v>46</v>
      </c>
      <c r="F39" s="81">
        <f>ROUND((SUM(BI85:BI107)),  2)</f>
        <v>0</v>
      </c>
      <c r="I39" s="91">
        <v>0</v>
      </c>
      <c r="J39" s="81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2"/>
      <c r="D41" s="93" t="s">
        <v>47</v>
      </c>
      <c r="E41" s="51"/>
      <c r="F41" s="51"/>
      <c r="G41" s="94" t="s">
        <v>48</v>
      </c>
      <c r="H41" s="95" t="s">
        <v>49</v>
      </c>
      <c r="I41" s="51"/>
      <c r="J41" s="96">
        <f>SUM(J32:J39)</f>
        <v>0</v>
      </c>
      <c r="K41" s="97"/>
      <c r="L41" s="29"/>
    </row>
    <row r="42" spans="2:12" s="1" customFormat="1" ht="14.45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5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5" customHeight="1">
      <c r="B47" s="29"/>
      <c r="C47" s="18" t="s">
        <v>114</v>
      </c>
      <c r="L47" s="29"/>
    </row>
    <row r="48" spans="2:12" s="1" customFormat="1" ht="6.95" customHeight="1">
      <c r="B48" s="29"/>
      <c r="L48" s="29"/>
    </row>
    <row r="49" spans="2:47" s="1" customFormat="1" ht="12" customHeight="1">
      <c r="B49" s="29"/>
      <c r="C49" s="24" t="s">
        <v>16</v>
      </c>
      <c r="L49" s="29"/>
    </row>
    <row r="50" spans="2:47" s="1" customFormat="1" ht="16.5" customHeight="1">
      <c r="B50" s="29"/>
      <c r="E50" s="284" t="str">
        <f>E7</f>
        <v>Oprava skalních zářezů na trati 160 v úseku Kaznějov - Plasy</v>
      </c>
      <c r="F50" s="285"/>
      <c r="G50" s="285"/>
      <c r="H50" s="285"/>
      <c r="L50" s="29"/>
    </row>
    <row r="51" spans="2:47" ht="12" customHeight="1">
      <c r="B51" s="17"/>
      <c r="C51" s="24" t="s">
        <v>110</v>
      </c>
      <c r="L51" s="17"/>
    </row>
    <row r="52" spans="2:47" s="1" customFormat="1" ht="16.5" customHeight="1">
      <c r="B52" s="29"/>
      <c r="E52" s="284" t="s">
        <v>395</v>
      </c>
      <c r="F52" s="286"/>
      <c r="G52" s="286"/>
      <c r="H52" s="286"/>
      <c r="L52" s="29"/>
    </row>
    <row r="53" spans="2:47" s="1" customFormat="1" ht="12" customHeight="1">
      <c r="B53" s="29"/>
      <c r="C53" s="24" t="s">
        <v>112</v>
      </c>
      <c r="L53" s="29"/>
    </row>
    <row r="54" spans="2:47" s="1" customFormat="1" ht="16.5" customHeight="1">
      <c r="B54" s="29"/>
      <c r="E54" s="248" t="str">
        <f>E11</f>
        <v>SO 3.2 - VON</v>
      </c>
      <c r="F54" s="286"/>
      <c r="G54" s="286"/>
      <c r="H54" s="286"/>
      <c r="L54" s="29"/>
    </row>
    <row r="55" spans="2:47" s="1" customFormat="1" ht="6.95" customHeight="1">
      <c r="B55" s="29"/>
      <c r="L55" s="29"/>
    </row>
    <row r="56" spans="2:47" s="1" customFormat="1" ht="12" customHeight="1">
      <c r="B56" s="29"/>
      <c r="C56" s="24" t="s">
        <v>21</v>
      </c>
      <c r="F56" s="22" t="str">
        <f>F14</f>
        <v>TO Třemošná</v>
      </c>
      <c r="I56" s="24" t="s">
        <v>23</v>
      </c>
      <c r="J56" s="46" t="str">
        <f>IF(J14="","",J14)</f>
        <v>25. 4. 2023</v>
      </c>
      <c r="L56" s="29"/>
    </row>
    <row r="57" spans="2:47" s="1" customFormat="1" ht="6.95" customHeight="1">
      <c r="B57" s="29"/>
      <c r="L57" s="29"/>
    </row>
    <row r="58" spans="2:47" s="1" customFormat="1" ht="15.2" customHeight="1">
      <c r="B58" s="29"/>
      <c r="C58" s="24" t="s">
        <v>25</v>
      </c>
      <c r="F58" s="22" t="str">
        <f>E17</f>
        <v>Správa železnic s.o. - OŘ Plzeň</v>
      </c>
      <c r="I58" s="24" t="s">
        <v>31</v>
      </c>
      <c r="J58" s="27" t="str">
        <f>E23</f>
        <v xml:space="preserve"> </v>
      </c>
      <c r="L58" s="29"/>
    </row>
    <row r="59" spans="2:47" s="1" customFormat="1" ht="15.2" customHeight="1">
      <c r="B59" s="29"/>
      <c r="C59" s="24" t="s">
        <v>29</v>
      </c>
      <c r="F59" s="22" t="str">
        <f>IF(E20="","",E20)</f>
        <v>Vyplň údaj</v>
      </c>
      <c r="I59" s="24" t="s">
        <v>34</v>
      </c>
      <c r="J59" s="27" t="str">
        <f>E26</f>
        <v xml:space="preserve"> 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8" t="s">
        <v>115</v>
      </c>
      <c r="D61" s="92"/>
      <c r="E61" s="92"/>
      <c r="F61" s="92"/>
      <c r="G61" s="92"/>
      <c r="H61" s="92"/>
      <c r="I61" s="92"/>
      <c r="J61" s="99" t="s">
        <v>116</v>
      </c>
      <c r="K61" s="92"/>
      <c r="L61" s="29"/>
    </row>
    <row r="62" spans="2:47" s="1" customFormat="1" ht="10.35" customHeight="1">
      <c r="B62" s="29"/>
      <c r="L62" s="29"/>
    </row>
    <row r="63" spans="2:47" s="1" customFormat="1" ht="22.9" customHeight="1">
      <c r="B63" s="29"/>
      <c r="C63" s="100" t="s">
        <v>69</v>
      </c>
      <c r="J63" s="60">
        <f>J85</f>
        <v>0</v>
      </c>
      <c r="L63" s="29"/>
      <c r="AU63" s="14" t="s">
        <v>117</v>
      </c>
    </row>
    <row r="64" spans="2:47" s="1" customFormat="1" ht="21.75" customHeight="1">
      <c r="B64" s="29"/>
      <c r="L64" s="29"/>
    </row>
    <row r="65" spans="2:12" s="1" customFormat="1" ht="6.95" customHeight="1"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29"/>
    </row>
    <row r="69" spans="2:12" s="1" customFormat="1" ht="6.95" customHeight="1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29"/>
    </row>
    <row r="70" spans="2:12" s="1" customFormat="1" ht="24.95" customHeight="1">
      <c r="B70" s="29"/>
      <c r="C70" s="18" t="s">
        <v>118</v>
      </c>
      <c r="L70" s="29"/>
    </row>
    <row r="71" spans="2:12" s="1" customFormat="1" ht="6.95" customHeight="1">
      <c r="B71" s="29"/>
      <c r="L71" s="29"/>
    </row>
    <row r="72" spans="2:12" s="1" customFormat="1" ht="12" customHeight="1">
      <c r="B72" s="29"/>
      <c r="C72" s="24" t="s">
        <v>16</v>
      </c>
      <c r="L72" s="29"/>
    </row>
    <row r="73" spans="2:12" s="1" customFormat="1" ht="16.5" customHeight="1">
      <c r="B73" s="29"/>
      <c r="E73" s="284" t="str">
        <f>E7</f>
        <v>Oprava skalních zářezů na trati 160 v úseku Kaznějov - Plasy</v>
      </c>
      <c r="F73" s="285"/>
      <c r="G73" s="285"/>
      <c r="H73" s="285"/>
      <c r="L73" s="29"/>
    </row>
    <row r="74" spans="2:12" ht="12" customHeight="1">
      <c r="B74" s="17"/>
      <c r="C74" s="24" t="s">
        <v>110</v>
      </c>
      <c r="L74" s="17"/>
    </row>
    <row r="75" spans="2:12" s="1" customFormat="1" ht="16.5" customHeight="1">
      <c r="B75" s="29"/>
      <c r="E75" s="284" t="s">
        <v>395</v>
      </c>
      <c r="F75" s="286"/>
      <c r="G75" s="286"/>
      <c r="H75" s="286"/>
      <c r="L75" s="29"/>
    </row>
    <row r="76" spans="2:12" s="1" customFormat="1" ht="12" customHeight="1">
      <c r="B76" s="29"/>
      <c r="C76" s="24" t="s">
        <v>112</v>
      </c>
      <c r="L76" s="29"/>
    </row>
    <row r="77" spans="2:12" s="1" customFormat="1" ht="16.5" customHeight="1">
      <c r="B77" s="29"/>
      <c r="E77" s="248" t="str">
        <f>E11</f>
        <v>SO 3.2 - VON</v>
      </c>
      <c r="F77" s="286"/>
      <c r="G77" s="286"/>
      <c r="H77" s="286"/>
      <c r="L77" s="29"/>
    </row>
    <row r="78" spans="2:12" s="1" customFormat="1" ht="6.95" customHeight="1">
      <c r="B78" s="29"/>
      <c r="L78" s="29"/>
    </row>
    <row r="79" spans="2:12" s="1" customFormat="1" ht="12" customHeight="1">
      <c r="B79" s="29"/>
      <c r="C79" s="24" t="s">
        <v>21</v>
      </c>
      <c r="F79" s="22" t="str">
        <f>F14</f>
        <v>TO Třemošná</v>
      </c>
      <c r="I79" s="24" t="s">
        <v>23</v>
      </c>
      <c r="J79" s="46" t="str">
        <f>IF(J14="","",J14)</f>
        <v>25. 4. 2023</v>
      </c>
      <c r="L79" s="29"/>
    </row>
    <row r="80" spans="2:12" s="1" customFormat="1" ht="6.95" customHeight="1">
      <c r="B80" s="29"/>
      <c r="L80" s="29"/>
    </row>
    <row r="81" spans="2:65" s="1" customFormat="1" ht="15.2" customHeight="1">
      <c r="B81" s="29"/>
      <c r="C81" s="24" t="s">
        <v>25</v>
      </c>
      <c r="F81" s="22" t="str">
        <f>E17</f>
        <v>Správa železnic s.o. - OŘ Plzeň</v>
      </c>
      <c r="I81" s="24" t="s">
        <v>31</v>
      </c>
      <c r="J81" s="27" t="str">
        <f>E23</f>
        <v xml:space="preserve"> </v>
      </c>
      <c r="L81" s="29"/>
    </row>
    <row r="82" spans="2:65" s="1" customFormat="1" ht="15.2" customHeight="1">
      <c r="B82" s="29"/>
      <c r="C82" s="24" t="s">
        <v>29</v>
      </c>
      <c r="F82" s="22" t="str">
        <f>IF(E20="","",E20)</f>
        <v>Vyplň údaj</v>
      </c>
      <c r="I82" s="24" t="s">
        <v>34</v>
      </c>
      <c r="J82" s="27" t="str">
        <f>E26</f>
        <v xml:space="preserve"> </v>
      </c>
      <c r="L82" s="29"/>
    </row>
    <row r="83" spans="2:65" s="1" customFormat="1" ht="10.35" customHeight="1">
      <c r="B83" s="29"/>
      <c r="L83" s="29"/>
    </row>
    <row r="84" spans="2:65" s="8" customFormat="1" ht="29.25" customHeight="1">
      <c r="B84" s="101"/>
      <c r="C84" s="102" t="s">
        <v>119</v>
      </c>
      <c r="D84" s="103" t="s">
        <v>56</v>
      </c>
      <c r="E84" s="103" t="s">
        <v>52</v>
      </c>
      <c r="F84" s="103" t="s">
        <v>53</v>
      </c>
      <c r="G84" s="103" t="s">
        <v>120</v>
      </c>
      <c r="H84" s="103" t="s">
        <v>121</v>
      </c>
      <c r="I84" s="103" t="s">
        <v>122</v>
      </c>
      <c r="J84" s="104" t="s">
        <v>116</v>
      </c>
      <c r="K84" s="105" t="s">
        <v>123</v>
      </c>
      <c r="L84" s="101"/>
      <c r="M84" s="53" t="s">
        <v>19</v>
      </c>
      <c r="N84" s="54" t="s">
        <v>41</v>
      </c>
      <c r="O84" s="54" t="s">
        <v>124</v>
      </c>
      <c r="P84" s="54" t="s">
        <v>125</v>
      </c>
      <c r="Q84" s="54" t="s">
        <v>126</v>
      </c>
      <c r="R84" s="54" t="s">
        <v>127</v>
      </c>
      <c r="S84" s="54" t="s">
        <v>128</v>
      </c>
      <c r="T84" s="55" t="s">
        <v>129</v>
      </c>
    </row>
    <row r="85" spans="2:65" s="1" customFormat="1" ht="22.9" customHeight="1">
      <c r="B85" s="29"/>
      <c r="C85" s="58" t="s">
        <v>130</v>
      </c>
      <c r="J85" s="106">
        <f>BK85</f>
        <v>0</v>
      </c>
      <c r="L85" s="29"/>
      <c r="M85" s="56"/>
      <c r="N85" s="47"/>
      <c r="O85" s="47"/>
      <c r="P85" s="107">
        <f>SUM(P86:P107)</f>
        <v>0</v>
      </c>
      <c r="Q85" s="47"/>
      <c r="R85" s="107">
        <f>SUM(R86:R107)</f>
        <v>0</v>
      </c>
      <c r="S85" s="47"/>
      <c r="T85" s="108">
        <f>SUM(T86:T107)</f>
        <v>0</v>
      </c>
      <c r="AT85" s="14" t="s">
        <v>70</v>
      </c>
      <c r="AU85" s="14" t="s">
        <v>117</v>
      </c>
      <c r="BK85" s="109">
        <f>SUM(BK86:BK107)</f>
        <v>0</v>
      </c>
    </row>
    <row r="86" spans="2:65" s="1" customFormat="1" ht="16.5" customHeight="1">
      <c r="B86" s="29"/>
      <c r="C86" s="110" t="s">
        <v>78</v>
      </c>
      <c r="D86" s="110" t="s">
        <v>131</v>
      </c>
      <c r="E86" s="111" t="s">
        <v>355</v>
      </c>
      <c r="F86" s="112" t="s">
        <v>356</v>
      </c>
      <c r="G86" s="113" t="s">
        <v>290</v>
      </c>
      <c r="H86" s="114">
        <v>1</v>
      </c>
      <c r="I86" s="115"/>
      <c r="J86" s="116">
        <f>ROUND(I86*H86,2)</f>
        <v>0</v>
      </c>
      <c r="K86" s="117"/>
      <c r="L86" s="29"/>
      <c r="M86" s="118" t="s">
        <v>19</v>
      </c>
      <c r="N86" s="119" t="s">
        <v>42</v>
      </c>
      <c r="P86" s="120">
        <f>O86*H86</f>
        <v>0</v>
      </c>
      <c r="Q86" s="120">
        <v>0</v>
      </c>
      <c r="R86" s="120">
        <f>Q86*H86</f>
        <v>0</v>
      </c>
      <c r="S86" s="120">
        <v>0</v>
      </c>
      <c r="T86" s="121">
        <f>S86*H86</f>
        <v>0</v>
      </c>
      <c r="AR86" s="122" t="s">
        <v>135</v>
      </c>
      <c r="AT86" s="122" t="s">
        <v>131</v>
      </c>
      <c r="AU86" s="122" t="s">
        <v>71</v>
      </c>
      <c r="AY86" s="14" t="s">
        <v>136</v>
      </c>
      <c r="BE86" s="123">
        <f>IF(N86="základní",J86,0)</f>
        <v>0</v>
      </c>
      <c r="BF86" s="123">
        <f>IF(N86="snížená",J86,0)</f>
        <v>0</v>
      </c>
      <c r="BG86" s="123">
        <f>IF(N86="zákl. přenesená",J86,0)</f>
        <v>0</v>
      </c>
      <c r="BH86" s="123">
        <f>IF(N86="sníž. přenesená",J86,0)</f>
        <v>0</v>
      </c>
      <c r="BI86" s="123">
        <f>IF(N86="nulová",J86,0)</f>
        <v>0</v>
      </c>
      <c r="BJ86" s="14" t="s">
        <v>78</v>
      </c>
      <c r="BK86" s="123">
        <f>ROUND(I86*H86,2)</f>
        <v>0</v>
      </c>
      <c r="BL86" s="14" t="s">
        <v>135</v>
      </c>
      <c r="BM86" s="122" t="s">
        <v>421</v>
      </c>
    </row>
    <row r="87" spans="2:65" s="1" customFormat="1" ht="11.25">
      <c r="B87" s="29"/>
      <c r="D87" s="124" t="s">
        <v>137</v>
      </c>
      <c r="F87" s="125" t="s">
        <v>356</v>
      </c>
      <c r="I87" s="126"/>
      <c r="L87" s="29"/>
      <c r="M87" s="127"/>
      <c r="T87" s="50"/>
      <c r="AT87" s="14" t="s">
        <v>137</v>
      </c>
      <c r="AU87" s="14" t="s">
        <v>71</v>
      </c>
    </row>
    <row r="88" spans="2:65" s="1" customFormat="1" ht="11.25">
      <c r="B88" s="29"/>
      <c r="D88" s="153" t="s">
        <v>154</v>
      </c>
      <c r="F88" s="154" t="s">
        <v>357</v>
      </c>
      <c r="I88" s="126"/>
      <c r="L88" s="29"/>
      <c r="M88" s="127"/>
      <c r="T88" s="50"/>
      <c r="AT88" s="14" t="s">
        <v>154</v>
      </c>
      <c r="AU88" s="14" t="s">
        <v>71</v>
      </c>
    </row>
    <row r="89" spans="2:65" s="1" customFormat="1" ht="16.5" customHeight="1">
      <c r="B89" s="29"/>
      <c r="C89" s="110" t="s">
        <v>80</v>
      </c>
      <c r="D89" s="110" t="s">
        <v>131</v>
      </c>
      <c r="E89" s="111" t="s">
        <v>358</v>
      </c>
      <c r="F89" s="112" t="s">
        <v>359</v>
      </c>
      <c r="G89" s="113" t="s">
        <v>290</v>
      </c>
      <c r="H89" s="114">
        <v>1</v>
      </c>
      <c r="I89" s="115"/>
      <c r="J89" s="116">
        <f>ROUND(I89*H89,2)</f>
        <v>0</v>
      </c>
      <c r="K89" s="117"/>
      <c r="L89" s="29"/>
      <c r="M89" s="118" t="s">
        <v>19</v>
      </c>
      <c r="N89" s="119" t="s">
        <v>42</v>
      </c>
      <c r="P89" s="120">
        <f>O89*H89</f>
        <v>0</v>
      </c>
      <c r="Q89" s="120">
        <v>0</v>
      </c>
      <c r="R89" s="120">
        <f>Q89*H89</f>
        <v>0</v>
      </c>
      <c r="S89" s="120">
        <v>0</v>
      </c>
      <c r="T89" s="121">
        <f>S89*H89</f>
        <v>0</v>
      </c>
      <c r="AR89" s="122" t="s">
        <v>135</v>
      </c>
      <c r="AT89" s="122" t="s">
        <v>131</v>
      </c>
      <c r="AU89" s="122" t="s">
        <v>71</v>
      </c>
      <c r="AY89" s="14" t="s">
        <v>136</v>
      </c>
      <c r="BE89" s="123">
        <f>IF(N89="základní",J89,0)</f>
        <v>0</v>
      </c>
      <c r="BF89" s="123">
        <f>IF(N89="snížená",J89,0)</f>
        <v>0</v>
      </c>
      <c r="BG89" s="123">
        <f>IF(N89="zákl. přenesená",J89,0)</f>
        <v>0</v>
      </c>
      <c r="BH89" s="123">
        <f>IF(N89="sníž. přenesená",J89,0)</f>
        <v>0</v>
      </c>
      <c r="BI89" s="123">
        <f>IF(N89="nulová",J89,0)</f>
        <v>0</v>
      </c>
      <c r="BJ89" s="14" t="s">
        <v>78</v>
      </c>
      <c r="BK89" s="123">
        <f>ROUND(I89*H89,2)</f>
        <v>0</v>
      </c>
      <c r="BL89" s="14" t="s">
        <v>135</v>
      </c>
      <c r="BM89" s="122" t="s">
        <v>422</v>
      </c>
    </row>
    <row r="90" spans="2:65" s="1" customFormat="1" ht="11.25">
      <c r="B90" s="29"/>
      <c r="D90" s="124" t="s">
        <v>137</v>
      </c>
      <c r="F90" s="125" t="s">
        <v>359</v>
      </c>
      <c r="I90" s="126"/>
      <c r="L90" s="29"/>
      <c r="M90" s="127"/>
      <c r="T90" s="50"/>
      <c r="AT90" s="14" t="s">
        <v>137</v>
      </c>
      <c r="AU90" s="14" t="s">
        <v>71</v>
      </c>
    </row>
    <row r="91" spans="2:65" s="1" customFormat="1" ht="11.25">
      <c r="B91" s="29"/>
      <c r="D91" s="153" t="s">
        <v>154</v>
      </c>
      <c r="F91" s="154" t="s">
        <v>360</v>
      </c>
      <c r="I91" s="126"/>
      <c r="L91" s="29"/>
      <c r="M91" s="127"/>
      <c r="T91" s="50"/>
      <c r="AT91" s="14" t="s">
        <v>154</v>
      </c>
      <c r="AU91" s="14" t="s">
        <v>71</v>
      </c>
    </row>
    <row r="92" spans="2:65" s="1" customFormat="1" ht="16.5" customHeight="1">
      <c r="B92" s="29"/>
      <c r="C92" s="110" t="s">
        <v>141</v>
      </c>
      <c r="D92" s="110" t="s">
        <v>131</v>
      </c>
      <c r="E92" s="111" t="s">
        <v>361</v>
      </c>
      <c r="F92" s="112" t="s">
        <v>362</v>
      </c>
      <c r="G92" s="113" t="s">
        <v>290</v>
      </c>
      <c r="H92" s="114">
        <v>1</v>
      </c>
      <c r="I92" s="115"/>
      <c r="J92" s="116">
        <f>ROUND(I92*H92,2)</f>
        <v>0</v>
      </c>
      <c r="K92" s="117"/>
      <c r="L92" s="29"/>
      <c r="M92" s="118" t="s">
        <v>19</v>
      </c>
      <c r="N92" s="119" t="s">
        <v>42</v>
      </c>
      <c r="P92" s="120">
        <f>O92*H92</f>
        <v>0</v>
      </c>
      <c r="Q92" s="120">
        <v>0</v>
      </c>
      <c r="R92" s="120">
        <f>Q92*H92</f>
        <v>0</v>
      </c>
      <c r="S92" s="120">
        <v>0</v>
      </c>
      <c r="T92" s="121">
        <f>S92*H92</f>
        <v>0</v>
      </c>
      <c r="AR92" s="122" t="s">
        <v>135</v>
      </c>
      <c r="AT92" s="122" t="s">
        <v>131</v>
      </c>
      <c r="AU92" s="122" t="s">
        <v>71</v>
      </c>
      <c r="AY92" s="14" t="s">
        <v>136</v>
      </c>
      <c r="BE92" s="123">
        <f>IF(N92="základní",J92,0)</f>
        <v>0</v>
      </c>
      <c r="BF92" s="123">
        <f>IF(N92="snížená",J92,0)</f>
        <v>0</v>
      </c>
      <c r="BG92" s="123">
        <f>IF(N92="zákl. přenesená",J92,0)</f>
        <v>0</v>
      </c>
      <c r="BH92" s="123">
        <f>IF(N92="sníž. přenesená",J92,0)</f>
        <v>0</v>
      </c>
      <c r="BI92" s="123">
        <f>IF(N92="nulová",J92,0)</f>
        <v>0</v>
      </c>
      <c r="BJ92" s="14" t="s">
        <v>78</v>
      </c>
      <c r="BK92" s="123">
        <f>ROUND(I92*H92,2)</f>
        <v>0</v>
      </c>
      <c r="BL92" s="14" t="s">
        <v>135</v>
      </c>
      <c r="BM92" s="122" t="s">
        <v>423</v>
      </c>
    </row>
    <row r="93" spans="2:65" s="1" customFormat="1" ht="11.25">
      <c r="B93" s="29"/>
      <c r="D93" s="124" t="s">
        <v>137</v>
      </c>
      <c r="F93" s="125" t="s">
        <v>362</v>
      </c>
      <c r="I93" s="126"/>
      <c r="L93" s="29"/>
      <c r="M93" s="127"/>
      <c r="T93" s="50"/>
      <c r="AT93" s="14" t="s">
        <v>137</v>
      </c>
      <c r="AU93" s="14" t="s">
        <v>71</v>
      </c>
    </row>
    <row r="94" spans="2:65" s="1" customFormat="1" ht="11.25">
      <c r="B94" s="29"/>
      <c r="D94" s="153" t="s">
        <v>154</v>
      </c>
      <c r="F94" s="154" t="s">
        <v>363</v>
      </c>
      <c r="I94" s="126"/>
      <c r="L94" s="29"/>
      <c r="M94" s="127"/>
      <c r="T94" s="50"/>
      <c r="AT94" s="14" t="s">
        <v>154</v>
      </c>
      <c r="AU94" s="14" t="s">
        <v>71</v>
      </c>
    </row>
    <row r="95" spans="2:65" s="1" customFormat="1" ht="16.5" customHeight="1">
      <c r="B95" s="29"/>
      <c r="C95" s="110" t="s">
        <v>135</v>
      </c>
      <c r="D95" s="110" t="s">
        <v>131</v>
      </c>
      <c r="E95" s="111" t="s">
        <v>364</v>
      </c>
      <c r="F95" s="112" t="s">
        <v>365</v>
      </c>
      <c r="G95" s="113" t="s">
        <v>290</v>
      </c>
      <c r="H95" s="114">
        <v>1</v>
      </c>
      <c r="I95" s="115"/>
      <c r="J95" s="116">
        <f>ROUND(I95*H95,2)</f>
        <v>0</v>
      </c>
      <c r="K95" s="117"/>
      <c r="L95" s="29"/>
      <c r="M95" s="118" t="s">
        <v>19</v>
      </c>
      <c r="N95" s="119" t="s">
        <v>42</v>
      </c>
      <c r="P95" s="120">
        <f>O95*H95</f>
        <v>0</v>
      </c>
      <c r="Q95" s="120">
        <v>0</v>
      </c>
      <c r="R95" s="120">
        <f>Q95*H95</f>
        <v>0</v>
      </c>
      <c r="S95" s="120">
        <v>0</v>
      </c>
      <c r="T95" s="121">
        <f>S95*H95</f>
        <v>0</v>
      </c>
      <c r="AR95" s="122" t="s">
        <v>135</v>
      </c>
      <c r="AT95" s="122" t="s">
        <v>131</v>
      </c>
      <c r="AU95" s="122" t="s">
        <v>71</v>
      </c>
      <c r="AY95" s="14" t="s">
        <v>136</v>
      </c>
      <c r="BE95" s="123">
        <f>IF(N95="základní",J95,0)</f>
        <v>0</v>
      </c>
      <c r="BF95" s="123">
        <f>IF(N95="snížená",J95,0)</f>
        <v>0</v>
      </c>
      <c r="BG95" s="123">
        <f>IF(N95="zákl. přenesená",J95,0)</f>
        <v>0</v>
      </c>
      <c r="BH95" s="123">
        <f>IF(N95="sníž. přenesená",J95,0)</f>
        <v>0</v>
      </c>
      <c r="BI95" s="123">
        <f>IF(N95="nulová",J95,0)</f>
        <v>0</v>
      </c>
      <c r="BJ95" s="14" t="s">
        <v>78</v>
      </c>
      <c r="BK95" s="123">
        <f>ROUND(I95*H95,2)</f>
        <v>0</v>
      </c>
      <c r="BL95" s="14" t="s">
        <v>135</v>
      </c>
      <c r="BM95" s="122" t="s">
        <v>424</v>
      </c>
    </row>
    <row r="96" spans="2:65" s="1" customFormat="1" ht="11.25">
      <c r="B96" s="29"/>
      <c r="D96" s="124" t="s">
        <v>137</v>
      </c>
      <c r="F96" s="125" t="s">
        <v>365</v>
      </c>
      <c r="I96" s="126"/>
      <c r="L96" s="29"/>
      <c r="M96" s="127"/>
      <c r="T96" s="50"/>
      <c r="AT96" s="14" t="s">
        <v>137</v>
      </c>
      <c r="AU96" s="14" t="s">
        <v>71</v>
      </c>
    </row>
    <row r="97" spans="2:65" s="1" customFormat="1" ht="11.25">
      <c r="B97" s="29"/>
      <c r="D97" s="153" t="s">
        <v>154</v>
      </c>
      <c r="F97" s="154" t="s">
        <v>366</v>
      </c>
      <c r="I97" s="126"/>
      <c r="L97" s="29"/>
      <c r="M97" s="127"/>
      <c r="T97" s="50"/>
      <c r="AT97" s="14" t="s">
        <v>154</v>
      </c>
      <c r="AU97" s="14" t="s">
        <v>71</v>
      </c>
    </row>
    <row r="98" spans="2:65" s="1" customFormat="1" ht="16.5" customHeight="1">
      <c r="B98" s="29"/>
      <c r="C98" s="110" t="s">
        <v>156</v>
      </c>
      <c r="D98" s="110" t="s">
        <v>131</v>
      </c>
      <c r="E98" s="111" t="s">
        <v>367</v>
      </c>
      <c r="F98" s="112" t="s">
        <v>368</v>
      </c>
      <c r="G98" s="113" t="s">
        <v>199</v>
      </c>
      <c r="H98" s="114">
        <v>32</v>
      </c>
      <c r="I98" s="115"/>
      <c r="J98" s="116">
        <f>ROUND(I98*H98,2)</f>
        <v>0</v>
      </c>
      <c r="K98" s="117"/>
      <c r="L98" s="29"/>
      <c r="M98" s="118" t="s">
        <v>19</v>
      </c>
      <c r="N98" s="119" t="s">
        <v>42</v>
      </c>
      <c r="P98" s="120">
        <f>O98*H98</f>
        <v>0</v>
      </c>
      <c r="Q98" s="120">
        <v>0</v>
      </c>
      <c r="R98" s="120">
        <f>Q98*H98</f>
        <v>0</v>
      </c>
      <c r="S98" s="120">
        <v>0</v>
      </c>
      <c r="T98" s="121">
        <f>S98*H98</f>
        <v>0</v>
      </c>
      <c r="AR98" s="122" t="s">
        <v>135</v>
      </c>
      <c r="AT98" s="122" t="s">
        <v>131</v>
      </c>
      <c r="AU98" s="122" t="s">
        <v>71</v>
      </c>
      <c r="AY98" s="14" t="s">
        <v>136</v>
      </c>
      <c r="BE98" s="123">
        <f>IF(N98="základní",J98,0)</f>
        <v>0</v>
      </c>
      <c r="BF98" s="123">
        <f>IF(N98="snížená",J98,0)</f>
        <v>0</v>
      </c>
      <c r="BG98" s="123">
        <f>IF(N98="zákl. přenesená",J98,0)</f>
        <v>0</v>
      </c>
      <c r="BH98" s="123">
        <f>IF(N98="sníž. přenesená",J98,0)</f>
        <v>0</v>
      </c>
      <c r="BI98" s="123">
        <f>IF(N98="nulová",J98,0)</f>
        <v>0</v>
      </c>
      <c r="BJ98" s="14" t="s">
        <v>78</v>
      </c>
      <c r="BK98" s="123">
        <f>ROUND(I98*H98,2)</f>
        <v>0</v>
      </c>
      <c r="BL98" s="14" t="s">
        <v>135</v>
      </c>
      <c r="BM98" s="122" t="s">
        <v>425</v>
      </c>
    </row>
    <row r="99" spans="2:65" s="1" customFormat="1" ht="11.25">
      <c r="B99" s="29"/>
      <c r="D99" s="124" t="s">
        <v>137</v>
      </c>
      <c r="F99" s="125" t="s">
        <v>368</v>
      </c>
      <c r="I99" s="126"/>
      <c r="L99" s="29"/>
      <c r="M99" s="127"/>
      <c r="T99" s="50"/>
      <c r="AT99" s="14" t="s">
        <v>137</v>
      </c>
      <c r="AU99" s="14" t="s">
        <v>71</v>
      </c>
    </row>
    <row r="100" spans="2:65" s="1" customFormat="1" ht="11.25">
      <c r="B100" s="29"/>
      <c r="D100" s="153" t="s">
        <v>154</v>
      </c>
      <c r="F100" s="154" t="s">
        <v>370</v>
      </c>
      <c r="I100" s="126"/>
      <c r="L100" s="29"/>
      <c r="M100" s="127"/>
      <c r="T100" s="50"/>
      <c r="AT100" s="14" t="s">
        <v>154</v>
      </c>
      <c r="AU100" s="14" t="s">
        <v>71</v>
      </c>
    </row>
    <row r="101" spans="2:65" s="9" customFormat="1" ht="11.25">
      <c r="B101" s="139"/>
      <c r="D101" s="124" t="s">
        <v>147</v>
      </c>
      <c r="E101" s="140" t="s">
        <v>19</v>
      </c>
      <c r="F101" s="141" t="s">
        <v>426</v>
      </c>
      <c r="H101" s="142">
        <v>32</v>
      </c>
      <c r="I101" s="143"/>
      <c r="L101" s="139"/>
      <c r="M101" s="144"/>
      <c r="T101" s="145"/>
      <c r="AT101" s="140" t="s">
        <v>147</v>
      </c>
      <c r="AU101" s="140" t="s">
        <v>71</v>
      </c>
      <c r="AV101" s="9" t="s">
        <v>80</v>
      </c>
      <c r="AW101" s="9" t="s">
        <v>33</v>
      </c>
      <c r="AX101" s="9" t="s">
        <v>78</v>
      </c>
      <c r="AY101" s="140" t="s">
        <v>136</v>
      </c>
    </row>
    <row r="102" spans="2:65" s="1" customFormat="1" ht="16.5" customHeight="1">
      <c r="B102" s="29"/>
      <c r="C102" s="110" t="s">
        <v>152</v>
      </c>
      <c r="D102" s="110" t="s">
        <v>131</v>
      </c>
      <c r="E102" s="111" t="s">
        <v>372</v>
      </c>
      <c r="F102" s="112" t="s">
        <v>373</v>
      </c>
      <c r="G102" s="113" t="s">
        <v>290</v>
      </c>
      <c r="H102" s="114">
        <v>1</v>
      </c>
      <c r="I102" s="115"/>
      <c r="J102" s="116">
        <f>ROUND(I102*H102,2)</f>
        <v>0</v>
      </c>
      <c r="K102" s="117"/>
      <c r="L102" s="29"/>
      <c r="M102" s="118" t="s">
        <v>19</v>
      </c>
      <c r="N102" s="119" t="s">
        <v>42</v>
      </c>
      <c r="P102" s="120">
        <f>O102*H102</f>
        <v>0</v>
      </c>
      <c r="Q102" s="120">
        <v>0</v>
      </c>
      <c r="R102" s="120">
        <f>Q102*H102</f>
        <v>0</v>
      </c>
      <c r="S102" s="120">
        <v>0</v>
      </c>
      <c r="T102" s="121">
        <f>S102*H102</f>
        <v>0</v>
      </c>
      <c r="AR102" s="122" t="s">
        <v>135</v>
      </c>
      <c r="AT102" s="122" t="s">
        <v>131</v>
      </c>
      <c r="AU102" s="122" t="s">
        <v>71</v>
      </c>
      <c r="AY102" s="14" t="s">
        <v>136</v>
      </c>
      <c r="BE102" s="123">
        <f>IF(N102="základní",J102,0)</f>
        <v>0</v>
      </c>
      <c r="BF102" s="123">
        <f>IF(N102="snížená",J102,0)</f>
        <v>0</v>
      </c>
      <c r="BG102" s="123">
        <f>IF(N102="zákl. přenesená",J102,0)</f>
        <v>0</v>
      </c>
      <c r="BH102" s="123">
        <f>IF(N102="sníž. přenesená",J102,0)</f>
        <v>0</v>
      </c>
      <c r="BI102" s="123">
        <f>IF(N102="nulová",J102,0)</f>
        <v>0</v>
      </c>
      <c r="BJ102" s="14" t="s">
        <v>78</v>
      </c>
      <c r="BK102" s="123">
        <f>ROUND(I102*H102,2)</f>
        <v>0</v>
      </c>
      <c r="BL102" s="14" t="s">
        <v>135</v>
      </c>
      <c r="BM102" s="122" t="s">
        <v>427</v>
      </c>
    </row>
    <row r="103" spans="2:65" s="1" customFormat="1" ht="11.25">
      <c r="B103" s="29"/>
      <c r="D103" s="124" t="s">
        <v>137</v>
      </c>
      <c r="F103" s="125" t="s">
        <v>373</v>
      </c>
      <c r="I103" s="126"/>
      <c r="L103" s="29"/>
      <c r="M103" s="127"/>
      <c r="T103" s="50"/>
      <c r="AT103" s="14" t="s">
        <v>137</v>
      </c>
      <c r="AU103" s="14" t="s">
        <v>71</v>
      </c>
    </row>
    <row r="104" spans="2:65" s="1" customFormat="1" ht="11.25">
      <c r="B104" s="29"/>
      <c r="D104" s="153" t="s">
        <v>154</v>
      </c>
      <c r="F104" s="154" t="s">
        <v>374</v>
      </c>
      <c r="I104" s="126"/>
      <c r="L104" s="29"/>
      <c r="M104" s="127"/>
      <c r="T104" s="50"/>
      <c r="AT104" s="14" t="s">
        <v>154</v>
      </c>
      <c r="AU104" s="14" t="s">
        <v>71</v>
      </c>
    </row>
    <row r="105" spans="2:65" s="1" customFormat="1" ht="16.5" customHeight="1">
      <c r="B105" s="29"/>
      <c r="C105" s="110" t="s">
        <v>168</v>
      </c>
      <c r="D105" s="110" t="s">
        <v>131</v>
      </c>
      <c r="E105" s="111" t="s">
        <v>375</v>
      </c>
      <c r="F105" s="112" t="s">
        <v>376</v>
      </c>
      <c r="G105" s="113" t="s">
        <v>290</v>
      </c>
      <c r="H105" s="114">
        <v>1</v>
      </c>
      <c r="I105" s="115"/>
      <c r="J105" s="116">
        <f>ROUND(I105*H105,2)</f>
        <v>0</v>
      </c>
      <c r="K105" s="117"/>
      <c r="L105" s="29"/>
      <c r="M105" s="118" t="s">
        <v>19</v>
      </c>
      <c r="N105" s="119" t="s">
        <v>42</v>
      </c>
      <c r="P105" s="120">
        <f>O105*H105</f>
        <v>0</v>
      </c>
      <c r="Q105" s="120">
        <v>0</v>
      </c>
      <c r="R105" s="120">
        <f>Q105*H105</f>
        <v>0</v>
      </c>
      <c r="S105" s="120">
        <v>0</v>
      </c>
      <c r="T105" s="121">
        <f>S105*H105</f>
        <v>0</v>
      </c>
      <c r="AR105" s="122" t="s">
        <v>135</v>
      </c>
      <c r="AT105" s="122" t="s">
        <v>131</v>
      </c>
      <c r="AU105" s="122" t="s">
        <v>71</v>
      </c>
      <c r="AY105" s="14" t="s">
        <v>136</v>
      </c>
      <c r="BE105" s="123">
        <f>IF(N105="základní",J105,0)</f>
        <v>0</v>
      </c>
      <c r="BF105" s="123">
        <f>IF(N105="snížená",J105,0)</f>
        <v>0</v>
      </c>
      <c r="BG105" s="123">
        <f>IF(N105="zákl. přenesená",J105,0)</f>
        <v>0</v>
      </c>
      <c r="BH105" s="123">
        <f>IF(N105="sníž. přenesená",J105,0)</f>
        <v>0</v>
      </c>
      <c r="BI105" s="123">
        <f>IF(N105="nulová",J105,0)</f>
        <v>0</v>
      </c>
      <c r="BJ105" s="14" t="s">
        <v>78</v>
      </c>
      <c r="BK105" s="123">
        <f>ROUND(I105*H105,2)</f>
        <v>0</v>
      </c>
      <c r="BL105" s="14" t="s">
        <v>135</v>
      </c>
      <c r="BM105" s="122" t="s">
        <v>428</v>
      </c>
    </row>
    <row r="106" spans="2:65" s="1" customFormat="1" ht="11.25">
      <c r="B106" s="29"/>
      <c r="D106" s="124" t="s">
        <v>137</v>
      </c>
      <c r="F106" s="125" t="s">
        <v>376</v>
      </c>
      <c r="I106" s="126"/>
      <c r="L106" s="29"/>
      <c r="M106" s="127"/>
      <c r="T106" s="50"/>
      <c r="AT106" s="14" t="s">
        <v>137</v>
      </c>
      <c r="AU106" s="14" t="s">
        <v>71</v>
      </c>
    </row>
    <row r="107" spans="2:65" s="1" customFormat="1" ht="11.25">
      <c r="B107" s="29"/>
      <c r="D107" s="153" t="s">
        <v>154</v>
      </c>
      <c r="F107" s="154" t="s">
        <v>377</v>
      </c>
      <c r="I107" s="126"/>
      <c r="L107" s="29"/>
      <c r="M107" s="161"/>
      <c r="N107" s="162"/>
      <c r="O107" s="162"/>
      <c r="P107" s="162"/>
      <c r="Q107" s="162"/>
      <c r="R107" s="162"/>
      <c r="S107" s="162"/>
      <c r="T107" s="163"/>
      <c r="AT107" s="14" t="s">
        <v>154</v>
      </c>
      <c r="AU107" s="14" t="s">
        <v>71</v>
      </c>
    </row>
    <row r="108" spans="2:65" s="1" customFormat="1" ht="6.95" customHeight="1"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29"/>
    </row>
  </sheetData>
  <sheetProtection algorithmName="SHA-512" hashValue="7DICoyO6/D8jPg1eTiPfpyoXi7a8YsRUMB9UhQWV2RH3yZmKbewuz3oBQKLTC9sE/iVNvq+FdsFa41z0r9QApA==" saltValue="U+13uUqFOafjvAZjhUmDW0DLUoAW7nBab9uP2r4TwnsLVS5zood+XKFh1fAF/IxVC0nMOoT1R3aw7pzIngwMhg==" spinCount="100000" sheet="1" objects="1" scenarios="1" formatColumns="0" formatRows="0" autoFilter="0"/>
  <autoFilter ref="C84:K107" xr:uid="{00000000-0009-0000-0000-000006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hyperlinks>
    <hyperlink ref="F88" r:id="rId1" xr:uid="{00000000-0004-0000-0600-000000000000}"/>
    <hyperlink ref="F91" r:id="rId2" xr:uid="{00000000-0004-0000-0600-000001000000}"/>
    <hyperlink ref="F94" r:id="rId3" xr:uid="{00000000-0004-0000-0600-000002000000}"/>
    <hyperlink ref="F97" r:id="rId4" xr:uid="{00000000-0004-0000-0600-000003000000}"/>
    <hyperlink ref="F100" r:id="rId5" xr:uid="{00000000-0004-0000-0600-000004000000}"/>
    <hyperlink ref="F104" r:id="rId6" xr:uid="{00000000-0004-0000-0600-000005000000}"/>
    <hyperlink ref="F107" r:id="rId7" xr:uid="{00000000-0004-0000-06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40"/>
  <sheetViews>
    <sheetView showGridLines="0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AT2" s="14" t="s">
        <v>106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80</v>
      </c>
    </row>
    <row r="4" spans="2:46" ht="24.95" customHeight="1">
      <c r="B4" s="17"/>
      <c r="D4" s="18" t="s">
        <v>109</v>
      </c>
      <c r="L4" s="17"/>
      <c r="M4" s="88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84" t="str">
        <f>'Rekapitulace stavby'!K6</f>
        <v>Oprava skalních zářezů na trati 160 v úseku Kaznějov - Plasy</v>
      </c>
      <c r="F7" s="285"/>
      <c r="G7" s="285"/>
      <c r="H7" s="285"/>
      <c r="L7" s="17"/>
    </row>
    <row r="8" spans="2:46" ht="12" customHeight="1">
      <c r="B8" s="17"/>
      <c r="D8" s="24" t="s">
        <v>110</v>
      </c>
      <c r="L8" s="17"/>
    </row>
    <row r="9" spans="2:46" s="1" customFormat="1" ht="16.5" customHeight="1">
      <c r="B9" s="29"/>
      <c r="E9" s="284" t="s">
        <v>429</v>
      </c>
      <c r="F9" s="286"/>
      <c r="G9" s="286"/>
      <c r="H9" s="286"/>
      <c r="L9" s="29"/>
    </row>
    <row r="10" spans="2:46" s="1" customFormat="1" ht="12" customHeight="1">
      <c r="B10" s="29"/>
      <c r="D10" s="24" t="s">
        <v>112</v>
      </c>
      <c r="L10" s="29"/>
    </row>
    <row r="11" spans="2:46" s="1" customFormat="1" ht="16.5" customHeight="1">
      <c r="B11" s="29"/>
      <c r="E11" s="248" t="s">
        <v>430</v>
      </c>
      <c r="F11" s="286"/>
      <c r="G11" s="286"/>
      <c r="H11" s="286"/>
      <c r="L11" s="29"/>
    </row>
    <row r="12" spans="2:46" s="1" customFormat="1" ht="11.25">
      <c r="B12" s="29"/>
      <c r="L12" s="29"/>
    </row>
    <row r="13" spans="2:46" s="1" customFormat="1" ht="12" customHeight="1">
      <c r="B13" s="29"/>
      <c r="D13" s="24" t="s">
        <v>18</v>
      </c>
      <c r="F13" s="22" t="s">
        <v>19</v>
      </c>
      <c r="I13" s="24" t="s">
        <v>20</v>
      </c>
      <c r="J13" s="22" t="s">
        <v>19</v>
      </c>
      <c r="L13" s="29"/>
    </row>
    <row r="14" spans="2:46" s="1" customFormat="1" ht="12" customHeight="1">
      <c r="B14" s="29"/>
      <c r="D14" s="24" t="s">
        <v>21</v>
      </c>
      <c r="F14" s="22" t="s">
        <v>22</v>
      </c>
      <c r="I14" s="24" t="s">
        <v>23</v>
      </c>
      <c r="J14" s="46" t="str">
        <f>'Rekapitulace stavby'!AN8</f>
        <v>25. 4. 2023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25</v>
      </c>
      <c r="I16" s="24" t="s">
        <v>26</v>
      </c>
      <c r="J16" s="22" t="s">
        <v>19</v>
      </c>
      <c r="L16" s="29"/>
    </row>
    <row r="17" spans="2:12" s="1" customFormat="1" ht="18" customHeight="1">
      <c r="B17" s="29"/>
      <c r="E17" s="22" t="s">
        <v>27</v>
      </c>
      <c r="I17" s="24" t="s">
        <v>28</v>
      </c>
      <c r="J17" s="22" t="s">
        <v>19</v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29</v>
      </c>
      <c r="I19" s="24" t="s">
        <v>26</v>
      </c>
      <c r="J19" s="25" t="str">
        <f>'Rekapitulace stavby'!AN13</f>
        <v>Vyplň údaj</v>
      </c>
      <c r="L19" s="29"/>
    </row>
    <row r="20" spans="2:12" s="1" customFormat="1" ht="18" customHeight="1">
      <c r="B20" s="29"/>
      <c r="E20" s="287" t="str">
        <f>'Rekapitulace stavby'!E14</f>
        <v>Vyplň údaj</v>
      </c>
      <c r="F20" s="254"/>
      <c r="G20" s="254"/>
      <c r="H20" s="254"/>
      <c r="I20" s="24" t="s">
        <v>28</v>
      </c>
      <c r="J20" s="25" t="str">
        <f>'Rekapitulace stavby'!AN14</f>
        <v>Vyplň údaj</v>
      </c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31</v>
      </c>
      <c r="I22" s="24" t="s">
        <v>26</v>
      </c>
      <c r="J22" s="22" t="str">
        <f>IF('Rekapitulace stavby'!AN16="","",'Rekapitulace stavby'!AN16)</f>
        <v/>
      </c>
      <c r="L22" s="29"/>
    </row>
    <row r="23" spans="2:12" s="1" customFormat="1" ht="18" customHeight="1">
      <c r="B23" s="29"/>
      <c r="E23" s="22" t="str">
        <f>IF('Rekapitulace stavby'!E17="","",'Rekapitulace stavby'!E17)</f>
        <v xml:space="preserve"> </v>
      </c>
      <c r="I23" s="24" t="s">
        <v>28</v>
      </c>
      <c r="J23" s="22" t="str">
        <f>IF('Rekapitulace stavby'!AN17="","",'Rekapitulace stavby'!AN17)</f>
        <v/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34</v>
      </c>
      <c r="I25" s="24" t="s">
        <v>26</v>
      </c>
      <c r="J25" s="22" t="str">
        <f>IF('Rekapitulace stavby'!AN19="","",'Rekapitulace stavby'!AN19)</f>
        <v/>
      </c>
      <c r="L25" s="29"/>
    </row>
    <row r="26" spans="2:12" s="1" customFormat="1" ht="18" customHeight="1">
      <c r="B26" s="29"/>
      <c r="E26" s="22" t="str">
        <f>IF('Rekapitulace stavby'!E20="","",'Rekapitulace stavby'!E20)</f>
        <v xml:space="preserve"> </v>
      </c>
      <c r="I26" s="24" t="s">
        <v>28</v>
      </c>
      <c r="J26" s="22" t="str">
        <f>IF('Rekapitulace stavby'!AN20="","",'Rekapitulace stavby'!AN20)</f>
        <v/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35</v>
      </c>
      <c r="L28" s="29"/>
    </row>
    <row r="29" spans="2:12" s="7" customFormat="1" ht="16.5" customHeight="1">
      <c r="B29" s="89"/>
      <c r="E29" s="259" t="s">
        <v>19</v>
      </c>
      <c r="F29" s="259"/>
      <c r="G29" s="259"/>
      <c r="H29" s="259"/>
      <c r="L29" s="89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90" t="s">
        <v>37</v>
      </c>
      <c r="J32" s="60">
        <f>ROUND(J85, 2)</f>
        <v>0</v>
      </c>
      <c r="L32" s="29"/>
    </row>
    <row r="33" spans="2:12" s="1" customFormat="1" ht="6.95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5" customHeight="1">
      <c r="B34" s="29"/>
      <c r="F34" s="32" t="s">
        <v>39</v>
      </c>
      <c r="I34" s="32" t="s">
        <v>38</v>
      </c>
      <c r="J34" s="32" t="s">
        <v>40</v>
      </c>
      <c r="L34" s="29"/>
    </row>
    <row r="35" spans="2:12" s="1" customFormat="1" ht="14.45" customHeight="1">
      <c r="B35" s="29"/>
      <c r="D35" s="49" t="s">
        <v>41</v>
      </c>
      <c r="E35" s="24" t="s">
        <v>42</v>
      </c>
      <c r="F35" s="81">
        <f>ROUND((SUM(BE85:BE139)),  2)</f>
        <v>0</v>
      </c>
      <c r="I35" s="91">
        <v>0.21</v>
      </c>
      <c r="J35" s="81">
        <f>ROUND(((SUM(BE85:BE139))*I35),  2)</f>
        <v>0</v>
      </c>
      <c r="L35" s="29"/>
    </row>
    <row r="36" spans="2:12" s="1" customFormat="1" ht="14.45" customHeight="1">
      <c r="B36" s="29"/>
      <c r="E36" s="24" t="s">
        <v>43</v>
      </c>
      <c r="F36" s="81">
        <f>ROUND((SUM(BF85:BF139)),  2)</f>
        <v>0</v>
      </c>
      <c r="I36" s="91">
        <v>0.15</v>
      </c>
      <c r="J36" s="81">
        <f>ROUND(((SUM(BF85:BF139))*I36),  2)</f>
        <v>0</v>
      </c>
      <c r="L36" s="29"/>
    </row>
    <row r="37" spans="2:12" s="1" customFormat="1" ht="14.45" hidden="1" customHeight="1">
      <c r="B37" s="29"/>
      <c r="E37" s="24" t="s">
        <v>44</v>
      </c>
      <c r="F37" s="81">
        <f>ROUND((SUM(BG85:BG139)),  2)</f>
        <v>0</v>
      </c>
      <c r="I37" s="91">
        <v>0.21</v>
      </c>
      <c r="J37" s="81">
        <f>0</f>
        <v>0</v>
      </c>
      <c r="L37" s="29"/>
    </row>
    <row r="38" spans="2:12" s="1" customFormat="1" ht="14.45" hidden="1" customHeight="1">
      <c r="B38" s="29"/>
      <c r="E38" s="24" t="s">
        <v>45</v>
      </c>
      <c r="F38" s="81">
        <f>ROUND((SUM(BH85:BH139)),  2)</f>
        <v>0</v>
      </c>
      <c r="I38" s="91">
        <v>0.15</v>
      </c>
      <c r="J38" s="81">
        <f>0</f>
        <v>0</v>
      </c>
      <c r="L38" s="29"/>
    </row>
    <row r="39" spans="2:12" s="1" customFormat="1" ht="14.45" hidden="1" customHeight="1">
      <c r="B39" s="29"/>
      <c r="E39" s="24" t="s">
        <v>46</v>
      </c>
      <c r="F39" s="81">
        <f>ROUND((SUM(BI85:BI139)),  2)</f>
        <v>0</v>
      </c>
      <c r="I39" s="91">
        <v>0</v>
      </c>
      <c r="J39" s="81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2"/>
      <c r="D41" s="93" t="s">
        <v>47</v>
      </c>
      <c r="E41" s="51"/>
      <c r="F41" s="51"/>
      <c r="G41" s="94" t="s">
        <v>48</v>
      </c>
      <c r="H41" s="95" t="s">
        <v>49</v>
      </c>
      <c r="I41" s="51"/>
      <c r="J41" s="96">
        <f>SUM(J32:J39)</f>
        <v>0</v>
      </c>
      <c r="K41" s="97"/>
      <c r="L41" s="29"/>
    </row>
    <row r="42" spans="2:12" s="1" customFormat="1" ht="14.45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5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5" customHeight="1">
      <c r="B47" s="29"/>
      <c r="C47" s="18" t="s">
        <v>114</v>
      </c>
      <c r="L47" s="29"/>
    </row>
    <row r="48" spans="2:12" s="1" customFormat="1" ht="6.95" customHeight="1">
      <c r="B48" s="29"/>
      <c r="L48" s="29"/>
    </row>
    <row r="49" spans="2:47" s="1" customFormat="1" ht="12" customHeight="1">
      <c r="B49" s="29"/>
      <c r="C49" s="24" t="s">
        <v>16</v>
      </c>
      <c r="L49" s="29"/>
    </row>
    <row r="50" spans="2:47" s="1" customFormat="1" ht="16.5" customHeight="1">
      <c r="B50" s="29"/>
      <c r="E50" s="284" t="str">
        <f>E7</f>
        <v>Oprava skalních zářezů na trati 160 v úseku Kaznějov - Plasy</v>
      </c>
      <c r="F50" s="285"/>
      <c r="G50" s="285"/>
      <c r="H50" s="285"/>
      <c r="L50" s="29"/>
    </row>
    <row r="51" spans="2:47" ht="12" customHeight="1">
      <c r="B51" s="17"/>
      <c r="C51" s="24" t="s">
        <v>110</v>
      </c>
      <c r="L51" s="17"/>
    </row>
    <row r="52" spans="2:47" s="1" customFormat="1" ht="16.5" customHeight="1">
      <c r="B52" s="29"/>
      <c r="E52" s="284" t="s">
        <v>429</v>
      </c>
      <c r="F52" s="286"/>
      <c r="G52" s="286"/>
      <c r="H52" s="286"/>
      <c r="L52" s="29"/>
    </row>
    <row r="53" spans="2:47" s="1" customFormat="1" ht="12" customHeight="1">
      <c r="B53" s="29"/>
      <c r="C53" s="24" t="s">
        <v>112</v>
      </c>
      <c r="L53" s="29"/>
    </row>
    <row r="54" spans="2:47" s="1" customFormat="1" ht="16.5" customHeight="1">
      <c r="B54" s="29"/>
      <c r="E54" s="248" t="str">
        <f>E11</f>
        <v>SO 4.1 - Pravá strana skalního zářezu v km 28,437 - 28,570</v>
      </c>
      <c r="F54" s="286"/>
      <c r="G54" s="286"/>
      <c r="H54" s="286"/>
      <c r="L54" s="29"/>
    </row>
    <row r="55" spans="2:47" s="1" customFormat="1" ht="6.95" customHeight="1">
      <c r="B55" s="29"/>
      <c r="L55" s="29"/>
    </row>
    <row r="56" spans="2:47" s="1" customFormat="1" ht="12" customHeight="1">
      <c r="B56" s="29"/>
      <c r="C56" s="24" t="s">
        <v>21</v>
      </c>
      <c r="F56" s="22" t="str">
        <f>F14</f>
        <v>TO Třemošná</v>
      </c>
      <c r="I56" s="24" t="s">
        <v>23</v>
      </c>
      <c r="J56" s="46" t="str">
        <f>IF(J14="","",J14)</f>
        <v>25. 4. 2023</v>
      </c>
      <c r="L56" s="29"/>
    </row>
    <row r="57" spans="2:47" s="1" customFormat="1" ht="6.95" customHeight="1">
      <c r="B57" s="29"/>
      <c r="L57" s="29"/>
    </row>
    <row r="58" spans="2:47" s="1" customFormat="1" ht="15.2" customHeight="1">
      <c r="B58" s="29"/>
      <c r="C58" s="24" t="s">
        <v>25</v>
      </c>
      <c r="F58" s="22" t="str">
        <f>E17</f>
        <v>Správa železnic s.o. - OŘ Plzeň</v>
      </c>
      <c r="I58" s="24" t="s">
        <v>31</v>
      </c>
      <c r="J58" s="27" t="str">
        <f>E23</f>
        <v xml:space="preserve"> </v>
      </c>
      <c r="L58" s="29"/>
    </row>
    <row r="59" spans="2:47" s="1" customFormat="1" ht="15.2" customHeight="1">
      <c r="B59" s="29"/>
      <c r="C59" s="24" t="s">
        <v>29</v>
      </c>
      <c r="F59" s="22" t="str">
        <f>IF(E20="","",E20)</f>
        <v>Vyplň údaj</v>
      </c>
      <c r="I59" s="24" t="s">
        <v>34</v>
      </c>
      <c r="J59" s="27" t="str">
        <f>E26</f>
        <v xml:space="preserve"> 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8" t="s">
        <v>115</v>
      </c>
      <c r="D61" s="92"/>
      <c r="E61" s="92"/>
      <c r="F61" s="92"/>
      <c r="G61" s="92"/>
      <c r="H61" s="92"/>
      <c r="I61" s="92"/>
      <c r="J61" s="99" t="s">
        <v>116</v>
      </c>
      <c r="K61" s="92"/>
      <c r="L61" s="29"/>
    </row>
    <row r="62" spans="2:47" s="1" customFormat="1" ht="10.35" customHeight="1">
      <c r="B62" s="29"/>
      <c r="L62" s="29"/>
    </row>
    <row r="63" spans="2:47" s="1" customFormat="1" ht="22.9" customHeight="1">
      <c r="B63" s="29"/>
      <c r="C63" s="100" t="s">
        <v>69</v>
      </c>
      <c r="J63" s="60">
        <f>J85</f>
        <v>0</v>
      </c>
      <c r="L63" s="29"/>
      <c r="AU63" s="14" t="s">
        <v>117</v>
      </c>
    </row>
    <row r="64" spans="2:47" s="1" customFormat="1" ht="21.75" customHeight="1">
      <c r="B64" s="29"/>
      <c r="L64" s="29"/>
    </row>
    <row r="65" spans="2:12" s="1" customFormat="1" ht="6.95" customHeight="1"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29"/>
    </row>
    <row r="69" spans="2:12" s="1" customFormat="1" ht="6.95" customHeight="1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29"/>
    </row>
    <row r="70" spans="2:12" s="1" customFormat="1" ht="24.95" customHeight="1">
      <c r="B70" s="29"/>
      <c r="C70" s="18" t="s">
        <v>118</v>
      </c>
      <c r="L70" s="29"/>
    </row>
    <row r="71" spans="2:12" s="1" customFormat="1" ht="6.95" customHeight="1">
      <c r="B71" s="29"/>
      <c r="L71" s="29"/>
    </row>
    <row r="72" spans="2:12" s="1" customFormat="1" ht="12" customHeight="1">
      <c r="B72" s="29"/>
      <c r="C72" s="24" t="s">
        <v>16</v>
      </c>
      <c r="L72" s="29"/>
    </row>
    <row r="73" spans="2:12" s="1" customFormat="1" ht="16.5" customHeight="1">
      <c r="B73" s="29"/>
      <c r="E73" s="284" t="str">
        <f>E7</f>
        <v>Oprava skalních zářezů na trati 160 v úseku Kaznějov - Plasy</v>
      </c>
      <c r="F73" s="285"/>
      <c r="G73" s="285"/>
      <c r="H73" s="285"/>
      <c r="L73" s="29"/>
    </row>
    <row r="74" spans="2:12" ht="12" customHeight="1">
      <c r="B74" s="17"/>
      <c r="C74" s="24" t="s">
        <v>110</v>
      </c>
      <c r="L74" s="17"/>
    </row>
    <row r="75" spans="2:12" s="1" customFormat="1" ht="16.5" customHeight="1">
      <c r="B75" s="29"/>
      <c r="E75" s="284" t="s">
        <v>429</v>
      </c>
      <c r="F75" s="286"/>
      <c r="G75" s="286"/>
      <c r="H75" s="286"/>
      <c r="L75" s="29"/>
    </row>
    <row r="76" spans="2:12" s="1" customFormat="1" ht="12" customHeight="1">
      <c r="B76" s="29"/>
      <c r="C76" s="24" t="s">
        <v>112</v>
      </c>
      <c r="L76" s="29"/>
    </row>
    <row r="77" spans="2:12" s="1" customFormat="1" ht="16.5" customHeight="1">
      <c r="B77" s="29"/>
      <c r="E77" s="248" t="str">
        <f>E11</f>
        <v>SO 4.1 - Pravá strana skalního zářezu v km 28,437 - 28,570</v>
      </c>
      <c r="F77" s="286"/>
      <c r="G77" s="286"/>
      <c r="H77" s="286"/>
      <c r="L77" s="29"/>
    </row>
    <row r="78" spans="2:12" s="1" customFormat="1" ht="6.95" customHeight="1">
      <c r="B78" s="29"/>
      <c r="L78" s="29"/>
    </row>
    <row r="79" spans="2:12" s="1" customFormat="1" ht="12" customHeight="1">
      <c r="B79" s="29"/>
      <c r="C79" s="24" t="s">
        <v>21</v>
      </c>
      <c r="F79" s="22" t="str">
        <f>F14</f>
        <v>TO Třemošná</v>
      </c>
      <c r="I79" s="24" t="s">
        <v>23</v>
      </c>
      <c r="J79" s="46" t="str">
        <f>IF(J14="","",J14)</f>
        <v>25. 4. 2023</v>
      </c>
      <c r="L79" s="29"/>
    </row>
    <row r="80" spans="2:12" s="1" customFormat="1" ht="6.95" customHeight="1">
      <c r="B80" s="29"/>
      <c r="L80" s="29"/>
    </row>
    <row r="81" spans="2:65" s="1" customFormat="1" ht="15.2" customHeight="1">
      <c r="B81" s="29"/>
      <c r="C81" s="24" t="s">
        <v>25</v>
      </c>
      <c r="F81" s="22" t="str">
        <f>E17</f>
        <v>Správa železnic s.o. - OŘ Plzeň</v>
      </c>
      <c r="I81" s="24" t="s">
        <v>31</v>
      </c>
      <c r="J81" s="27" t="str">
        <f>E23</f>
        <v xml:space="preserve"> </v>
      </c>
      <c r="L81" s="29"/>
    </row>
    <row r="82" spans="2:65" s="1" customFormat="1" ht="15.2" customHeight="1">
      <c r="B82" s="29"/>
      <c r="C82" s="24" t="s">
        <v>29</v>
      </c>
      <c r="F82" s="22" t="str">
        <f>IF(E20="","",E20)</f>
        <v>Vyplň údaj</v>
      </c>
      <c r="I82" s="24" t="s">
        <v>34</v>
      </c>
      <c r="J82" s="27" t="str">
        <f>E26</f>
        <v xml:space="preserve"> </v>
      </c>
      <c r="L82" s="29"/>
    </row>
    <row r="83" spans="2:65" s="1" customFormat="1" ht="10.35" customHeight="1">
      <c r="B83" s="29"/>
      <c r="L83" s="29"/>
    </row>
    <row r="84" spans="2:65" s="8" customFormat="1" ht="29.25" customHeight="1">
      <c r="B84" s="101"/>
      <c r="C84" s="102" t="s">
        <v>119</v>
      </c>
      <c r="D84" s="103" t="s">
        <v>56</v>
      </c>
      <c r="E84" s="103" t="s">
        <v>52</v>
      </c>
      <c r="F84" s="103" t="s">
        <v>53</v>
      </c>
      <c r="G84" s="103" t="s">
        <v>120</v>
      </c>
      <c r="H84" s="103" t="s">
        <v>121</v>
      </c>
      <c r="I84" s="103" t="s">
        <v>122</v>
      </c>
      <c r="J84" s="104" t="s">
        <v>116</v>
      </c>
      <c r="K84" s="105" t="s">
        <v>123</v>
      </c>
      <c r="L84" s="101"/>
      <c r="M84" s="53" t="s">
        <v>19</v>
      </c>
      <c r="N84" s="54" t="s">
        <v>41</v>
      </c>
      <c r="O84" s="54" t="s">
        <v>124</v>
      </c>
      <c r="P84" s="54" t="s">
        <v>125</v>
      </c>
      <c r="Q84" s="54" t="s">
        <v>126</v>
      </c>
      <c r="R84" s="54" t="s">
        <v>127</v>
      </c>
      <c r="S84" s="54" t="s">
        <v>128</v>
      </c>
      <c r="T84" s="55" t="s">
        <v>129</v>
      </c>
    </row>
    <row r="85" spans="2:65" s="1" customFormat="1" ht="22.9" customHeight="1">
      <c r="B85" s="29"/>
      <c r="C85" s="58" t="s">
        <v>130</v>
      </c>
      <c r="J85" s="106">
        <f>BK85</f>
        <v>0</v>
      </c>
      <c r="L85" s="29"/>
      <c r="M85" s="56"/>
      <c r="N85" s="47"/>
      <c r="O85" s="47"/>
      <c r="P85" s="107">
        <f>SUM(P86:P139)</f>
        <v>0</v>
      </c>
      <c r="Q85" s="47"/>
      <c r="R85" s="107">
        <f>SUM(R86:R139)</f>
        <v>0</v>
      </c>
      <c r="S85" s="47"/>
      <c r="T85" s="108">
        <f>SUM(T86:T139)</f>
        <v>0.31920000000000004</v>
      </c>
      <c r="AT85" s="14" t="s">
        <v>70</v>
      </c>
      <c r="AU85" s="14" t="s">
        <v>117</v>
      </c>
      <c r="BK85" s="109">
        <f>SUM(BK86:BK139)</f>
        <v>0</v>
      </c>
    </row>
    <row r="86" spans="2:65" s="1" customFormat="1" ht="16.5" customHeight="1">
      <c r="B86" s="29"/>
      <c r="C86" s="110" t="s">
        <v>78</v>
      </c>
      <c r="D86" s="110" t="s">
        <v>131</v>
      </c>
      <c r="E86" s="111" t="s">
        <v>132</v>
      </c>
      <c r="F86" s="112" t="s">
        <v>133</v>
      </c>
      <c r="G86" s="113" t="s">
        <v>134</v>
      </c>
      <c r="H86" s="114">
        <v>14</v>
      </c>
      <c r="I86" s="115"/>
      <c r="J86" s="116">
        <f>ROUND(I86*H86,2)</f>
        <v>0</v>
      </c>
      <c r="K86" s="117"/>
      <c r="L86" s="29"/>
      <c r="M86" s="118" t="s">
        <v>19</v>
      </c>
      <c r="N86" s="119" t="s">
        <v>42</v>
      </c>
      <c r="P86" s="120">
        <f>O86*H86</f>
        <v>0</v>
      </c>
      <c r="Q86" s="120">
        <v>0</v>
      </c>
      <c r="R86" s="120">
        <f>Q86*H86</f>
        <v>0</v>
      </c>
      <c r="S86" s="120">
        <v>0</v>
      </c>
      <c r="T86" s="121">
        <f>S86*H86</f>
        <v>0</v>
      </c>
      <c r="AR86" s="122" t="s">
        <v>135</v>
      </c>
      <c r="AT86" s="122" t="s">
        <v>131</v>
      </c>
      <c r="AU86" s="122" t="s">
        <v>71</v>
      </c>
      <c r="AY86" s="14" t="s">
        <v>136</v>
      </c>
      <c r="BE86" s="123">
        <f>IF(N86="základní",J86,0)</f>
        <v>0</v>
      </c>
      <c r="BF86" s="123">
        <f>IF(N86="snížená",J86,0)</f>
        <v>0</v>
      </c>
      <c r="BG86" s="123">
        <f>IF(N86="zákl. přenesená",J86,0)</f>
        <v>0</v>
      </c>
      <c r="BH86" s="123">
        <f>IF(N86="sníž. přenesená",J86,0)</f>
        <v>0</v>
      </c>
      <c r="BI86" s="123">
        <f>IF(N86="nulová",J86,0)</f>
        <v>0</v>
      </c>
      <c r="BJ86" s="14" t="s">
        <v>78</v>
      </c>
      <c r="BK86" s="123">
        <f>ROUND(I86*H86,2)</f>
        <v>0</v>
      </c>
      <c r="BL86" s="14" t="s">
        <v>135</v>
      </c>
      <c r="BM86" s="122" t="s">
        <v>80</v>
      </c>
    </row>
    <row r="87" spans="2:65" s="1" customFormat="1" ht="11.25">
      <c r="B87" s="29"/>
      <c r="D87" s="124" t="s">
        <v>137</v>
      </c>
      <c r="F87" s="125" t="s">
        <v>133</v>
      </c>
      <c r="I87" s="126"/>
      <c r="L87" s="29"/>
      <c r="M87" s="127"/>
      <c r="T87" s="50"/>
      <c r="AT87" s="14" t="s">
        <v>137</v>
      </c>
      <c r="AU87" s="14" t="s">
        <v>71</v>
      </c>
    </row>
    <row r="88" spans="2:65" s="1" customFormat="1" ht="16.5" customHeight="1">
      <c r="B88" s="29"/>
      <c r="C88" s="128" t="s">
        <v>80</v>
      </c>
      <c r="D88" s="128" t="s">
        <v>142</v>
      </c>
      <c r="E88" s="129" t="s">
        <v>143</v>
      </c>
      <c r="F88" s="130" t="s">
        <v>144</v>
      </c>
      <c r="G88" s="131" t="s">
        <v>140</v>
      </c>
      <c r="H88" s="132">
        <v>399</v>
      </c>
      <c r="I88" s="133"/>
      <c r="J88" s="134">
        <f>ROUND(I88*H88,2)</f>
        <v>0</v>
      </c>
      <c r="K88" s="135"/>
      <c r="L88" s="136"/>
      <c r="M88" s="137" t="s">
        <v>19</v>
      </c>
      <c r="N88" s="138" t="s">
        <v>42</v>
      </c>
      <c r="P88" s="120">
        <f>O88*H88</f>
        <v>0</v>
      </c>
      <c r="Q88" s="120">
        <v>0</v>
      </c>
      <c r="R88" s="120">
        <f>Q88*H88</f>
        <v>0</v>
      </c>
      <c r="S88" s="120">
        <v>0</v>
      </c>
      <c r="T88" s="121">
        <f>S88*H88</f>
        <v>0</v>
      </c>
      <c r="AR88" s="122" t="s">
        <v>145</v>
      </c>
      <c r="AT88" s="122" t="s">
        <v>142</v>
      </c>
      <c r="AU88" s="122" t="s">
        <v>71</v>
      </c>
      <c r="AY88" s="14" t="s">
        <v>136</v>
      </c>
      <c r="BE88" s="123">
        <f>IF(N88="základní",J88,0)</f>
        <v>0</v>
      </c>
      <c r="BF88" s="123">
        <f>IF(N88="snížená",J88,0)</f>
        <v>0</v>
      </c>
      <c r="BG88" s="123">
        <f>IF(N88="zákl. přenesená",J88,0)</f>
        <v>0</v>
      </c>
      <c r="BH88" s="123">
        <f>IF(N88="sníž. přenesená",J88,0)</f>
        <v>0</v>
      </c>
      <c r="BI88" s="123">
        <f>IF(N88="nulová",J88,0)</f>
        <v>0</v>
      </c>
      <c r="BJ88" s="14" t="s">
        <v>78</v>
      </c>
      <c r="BK88" s="123">
        <f>ROUND(I88*H88,2)</f>
        <v>0</v>
      </c>
      <c r="BL88" s="14" t="s">
        <v>135</v>
      </c>
      <c r="BM88" s="122" t="s">
        <v>135</v>
      </c>
    </row>
    <row r="89" spans="2:65" s="1" customFormat="1" ht="11.25">
      <c r="B89" s="29"/>
      <c r="D89" s="124" t="s">
        <v>137</v>
      </c>
      <c r="F89" s="125" t="s">
        <v>144</v>
      </c>
      <c r="I89" s="126"/>
      <c r="L89" s="29"/>
      <c r="M89" s="127"/>
      <c r="T89" s="50"/>
      <c r="AT89" s="14" t="s">
        <v>137</v>
      </c>
      <c r="AU89" s="14" t="s">
        <v>71</v>
      </c>
    </row>
    <row r="90" spans="2:65" s="9" customFormat="1" ht="11.25">
      <c r="B90" s="139"/>
      <c r="D90" s="124" t="s">
        <v>147</v>
      </c>
      <c r="E90" s="140" t="s">
        <v>19</v>
      </c>
      <c r="F90" s="141" t="s">
        <v>431</v>
      </c>
      <c r="H90" s="142">
        <v>399</v>
      </c>
      <c r="I90" s="143"/>
      <c r="L90" s="139"/>
      <c r="M90" s="144"/>
      <c r="T90" s="145"/>
      <c r="AT90" s="140" t="s">
        <v>147</v>
      </c>
      <c r="AU90" s="140" t="s">
        <v>71</v>
      </c>
      <c r="AV90" s="9" t="s">
        <v>80</v>
      </c>
      <c r="AW90" s="9" t="s">
        <v>33</v>
      </c>
      <c r="AX90" s="9" t="s">
        <v>71</v>
      </c>
      <c r="AY90" s="140" t="s">
        <v>136</v>
      </c>
    </row>
    <row r="91" spans="2:65" s="10" customFormat="1" ht="11.25">
      <c r="B91" s="146"/>
      <c r="D91" s="124" t="s">
        <v>147</v>
      </c>
      <c r="E91" s="147" t="s">
        <v>19</v>
      </c>
      <c r="F91" s="148" t="s">
        <v>149</v>
      </c>
      <c r="H91" s="149">
        <v>399</v>
      </c>
      <c r="I91" s="150"/>
      <c r="L91" s="146"/>
      <c r="M91" s="151"/>
      <c r="T91" s="152"/>
      <c r="AT91" s="147" t="s">
        <v>147</v>
      </c>
      <c r="AU91" s="147" t="s">
        <v>71</v>
      </c>
      <c r="AV91" s="10" t="s">
        <v>135</v>
      </c>
      <c r="AW91" s="10" t="s">
        <v>33</v>
      </c>
      <c r="AX91" s="10" t="s">
        <v>78</v>
      </c>
      <c r="AY91" s="147" t="s">
        <v>136</v>
      </c>
    </row>
    <row r="92" spans="2:65" s="1" customFormat="1" ht="16.5" customHeight="1">
      <c r="B92" s="29"/>
      <c r="C92" s="110" t="s">
        <v>141</v>
      </c>
      <c r="D92" s="110" t="s">
        <v>131</v>
      </c>
      <c r="E92" s="111" t="s">
        <v>150</v>
      </c>
      <c r="F92" s="112" t="s">
        <v>151</v>
      </c>
      <c r="G92" s="113" t="s">
        <v>140</v>
      </c>
      <c r="H92" s="114">
        <v>399</v>
      </c>
      <c r="I92" s="115"/>
      <c r="J92" s="116">
        <f>ROUND(I92*H92,2)</f>
        <v>0</v>
      </c>
      <c r="K92" s="117"/>
      <c r="L92" s="29"/>
      <c r="M92" s="118" t="s">
        <v>19</v>
      </c>
      <c r="N92" s="119" t="s">
        <v>42</v>
      </c>
      <c r="P92" s="120">
        <f>O92*H92</f>
        <v>0</v>
      </c>
      <c r="Q92" s="120">
        <v>0</v>
      </c>
      <c r="R92" s="120">
        <f>Q92*H92</f>
        <v>0</v>
      </c>
      <c r="S92" s="120">
        <v>8.0000000000000004E-4</v>
      </c>
      <c r="T92" s="121">
        <f>S92*H92</f>
        <v>0.31920000000000004</v>
      </c>
      <c r="AR92" s="122" t="s">
        <v>135</v>
      </c>
      <c r="AT92" s="122" t="s">
        <v>131</v>
      </c>
      <c r="AU92" s="122" t="s">
        <v>71</v>
      </c>
      <c r="AY92" s="14" t="s">
        <v>136</v>
      </c>
      <c r="BE92" s="123">
        <f>IF(N92="základní",J92,0)</f>
        <v>0</v>
      </c>
      <c r="BF92" s="123">
        <f>IF(N92="snížená",J92,0)</f>
        <v>0</v>
      </c>
      <c r="BG92" s="123">
        <f>IF(N92="zákl. přenesená",J92,0)</f>
        <v>0</v>
      </c>
      <c r="BH92" s="123">
        <f>IF(N92="sníž. přenesená",J92,0)</f>
        <v>0</v>
      </c>
      <c r="BI92" s="123">
        <f>IF(N92="nulová",J92,0)</f>
        <v>0</v>
      </c>
      <c r="BJ92" s="14" t="s">
        <v>78</v>
      </c>
      <c r="BK92" s="123">
        <f>ROUND(I92*H92,2)</f>
        <v>0</v>
      </c>
      <c r="BL92" s="14" t="s">
        <v>135</v>
      </c>
      <c r="BM92" s="122" t="s">
        <v>152</v>
      </c>
    </row>
    <row r="93" spans="2:65" s="1" customFormat="1" ht="11.25">
      <c r="B93" s="29"/>
      <c r="D93" s="124" t="s">
        <v>137</v>
      </c>
      <c r="F93" s="125" t="s">
        <v>153</v>
      </c>
      <c r="I93" s="126"/>
      <c r="L93" s="29"/>
      <c r="M93" s="127"/>
      <c r="T93" s="50"/>
      <c r="AT93" s="14" t="s">
        <v>137</v>
      </c>
      <c r="AU93" s="14" t="s">
        <v>71</v>
      </c>
    </row>
    <row r="94" spans="2:65" s="1" customFormat="1" ht="11.25">
      <c r="B94" s="29"/>
      <c r="D94" s="153" t="s">
        <v>154</v>
      </c>
      <c r="F94" s="154" t="s">
        <v>155</v>
      </c>
      <c r="I94" s="126"/>
      <c r="L94" s="29"/>
      <c r="M94" s="127"/>
      <c r="T94" s="50"/>
      <c r="AT94" s="14" t="s">
        <v>154</v>
      </c>
      <c r="AU94" s="14" t="s">
        <v>71</v>
      </c>
    </row>
    <row r="95" spans="2:65" s="9" customFormat="1" ht="11.25">
      <c r="B95" s="139"/>
      <c r="D95" s="124" t="s">
        <v>147</v>
      </c>
      <c r="E95" s="140" t="s">
        <v>19</v>
      </c>
      <c r="F95" s="141" t="s">
        <v>431</v>
      </c>
      <c r="H95" s="142">
        <v>399</v>
      </c>
      <c r="I95" s="143"/>
      <c r="L95" s="139"/>
      <c r="M95" s="144"/>
      <c r="T95" s="145"/>
      <c r="AT95" s="140" t="s">
        <v>147</v>
      </c>
      <c r="AU95" s="140" t="s">
        <v>71</v>
      </c>
      <c r="AV95" s="9" t="s">
        <v>80</v>
      </c>
      <c r="AW95" s="9" t="s">
        <v>33</v>
      </c>
      <c r="AX95" s="9" t="s">
        <v>71</v>
      </c>
      <c r="AY95" s="140" t="s">
        <v>136</v>
      </c>
    </row>
    <row r="96" spans="2:65" s="10" customFormat="1" ht="11.25">
      <c r="B96" s="146"/>
      <c r="D96" s="124" t="s">
        <v>147</v>
      </c>
      <c r="E96" s="147" t="s">
        <v>19</v>
      </c>
      <c r="F96" s="148" t="s">
        <v>149</v>
      </c>
      <c r="H96" s="149">
        <v>399</v>
      </c>
      <c r="I96" s="150"/>
      <c r="L96" s="146"/>
      <c r="M96" s="151"/>
      <c r="T96" s="152"/>
      <c r="AT96" s="147" t="s">
        <v>147</v>
      </c>
      <c r="AU96" s="147" t="s">
        <v>71</v>
      </c>
      <c r="AV96" s="10" t="s">
        <v>135</v>
      </c>
      <c r="AW96" s="10" t="s">
        <v>33</v>
      </c>
      <c r="AX96" s="10" t="s">
        <v>78</v>
      </c>
      <c r="AY96" s="147" t="s">
        <v>136</v>
      </c>
    </row>
    <row r="97" spans="2:65" s="1" customFormat="1" ht="21.75" customHeight="1">
      <c r="B97" s="29"/>
      <c r="C97" s="110" t="s">
        <v>135</v>
      </c>
      <c r="D97" s="110" t="s">
        <v>131</v>
      </c>
      <c r="E97" s="111" t="s">
        <v>157</v>
      </c>
      <c r="F97" s="112" t="s">
        <v>158</v>
      </c>
      <c r="G97" s="113" t="s">
        <v>159</v>
      </c>
      <c r="H97" s="114">
        <v>5</v>
      </c>
      <c r="I97" s="115"/>
      <c r="J97" s="116">
        <f>ROUND(I97*H97,2)</f>
        <v>0</v>
      </c>
      <c r="K97" s="117"/>
      <c r="L97" s="29"/>
      <c r="M97" s="118" t="s">
        <v>19</v>
      </c>
      <c r="N97" s="119" t="s">
        <v>42</v>
      </c>
      <c r="P97" s="120">
        <f>O97*H97</f>
        <v>0</v>
      </c>
      <c r="Q97" s="120">
        <v>0</v>
      </c>
      <c r="R97" s="120">
        <f>Q97*H97</f>
        <v>0</v>
      </c>
      <c r="S97" s="120">
        <v>0</v>
      </c>
      <c r="T97" s="121">
        <f>S97*H97</f>
        <v>0</v>
      </c>
      <c r="AR97" s="122" t="s">
        <v>135</v>
      </c>
      <c r="AT97" s="122" t="s">
        <v>131</v>
      </c>
      <c r="AU97" s="122" t="s">
        <v>71</v>
      </c>
      <c r="AY97" s="14" t="s">
        <v>136</v>
      </c>
      <c r="BE97" s="123">
        <f>IF(N97="základní",J97,0)</f>
        <v>0</v>
      </c>
      <c r="BF97" s="123">
        <f>IF(N97="snížená",J97,0)</f>
        <v>0</v>
      </c>
      <c r="BG97" s="123">
        <f>IF(N97="zákl. přenesená",J97,0)</f>
        <v>0</v>
      </c>
      <c r="BH97" s="123">
        <f>IF(N97="sníž. přenesená",J97,0)</f>
        <v>0</v>
      </c>
      <c r="BI97" s="123">
        <f>IF(N97="nulová",J97,0)</f>
        <v>0</v>
      </c>
      <c r="BJ97" s="14" t="s">
        <v>78</v>
      </c>
      <c r="BK97" s="123">
        <f>ROUND(I97*H97,2)</f>
        <v>0</v>
      </c>
      <c r="BL97" s="14" t="s">
        <v>135</v>
      </c>
      <c r="BM97" s="122" t="s">
        <v>145</v>
      </c>
    </row>
    <row r="98" spans="2:65" s="1" customFormat="1" ht="11.25">
      <c r="B98" s="29"/>
      <c r="D98" s="124" t="s">
        <v>137</v>
      </c>
      <c r="F98" s="125" t="s">
        <v>160</v>
      </c>
      <c r="I98" s="126"/>
      <c r="L98" s="29"/>
      <c r="M98" s="127"/>
      <c r="T98" s="50"/>
      <c r="AT98" s="14" t="s">
        <v>137</v>
      </c>
      <c r="AU98" s="14" t="s">
        <v>71</v>
      </c>
    </row>
    <row r="99" spans="2:65" s="1" customFormat="1" ht="11.25">
      <c r="B99" s="29"/>
      <c r="D99" s="153" t="s">
        <v>154</v>
      </c>
      <c r="F99" s="154" t="s">
        <v>161</v>
      </c>
      <c r="I99" s="126"/>
      <c r="L99" s="29"/>
      <c r="M99" s="127"/>
      <c r="T99" s="50"/>
      <c r="AT99" s="14" t="s">
        <v>154</v>
      </c>
      <c r="AU99" s="14" t="s">
        <v>71</v>
      </c>
    </row>
    <row r="100" spans="2:65" s="1" customFormat="1" ht="16.5" customHeight="1">
      <c r="B100" s="29"/>
      <c r="C100" s="110" t="s">
        <v>156</v>
      </c>
      <c r="D100" s="110" t="s">
        <v>131</v>
      </c>
      <c r="E100" s="111" t="s">
        <v>162</v>
      </c>
      <c r="F100" s="112" t="s">
        <v>163</v>
      </c>
      <c r="G100" s="113" t="s">
        <v>164</v>
      </c>
      <c r="H100" s="114">
        <v>92</v>
      </c>
      <c r="I100" s="115"/>
      <c r="J100" s="116">
        <f>ROUND(I100*H100,2)</f>
        <v>0</v>
      </c>
      <c r="K100" s="117"/>
      <c r="L100" s="29"/>
      <c r="M100" s="118" t="s">
        <v>19</v>
      </c>
      <c r="N100" s="119" t="s">
        <v>42</v>
      </c>
      <c r="P100" s="120">
        <f>O100*H100</f>
        <v>0</v>
      </c>
      <c r="Q100" s="120">
        <v>0</v>
      </c>
      <c r="R100" s="120">
        <f>Q100*H100</f>
        <v>0</v>
      </c>
      <c r="S100" s="120">
        <v>0</v>
      </c>
      <c r="T100" s="121">
        <f>S100*H100</f>
        <v>0</v>
      </c>
      <c r="AR100" s="122" t="s">
        <v>135</v>
      </c>
      <c r="AT100" s="122" t="s">
        <v>131</v>
      </c>
      <c r="AU100" s="122" t="s">
        <v>71</v>
      </c>
      <c r="AY100" s="14" t="s">
        <v>136</v>
      </c>
      <c r="BE100" s="123">
        <f>IF(N100="základní",J100,0)</f>
        <v>0</v>
      </c>
      <c r="BF100" s="123">
        <f>IF(N100="snížená",J100,0)</f>
        <v>0</v>
      </c>
      <c r="BG100" s="123">
        <f>IF(N100="zákl. přenesená",J100,0)</f>
        <v>0</v>
      </c>
      <c r="BH100" s="123">
        <f>IF(N100="sníž. přenesená",J100,0)</f>
        <v>0</v>
      </c>
      <c r="BI100" s="123">
        <f>IF(N100="nulová",J100,0)</f>
        <v>0</v>
      </c>
      <c r="BJ100" s="14" t="s">
        <v>78</v>
      </c>
      <c r="BK100" s="123">
        <f>ROUND(I100*H100,2)</f>
        <v>0</v>
      </c>
      <c r="BL100" s="14" t="s">
        <v>135</v>
      </c>
      <c r="BM100" s="122" t="s">
        <v>165</v>
      </c>
    </row>
    <row r="101" spans="2:65" s="1" customFormat="1" ht="11.25">
      <c r="B101" s="29"/>
      <c r="D101" s="124" t="s">
        <v>137</v>
      </c>
      <c r="F101" s="125" t="s">
        <v>166</v>
      </c>
      <c r="I101" s="126"/>
      <c r="L101" s="29"/>
      <c r="M101" s="127"/>
      <c r="T101" s="50"/>
      <c r="AT101" s="14" t="s">
        <v>137</v>
      </c>
      <c r="AU101" s="14" t="s">
        <v>71</v>
      </c>
    </row>
    <row r="102" spans="2:65" s="1" customFormat="1" ht="11.25">
      <c r="B102" s="29"/>
      <c r="D102" s="153" t="s">
        <v>154</v>
      </c>
      <c r="F102" s="154" t="s">
        <v>167</v>
      </c>
      <c r="I102" s="126"/>
      <c r="L102" s="29"/>
      <c r="M102" s="127"/>
      <c r="T102" s="50"/>
      <c r="AT102" s="14" t="s">
        <v>154</v>
      </c>
      <c r="AU102" s="14" t="s">
        <v>71</v>
      </c>
    </row>
    <row r="103" spans="2:65" s="1" customFormat="1" ht="16.5" customHeight="1">
      <c r="B103" s="29"/>
      <c r="C103" s="110" t="s">
        <v>152</v>
      </c>
      <c r="D103" s="110" t="s">
        <v>131</v>
      </c>
      <c r="E103" s="111" t="s">
        <v>174</v>
      </c>
      <c r="F103" s="112" t="s">
        <v>175</v>
      </c>
      <c r="G103" s="113" t="s">
        <v>164</v>
      </c>
      <c r="H103" s="114">
        <v>13.3</v>
      </c>
      <c r="I103" s="115"/>
      <c r="J103" s="116">
        <f>ROUND(I103*H103,2)</f>
        <v>0</v>
      </c>
      <c r="K103" s="117"/>
      <c r="L103" s="29"/>
      <c r="M103" s="118" t="s">
        <v>19</v>
      </c>
      <c r="N103" s="119" t="s">
        <v>42</v>
      </c>
      <c r="P103" s="120">
        <f>O103*H103</f>
        <v>0</v>
      </c>
      <c r="Q103" s="120">
        <v>0</v>
      </c>
      <c r="R103" s="120">
        <f>Q103*H103</f>
        <v>0</v>
      </c>
      <c r="S103" s="120">
        <v>0</v>
      </c>
      <c r="T103" s="121">
        <f>S103*H103</f>
        <v>0</v>
      </c>
      <c r="AR103" s="122" t="s">
        <v>135</v>
      </c>
      <c r="AT103" s="122" t="s">
        <v>131</v>
      </c>
      <c r="AU103" s="122" t="s">
        <v>71</v>
      </c>
      <c r="AY103" s="14" t="s">
        <v>136</v>
      </c>
      <c r="BE103" s="123">
        <f>IF(N103="základní",J103,0)</f>
        <v>0</v>
      </c>
      <c r="BF103" s="123">
        <f>IF(N103="snížená",J103,0)</f>
        <v>0</v>
      </c>
      <c r="BG103" s="123">
        <f>IF(N103="zákl. přenesená",J103,0)</f>
        <v>0</v>
      </c>
      <c r="BH103" s="123">
        <f>IF(N103="sníž. přenesená",J103,0)</f>
        <v>0</v>
      </c>
      <c r="BI103" s="123">
        <f>IF(N103="nulová",J103,0)</f>
        <v>0</v>
      </c>
      <c r="BJ103" s="14" t="s">
        <v>78</v>
      </c>
      <c r="BK103" s="123">
        <f>ROUND(I103*H103,2)</f>
        <v>0</v>
      </c>
      <c r="BL103" s="14" t="s">
        <v>135</v>
      </c>
      <c r="BM103" s="122" t="s">
        <v>171</v>
      </c>
    </row>
    <row r="104" spans="2:65" s="1" customFormat="1" ht="11.25">
      <c r="B104" s="29"/>
      <c r="D104" s="124" t="s">
        <v>137</v>
      </c>
      <c r="F104" s="125" t="s">
        <v>177</v>
      </c>
      <c r="I104" s="126"/>
      <c r="L104" s="29"/>
      <c r="M104" s="127"/>
      <c r="T104" s="50"/>
      <c r="AT104" s="14" t="s">
        <v>137</v>
      </c>
      <c r="AU104" s="14" t="s">
        <v>71</v>
      </c>
    </row>
    <row r="105" spans="2:65" s="1" customFormat="1" ht="11.25">
      <c r="B105" s="29"/>
      <c r="D105" s="153" t="s">
        <v>154</v>
      </c>
      <c r="F105" s="154" t="s">
        <v>178</v>
      </c>
      <c r="I105" s="126"/>
      <c r="L105" s="29"/>
      <c r="M105" s="127"/>
      <c r="T105" s="50"/>
      <c r="AT105" s="14" t="s">
        <v>154</v>
      </c>
      <c r="AU105" s="14" t="s">
        <v>71</v>
      </c>
    </row>
    <row r="106" spans="2:65" s="1" customFormat="1" ht="16.5" customHeight="1">
      <c r="B106" s="29"/>
      <c r="C106" s="110" t="s">
        <v>168</v>
      </c>
      <c r="D106" s="110" t="s">
        <v>131</v>
      </c>
      <c r="E106" s="111" t="s">
        <v>288</v>
      </c>
      <c r="F106" s="112" t="s">
        <v>289</v>
      </c>
      <c r="G106" s="113" t="s">
        <v>290</v>
      </c>
      <c r="H106" s="114">
        <v>1</v>
      </c>
      <c r="I106" s="115"/>
      <c r="J106" s="116">
        <f>ROUND(I106*H106,2)</f>
        <v>0</v>
      </c>
      <c r="K106" s="117"/>
      <c r="L106" s="29"/>
      <c r="M106" s="118" t="s">
        <v>19</v>
      </c>
      <c r="N106" s="119" t="s">
        <v>42</v>
      </c>
      <c r="P106" s="120">
        <f>O106*H106</f>
        <v>0</v>
      </c>
      <c r="Q106" s="120">
        <v>0</v>
      </c>
      <c r="R106" s="120">
        <f>Q106*H106</f>
        <v>0</v>
      </c>
      <c r="S106" s="120">
        <v>0</v>
      </c>
      <c r="T106" s="121">
        <f>S106*H106</f>
        <v>0</v>
      </c>
      <c r="AR106" s="122" t="s">
        <v>135</v>
      </c>
      <c r="AT106" s="122" t="s">
        <v>131</v>
      </c>
      <c r="AU106" s="122" t="s">
        <v>71</v>
      </c>
      <c r="AY106" s="14" t="s">
        <v>136</v>
      </c>
      <c r="BE106" s="123">
        <f>IF(N106="základní",J106,0)</f>
        <v>0</v>
      </c>
      <c r="BF106" s="123">
        <f>IF(N106="snížená",J106,0)</f>
        <v>0</v>
      </c>
      <c r="BG106" s="123">
        <f>IF(N106="zákl. přenesená",J106,0)</f>
        <v>0</v>
      </c>
      <c r="BH106" s="123">
        <f>IF(N106="sníž. přenesená",J106,0)</f>
        <v>0</v>
      </c>
      <c r="BI106" s="123">
        <f>IF(N106="nulová",J106,0)</f>
        <v>0</v>
      </c>
      <c r="BJ106" s="14" t="s">
        <v>78</v>
      </c>
      <c r="BK106" s="123">
        <f>ROUND(I106*H106,2)</f>
        <v>0</v>
      </c>
      <c r="BL106" s="14" t="s">
        <v>135</v>
      </c>
      <c r="BM106" s="122" t="s">
        <v>176</v>
      </c>
    </row>
    <row r="107" spans="2:65" s="1" customFormat="1" ht="11.25">
      <c r="B107" s="29"/>
      <c r="D107" s="124" t="s">
        <v>137</v>
      </c>
      <c r="F107" s="125" t="s">
        <v>289</v>
      </c>
      <c r="I107" s="126"/>
      <c r="L107" s="29"/>
      <c r="M107" s="127"/>
      <c r="T107" s="50"/>
      <c r="AT107" s="14" t="s">
        <v>137</v>
      </c>
      <c r="AU107" s="14" t="s">
        <v>71</v>
      </c>
    </row>
    <row r="108" spans="2:65" s="1" customFormat="1" ht="11.25">
      <c r="B108" s="29"/>
      <c r="D108" s="153" t="s">
        <v>154</v>
      </c>
      <c r="F108" s="154" t="s">
        <v>292</v>
      </c>
      <c r="I108" s="126"/>
      <c r="L108" s="29"/>
      <c r="M108" s="127"/>
      <c r="T108" s="50"/>
      <c r="AT108" s="14" t="s">
        <v>154</v>
      </c>
      <c r="AU108" s="14" t="s">
        <v>71</v>
      </c>
    </row>
    <row r="109" spans="2:65" s="9" customFormat="1" ht="11.25">
      <c r="B109" s="139"/>
      <c r="D109" s="124" t="s">
        <v>147</v>
      </c>
      <c r="E109" s="140" t="s">
        <v>19</v>
      </c>
      <c r="F109" s="141" t="s">
        <v>293</v>
      </c>
      <c r="H109" s="142">
        <v>1</v>
      </c>
      <c r="I109" s="143"/>
      <c r="L109" s="139"/>
      <c r="M109" s="144"/>
      <c r="T109" s="145"/>
      <c r="AT109" s="140" t="s">
        <v>147</v>
      </c>
      <c r="AU109" s="140" t="s">
        <v>71</v>
      </c>
      <c r="AV109" s="9" t="s">
        <v>80</v>
      </c>
      <c r="AW109" s="9" t="s">
        <v>33</v>
      </c>
      <c r="AX109" s="9" t="s">
        <v>78</v>
      </c>
      <c r="AY109" s="140" t="s">
        <v>136</v>
      </c>
    </row>
    <row r="110" spans="2:65" s="1" customFormat="1" ht="16.5" customHeight="1">
      <c r="B110" s="29"/>
      <c r="C110" s="110" t="s">
        <v>145</v>
      </c>
      <c r="D110" s="110" t="s">
        <v>131</v>
      </c>
      <c r="E110" s="111" t="s">
        <v>294</v>
      </c>
      <c r="F110" s="112" t="s">
        <v>295</v>
      </c>
      <c r="G110" s="113" t="s">
        <v>195</v>
      </c>
      <c r="H110" s="114">
        <v>211.22</v>
      </c>
      <c r="I110" s="115"/>
      <c r="J110" s="116">
        <f>ROUND(I110*H110,2)</f>
        <v>0</v>
      </c>
      <c r="K110" s="117"/>
      <c r="L110" s="29"/>
      <c r="M110" s="118" t="s">
        <v>19</v>
      </c>
      <c r="N110" s="119" t="s">
        <v>42</v>
      </c>
      <c r="P110" s="120">
        <f>O110*H110</f>
        <v>0</v>
      </c>
      <c r="Q110" s="120">
        <v>0</v>
      </c>
      <c r="R110" s="120">
        <f>Q110*H110</f>
        <v>0</v>
      </c>
      <c r="S110" s="120">
        <v>0</v>
      </c>
      <c r="T110" s="121">
        <f>S110*H110</f>
        <v>0</v>
      </c>
      <c r="AR110" s="122" t="s">
        <v>135</v>
      </c>
      <c r="AT110" s="122" t="s">
        <v>131</v>
      </c>
      <c r="AU110" s="122" t="s">
        <v>71</v>
      </c>
      <c r="AY110" s="14" t="s">
        <v>136</v>
      </c>
      <c r="BE110" s="123">
        <f>IF(N110="základní",J110,0)</f>
        <v>0</v>
      </c>
      <c r="BF110" s="123">
        <f>IF(N110="snížená",J110,0)</f>
        <v>0</v>
      </c>
      <c r="BG110" s="123">
        <f>IF(N110="zákl. přenesená",J110,0)</f>
        <v>0</v>
      </c>
      <c r="BH110" s="123">
        <f>IF(N110="sníž. přenesená",J110,0)</f>
        <v>0</v>
      </c>
      <c r="BI110" s="123">
        <f>IF(N110="nulová",J110,0)</f>
        <v>0</v>
      </c>
      <c r="BJ110" s="14" t="s">
        <v>78</v>
      </c>
      <c r="BK110" s="123">
        <f>ROUND(I110*H110,2)</f>
        <v>0</v>
      </c>
      <c r="BL110" s="14" t="s">
        <v>135</v>
      </c>
      <c r="BM110" s="122" t="s">
        <v>183</v>
      </c>
    </row>
    <row r="111" spans="2:65" s="1" customFormat="1" ht="19.5">
      <c r="B111" s="29"/>
      <c r="D111" s="124" t="s">
        <v>137</v>
      </c>
      <c r="F111" s="125" t="s">
        <v>297</v>
      </c>
      <c r="I111" s="126"/>
      <c r="L111" s="29"/>
      <c r="M111" s="127"/>
      <c r="T111" s="50"/>
      <c r="AT111" s="14" t="s">
        <v>137</v>
      </c>
      <c r="AU111" s="14" t="s">
        <v>71</v>
      </c>
    </row>
    <row r="112" spans="2:65" s="1" customFormat="1" ht="11.25">
      <c r="B112" s="29"/>
      <c r="D112" s="153" t="s">
        <v>154</v>
      </c>
      <c r="F112" s="154" t="s">
        <v>298</v>
      </c>
      <c r="I112" s="126"/>
      <c r="L112" s="29"/>
      <c r="M112" s="127"/>
      <c r="T112" s="50"/>
      <c r="AT112" s="14" t="s">
        <v>154</v>
      </c>
      <c r="AU112" s="14" t="s">
        <v>71</v>
      </c>
    </row>
    <row r="113" spans="2:65" s="1" customFormat="1" ht="16.5" customHeight="1">
      <c r="B113" s="29"/>
      <c r="C113" s="110" t="s">
        <v>179</v>
      </c>
      <c r="D113" s="110" t="s">
        <v>131</v>
      </c>
      <c r="E113" s="111" t="s">
        <v>300</v>
      </c>
      <c r="F113" s="112" t="s">
        <v>301</v>
      </c>
      <c r="G113" s="113" t="s">
        <v>164</v>
      </c>
      <c r="H113" s="114">
        <v>105.3</v>
      </c>
      <c r="I113" s="115"/>
      <c r="J113" s="116">
        <f>ROUND(I113*H113,2)</f>
        <v>0</v>
      </c>
      <c r="K113" s="117"/>
      <c r="L113" s="29"/>
      <c r="M113" s="118" t="s">
        <v>19</v>
      </c>
      <c r="N113" s="119" t="s">
        <v>42</v>
      </c>
      <c r="P113" s="120">
        <f>O113*H113</f>
        <v>0</v>
      </c>
      <c r="Q113" s="120">
        <v>0</v>
      </c>
      <c r="R113" s="120">
        <f>Q113*H113</f>
        <v>0</v>
      </c>
      <c r="S113" s="120">
        <v>0</v>
      </c>
      <c r="T113" s="121">
        <f>S113*H113</f>
        <v>0</v>
      </c>
      <c r="AR113" s="122" t="s">
        <v>135</v>
      </c>
      <c r="AT113" s="122" t="s">
        <v>131</v>
      </c>
      <c r="AU113" s="122" t="s">
        <v>71</v>
      </c>
      <c r="AY113" s="14" t="s">
        <v>136</v>
      </c>
      <c r="BE113" s="123">
        <f>IF(N113="základní",J113,0)</f>
        <v>0</v>
      </c>
      <c r="BF113" s="123">
        <f>IF(N113="snížená",J113,0)</f>
        <v>0</v>
      </c>
      <c r="BG113" s="123">
        <f>IF(N113="zákl. přenesená",J113,0)</f>
        <v>0</v>
      </c>
      <c r="BH113" s="123">
        <f>IF(N113="sníž. přenesená",J113,0)</f>
        <v>0</v>
      </c>
      <c r="BI113" s="123">
        <f>IF(N113="nulová",J113,0)</f>
        <v>0</v>
      </c>
      <c r="BJ113" s="14" t="s">
        <v>78</v>
      </c>
      <c r="BK113" s="123">
        <f>ROUND(I113*H113,2)</f>
        <v>0</v>
      </c>
      <c r="BL113" s="14" t="s">
        <v>135</v>
      </c>
      <c r="BM113" s="122" t="s">
        <v>200</v>
      </c>
    </row>
    <row r="114" spans="2:65" s="1" customFormat="1" ht="19.5">
      <c r="B114" s="29"/>
      <c r="D114" s="124" t="s">
        <v>137</v>
      </c>
      <c r="F114" s="125" t="s">
        <v>303</v>
      </c>
      <c r="I114" s="126"/>
      <c r="L114" s="29"/>
      <c r="M114" s="127"/>
      <c r="T114" s="50"/>
      <c r="AT114" s="14" t="s">
        <v>137</v>
      </c>
      <c r="AU114" s="14" t="s">
        <v>71</v>
      </c>
    </row>
    <row r="115" spans="2:65" s="1" customFormat="1" ht="11.25">
      <c r="B115" s="29"/>
      <c r="D115" s="153" t="s">
        <v>154</v>
      </c>
      <c r="F115" s="154" t="s">
        <v>304</v>
      </c>
      <c r="I115" s="126"/>
      <c r="L115" s="29"/>
      <c r="M115" s="127"/>
      <c r="T115" s="50"/>
      <c r="AT115" s="14" t="s">
        <v>154</v>
      </c>
      <c r="AU115" s="14" t="s">
        <v>71</v>
      </c>
    </row>
    <row r="116" spans="2:65" s="1" customFormat="1" ht="16.5" customHeight="1">
      <c r="B116" s="29"/>
      <c r="C116" s="110" t="s">
        <v>165</v>
      </c>
      <c r="D116" s="110" t="s">
        <v>131</v>
      </c>
      <c r="E116" s="111" t="s">
        <v>305</v>
      </c>
      <c r="F116" s="112" t="s">
        <v>306</v>
      </c>
      <c r="G116" s="113" t="s">
        <v>164</v>
      </c>
      <c r="H116" s="114">
        <v>105.3</v>
      </c>
      <c r="I116" s="115"/>
      <c r="J116" s="116">
        <f>ROUND(I116*H116,2)</f>
        <v>0</v>
      </c>
      <c r="K116" s="117"/>
      <c r="L116" s="29"/>
      <c r="M116" s="118" t="s">
        <v>19</v>
      </c>
      <c r="N116" s="119" t="s">
        <v>42</v>
      </c>
      <c r="P116" s="120">
        <f>O116*H116</f>
        <v>0</v>
      </c>
      <c r="Q116" s="120">
        <v>0</v>
      </c>
      <c r="R116" s="120">
        <f>Q116*H116</f>
        <v>0</v>
      </c>
      <c r="S116" s="120">
        <v>0</v>
      </c>
      <c r="T116" s="121">
        <f>S116*H116</f>
        <v>0</v>
      </c>
      <c r="AR116" s="122" t="s">
        <v>135</v>
      </c>
      <c r="AT116" s="122" t="s">
        <v>131</v>
      </c>
      <c r="AU116" s="122" t="s">
        <v>71</v>
      </c>
      <c r="AY116" s="14" t="s">
        <v>136</v>
      </c>
      <c r="BE116" s="123">
        <f>IF(N116="základní",J116,0)</f>
        <v>0</v>
      </c>
      <c r="BF116" s="123">
        <f>IF(N116="snížená",J116,0)</f>
        <v>0</v>
      </c>
      <c r="BG116" s="123">
        <f>IF(N116="zákl. přenesená",J116,0)</f>
        <v>0</v>
      </c>
      <c r="BH116" s="123">
        <f>IF(N116="sníž. přenesená",J116,0)</f>
        <v>0</v>
      </c>
      <c r="BI116" s="123">
        <f>IF(N116="nulová",J116,0)</f>
        <v>0</v>
      </c>
      <c r="BJ116" s="14" t="s">
        <v>78</v>
      </c>
      <c r="BK116" s="123">
        <f>ROUND(I116*H116,2)</f>
        <v>0</v>
      </c>
      <c r="BL116" s="14" t="s">
        <v>135</v>
      </c>
      <c r="BM116" s="122" t="s">
        <v>206</v>
      </c>
    </row>
    <row r="117" spans="2:65" s="1" customFormat="1" ht="19.5">
      <c r="B117" s="29"/>
      <c r="D117" s="124" t="s">
        <v>137</v>
      </c>
      <c r="F117" s="125" t="s">
        <v>308</v>
      </c>
      <c r="I117" s="126"/>
      <c r="L117" s="29"/>
      <c r="M117" s="127"/>
      <c r="T117" s="50"/>
      <c r="AT117" s="14" t="s">
        <v>137</v>
      </c>
      <c r="AU117" s="14" t="s">
        <v>71</v>
      </c>
    </row>
    <row r="118" spans="2:65" s="1" customFormat="1" ht="11.25">
      <c r="B118" s="29"/>
      <c r="D118" s="153" t="s">
        <v>154</v>
      </c>
      <c r="F118" s="154" t="s">
        <v>309</v>
      </c>
      <c r="I118" s="126"/>
      <c r="L118" s="29"/>
      <c r="M118" s="127"/>
      <c r="T118" s="50"/>
      <c r="AT118" s="14" t="s">
        <v>154</v>
      </c>
      <c r="AU118" s="14" t="s">
        <v>71</v>
      </c>
    </row>
    <row r="119" spans="2:65" s="1" customFormat="1" ht="21.75" customHeight="1">
      <c r="B119" s="29"/>
      <c r="C119" s="110" t="s">
        <v>193</v>
      </c>
      <c r="D119" s="110" t="s">
        <v>131</v>
      </c>
      <c r="E119" s="111" t="s">
        <v>311</v>
      </c>
      <c r="F119" s="112" t="s">
        <v>312</v>
      </c>
      <c r="G119" s="113" t="s">
        <v>164</v>
      </c>
      <c r="H119" s="114">
        <v>105.3</v>
      </c>
      <c r="I119" s="115"/>
      <c r="J119" s="116">
        <f>ROUND(I119*H119,2)</f>
        <v>0</v>
      </c>
      <c r="K119" s="117"/>
      <c r="L119" s="29"/>
      <c r="M119" s="118" t="s">
        <v>19</v>
      </c>
      <c r="N119" s="119" t="s">
        <v>42</v>
      </c>
      <c r="P119" s="120">
        <f>O119*H119</f>
        <v>0</v>
      </c>
      <c r="Q119" s="120">
        <v>0</v>
      </c>
      <c r="R119" s="120">
        <f>Q119*H119</f>
        <v>0</v>
      </c>
      <c r="S119" s="120">
        <v>0</v>
      </c>
      <c r="T119" s="121">
        <f>S119*H119</f>
        <v>0</v>
      </c>
      <c r="AR119" s="122" t="s">
        <v>135</v>
      </c>
      <c r="AT119" s="122" t="s">
        <v>131</v>
      </c>
      <c r="AU119" s="122" t="s">
        <v>71</v>
      </c>
      <c r="AY119" s="14" t="s">
        <v>136</v>
      </c>
      <c r="BE119" s="123">
        <f>IF(N119="základní",J119,0)</f>
        <v>0</v>
      </c>
      <c r="BF119" s="123">
        <f>IF(N119="snížená",J119,0)</f>
        <v>0</v>
      </c>
      <c r="BG119" s="123">
        <f>IF(N119="zákl. přenesená",J119,0)</f>
        <v>0</v>
      </c>
      <c r="BH119" s="123">
        <f>IF(N119="sníž. přenesená",J119,0)</f>
        <v>0</v>
      </c>
      <c r="BI119" s="123">
        <f>IF(N119="nulová",J119,0)</f>
        <v>0</v>
      </c>
      <c r="BJ119" s="14" t="s">
        <v>78</v>
      </c>
      <c r="BK119" s="123">
        <f>ROUND(I119*H119,2)</f>
        <v>0</v>
      </c>
      <c r="BL119" s="14" t="s">
        <v>135</v>
      </c>
      <c r="BM119" s="122" t="s">
        <v>208</v>
      </c>
    </row>
    <row r="120" spans="2:65" s="1" customFormat="1" ht="19.5">
      <c r="B120" s="29"/>
      <c r="D120" s="124" t="s">
        <v>137</v>
      </c>
      <c r="F120" s="125" t="s">
        <v>314</v>
      </c>
      <c r="I120" s="126"/>
      <c r="L120" s="29"/>
      <c r="M120" s="127"/>
      <c r="T120" s="50"/>
      <c r="AT120" s="14" t="s">
        <v>137</v>
      </c>
      <c r="AU120" s="14" t="s">
        <v>71</v>
      </c>
    </row>
    <row r="121" spans="2:65" s="1" customFormat="1" ht="11.25">
      <c r="B121" s="29"/>
      <c r="D121" s="153" t="s">
        <v>154</v>
      </c>
      <c r="F121" s="154" t="s">
        <v>315</v>
      </c>
      <c r="I121" s="126"/>
      <c r="L121" s="29"/>
      <c r="M121" s="127"/>
      <c r="T121" s="50"/>
      <c r="AT121" s="14" t="s">
        <v>154</v>
      </c>
      <c r="AU121" s="14" t="s">
        <v>71</v>
      </c>
    </row>
    <row r="122" spans="2:65" s="1" customFormat="1" ht="24.2" customHeight="1">
      <c r="B122" s="29"/>
      <c r="C122" s="110" t="s">
        <v>171</v>
      </c>
      <c r="D122" s="110" t="s">
        <v>131</v>
      </c>
      <c r="E122" s="111" t="s">
        <v>316</v>
      </c>
      <c r="F122" s="112" t="s">
        <v>317</v>
      </c>
      <c r="G122" s="113" t="s">
        <v>164</v>
      </c>
      <c r="H122" s="114">
        <v>1579.5</v>
      </c>
      <c r="I122" s="115"/>
      <c r="J122" s="116">
        <f>ROUND(I122*H122,2)</f>
        <v>0</v>
      </c>
      <c r="K122" s="117"/>
      <c r="L122" s="29"/>
      <c r="M122" s="118" t="s">
        <v>19</v>
      </c>
      <c r="N122" s="119" t="s">
        <v>42</v>
      </c>
      <c r="P122" s="120">
        <f>O122*H122</f>
        <v>0</v>
      </c>
      <c r="Q122" s="120">
        <v>0</v>
      </c>
      <c r="R122" s="120">
        <f>Q122*H122</f>
        <v>0</v>
      </c>
      <c r="S122" s="120">
        <v>0</v>
      </c>
      <c r="T122" s="121">
        <f>S122*H122</f>
        <v>0</v>
      </c>
      <c r="AR122" s="122" t="s">
        <v>135</v>
      </c>
      <c r="AT122" s="122" t="s">
        <v>131</v>
      </c>
      <c r="AU122" s="122" t="s">
        <v>71</v>
      </c>
      <c r="AY122" s="14" t="s">
        <v>136</v>
      </c>
      <c r="BE122" s="123">
        <f>IF(N122="základní",J122,0)</f>
        <v>0</v>
      </c>
      <c r="BF122" s="123">
        <f>IF(N122="snížená",J122,0)</f>
        <v>0</v>
      </c>
      <c r="BG122" s="123">
        <f>IF(N122="zákl. přenesená",J122,0)</f>
        <v>0</v>
      </c>
      <c r="BH122" s="123">
        <f>IF(N122="sníž. přenesená",J122,0)</f>
        <v>0</v>
      </c>
      <c r="BI122" s="123">
        <f>IF(N122="nulová",J122,0)</f>
        <v>0</v>
      </c>
      <c r="BJ122" s="14" t="s">
        <v>78</v>
      </c>
      <c r="BK122" s="123">
        <f>ROUND(I122*H122,2)</f>
        <v>0</v>
      </c>
      <c r="BL122" s="14" t="s">
        <v>135</v>
      </c>
      <c r="BM122" s="122" t="s">
        <v>212</v>
      </c>
    </row>
    <row r="123" spans="2:65" s="1" customFormat="1" ht="19.5">
      <c r="B123" s="29"/>
      <c r="D123" s="124" t="s">
        <v>137</v>
      </c>
      <c r="F123" s="125" t="s">
        <v>319</v>
      </c>
      <c r="I123" s="126"/>
      <c r="L123" s="29"/>
      <c r="M123" s="127"/>
      <c r="T123" s="50"/>
      <c r="AT123" s="14" t="s">
        <v>137</v>
      </c>
      <c r="AU123" s="14" t="s">
        <v>71</v>
      </c>
    </row>
    <row r="124" spans="2:65" s="1" customFormat="1" ht="11.25">
      <c r="B124" s="29"/>
      <c r="D124" s="153" t="s">
        <v>154</v>
      </c>
      <c r="F124" s="154" t="s">
        <v>320</v>
      </c>
      <c r="I124" s="126"/>
      <c r="L124" s="29"/>
      <c r="M124" s="127"/>
      <c r="T124" s="50"/>
      <c r="AT124" s="14" t="s">
        <v>154</v>
      </c>
      <c r="AU124" s="14" t="s">
        <v>71</v>
      </c>
    </row>
    <row r="125" spans="2:65" s="1" customFormat="1" ht="16.5" customHeight="1">
      <c r="B125" s="29"/>
      <c r="C125" s="110" t="s">
        <v>203</v>
      </c>
      <c r="D125" s="110" t="s">
        <v>131</v>
      </c>
      <c r="E125" s="111" t="s">
        <v>322</v>
      </c>
      <c r="F125" s="112" t="s">
        <v>323</v>
      </c>
      <c r="G125" s="113" t="s">
        <v>164</v>
      </c>
      <c r="H125" s="114">
        <v>105.3</v>
      </c>
      <c r="I125" s="115"/>
      <c r="J125" s="116">
        <f>ROUND(I125*H125,2)</f>
        <v>0</v>
      </c>
      <c r="K125" s="117"/>
      <c r="L125" s="29"/>
      <c r="M125" s="118" t="s">
        <v>19</v>
      </c>
      <c r="N125" s="119" t="s">
        <v>42</v>
      </c>
      <c r="P125" s="120">
        <f>O125*H125</f>
        <v>0</v>
      </c>
      <c r="Q125" s="120">
        <v>0</v>
      </c>
      <c r="R125" s="120">
        <f>Q125*H125</f>
        <v>0</v>
      </c>
      <c r="S125" s="120">
        <v>0</v>
      </c>
      <c r="T125" s="121">
        <f>S125*H125</f>
        <v>0</v>
      </c>
      <c r="AR125" s="122" t="s">
        <v>135</v>
      </c>
      <c r="AT125" s="122" t="s">
        <v>131</v>
      </c>
      <c r="AU125" s="122" t="s">
        <v>71</v>
      </c>
      <c r="AY125" s="14" t="s">
        <v>136</v>
      </c>
      <c r="BE125" s="123">
        <f>IF(N125="základní",J125,0)</f>
        <v>0</v>
      </c>
      <c r="BF125" s="123">
        <f>IF(N125="snížená",J125,0)</f>
        <v>0</v>
      </c>
      <c r="BG125" s="123">
        <f>IF(N125="zákl. přenesená",J125,0)</f>
        <v>0</v>
      </c>
      <c r="BH125" s="123">
        <f>IF(N125="sníž. přenesená",J125,0)</f>
        <v>0</v>
      </c>
      <c r="BI125" s="123">
        <f>IF(N125="nulová",J125,0)</f>
        <v>0</v>
      </c>
      <c r="BJ125" s="14" t="s">
        <v>78</v>
      </c>
      <c r="BK125" s="123">
        <f>ROUND(I125*H125,2)</f>
        <v>0</v>
      </c>
      <c r="BL125" s="14" t="s">
        <v>135</v>
      </c>
      <c r="BM125" s="122" t="s">
        <v>215</v>
      </c>
    </row>
    <row r="126" spans="2:65" s="1" customFormat="1" ht="11.25">
      <c r="B126" s="29"/>
      <c r="D126" s="124" t="s">
        <v>137</v>
      </c>
      <c r="F126" s="125" t="s">
        <v>325</v>
      </c>
      <c r="I126" s="126"/>
      <c r="L126" s="29"/>
      <c r="M126" s="127"/>
      <c r="T126" s="50"/>
      <c r="AT126" s="14" t="s">
        <v>137</v>
      </c>
      <c r="AU126" s="14" t="s">
        <v>71</v>
      </c>
    </row>
    <row r="127" spans="2:65" s="1" customFormat="1" ht="11.25">
      <c r="B127" s="29"/>
      <c r="D127" s="153" t="s">
        <v>154</v>
      </c>
      <c r="F127" s="154" t="s">
        <v>326</v>
      </c>
      <c r="I127" s="126"/>
      <c r="L127" s="29"/>
      <c r="M127" s="127"/>
      <c r="T127" s="50"/>
      <c r="AT127" s="14" t="s">
        <v>154</v>
      </c>
      <c r="AU127" s="14" t="s">
        <v>71</v>
      </c>
    </row>
    <row r="128" spans="2:65" s="1" customFormat="1" ht="16.5" customHeight="1">
      <c r="B128" s="29"/>
      <c r="C128" s="110" t="s">
        <v>176</v>
      </c>
      <c r="D128" s="110" t="s">
        <v>131</v>
      </c>
      <c r="E128" s="111" t="s">
        <v>333</v>
      </c>
      <c r="F128" s="112" t="s">
        <v>334</v>
      </c>
      <c r="G128" s="113" t="s">
        <v>159</v>
      </c>
      <c r="H128" s="114">
        <v>5</v>
      </c>
      <c r="I128" s="115"/>
      <c r="J128" s="116">
        <f>ROUND(I128*H128,2)</f>
        <v>0</v>
      </c>
      <c r="K128" s="117"/>
      <c r="L128" s="29"/>
      <c r="M128" s="118" t="s">
        <v>19</v>
      </c>
      <c r="N128" s="119" t="s">
        <v>42</v>
      </c>
      <c r="P128" s="120">
        <f>O128*H128</f>
        <v>0</v>
      </c>
      <c r="Q128" s="120">
        <v>0</v>
      </c>
      <c r="R128" s="120">
        <f>Q128*H128</f>
        <v>0</v>
      </c>
      <c r="S128" s="120">
        <v>0</v>
      </c>
      <c r="T128" s="121">
        <f>S128*H128</f>
        <v>0</v>
      </c>
      <c r="AR128" s="122" t="s">
        <v>135</v>
      </c>
      <c r="AT128" s="122" t="s">
        <v>131</v>
      </c>
      <c r="AU128" s="122" t="s">
        <v>71</v>
      </c>
      <c r="AY128" s="14" t="s">
        <v>136</v>
      </c>
      <c r="BE128" s="123">
        <f>IF(N128="základní",J128,0)</f>
        <v>0</v>
      </c>
      <c r="BF128" s="123">
        <f>IF(N128="snížená",J128,0)</f>
        <v>0</v>
      </c>
      <c r="BG128" s="123">
        <f>IF(N128="zákl. přenesená",J128,0)</f>
        <v>0</v>
      </c>
      <c r="BH128" s="123">
        <f>IF(N128="sníž. přenesená",J128,0)</f>
        <v>0</v>
      </c>
      <c r="BI128" s="123">
        <f>IF(N128="nulová",J128,0)</f>
        <v>0</v>
      </c>
      <c r="BJ128" s="14" t="s">
        <v>78</v>
      </c>
      <c r="BK128" s="123">
        <f>ROUND(I128*H128,2)</f>
        <v>0</v>
      </c>
      <c r="BL128" s="14" t="s">
        <v>135</v>
      </c>
      <c r="BM128" s="122" t="s">
        <v>219</v>
      </c>
    </row>
    <row r="129" spans="2:65" s="1" customFormat="1" ht="19.5">
      <c r="B129" s="29"/>
      <c r="D129" s="124" t="s">
        <v>137</v>
      </c>
      <c r="F129" s="125" t="s">
        <v>336</v>
      </c>
      <c r="I129" s="126"/>
      <c r="L129" s="29"/>
      <c r="M129" s="127"/>
      <c r="T129" s="50"/>
      <c r="AT129" s="14" t="s">
        <v>137</v>
      </c>
      <c r="AU129" s="14" t="s">
        <v>71</v>
      </c>
    </row>
    <row r="130" spans="2:65" s="1" customFormat="1" ht="11.25">
      <c r="B130" s="29"/>
      <c r="D130" s="153" t="s">
        <v>154</v>
      </c>
      <c r="F130" s="154" t="s">
        <v>337</v>
      </c>
      <c r="I130" s="126"/>
      <c r="L130" s="29"/>
      <c r="M130" s="127"/>
      <c r="T130" s="50"/>
      <c r="AT130" s="14" t="s">
        <v>154</v>
      </c>
      <c r="AU130" s="14" t="s">
        <v>71</v>
      </c>
    </row>
    <row r="131" spans="2:65" s="1" customFormat="1" ht="16.5" customHeight="1">
      <c r="B131" s="29"/>
      <c r="C131" s="110" t="s">
        <v>8</v>
      </c>
      <c r="D131" s="110" t="s">
        <v>131</v>
      </c>
      <c r="E131" s="111" t="s">
        <v>338</v>
      </c>
      <c r="F131" s="112" t="s">
        <v>339</v>
      </c>
      <c r="G131" s="113" t="s">
        <v>159</v>
      </c>
      <c r="H131" s="114">
        <v>120</v>
      </c>
      <c r="I131" s="115"/>
      <c r="J131" s="116">
        <f>ROUND(I131*H131,2)</f>
        <v>0</v>
      </c>
      <c r="K131" s="117"/>
      <c r="L131" s="29"/>
      <c r="M131" s="118" t="s">
        <v>19</v>
      </c>
      <c r="N131" s="119" t="s">
        <v>42</v>
      </c>
      <c r="P131" s="120">
        <f>O131*H131</f>
        <v>0</v>
      </c>
      <c r="Q131" s="120">
        <v>0</v>
      </c>
      <c r="R131" s="120">
        <f>Q131*H131</f>
        <v>0</v>
      </c>
      <c r="S131" s="120">
        <v>0</v>
      </c>
      <c r="T131" s="121">
        <f>S131*H131</f>
        <v>0</v>
      </c>
      <c r="AR131" s="122" t="s">
        <v>135</v>
      </c>
      <c r="AT131" s="122" t="s">
        <v>131</v>
      </c>
      <c r="AU131" s="122" t="s">
        <v>71</v>
      </c>
      <c r="AY131" s="14" t="s">
        <v>136</v>
      </c>
      <c r="BE131" s="123">
        <f>IF(N131="základní",J131,0)</f>
        <v>0</v>
      </c>
      <c r="BF131" s="123">
        <f>IF(N131="snížená",J131,0)</f>
        <v>0</v>
      </c>
      <c r="BG131" s="123">
        <f>IF(N131="zákl. přenesená",J131,0)</f>
        <v>0</v>
      </c>
      <c r="BH131" s="123">
        <f>IF(N131="sníž. přenesená",J131,0)</f>
        <v>0</v>
      </c>
      <c r="BI131" s="123">
        <f>IF(N131="nulová",J131,0)</f>
        <v>0</v>
      </c>
      <c r="BJ131" s="14" t="s">
        <v>78</v>
      </c>
      <c r="BK131" s="123">
        <f>ROUND(I131*H131,2)</f>
        <v>0</v>
      </c>
      <c r="BL131" s="14" t="s">
        <v>135</v>
      </c>
      <c r="BM131" s="122" t="s">
        <v>234</v>
      </c>
    </row>
    <row r="132" spans="2:65" s="1" customFormat="1" ht="19.5">
      <c r="B132" s="29"/>
      <c r="D132" s="124" t="s">
        <v>137</v>
      </c>
      <c r="F132" s="125" t="s">
        <v>341</v>
      </c>
      <c r="I132" s="126"/>
      <c r="L132" s="29"/>
      <c r="M132" s="127"/>
      <c r="T132" s="50"/>
      <c r="AT132" s="14" t="s">
        <v>137</v>
      </c>
      <c r="AU132" s="14" t="s">
        <v>71</v>
      </c>
    </row>
    <row r="133" spans="2:65" s="1" customFormat="1" ht="11.25">
      <c r="B133" s="29"/>
      <c r="D133" s="153" t="s">
        <v>154</v>
      </c>
      <c r="F133" s="154" t="s">
        <v>342</v>
      </c>
      <c r="I133" s="126"/>
      <c r="L133" s="29"/>
      <c r="M133" s="127"/>
      <c r="T133" s="50"/>
      <c r="AT133" s="14" t="s">
        <v>154</v>
      </c>
      <c r="AU133" s="14" t="s">
        <v>71</v>
      </c>
    </row>
    <row r="134" spans="2:65" s="1" customFormat="1" ht="16.5" customHeight="1">
      <c r="B134" s="29"/>
      <c r="C134" s="110" t="s">
        <v>183</v>
      </c>
      <c r="D134" s="110" t="s">
        <v>131</v>
      </c>
      <c r="E134" s="111" t="s">
        <v>344</v>
      </c>
      <c r="F134" s="112" t="s">
        <v>345</v>
      </c>
      <c r="G134" s="113" t="s">
        <v>195</v>
      </c>
      <c r="H134" s="114">
        <v>0.62</v>
      </c>
      <c r="I134" s="115"/>
      <c r="J134" s="116">
        <f>ROUND(I134*H134,2)</f>
        <v>0</v>
      </c>
      <c r="K134" s="117"/>
      <c r="L134" s="29"/>
      <c r="M134" s="118" t="s">
        <v>19</v>
      </c>
      <c r="N134" s="119" t="s">
        <v>42</v>
      </c>
      <c r="P134" s="120">
        <f>O134*H134</f>
        <v>0</v>
      </c>
      <c r="Q134" s="120">
        <v>0</v>
      </c>
      <c r="R134" s="120">
        <f>Q134*H134</f>
        <v>0</v>
      </c>
      <c r="S134" s="120">
        <v>0</v>
      </c>
      <c r="T134" s="121">
        <f>S134*H134</f>
        <v>0</v>
      </c>
      <c r="AR134" s="122" t="s">
        <v>135</v>
      </c>
      <c r="AT134" s="122" t="s">
        <v>131</v>
      </c>
      <c r="AU134" s="122" t="s">
        <v>71</v>
      </c>
      <c r="AY134" s="14" t="s">
        <v>136</v>
      </c>
      <c r="BE134" s="123">
        <f>IF(N134="základní",J134,0)</f>
        <v>0</v>
      </c>
      <c r="BF134" s="123">
        <f>IF(N134="snížená",J134,0)</f>
        <v>0</v>
      </c>
      <c r="BG134" s="123">
        <f>IF(N134="zákl. přenesená",J134,0)</f>
        <v>0</v>
      </c>
      <c r="BH134" s="123">
        <f>IF(N134="sníž. přenesená",J134,0)</f>
        <v>0</v>
      </c>
      <c r="BI134" s="123">
        <f>IF(N134="nulová",J134,0)</f>
        <v>0</v>
      </c>
      <c r="BJ134" s="14" t="s">
        <v>78</v>
      </c>
      <c r="BK134" s="123">
        <f>ROUND(I134*H134,2)</f>
        <v>0</v>
      </c>
      <c r="BL134" s="14" t="s">
        <v>135</v>
      </c>
      <c r="BM134" s="122" t="s">
        <v>251</v>
      </c>
    </row>
    <row r="135" spans="2:65" s="1" customFormat="1" ht="11.25">
      <c r="B135" s="29"/>
      <c r="D135" s="124" t="s">
        <v>137</v>
      </c>
      <c r="F135" s="125" t="s">
        <v>347</v>
      </c>
      <c r="I135" s="126"/>
      <c r="L135" s="29"/>
      <c r="M135" s="127"/>
      <c r="T135" s="50"/>
      <c r="AT135" s="14" t="s">
        <v>137</v>
      </c>
      <c r="AU135" s="14" t="s">
        <v>71</v>
      </c>
    </row>
    <row r="136" spans="2:65" s="1" customFormat="1" ht="11.25">
      <c r="B136" s="29"/>
      <c r="D136" s="153" t="s">
        <v>154</v>
      </c>
      <c r="F136" s="154" t="s">
        <v>348</v>
      </c>
      <c r="I136" s="126"/>
      <c r="L136" s="29"/>
      <c r="M136" s="127"/>
      <c r="T136" s="50"/>
      <c r="AT136" s="14" t="s">
        <v>154</v>
      </c>
      <c r="AU136" s="14" t="s">
        <v>71</v>
      </c>
    </row>
    <row r="137" spans="2:65" s="1" customFormat="1" ht="16.5" customHeight="1">
      <c r="B137" s="29"/>
      <c r="C137" s="110" t="s">
        <v>216</v>
      </c>
      <c r="D137" s="110" t="s">
        <v>131</v>
      </c>
      <c r="E137" s="111" t="s">
        <v>327</v>
      </c>
      <c r="F137" s="112" t="s">
        <v>328</v>
      </c>
      <c r="G137" s="113" t="s">
        <v>195</v>
      </c>
      <c r="H137" s="114">
        <v>210.6</v>
      </c>
      <c r="I137" s="115"/>
      <c r="J137" s="116">
        <f>ROUND(I137*H137,2)</f>
        <v>0</v>
      </c>
      <c r="K137" s="117"/>
      <c r="L137" s="29"/>
      <c r="M137" s="118" t="s">
        <v>19</v>
      </c>
      <c r="N137" s="119" t="s">
        <v>42</v>
      </c>
      <c r="P137" s="120">
        <f>O137*H137</f>
        <v>0</v>
      </c>
      <c r="Q137" s="120">
        <v>0</v>
      </c>
      <c r="R137" s="120">
        <f>Q137*H137</f>
        <v>0</v>
      </c>
      <c r="S137" s="120">
        <v>0</v>
      </c>
      <c r="T137" s="121">
        <f>S137*H137</f>
        <v>0</v>
      </c>
      <c r="AR137" s="122" t="s">
        <v>135</v>
      </c>
      <c r="AT137" s="122" t="s">
        <v>131</v>
      </c>
      <c r="AU137" s="122" t="s">
        <v>71</v>
      </c>
      <c r="AY137" s="14" t="s">
        <v>136</v>
      </c>
      <c r="BE137" s="123">
        <f>IF(N137="základní",J137,0)</f>
        <v>0</v>
      </c>
      <c r="BF137" s="123">
        <f>IF(N137="snížená",J137,0)</f>
        <v>0</v>
      </c>
      <c r="BG137" s="123">
        <f>IF(N137="zákl. přenesená",J137,0)</f>
        <v>0</v>
      </c>
      <c r="BH137" s="123">
        <f>IF(N137="sníž. přenesená",J137,0)</f>
        <v>0</v>
      </c>
      <c r="BI137" s="123">
        <f>IF(N137="nulová",J137,0)</f>
        <v>0</v>
      </c>
      <c r="BJ137" s="14" t="s">
        <v>78</v>
      </c>
      <c r="BK137" s="123">
        <f>ROUND(I137*H137,2)</f>
        <v>0</v>
      </c>
      <c r="BL137" s="14" t="s">
        <v>135</v>
      </c>
      <c r="BM137" s="122" t="s">
        <v>256</v>
      </c>
    </row>
    <row r="138" spans="2:65" s="1" customFormat="1" ht="11.25">
      <c r="B138" s="29"/>
      <c r="D138" s="124" t="s">
        <v>137</v>
      </c>
      <c r="F138" s="125" t="s">
        <v>330</v>
      </c>
      <c r="I138" s="126"/>
      <c r="L138" s="29"/>
      <c r="M138" s="127"/>
      <c r="T138" s="50"/>
      <c r="AT138" s="14" t="s">
        <v>137</v>
      </c>
      <c r="AU138" s="14" t="s">
        <v>71</v>
      </c>
    </row>
    <row r="139" spans="2:65" s="1" customFormat="1" ht="11.25">
      <c r="B139" s="29"/>
      <c r="D139" s="153" t="s">
        <v>154</v>
      </c>
      <c r="F139" s="154" t="s">
        <v>331</v>
      </c>
      <c r="I139" s="126"/>
      <c r="L139" s="29"/>
      <c r="M139" s="161"/>
      <c r="N139" s="162"/>
      <c r="O139" s="162"/>
      <c r="P139" s="162"/>
      <c r="Q139" s="162"/>
      <c r="R139" s="162"/>
      <c r="S139" s="162"/>
      <c r="T139" s="163"/>
      <c r="AT139" s="14" t="s">
        <v>154</v>
      </c>
      <c r="AU139" s="14" t="s">
        <v>71</v>
      </c>
    </row>
    <row r="140" spans="2:65" s="1" customFormat="1" ht="6.95" customHeight="1">
      <c r="B140" s="38"/>
      <c r="C140" s="39"/>
      <c r="D140" s="39"/>
      <c r="E140" s="39"/>
      <c r="F140" s="39"/>
      <c r="G140" s="39"/>
      <c r="H140" s="39"/>
      <c r="I140" s="39"/>
      <c r="J140" s="39"/>
      <c r="K140" s="39"/>
      <c r="L140" s="29"/>
    </row>
  </sheetData>
  <sheetProtection algorithmName="SHA-512" hashValue="sMR7331pZN1ZwomuEXo8sdqY5VCMgQFCaaZdKQH4qefbO/EW/85/BAv4mDNPY0ULidKQHdoUCTOAI+6wP5kTiQ==" saltValue="ycwhFKTOzTkZehICGMiVGz5jeF86lnSlUVOkTzeyU7In9YDtVKus1nregwo2H5xLS58shHN95/5tlAbtG27i4Q==" spinCount="100000" sheet="1" objects="1" scenarios="1" formatColumns="0" formatRows="0" autoFilter="0"/>
  <autoFilter ref="C84:K139" xr:uid="{00000000-0009-0000-0000-000007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hyperlinks>
    <hyperlink ref="F94" r:id="rId1" xr:uid="{00000000-0004-0000-0700-000000000000}"/>
    <hyperlink ref="F99" r:id="rId2" xr:uid="{00000000-0004-0000-0700-000001000000}"/>
    <hyperlink ref="F102" r:id="rId3" xr:uid="{00000000-0004-0000-0700-000002000000}"/>
    <hyperlink ref="F105" r:id="rId4" xr:uid="{00000000-0004-0000-0700-000003000000}"/>
    <hyperlink ref="F108" r:id="rId5" xr:uid="{00000000-0004-0000-0700-000004000000}"/>
    <hyperlink ref="F112" r:id="rId6" xr:uid="{00000000-0004-0000-0700-000005000000}"/>
    <hyperlink ref="F115" r:id="rId7" xr:uid="{00000000-0004-0000-0700-000006000000}"/>
    <hyperlink ref="F118" r:id="rId8" xr:uid="{00000000-0004-0000-0700-000007000000}"/>
    <hyperlink ref="F121" r:id="rId9" xr:uid="{00000000-0004-0000-0700-000008000000}"/>
    <hyperlink ref="F124" r:id="rId10" xr:uid="{00000000-0004-0000-0700-000009000000}"/>
    <hyperlink ref="F127" r:id="rId11" xr:uid="{00000000-0004-0000-0700-00000A000000}"/>
    <hyperlink ref="F130" r:id="rId12" xr:uid="{00000000-0004-0000-0700-00000B000000}"/>
    <hyperlink ref="F133" r:id="rId13" xr:uid="{00000000-0004-0000-0700-00000C000000}"/>
    <hyperlink ref="F136" r:id="rId14" xr:uid="{00000000-0004-0000-0700-00000D000000}"/>
    <hyperlink ref="F139" r:id="rId15" xr:uid="{00000000-0004-0000-0700-00000E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08"/>
  <sheetViews>
    <sheetView showGridLines="0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AT2" s="14" t="s">
        <v>108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80</v>
      </c>
    </row>
    <row r="4" spans="2:46" ht="24.95" customHeight="1">
      <c r="B4" s="17"/>
      <c r="D4" s="18" t="s">
        <v>109</v>
      </c>
      <c r="L4" s="17"/>
      <c r="M4" s="88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84" t="str">
        <f>'Rekapitulace stavby'!K6</f>
        <v>Oprava skalních zářezů na trati 160 v úseku Kaznějov - Plasy</v>
      </c>
      <c r="F7" s="285"/>
      <c r="G7" s="285"/>
      <c r="H7" s="285"/>
      <c r="L7" s="17"/>
    </row>
    <row r="8" spans="2:46" ht="12" customHeight="1">
      <c r="B8" s="17"/>
      <c r="D8" s="24" t="s">
        <v>110</v>
      </c>
      <c r="L8" s="17"/>
    </row>
    <row r="9" spans="2:46" s="1" customFormat="1" ht="16.5" customHeight="1">
      <c r="B9" s="29"/>
      <c r="E9" s="284" t="s">
        <v>429</v>
      </c>
      <c r="F9" s="286"/>
      <c r="G9" s="286"/>
      <c r="H9" s="286"/>
      <c r="L9" s="29"/>
    </row>
    <row r="10" spans="2:46" s="1" customFormat="1" ht="12" customHeight="1">
      <c r="B10" s="29"/>
      <c r="D10" s="24" t="s">
        <v>112</v>
      </c>
      <c r="L10" s="29"/>
    </row>
    <row r="11" spans="2:46" s="1" customFormat="1" ht="16.5" customHeight="1">
      <c r="B11" s="29"/>
      <c r="E11" s="248" t="s">
        <v>432</v>
      </c>
      <c r="F11" s="286"/>
      <c r="G11" s="286"/>
      <c r="H11" s="286"/>
      <c r="L11" s="29"/>
    </row>
    <row r="12" spans="2:46" s="1" customFormat="1" ht="11.25">
      <c r="B12" s="29"/>
      <c r="L12" s="29"/>
    </row>
    <row r="13" spans="2:46" s="1" customFormat="1" ht="12" customHeight="1">
      <c r="B13" s="29"/>
      <c r="D13" s="24" t="s">
        <v>18</v>
      </c>
      <c r="F13" s="22" t="s">
        <v>19</v>
      </c>
      <c r="I13" s="24" t="s">
        <v>20</v>
      </c>
      <c r="J13" s="22" t="s">
        <v>19</v>
      </c>
      <c r="L13" s="29"/>
    </row>
    <row r="14" spans="2:46" s="1" customFormat="1" ht="12" customHeight="1">
      <c r="B14" s="29"/>
      <c r="D14" s="24" t="s">
        <v>21</v>
      </c>
      <c r="F14" s="22" t="s">
        <v>22</v>
      </c>
      <c r="I14" s="24" t="s">
        <v>23</v>
      </c>
      <c r="J14" s="46" t="str">
        <f>'Rekapitulace stavby'!AN8</f>
        <v>25. 4. 2023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25</v>
      </c>
      <c r="I16" s="24" t="s">
        <v>26</v>
      </c>
      <c r="J16" s="22" t="str">
        <f>IF('Rekapitulace stavby'!AN10="","",'Rekapitulace stavby'!AN10)</f>
        <v/>
      </c>
      <c r="L16" s="29"/>
    </row>
    <row r="17" spans="2:12" s="1" customFormat="1" ht="18" customHeight="1">
      <c r="B17" s="29"/>
      <c r="E17" s="22" t="str">
        <f>IF('Rekapitulace stavby'!E11="","",'Rekapitulace stavby'!E11)</f>
        <v>Správa železnic s.o. - OŘ Plzeň</v>
      </c>
      <c r="I17" s="24" t="s">
        <v>28</v>
      </c>
      <c r="J17" s="22" t="str">
        <f>IF('Rekapitulace stavby'!AN11="","",'Rekapitulace stavby'!AN11)</f>
        <v/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29</v>
      </c>
      <c r="I19" s="24" t="s">
        <v>26</v>
      </c>
      <c r="J19" s="25" t="str">
        <f>'Rekapitulace stavby'!AN13</f>
        <v>Vyplň údaj</v>
      </c>
      <c r="L19" s="29"/>
    </row>
    <row r="20" spans="2:12" s="1" customFormat="1" ht="18" customHeight="1">
      <c r="B20" s="29"/>
      <c r="E20" s="287" t="str">
        <f>'Rekapitulace stavby'!E14</f>
        <v>Vyplň údaj</v>
      </c>
      <c r="F20" s="254"/>
      <c r="G20" s="254"/>
      <c r="H20" s="254"/>
      <c r="I20" s="24" t="s">
        <v>28</v>
      </c>
      <c r="J20" s="25" t="str">
        <f>'Rekapitulace stavby'!AN14</f>
        <v>Vyplň údaj</v>
      </c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31</v>
      </c>
      <c r="I22" s="24" t="s">
        <v>26</v>
      </c>
      <c r="J22" s="22" t="str">
        <f>IF('Rekapitulace stavby'!AN16="","",'Rekapitulace stavby'!AN16)</f>
        <v/>
      </c>
      <c r="L22" s="29"/>
    </row>
    <row r="23" spans="2:12" s="1" customFormat="1" ht="18" customHeight="1">
      <c r="B23" s="29"/>
      <c r="E23" s="22" t="str">
        <f>IF('Rekapitulace stavby'!E17="","",'Rekapitulace stavby'!E17)</f>
        <v xml:space="preserve"> </v>
      </c>
      <c r="I23" s="24" t="s">
        <v>28</v>
      </c>
      <c r="J23" s="22" t="str">
        <f>IF('Rekapitulace stavby'!AN17="","",'Rekapitulace stavby'!AN17)</f>
        <v/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34</v>
      </c>
      <c r="I25" s="24" t="s">
        <v>26</v>
      </c>
      <c r="J25" s="22" t="str">
        <f>IF('Rekapitulace stavby'!AN19="","",'Rekapitulace stavby'!AN19)</f>
        <v/>
      </c>
      <c r="L25" s="29"/>
    </row>
    <row r="26" spans="2:12" s="1" customFormat="1" ht="18" customHeight="1">
      <c r="B26" s="29"/>
      <c r="E26" s="22" t="str">
        <f>IF('Rekapitulace stavby'!E20="","",'Rekapitulace stavby'!E20)</f>
        <v xml:space="preserve"> </v>
      </c>
      <c r="I26" s="24" t="s">
        <v>28</v>
      </c>
      <c r="J26" s="22" t="str">
        <f>IF('Rekapitulace stavby'!AN20="","",'Rekapitulace stavby'!AN20)</f>
        <v/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35</v>
      </c>
      <c r="L28" s="29"/>
    </row>
    <row r="29" spans="2:12" s="7" customFormat="1" ht="16.5" customHeight="1">
      <c r="B29" s="89"/>
      <c r="E29" s="259" t="s">
        <v>19</v>
      </c>
      <c r="F29" s="259"/>
      <c r="G29" s="259"/>
      <c r="H29" s="259"/>
      <c r="L29" s="89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90" t="s">
        <v>37</v>
      </c>
      <c r="J32" s="60">
        <f>ROUND(J85, 2)</f>
        <v>0</v>
      </c>
      <c r="L32" s="29"/>
    </row>
    <row r="33" spans="2:12" s="1" customFormat="1" ht="6.95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5" customHeight="1">
      <c r="B34" s="29"/>
      <c r="F34" s="32" t="s">
        <v>39</v>
      </c>
      <c r="I34" s="32" t="s">
        <v>38</v>
      </c>
      <c r="J34" s="32" t="s">
        <v>40</v>
      </c>
      <c r="L34" s="29"/>
    </row>
    <row r="35" spans="2:12" s="1" customFormat="1" ht="14.45" customHeight="1">
      <c r="B35" s="29"/>
      <c r="D35" s="49" t="s">
        <v>41</v>
      </c>
      <c r="E35" s="24" t="s">
        <v>42</v>
      </c>
      <c r="F35" s="81">
        <f>ROUND((SUM(BE85:BE107)),  2)</f>
        <v>0</v>
      </c>
      <c r="I35" s="91">
        <v>0.21</v>
      </c>
      <c r="J35" s="81">
        <f>ROUND(((SUM(BE85:BE107))*I35),  2)</f>
        <v>0</v>
      </c>
      <c r="L35" s="29"/>
    </row>
    <row r="36" spans="2:12" s="1" customFormat="1" ht="14.45" customHeight="1">
      <c r="B36" s="29"/>
      <c r="E36" s="24" t="s">
        <v>43</v>
      </c>
      <c r="F36" s="81">
        <f>ROUND((SUM(BF85:BF107)),  2)</f>
        <v>0</v>
      </c>
      <c r="I36" s="91">
        <v>0.15</v>
      </c>
      <c r="J36" s="81">
        <f>ROUND(((SUM(BF85:BF107))*I36),  2)</f>
        <v>0</v>
      </c>
      <c r="L36" s="29"/>
    </row>
    <row r="37" spans="2:12" s="1" customFormat="1" ht="14.45" hidden="1" customHeight="1">
      <c r="B37" s="29"/>
      <c r="E37" s="24" t="s">
        <v>44</v>
      </c>
      <c r="F37" s="81">
        <f>ROUND((SUM(BG85:BG107)),  2)</f>
        <v>0</v>
      </c>
      <c r="I37" s="91">
        <v>0.21</v>
      </c>
      <c r="J37" s="81">
        <f>0</f>
        <v>0</v>
      </c>
      <c r="L37" s="29"/>
    </row>
    <row r="38" spans="2:12" s="1" customFormat="1" ht="14.45" hidden="1" customHeight="1">
      <c r="B38" s="29"/>
      <c r="E38" s="24" t="s">
        <v>45</v>
      </c>
      <c r="F38" s="81">
        <f>ROUND((SUM(BH85:BH107)),  2)</f>
        <v>0</v>
      </c>
      <c r="I38" s="91">
        <v>0.15</v>
      </c>
      <c r="J38" s="81">
        <f>0</f>
        <v>0</v>
      </c>
      <c r="L38" s="29"/>
    </row>
    <row r="39" spans="2:12" s="1" customFormat="1" ht="14.45" hidden="1" customHeight="1">
      <c r="B39" s="29"/>
      <c r="E39" s="24" t="s">
        <v>46</v>
      </c>
      <c r="F39" s="81">
        <f>ROUND((SUM(BI85:BI107)),  2)</f>
        <v>0</v>
      </c>
      <c r="I39" s="91">
        <v>0</v>
      </c>
      <c r="J39" s="81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2"/>
      <c r="D41" s="93" t="s">
        <v>47</v>
      </c>
      <c r="E41" s="51"/>
      <c r="F41" s="51"/>
      <c r="G41" s="94" t="s">
        <v>48</v>
      </c>
      <c r="H41" s="95" t="s">
        <v>49</v>
      </c>
      <c r="I41" s="51"/>
      <c r="J41" s="96">
        <f>SUM(J32:J39)</f>
        <v>0</v>
      </c>
      <c r="K41" s="97"/>
      <c r="L41" s="29"/>
    </row>
    <row r="42" spans="2:12" s="1" customFormat="1" ht="14.45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5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5" customHeight="1">
      <c r="B47" s="29"/>
      <c r="C47" s="18" t="s">
        <v>114</v>
      </c>
      <c r="L47" s="29"/>
    </row>
    <row r="48" spans="2:12" s="1" customFormat="1" ht="6.95" customHeight="1">
      <c r="B48" s="29"/>
      <c r="L48" s="29"/>
    </row>
    <row r="49" spans="2:47" s="1" customFormat="1" ht="12" customHeight="1">
      <c r="B49" s="29"/>
      <c r="C49" s="24" t="s">
        <v>16</v>
      </c>
      <c r="L49" s="29"/>
    </row>
    <row r="50" spans="2:47" s="1" customFormat="1" ht="16.5" customHeight="1">
      <c r="B50" s="29"/>
      <c r="E50" s="284" t="str">
        <f>E7</f>
        <v>Oprava skalních zářezů na trati 160 v úseku Kaznějov - Plasy</v>
      </c>
      <c r="F50" s="285"/>
      <c r="G50" s="285"/>
      <c r="H50" s="285"/>
      <c r="L50" s="29"/>
    </row>
    <row r="51" spans="2:47" ht="12" customHeight="1">
      <c r="B51" s="17"/>
      <c r="C51" s="24" t="s">
        <v>110</v>
      </c>
      <c r="L51" s="17"/>
    </row>
    <row r="52" spans="2:47" s="1" customFormat="1" ht="16.5" customHeight="1">
      <c r="B52" s="29"/>
      <c r="E52" s="284" t="s">
        <v>429</v>
      </c>
      <c r="F52" s="286"/>
      <c r="G52" s="286"/>
      <c r="H52" s="286"/>
      <c r="L52" s="29"/>
    </row>
    <row r="53" spans="2:47" s="1" customFormat="1" ht="12" customHeight="1">
      <c r="B53" s="29"/>
      <c r="C53" s="24" t="s">
        <v>112</v>
      </c>
      <c r="L53" s="29"/>
    </row>
    <row r="54" spans="2:47" s="1" customFormat="1" ht="16.5" customHeight="1">
      <c r="B54" s="29"/>
      <c r="E54" s="248" t="str">
        <f>E11</f>
        <v>SO 4.2 - VON</v>
      </c>
      <c r="F54" s="286"/>
      <c r="G54" s="286"/>
      <c r="H54" s="286"/>
      <c r="L54" s="29"/>
    </row>
    <row r="55" spans="2:47" s="1" customFormat="1" ht="6.95" customHeight="1">
      <c r="B55" s="29"/>
      <c r="L55" s="29"/>
    </row>
    <row r="56" spans="2:47" s="1" customFormat="1" ht="12" customHeight="1">
      <c r="B56" s="29"/>
      <c r="C56" s="24" t="s">
        <v>21</v>
      </c>
      <c r="F56" s="22" t="str">
        <f>F14</f>
        <v>TO Třemošná</v>
      </c>
      <c r="I56" s="24" t="s">
        <v>23</v>
      </c>
      <c r="J56" s="46" t="str">
        <f>IF(J14="","",J14)</f>
        <v>25. 4. 2023</v>
      </c>
      <c r="L56" s="29"/>
    </row>
    <row r="57" spans="2:47" s="1" customFormat="1" ht="6.95" customHeight="1">
      <c r="B57" s="29"/>
      <c r="L57" s="29"/>
    </row>
    <row r="58" spans="2:47" s="1" customFormat="1" ht="15.2" customHeight="1">
      <c r="B58" s="29"/>
      <c r="C58" s="24" t="s">
        <v>25</v>
      </c>
      <c r="F58" s="22" t="str">
        <f>E17</f>
        <v>Správa železnic s.o. - OŘ Plzeň</v>
      </c>
      <c r="I58" s="24" t="s">
        <v>31</v>
      </c>
      <c r="J58" s="27" t="str">
        <f>E23</f>
        <v xml:space="preserve"> </v>
      </c>
      <c r="L58" s="29"/>
    </row>
    <row r="59" spans="2:47" s="1" customFormat="1" ht="15.2" customHeight="1">
      <c r="B59" s="29"/>
      <c r="C59" s="24" t="s">
        <v>29</v>
      </c>
      <c r="F59" s="22" t="str">
        <f>IF(E20="","",E20)</f>
        <v>Vyplň údaj</v>
      </c>
      <c r="I59" s="24" t="s">
        <v>34</v>
      </c>
      <c r="J59" s="27" t="str">
        <f>E26</f>
        <v xml:space="preserve"> 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8" t="s">
        <v>115</v>
      </c>
      <c r="D61" s="92"/>
      <c r="E61" s="92"/>
      <c r="F61" s="92"/>
      <c r="G61" s="92"/>
      <c r="H61" s="92"/>
      <c r="I61" s="92"/>
      <c r="J61" s="99" t="s">
        <v>116</v>
      </c>
      <c r="K61" s="92"/>
      <c r="L61" s="29"/>
    </row>
    <row r="62" spans="2:47" s="1" customFormat="1" ht="10.35" customHeight="1">
      <c r="B62" s="29"/>
      <c r="L62" s="29"/>
    </row>
    <row r="63" spans="2:47" s="1" customFormat="1" ht="22.9" customHeight="1">
      <c r="B63" s="29"/>
      <c r="C63" s="100" t="s">
        <v>69</v>
      </c>
      <c r="J63" s="60">
        <f>J85</f>
        <v>0</v>
      </c>
      <c r="L63" s="29"/>
      <c r="AU63" s="14" t="s">
        <v>117</v>
      </c>
    </row>
    <row r="64" spans="2:47" s="1" customFormat="1" ht="21.75" customHeight="1">
      <c r="B64" s="29"/>
      <c r="L64" s="29"/>
    </row>
    <row r="65" spans="2:12" s="1" customFormat="1" ht="6.95" customHeight="1"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29"/>
    </row>
    <row r="69" spans="2:12" s="1" customFormat="1" ht="6.95" customHeight="1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29"/>
    </row>
    <row r="70" spans="2:12" s="1" customFormat="1" ht="24.95" customHeight="1">
      <c r="B70" s="29"/>
      <c r="C70" s="18" t="s">
        <v>118</v>
      </c>
      <c r="L70" s="29"/>
    </row>
    <row r="71" spans="2:12" s="1" customFormat="1" ht="6.95" customHeight="1">
      <c r="B71" s="29"/>
      <c r="L71" s="29"/>
    </row>
    <row r="72" spans="2:12" s="1" customFormat="1" ht="12" customHeight="1">
      <c r="B72" s="29"/>
      <c r="C72" s="24" t="s">
        <v>16</v>
      </c>
      <c r="L72" s="29"/>
    </row>
    <row r="73" spans="2:12" s="1" customFormat="1" ht="16.5" customHeight="1">
      <c r="B73" s="29"/>
      <c r="E73" s="284" t="str">
        <f>E7</f>
        <v>Oprava skalních zářezů na trati 160 v úseku Kaznějov - Plasy</v>
      </c>
      <c r="F73" s="285"/>
      <c r="G73" s="285"/>
      <c r="H73" s="285"/>
      <c r="L73" s="29"/>
    </row>
    <row r="74" spans="2:12" ht="12" customHeight="1">
      <c r="B74" s="17"/>
      <c r="C74" s="24" t="s">
        <v>110</v>
      </c>
      <c r="L74" s="17"/>
    </row>
    <row r="75" spans="2:12" s="1" customFormat="1" ht="16.5" customHeight="1">
      <c r="B75" s="29"/>
      <c r="E75" s="284" t="s">
        <v>429</v>
      </c>
      <c r="F75" s="286"/>
      <c r="G75" s="286"/>
      <c r="H75" s="286"/>
      <c r="L75" s="29"/>
    </row>
    <row r="76" spans="2:12" s="1" customFormat="1" ht="12" customHeight="1">
      <c r="B76" s="29"/>
      <c r="C76" s="24" t="s">
        <v>112</v>
      </c>
      <c r="L76" s="29"/>
    </row>
    <row r="77" spans="2:12" s="1" customFormat="1" ht="16.5" customHeight="1">
      <c r="B77" s="29"/>
      <c r="E77" s="248" t="str">
        <f>E11</f>
        <v>SO 4.2 - VON</v>
      </c>
      <c r="F77" s="286"/>
      <c r="G77" s="286"/>
      <c r="H77" s="286"/>
      <c r="L77" s="29"/>
    </row>
    <row r="78" spans="2:12" s="1" customFormat="1" ht="6.95" customHeight="1">
      <c r="B78" s="29"/>
      <c r="L78" s="29"/>
    </row>
    <row r="79" spans="2:12" s="1" customFormat="1" ht="12" customHeight="1">
      <c r="B79" s="29"/>
      <c r="C79" s="24" t="s">
        <v>21</v>
      </c>
      <c r="F79" s="22" t="str">
        <f>F14</f>
        <v>TO Třemošná</v>
      </c>
      <c r="I79" s="24" t="s">
        <v>23</v>
      </c>
      <c r="J79" s="46" t="str">
        <f>IF(J14="","",J14)</f>
        <v>25. 4. 2023</v>
      </c>
      <c r="L79" s="29"/>
    </row>
    <row r="80" spans="2:12" s="1" customFormat="1" ht="6.95" customHeight="1">
      <c r="B80" s="29"/>
      <c r="L80" s="29"/>
    </row>
    <row r="81" spans="2:65" s="1" customFormat="1" ht="15.2" customHeight="1">
      <c r="B81" s="29"/>
      <c r="C81" s="24" t="s">
        <v>25</v>
      </c>
      <c r="F81" s="22" t="str">
        <f>E17</f>
        <v>Správa železnic s.o. - OŘ Plzeň</v>
      </c>
      <c r="I81" s="24" t="s">
        <v>31</v>
      </c>
      <c r="J81" s="27" t="str">
        <f>E23</f>
        <v xml:space="preserve"> </v>
      </c>
      <c r="L81" s="29"/>
    </row>
    <row r="82" spans="2:65" s="1" customFormat="1" ht="15.2" customHeight="1">
      <c r="B82" s="29"/>
      <c r="C82" s="24" t="s">
        <v>29</v>
      </c>
      <c r="F82" s="22" t="str">
        <f>IF(E20="","",E20)</f>
        <v>Vyplň údaj</v>
      </c>
      <c r="I82" s="24" t="s">
        <v>34</v>
      </c>
      <c r="J82" s="27" t="str">
        <f>E26</f>
        <v xml:space="preserve"> </v>
      </c>
      <c r="L82" s="29"/>
    </row>
    <row r="83" spans="2:65" s="1" customFormat="1" ht="10.35" customHeight="1">
      <c r="B83" s="29"/>
      <c r="L83" s="29"/>
    </row>
    <row r="84" spans="2:65" s="8" customFormat="1" ht="29.25" customHeight="1">
      <c r="B84" s="101"/>
      <c r="C84" s="102" t="s">
        <v>119</v>
      </c>
      <c r="D84" s="103" t="s">
        <v>56</v>
      </c>
      <c r="E84" s="103" t="s">
        <v>52</v>
      </c>
      <c r="F84" s="103" t="s">
        <v>53</v>
      </c>
      <c r="G84" s="103" t="s">
        <v>120</v>
      </c>
      <c r="H84" s="103" t="s">
        <v>121</v>
      </c>
      <c r="I84" s="103" t="s">
        <v>122</v>
      </c>
      <c r="J84" s="104" t="s">
        <v>116</v>
      </c>
      <c r="K84" s="105" t="s">
        <v>123</v>
      </c>
      <c r="L84" s="101"/>
      <c r="M84" s="53" t="s">
        <v>19</v>
      </c>
      <c r="N84" s="54" t="s">
        <v>41</v>
      </c>
      <c r="O84" s="54" t="s">
        <v>124</v>
      </c>
      <c r="P84" s="54" t="s">
        <v>125</v>
      </c>
      <c r="Q84" s="54" t="s">
        <v>126</v>
      </c>
      <c r="R84" s="54" t="s">
        <v>127</v>
      </c>
      <c r="S84" s="54" t="s">
        <v>128</v>
      </c>
      <c r="T84" s="55" t="s">
        <v>129</v>
      </c>
    </row>
    <row r="85" spans="2:65" s="1" customFormat="1" ht="22.9" customHeight="1">
      <c r="B85" s="29"/>
      <c r="C85" s="58" t="s">
        <v>130</v>
      </c>
      <c r="J85" s="106">
        <f>BK85</f>
        <v>0</v>
      </c>
      <c r="L85" s="29"/>
      <c r="M85" s="56"/>
      <c r="N85" s="47"/>
      <c r="O85" s="47"/>
      <c r="P85" s="107">
        <f>SUM(P86:P107)</f>
        <v>0</v>
      </c>
      <c r="Q85" s="47"/>
      <c r="R85" s="107">
        <f>SUM(R86:R107)</f>
        <v>0</v>
      </c>
      <c r="S85" s="47"/>
      <c r="T85" s="108">
        <f>SUM(T86:T107)</f>
        <v>0</v>
      </c>
      <c r="AT85" s="14" t="s">
        <v>70</v>
      </c>
      <c r="AU85" s="14" t="s">
        <v>117</v>
      </c>
      <c r="BK85" s="109">
        <f>SUM(BK86:BK107)</f>
        <v>0</v>
      </c>
    </row>
    <row r="86" spans="2:65" s="1" customFormat="1" ht="16.5" customHeight="1">
      <c r="B86" s="29"/>
      <c r="C86" s="110" t="s">
        <v>80</v>
      </c>
      <c r="D86" s="110" t="s">
        <v>131</v>
      </c>
      <c r="E86" s="111" t="s">
        <v>372</v>
      </c>
      <c r="F86" s="112" t="s">
        <v>373</v>
      </c>
      <c r="G86" s="113" t="s">
        <v>290</v>
      </c>
      <c r="H86" s="114">
        <v>1</v>
      </c>
      <c r="I86" s="115"/>
      <c r="J86" s="116">
        <f>ROUND(I86*H86,2)</f>
        <v>0</v>
      </c>
      <c r="K86" s="117"/>
      <c r="L86" s="29"/>
      <c r="M86" s="118" t="s">
        <v>19</v>
      </c>
      <c r="N86" s="119" t="s">
        <v>42</v>
      </c>
      <c r="P86" s="120">
        <f>O86*H86</f>
        <v>0</v>
      </c>
      <c r="Q86" s="120">
        <v>0</v>
      </c>
      <c r="R86" s="120">
        <f>Q86*H86</f>
        <v>0</v>
      </c>
      <c r="S86" s="120">
        <v>0</v>
      </c>
      <c r="T86" s="121">
        <f>S86*H86</f>
        <v>0</v>
      </c>
      <c r="AR86" s="122" t="s">
        <v>135</v>
      </c>
      <c r="AT86" s="122" t="s">
        <v>131</v>
      </c>
      <c r="AU86" s="122" t="s">
        <v>71</v>
      </c>
      <c r="AY86" s="14" t="s">
        <v>136</v>
      </c>
      <c r="BE86" s="123">
        <f>IF(N86="základní",J86,0)</f>
        <v>0</v>
      </c>
      <c r="BF86" s="123">
        <f>IF(N86="snížená",J86,0)</f>
        <v>0</v>
      </c>
      <c r="BG86" s="123">
        <f>IF(N86="zákl. přenesená",J86,0)</f>
        <v>0</v>
      </c>
      <c r="BH86" s="123">
        <f>IF(N86="sníž. přenesená",J86,0)</f>
        <v>0</v>
      </c>
      <c r="BI86" s="123">
        <f>IF(N86="nulová",J86,0)</f>
        <v>0</v>
      </c>
      <c r="BJ86" s="14" t="s">
        <v>78</v>
      </c>
      <c r="BK86" s="123">
        <f>ROUND(I86*H86,2)</f>
        <v>0</v>
      </c>
      <c r="BL86" s="14" t="s">
        <v>135</v>
      </c>
      <c r="BM86" s="122" t="s">
        <v>433</v>
      </c>
    </row>
    <row r="87" spans="2:65" s="1" customFormat="1" ht="11.25">
      <c r="B87" s="29"/>
      <c r="D87" s="124" t="s">
        <v>137</v>
      </c>
      <c r="F87" s="125" t="s">
        <v>373</v>
      </c>
      <c r="I87" s="126"/>
      <c r="L87" s="29"/>
      <c r="M87" s="127"/>
      <c r="T87" s="50"/>
      <c r="AT87" s="14" t="s">
        <v>137</v>
      </c>
      <c r="AU87" s="14" t="s">
        <v>71</v>
      </c>
    </row>
    <row r="88" spans="2:65" s="1" customFormat="1" ht="11.25">
      <c r="B88" s="29"/>
      <c r="D88" s="153" t="s">
        <v>154</v>
      </c>
      <c r="F88" s="154" t="s">
        <v>374</v>
      </c>
      <c r="I88" s="126"/>
      <c r="L88" s="29"/>
      <c r="M88" s="127"/>
      <c r="T88" s="50"/>
      <c r="AT88" s="14" t="s">
        <v>154</v>
      </c>
      <c r="AU88" s="14" t="s">
        <v>71</v>
      </c>
    </row>
    <row r="89" spans="2:65" s="1" customFormat="1" ht="16.5" customHeight="1">
      <c r="B89" s="29"/>
      <c r="C89" s="110" t="s">
        <v>78</v>
      </c>
      <c r="D89" s="110" t="s">
        <v>131</v>
      </c>
      <c r="E89" s="111" t="s">
        <v>364</v>
      </c>
      <c r="F89" s="112" t="s">
        <v>365</v>
      </c>
      <c r="G89" s="113" t="s">
        <v>290</v>
      </c>
      <c r="H89" s="114">
        <v>1</v>
      </c>
      <c r="I89" s="115"/>
      <c r="J89" s="116">
        <f>ROUND(I89*H89,2)</f>
        <v>0</v>
      </c>
      <c r="K89" s="117"/>
      <c r="L89" s="29"/>
      <c r="M89" s="118" t="s">
        <v>19</v>
      </c>
      <c r="N89" s="119" t="s">
        <v>42</v>
      </c>
      <c r="P89" s="120">
        <f>O89*H89</f>
        <v>0</v>
      </c>
      <c r="Q89" s="120">
        <v>0</v>
      </c>
      <c r="R89" s="120">
        <f>Q89*H89</f>
        <v>0</v>
      </c>
      <c r="S89" s="120">
        <v>0</v>
      </c>
      <c r="T89" s="121">
        <f>S89*H89</f>
        <v>0</v>
      </c>
      <c r="AR89" s="122" t="s">
        <v>135</v>
      </c>
      <c r="AT89" s="122" t="s">
        <v>131</v>
      </c>
      <c r="AU89" s="122" t="s">
        <v>71</v>
      </c>
      <c r="AY89" s="14" t="s">
        <v>136</v>
      </c>
      <c r="BE89" s="123">
        <f>IF(N89="základní",J89,0)</f>
        <v>0</v>
      </c>
      <c r="BF89" s="123">
        <f>IF(N89="snížená",J89,0)</f>
        <v>0</v>
      </c>
      <c r="BG89" s="123">
        <f>IF(N89="zákl. přenesená",J89,0)</f>
        <v>0</v>
      </c>
      <c r="BH89" s="123">
        <f>IF(N89="sníž. přenesená",J89,0)</f>
        <v>0</v>
      </c>
      <c r="BI89" s="123">
        <f>IF(N89="nulová",J89,0)</f>
        <v>0</v>
      </c>
      <c r="BJ89" s="14" t="s">
        <v>78</v>
      </c>
      <c r="BK89" s="123">
        <f>ROUND(I89*H89,2)</f>
        <v>0</v>
      </c>
      <c r="BL89" s="14" t="s">
        <v>135</v>
      </c>
      <c r="BM89" s="122" t="s">
        <v>434</v>
      </c>
    </row>
    <row r="90" spans="2:65" s="1" customFormat="1" ht="11.25">
      <c r="B90" s="29"/>
      <c r="D90" s="124" t="s">
        <v>137</v>
      </c>
      <c r="F90" s="125" t="s">
        <v>365</v>
      </c>
      <c r="I90" s="126"/>
      <c r="L90" s="29"/>
      <c r="M90" s="127"/>
      <c r="T90" s="50"/>
      <c r="AT90" s="14" t="s">
        <v>137</v>
      </c>
      <c r="AU90" s="14" t="s">
        <v>71</v>
      </c>
    </row>
    <row r="91" spans="2:65" s="1" customFormat="1" ht="11.25">
      <c r="B91" s="29"/>
      <c r="D91" s="153" t="s">
        <v>154</v>
      </c>
      <c r="F91" s="154" t="s">
        <v>366</v>
      </c>
      <c r="I91" s="126"/>
      <c r="L91" s="29"/>
      <c r="M91" s="127"/>
      <c r="T91" s="50"/>
      <c r="AT91" s="14" t="s">
        <v>154</v>
      </c>
      <c r="AU91" s="14" t="s">
        <v>71</v>
      </c>
    </row>
    <row r="92" spans="2:65" s="1" customFormat="1" ht="16.5" customHeight="1">
      <c r="B92" s="29"/>
      <c r="C92" s="110" t="s">
        <v>141</v>
      </c>
      <c r="D92" s="110" t="s">
        <v>131</v>
      </c>
      <c r="E92" s="111" t="s">
        <v>358</v>
      </c>
      <c r="F92" s="112" t="s">
        <v>359</v>
      </c>
      <c r="G92" s="113" t="s">
        <v>290</v>
      </c>
      <c r="H92" s="114">
        <v>1</v>
      </c>
      <c r="I92" s="115"/>
      <c r="J92" s="116">
        <f>ROUND(I92*H92,2)</f>
        <v>0</v>
      </c>
      <c r="K92" s="117"/>
      <c r="L92" s="29"/>
      <c r="M92" s="118" t="s">
        <v>19</v>
      </c>
      <c r="N92" s="119" t="s">
        <v>42</v>
      </c>
      <c r="P92" s="120">
        <f>O92*H92</f>
        <v>0</v>
      </c>
      <c r="Q92" s="120">
        <v>0</v>
      </c>
      <c r="R92" s="120">
        <f>Q92*H92</f>
        <v>0</v>
      </c>
      <c r="S92" s="120">
        <v>0</v>
      </c>
      <c r="T92" s="121">
        <f>S92*H92</f>
        <v>0</v>
      </c>
      <c r="AR92" s="122" t="s">
        <v>135</v>
      </c>
      <c r="AT92" s="122" t="s">
        <v>131</v>
      </c>
      <c r="AU92" s="122" t="s">
        <v>71</v>
      </c>
      <c r="AY92" s="14" t="s">
        <v>136</v>
      </c>
      <c r="BE92" s="123">
        <f>IF(N92="základní",J92,0)</f>
        <v>0</v>
      </c>
      <c r="BF92" s="123">
        <f>IF(N92="snížená",J92,0)</f>
        <v>0</v>
      </c>
      <c r="BG92" s="123">
        <f>IF(N92="zákl. přenesená",J92,0)</f>
        <v>0</v>
      </c>
      <c r="BH92" s="123">
        <f>IF(N92="sníž. přenesená",J92,0)</f>
        <v>0</v>
      </c>
      <c r="BI92" s="123">
        <f>IF(N92="nulová",J92,0)</f>
        <v>0</v>
      </c>
      <c r="BJ92" s="14" t="s">
        <v>78</v>
      </c>
      <c r="BK92" s="123">
        <f>ROUND(I92*H92,2)</f>
        <v>0</v>
      </c>
      <c r="BL92" s="14" t="s">
        <v>135</v>
      </c>
      <c r="BM92" s="122" t="s">
        <v>435</v>
      </c>
    </row>
    <row r="93" spans="2:65" s="1" customFormat="1" ht="11.25">
      <c r="B93" s="29"/>
      <c r="D93" s="124" t="s">
        <v>137</v>
      </c>
      <c r="F93" s="125" t="s">
        <v>359</v>
      </c>
      <c r="I93" s="126"/>
      <c r="L93" s="29"/>
      <c r="M93" s="127"/>
      <c r="T93" s="50"/>
      <c r="AT93" s="14" t="s">
        <v>137</v>
      </c>
      <c r="AU93" s="14" t="s">
        <v>71</v>
      </c>
    </row>
    <row r="94" spans="2:65" s="1" customFormat="1" ht="11.25">
      <c r="B94" s="29"/>
      <c r="D94" s="153" t="s">
        <v>154</v>
      </c>
      <c r="F94" s="154" t="s">
        <v>360</v>
      </c>
      <c r="I94" s="126"/>
      <c r="L94" s="29"/>
      <c r="M94" s="127"/>
      <c r="T94" s="50"/>
      <c r="AT94" s="14" t="s">
        <v>154</v>
      </c>
      <c r="AU94" s="14" t="s">
        <v>71</v>
      </c>
    </row>
    <row r="95" spans="2:65" s="1" customFormat="1" ht="16.5" customHeight="1">
      <c r="B95" s="29"/>
      <c r="C95" s="110" t="s">
        <v>135</v>
      </c>
      <c r="D95" s="110" t="s">
        <v>131</v>
      </c>
      <c r="E95" s="111" t="s">
        <v>355</v>
      </c>
      <c r="F95" s="112" t="s">
        <v>356</v>
      </c>
      <c r="G95" s="113" t="s">
        <v>290</v>
      </c>
      <c r="H95" s="114">
        <v>1</v>
      </c>
      <c r="I95" s="115"/>
      <c r="J95" s="116">
        <f>ROUND(I95*H95,2)</f>
        <v>0</v>
      </c>
      <c r="K95" s="117"/>
      <c r="L95" s="29"/>
      <c r="M95" s="118" t="s">
        <v>19</v>
      </c>
      <c r="N95" s="119" t="s">
        <v>42</v>
      </c>
      <c r="P95" s="120">
        <f>O95*H95</f>
        <v>0</v>
      </c>
      <c r="Q95" s="120">
        <v>0</v>
      </c>
      <c r="R95" s="120">
        <f>Q95*H95</f>
        <v>0</v>
      </c>
      <c r="S95" s="120">
        <v>0</v>
      </c>
      <c r="T95" s="121">
        <f>S95*H95</f>
        <v>0</v>
      </c>
      <c r="AR95" s="122" t="s">
        <v>135</v>
      </c>
      <c r="AT95" s="122" t="s">
        <v>131</v>
      </c>
      <c r="AU95" s="122" t="s">
        <v>71</v>
      </c>
      <c r="AY95" s="14" t="s">
        <v>136</v>
      </c>
      <c r="BE95" s="123">
        <f>IF(N95="základní",J95,0)</f>
        <v>0</v>
      </c>
      <c r="BF95" s="123">
        <f>IF(N95="snížená",J95,0)</f>
        <v>0</v>
      </c>
      <c r="BG95" s="123">
        <f>IF(N95="zákl. přenesená",J95,0)</f>
        <v>0</v>
      </c>
      <c r="BH95" s="123">
        <f>IF(N95="sníž. přenesená",J95,0)</f>
        <v>0</v>
      </c>
      <c r="BI95" s="123">
        <f>IF(N95="nulová",J95,0)</f>
        <v>0</v>
      </c>
      <c r="BJ95" s="14" t="s">
        <v>78</v>
      </c>
      <c r="BK95" s="123">
        <f>ROUND(I95*H95,2)</f>
        <v>0</v>
      </c>
      <c r="BL95" s="14" t="s">
        <v>135</v>
      </c>
      <c r="BM95" s="122" t="s">
        <v>436</v>
      </c>
    </row>
    <row r="96" spans="2:65" s="1" customFormat="1" ht="11.25">
      <c r="B96" s="29"/>
      <c r="D96" s="124" t="s">
        <v>137</v>
      </c>
      <c r="F96" s="125" t="s">
        <v>356</v>
      </c>
      <c r="I96" s="126"/>
      <c r="L96" s="29"/>
      <c r="M96" s="127"/>
      <c r="T96" s="50"/>
      <c r="AT96" s="14" t="s">
        <v>137</v>
      </c>
      <c r="AU96" s="14" t="s">
        <v>71</v>
      </c>
    </row>
    <row r="97" spans="2:65" s="1" customFormat="1" ht="11.25">
      <c r="B97" s="29"/>
      <c r="D97" s="153" t="s">
        <v>154</v>
      </c>
      <c r="F97" s="154" t="s">
        <v>357</v>
      </c>
      <c r="I97" s="126"/>
      <c r="L97" s="29"/>
      <c r="M97" s="127"/>
      <c r="T97" s="50"/>
      <c r="AT97" s="14" t="s">
        <v>154</v>
      </c>
      <c r="AU97" s="14" t="s">
        <v>71</v>
      </c>
    </row>
    <row r="98" spans="2:65" s="1" customFormat="1" ht="16.5" customHeight="1">
      <c r="B98" s="29"/>
      <c r="C98" s="110" t="s">
        <v>156</v>
      </c>
      <c r="D98" s="110" t="s">
        <v>131</v>
      </c>
      <c r="E98" s="111" t="s">
        <v>367</v>
      </c>
      <c r="F98" s="112" t="s">
        <v>368</v>
      </c>
      <c r="G98" s="113" t="s">
        <v>199</v>
      </c>
      <c r="H98" s="114">
        <v>8</v>
      </c>
      <c r="I98" s="115"/>
      <c r="J98" s="116">
        <f>ROUND(I98*H98,2)</f>
        <v>0</v>
      </c>
      <c r="K98" s="117"/>
      <c r="L98" s="29"/>
      <c r="M98" s="118" t="s">
        <v>19</v>
      </c>
      <c r="N98" s="119" t="s">
        <v>42</v>
      </c>
      <c r="P98" s="120">
        <f>O98*H98</f>
        <v>0</v>
      </c>
      <c r="Q98" s="120">
        <v>0</v>
      </c>
      <c r="R98" s="120">
        <f>Q98*H98</f>
        <v>0</v>
      </c>
      <c r="S98" s="120">
        <v>0</v>
      </c>
      <c r="T98" s="121">
        <f>S98*H98</f>
        <v>0</v>
      </c>
      <c r="AR98" s="122" t="s">
        <v>135</v>
      </c>
      <c r="AT98" s="122" t="s">
        <v>131</v>
      </c>
      <c r="AU98" s="122" t="s">
        <v>71</v>
      </c>
      <c r="AY98" s="14" t="s">
        <v>136</v>
      </c>
      <c r="BE98" s="123">
        <f>IF(N98="základní",J98,0)</f>
        <v>0</v>
      </c>
      <c r="BF98" s="123">
        <f>IF(N98="snížená",J98,0)</f>
        <v>0</v>
      </c>
      <c r="BG98" s="123">
        <f>IF(N98="zákl. přenesená",J98,0)</f>
        <v>0</v>
      </c>
      <c r="BH98" s="123">
        <f>IF(N98="sníž. přenesená",J98,0)</f>
        <v>0</v>
      </c>
      <c r="BI98" s="123">
        <f>IF(N98="nulová",J98,0)</f>
        <v>0</v>
      </c>
      <c r="BJ98" s="14" t="s">
        <v>78</v>
      </c>
      <c r="BK98" s="123">
        <f>ROUND(I98*H98,2)</f>
        <v>0</v>
      </c>
      <c r="BL98" s="14" t="s">
        <v>135</v>
      </c>
      <c r="BM98" s="122" t="s">
        <v>437</v>
      </c>
    </row>
    <row r="99" spans="2:65" s="1" customFormat="1" ht="11.25">
      <c r="B99" s="29"/>
      <c r="D99" s="124" t="s">
        <v>137</v>
      </c>
      <c r="F99" s="125" t="s">
        <v>368</v>
      </c>
      <c r="I99" s="126"/>
      <c r="L99" s="29"/>
      <c r="M99" s="127"/>
      <c r="T99" s="50"/>
      <c r="AT99" s="14" t="s">
        <v>137</v>
      </c>
      <c r="AU99" s="14" t="s">
        <v>71</v>
      </c>
    </row>
    <row r="100" spans="2:65" s="1" customFormat="1" ht="11.25">
      <c r="B100" s="29"/>
      <c r="D100" s="153" t="s">
        <v>154</v>
      </c>
      <c r="F100" s="154" t="s">
        <v>370</v>
      </c>
      <c r="I100" s="126"/>
      <c r="L100" s="29"/>
      <c r="M100" s="127"/>
      <c r="T100" s="50"/>
      <c r="AT100" s="14" t="s">
        <v>154</v>
      </c>
      <c r="AU100" s="14" t="s">
        <v>71</v>
      </c>
    </row>
    <row r="101" spans="2:65" s="9" customFormat="1" ht="11.25">
      <c r="B101" s="139"/>
      <c r="D101" s="124" t="s">
        <v>147</v>
      </c>
      <c r="E101" s="140" t="s">
        <v>19</v>
      </c>
      <c r="F101" s="141" t="s">
        <v>392</v>
      </c>
      <c r="H101" s="142">
        <v>8</v>
      </c>
      <c r="I101" s="143"/>
      <c r="L101" s="139"/>
      <c r="M101" s="144"/>
      <c r="T101" s="145"/>
      <c r="AT101" s="140" t="s">
        <v>147</v>
      </c>
      <c r="AU101" s="140" t="s">
        <v>71</v>
      </c>
      <c r="AV101" s="9" t="s">
        <v>80</v>
      </c>
      <c r="AW101" s="9" t="s">
        <v>33</v>
      </c>
      <c r="AX101" s="9" t="s">
        <v>78</v>
      </c>
      <c r="AY101" s="140" t="s">
        <v>136</v>
      </c>
    </row>
    <row r="102" spans="2:65" s="1" customFormat="1" ht="16.5" customHeight="1">
      <c r="B102" s="29"/>
      <c r="C102" s="110" t="s">
        <v>152</v>
      </c>
      <c r="D102" s="110" t="s">
        <v>131</v>
      </c>
      <c r="E102" s="111" t="s">
        <v>375</v>
      </c>
      <c r="F102" s="112" t="s">
        <v>376</v>
      </c>
      <c r="G102" s="113" t="s">
        <v>290</v>
      </c>
      <c r="H102" s="114">
        <v>1</v>
      </c>
      <c r="I102" s="115"/>
      <c r="J102" s="116">
        <f>ROUND(I102*H102,2)</f>
        <v>0</v>
      </c>
      <c r="K102" s="117"/>
      <c r="L102" s="29"/>
      <c r="M102" s="118" t="s">
        <v>19</v>
      </c>
      <c r="N102" s="119" t="s">
        <v>42</v>
      </c>
      <c r="P102" s="120">
        <f>O102*H102</f>
        <v>0</v>
      </c>
      <c r="Q102" s="120">
        <v>0</v>
      </c>
      <c r="R102" s="120">
        <f>Q102*H102</f>
        <v>0</v>
      </c>
      <c r="S102" s="120">
        <v>0</v>
      </c>
      <c r="T102" s="121">
        <f>S102*H102</f>
        <v>0</v>
      </c>
      <c r="AR102" s="122" t="s">
        <v>135</v>
      </c>
      <c r="AT102" s="122" t="s">
        <v>131</v>
      </c>
      <c r="AU102" s="122" t="s">
        <v>71</v>
      </c>
      <c r="AY102" s="14" t="s">
        <v>136</v>
      </c>
      <c r="BE102" s="123">
        <f>IF(N102="základní",J102,0)</f>
        <v>0</v>
      </c>
      <c r="BF102" s="123">
        <f>IF(N102="snížená",J102,0)</f>
        <v>0</v>
      </c>
      <c r="BG102" s="123">
        <f>IF(N102="zákl. přenesená",J102,0)</f>
        <v>0</v>
      </c>
      <c r="BH102" s="123">
        <f>IF(N102="sníž. přenesená",J102,0)</f>
        <v>0</v>
      </c>
      <c r="BI102" s="123">
        <f>IF(N102="nulová",J102,0)</f>
        <v>0</v>
      </c>
      <c r="BJ102" s="14" t="s">
        <v>78</v>
      </c>
      <c r="BK102" s="123">
        <f>ROUND(I102*H102,2)</f>
        <v>0</v>
      </c>
      <c r="BL102" s="14" t="s">
        <v>135</v>
      </c>
      <c r="BM102" s="122" t="s">
        <v>438</v>
      </c>
    </row>
    <row r="103" spans="2:65" s="1" customFormat="1" ht="11.25">
      <c r="B103" s="29"/>
      <c r="D103" s="124" t="s">
        <v>137</v>
      </c>
      <c r="F103" s="125" t="s">
        <v>376</v>
      </c>
      <c r="I103" s="126"/>
      <c r="L103" s="29"/>
      <c r="M103" s="127"/>
      <c r="T103" s="50"/>
      <c r="AT103" s="14" t="s">
        <v>137</v>
      </c>
      <c r="AU103" s="14" t="s">
        <v>71</v>
      </c>
    </row>
    <row r="104" spans="2:65" s="1" customFormat="1" ht="11.25">
      <c r="B104" s="29"/>
      <c r="D104" s="153" t="s">
        <v>154</v>
      </c>
      <c r="F104" s="154" t="s">
        <v>377</v>
      </c>
      <c r="I104" s="126"/>
      <c r="L104" s="29"/>
      <c r="M104" s="127"/>
      <c r="T104" s="50"/>
      <c r="AT104" s="14" t="s">
        <v>154</v>
      </c>
      <c r="AU104" s="14" t="s">
        <v>71</v>
      </c>
    </row>
    <row r="105" spans="2:65" s="1" customFormat="1" ht="16.5" customHeight="1">
      <c r="B105" s="29"/>
      <c r="C105" s="110" t="s">
        <v>168</v>
      </c>
      <c r="D105" s="110" t="s">
        <v>131</v>
      </c>
      <c r="E105" s="111" t="s">
        <v>361</v>
      </c>
      <c r="F105" s="112" t="s">
        <v>362</v>
      </c>
      <c r="G105" s="113" t="s">
        <v>290</v>
      </c>
      <c r="H105" s="114">
        <v>1</v>
      </c>
      <c r="I105" s="115"/>
      <c r="J105" s="116">
        <f>ROUND(I105*H105,2)</f>
        <v>0</v>
      </c>
      <c r="K105" s="117"/>
      <c r="L105" s="29"/>
      <c r="M105" s="118" t="s">
        <v>19</v>
      </c>
      <c r="N105" s="119" t="s">
        <v>42</v>
      </c>
      <c r="P105" s="120">
        <f>O105*H105</f>
        <v>0</v>
      </c>
      <c r="Q105" s="120">
        <v>0</v>
      </c>
      <c r="R105" s="120">
        <f>Q105*H105</f>
        <v>0</v>
      </c>
      <c r="S105" s="120">
        <v>0</v>
      </c>
      <c r="T105" s="121">
        <f>S105*H105</f>
        <v>0</v>
      </c>
      <c r="AR105" s="122" t="s">
        <v>135</v>
      </c>
      <c r="AT105" s="122" t="s">
        <v>131</v>
      </c>
      <c r="AU105" s="122" t="s">
        <v>71</v>
      </c>
      <c r="AY105" s="14" t="s">
        <v>136</v>
      </c>
      <c r="BE105" s="123">
        <f>IF(N105="základní",J105,0)</f>
        <v>0</v>
      </c>
      <c r="BF105" s="123">
        <f>IF(N105="snížená",J105,0)</f>
        <v>0</v>
      </c>
      <c r="BG105" s="123">
        <f>IF(N105="zákl. přenesená",J105,0)</f>
        <v>0</v>
      </c>
      <c r="BH105" s="123">
        <f>IF(N105="sníž. přenesená",J105,0)</f>
        <v>0</v>
      </c>
      <c r="BI105" s="123">
        <f>IF(N105="nulová",J105,0)</f>
        <v>0</v>
      </c>
      <c r="BJ105" s="14" t="s">
        <v>78</v>
      </c>
      <c r="BK105" s="123">
        <f>ROUND(I105*H105,2)</f>
        <v>0</v>
      </c>
      <c r="BL105" s="14" t="s">
        <v>135</v>
      </c>
      <c r="BM105" s="122" t="s">
        <v>439</v>
      </c>
    </row>
    <row r="106" spans="2:65" s="1" customFormat="1" ht="11.25">
      <c r="B106" s="29"/>
      <c r="D106" s="124" t="s">
        <v>137</v>
      </c>
      <c r="F106" s="125" t="s">
        <v>362</v>
      </c>
      <c r="I106" s="126"/>
      <c r="L106" s="29"/>
      <c r="M106" s="127"/>
      <c r="T106" s="50"/>
      <c r="AT106" s="14" t="s">
        <v>137</v>
      </c>
      <c r="AU106" s="14" t="s">
        <v>71</v>
      </c>
    </row>
    <row r="107" spans="2:65" s="1" customFormat="1" ht="11.25">
      <c r="B107" s="29"/>
      <c r="D107" s="153" t="s">
        <v>154</v>
      </c>
      <c r="F107" s="154" t="s">
        <v>363</v>
      </c>
      <c r="I107" s="126"/>
      <c r="L107" s="29"/>
      <c r="M107" s="161"/>
      <c r="N107" s="162"/>
      <c r="O107" s="162"/>
      <c r="P107" s="162"/>
      <c r="Q107" s="162"/>
      <c r="R107" s="162"/>
      <c r="S107" s="162"/>
      <c r="T107" s="163"/>
      <c r="AT107" s="14" t="s">
        <v>154</v>
      </c>
      <c r="AU107" s="14" t="s">
        <v>71</v>
      </c>
    </row>
    <row r="108" spans="2:65" s="1" customFormat="1" ht="6.95" customHeight="1"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29"/>
    </row>
  </sheetData>
  <sheetProtection algorithmName="SHA-512" hashValue="GPNFKVdyvInFkOpI5ZQObuys0p6dxgZ/viREe37QAiH+qxT/RiMSZ2MnWzE0qYefQRmfIgBg/EjvnLq0yPvXOA==" saltValue="gsFUvXDFVFm15k4NnTdg4Y9kWfr6nMytZBBJPZhyrEIi+Kf+oWzgAxyMETyJ8y5Om0Ba0PATNCxBFtBr/oRgzQ==" spinCount="100000" sheet="1" objects="1" scenarios="1" formatColumns="0" formatRows="0" autoFilter="0"/>
  <autoFilter ref="C84:K107" xr:uid="{00000000-0009-0000-0000-000008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hyperlinks>
    <hyperlink ref="F88" r:id="rId1" xr:uid="{00000000-0004-0000-0800-000000000000}"/>
    <hyperlink ref="F91" r:id="rId2" xr:uid="{00000000-0004-0000-0800-000001000000}"/>
    <hyperlink ref="F94" r:id="rId3" xr:uid="{00000000-0004-0000-0800-000002000000}"/>
    <hyperlink ref="F97" r:id="rId4" xr:uid="{00000000-0004-0000-0800-000003000000}"/>
    <hyperlink ref="F100" r:id="rId5" xr:uid="{00000000-0004-0000-0800-000004000000}"/>
    <hyperlink ref="F104" r:id="rId6" xr:uid="{00000000-0004-0000-0800-000005000000}"/>
    <hyperlink ref="F107" r:id="rId7" xr:uid="{00000000-0004-0000-08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218"/>
  <sheetViews>
    <sheetView showGridLines="0" zoomScale="110" zoomScaleNormal="110" workbookViewId="0"/>
  </sheetViews>
  <sheetFormatPr defaultRowHeight="12.75"/>
  <cols>
    <col min="1" max="1" width="8.33203125" style="164" customWidth="1"/>
    <col min="2" max="2" width="1.6640625" style="164" customWidth="1"/>
    <col min="3" max="4" width="5" style="164" customWidth="1"/>
    <col min="5" max="5" width="11.6640625" style="164" customWidth="1"/>
    <col min="6" max="6" width="9.1640625" style="164" customWidth="1"/>
    <col min="7" max="7" width="5" style="164" customWidth="1"/>
    <col min="8" max="8" width="77.83203125" style="164" customWidth="1"/>
    <col min="9" max="10" width="20" style="164" customWidth="1"/>
    <col min="11" max="11" width="1.6640625" style="164" customWidth="1"/>
  </cols>
  <sheetData>
    <row r="1" spans="2:11" customFormat="1" ht="37.5" customHeight="1"/>
    <row r="2" spans="2:11" customFormat="1" ht="7.5" customHeight="1">
      <c r="B2" s="165"/>
      <c r="C2" s="166"/>
      <c r="D2" s="166"/>
      <c r="E2" s="166"/>
      <c r="F2" s="166"/>
      <c r="G2" s="166"/>
      <c r="H2" s="166"/>
      <c r="I2" s="166"/>
      <c r="J2" s="166"/>
      <c r="K2" s="167"/>
    </row>
    <row r="3" spans="2:11" s="12" customFormat="1" ht="45" customHeight="1">
      <c r="B3" s="168"/>
      <c r="C3" s="289" t="s">
        <v>440</v>
      </c>
      <c r="D3" s="289"/>
      <c r="E3" s="289"/>
      <c r="F3" s="289"/>
      <c r="G3" s="289"/>
      <c r="H3" s="289"/>
      <c r="I3" s="289"/>
      <c r="J3" s="289"/>
      <c r="K3" s="169"/>
    </row>
    <row r="4" spans="2:11" customFormat="1" ht="25.5" customHeight="1">
      <c r="B4" s="170"/>
      <c r="C4" s="294" t="s">
        <v>441</v>
      </c>
      <c r="D4" s="294"/>
      <c r="E4" s="294"/>
      <c r="F4" s="294"/>
      <c r="G4" s="294"/>
      <c r="H4" s="294"/>
      <c r="I4" s="294"/>
      <c r="J4" s="294"/>
      <c r="K4" s="171"/>
    </row>
    <row r="5" spans="2:11" customFormat="1" ht="5.25" customHeight="1">
      <c r="B5" s="170"/>
      <c r="C5" s="172"/>
      <c r="D5" s="172"/>
      <c r="E5" s="172"/>
      <c r="F5" s="172"/>
      <c r="G5" s="172"/>
      <c r="H5" s="172"/>
      <c r="I5" s="172"/>
      <c r="J5" s="172"/>
      <c r="K5" s="171"/>
    </row>
    <row r="6" spans="2:11" customFormat="1" ht="15" customHeight="1">
      <c r="B6" s="170"/>
      <c r="C6" s="293" t="s">
        <v>442</v>
      </c>
      <c r="D6" s="293"/>
      <c r="E6" s="293"/>
      <c r="F6" s="293"/>
      <c r="G6" s="293"/>
      <c r="H6" s="293"/>
      <c r="I6" s="293"/>
      <c r="J6" s="293"/>
      <c r="K6" s="171"/>
    </row>
    <row r="7" spans="2:11" customFormat="1" ht="15" customHeight="1">
      <c r="B7" s="174"/>
      <c r="C7" s="293" t="s">
        <v>443</v>
      </c>
      <c r="D7" s="293"/>
      <c r="E7" s="293"/>
      <c r="F7" s="293"/>
      <c r="G7" s="293"/>
      <c r="H7" s="293"/>
      <c r="I7" s="293"/>
      <c r="J7" s="293"/>
      <c r="K7" s="171"/>
    </row>
    <row r="8" spans="2:11" customFormat="1" ht="12.75" customHeight="1">
      <c r="B8" s="174"/>
      <c r="C8" s="173"/>
      <c r="D8" s="173"/>
      <c r="E8" s="173"/>
      <c r="F8" s="173"/>
      <c r="G8" s="173"/>
      <c r="H8" s="173"/>
      <c r="I8" s="173"/>
      <c r="J8" s="173"/>
      <c r="K8" s="171"/>
    </row>
    <row r="9" spans="2:11" customFormat="1" ht="15" customHeight="1">
      <c r="B9" s="174"/>
      <c r="C9" s="293" t="s">
        <v>444</v>
      </c>
      <c r="D9" s="293"/>
      <c r="E9" s="293"/>
      <c r="F9" s="293"/>
      <c r="G9" s="293"/>
      <c r="H9" s="293"/>
      <c r="I9" s="293"/>
      <c r="J9" s="293"/>
      <c r="K9" s="171"/>
    </row>
    <row r="10" spans="2:11" customFormat="1" ht="15" customHeight="1">
      <c r="B10" s="174"/>
      <c r="C10" s="173"/>
      <c r="D10" s="293" t="s">
        <v>445</v>
      </c>
      <c r="E10" s="293"/>
      <c r="F10" s="293"/>
      <c r="G10" s="293"/>
      <c r="H10" s="293"/>
      <c r="I10" s="293"/>
      <c r="J10" s="293"/>
      <c r="K10" s="171"/>
    </row>
    <row r="11" spans="2:11" customFormat="1" ht="15" customHeight="1">
      <c r="B11" s="174"/>
      <c r="C11" s="175"/>
      <c r="D11" s="293" t="s">
        <v>446</v>
      </c>
      <c r="E11" s="293"/>
      <c r="F11" s="293"/>
      <c r="G11" s="293"/>
      <c r="H11" s="293"/>
      <c r="I11" s="293"/>
      <c r="J11" s="293"/>
      <c r="K11" s="171"/>
    </row>
    <row r="12" spans="2:11" customFormat="1" ht="15" customHeight="1">
      <c r="B12" s="174"/>
      <c r="C12" s="175"/>
      <c r="D12" s="173"/>
      <c r="E12" s="173"/>
      <c r="F12" s="173"/>
      <c r="G12" s="173"/>
      <c r="H12" s="173"/>
      <c r="I12" s="173"/>
      <c r="J12" s="173"/>
      <c r="K12" s="171"/>
    </row>
    <row r="13" spans="2:11" customFormat="1" ht="15" customHeight="1">
      <c r="B13" s="174"/>
      <c r="C13" s="175"/>
      <c r="D13" s="176" t="s">
        <v>447</v>
      </c>
      <c r="E13" s="173"/>
      <c r="F13" s="173"/>
      <c r="G13" s="173"/>
      <c r="H13" s="173"/>
      <c r="I13" s="173"/>
      <c r="J13" s="173"/>
      <c r="K13" s="171"/>
    </row>
    <row r="14" spans="2:11" customFormat="1" ht="12.75" customHeight="1">
      <c r="B14" s="174"/>
      <c r="C14" s="175"/>
      <c r="D14" s="175"/>
      <c r="E14" s="175"/>
      <c r="F14" s="175"/>
      <c r="G14" s="175"/>
      <c r="H14" s="175"/>
      <c r="I14" s="175"/>
      <c r="J14" s="175"/>
      <c r="K14" s="171"/>
    </row>
    <row r="15" spans="2:11" customFormat="1" ht="15" customHeight="1">
      <c r="B15" s="174"/>
      <c r="C15" s="175"/>
      <c r="D15" s="293" t="s">
        <v>448</v>
      </c>
      <c r="E15" s="293"/>
      <c r="F15" s="293"/>
      <c r="G15" s="293"/>
      <c r="H15" s="293"/>
      <c r="I15" s="293"/>
      <c r="J15" s="293"/>
      <c r="K15" s="171"/>
    </row>
    <row r="16" spans="2:11" customFormat="1" ht="15" customHeight="1">
      <c r="B16" s="174"/>
      <c r="C16" s="175"/>
      <c r="D16" s="293" t="s">
        <v>449</v>
      </c>
      <c r="E16" s="293"/>
      <c r="F16" s="293"/>
      <c r="G16" s="293"/>
      <c r="H16" s="293"/>
      <c r="I16" s="293"/>
      <c r="J16" s="293"/>
      <c r="K16" s="171"/>
    </row>
    <row r="17" spans="2:11" customFormat="1" ht="15" customHeight="1">
      <c r="B17" s="174"/>
      <c r="C17" s="175"/>
      <c r="D17" s="293" t="s">
        <v>450</v>
      </c>
      <c r="E17" s="293"/>
      <c r="F17" s="293"/>
      <c r="G17" s="293"/>
      <c r="H17" s="293"/>
      <c r="I17" s="293"/>
      <c r="J17" s="293"/>
      <c r="K17" s="171"/>
    </row>
    <row r="18" spans="2:11" customFormat="1" ht="15" customHeight="1">
      <c r="B18" s="174"/>
      <c r="C18" s="175"/>
      <c r="D18" s="175"/>
      <c r="E18" s="177" t="s">
        <v>77</v>
      </c>
      <c r="F18" s="293" t="s">
        <v>451</v>
      </c>
      <c r="G18" s="293"/>
      <c r="H18" s="293"/>
      <c r="I18" s="293"/>
      <c r="J18" s="293"/>
      <c r="K18" s="171"/>
    </row>
    <row r="19" spans="2:11" customFormat="1" ht="15" customHeight="1">
      <c r="B19" s="174"/>
      <c r="C19" s="175"/>
      <c r="D19" s="175"/>
      <c r="E19" s="177" t="s">
        <v>452</v>
      </c>
      <c r="F19" s="293" t="s">
        <v>453</v>
      </c>
      <c r="G19" s="293"/>
      <c r="H19" s="293"/>
      <c r="I19" s="293"/>
      <c r="J19" s="293"/>
      <c r="K19" s="171"/>
    </row>
    <row r="20" spans="2:11" customFormat="1" ht="15" customHeight="1">
      <c r="B20" s="174"/>
      <c r="C20" s="175"/>
      <c r="D20" s="175"/>
      <c r="E20" s="177" t="s">
        <v>454</v>
      </c>
      <c r="F20" s="293" t="s">
        <v>455</v>
      </c>
      <c r="G20" s="293"/>
      <c r="H20" s="293"/>
      <c r="I20" s="293"/>
      <c r="J20" s="293"/>
      <c r="K20" s="171"/>
    </row>
    <row r="21" spans="2:11" customFormat="1" ht="15" customHeight="1">
      <c r="B21" s="174"/>
      <c r="C21" s="175"/>
      <c r="D21" s="175"/>
      <c r="E21" s="177" t="s">
        <v>86</v>
      </c>
      <c r="F21" s="293" t="s">
        <v>456</v>
      </c>
      <c r="G21" s="293"/>
      <c r="H21" s="293"/>
      <c r="I21" s="293"/>
      <c r="J21" s="293"/>
      <c r="K21" s="171"/>
    </row>
    <row r="22" spans="2:11" customFormat="1" ht="15" customHeight="1">
      <c r="B22" s="174"/>
      <c r="C22" s="175"/>
      <c r="D22" s="175"/>
      <c r="E22" s="177" t="s">
        <v>457</v>
      </c>
      <c r="F22" s="293" t="s">
        <v>458</v>
      </c>
      <c r="G22" s="293"/>
      <c r="H22" s="293"/>
      <c r="I22" s="293"/>
      <c r="J22" s="293"/>
      <c r="K22" s="171"/>
    </row>
    <row r="23" spans="2:11" customFormat="1" ht="15" customHeight="1">
      <c r="B23" s="174"/>
      <c r="C23" s="175"/>
      <c r="D23" s="175"/>
      <c r="E23" s="177" t="s">
        <v>83</v>
      </c>
      <c r="F23" s="293" t="s">
        <v>459</v>
      </c>
      <c r="G23" s="293"/>
      <c r="H23" s="293"/>
      <c r="I23" s="293"/>
      <c r="J23" s="293"/>
      <c r="K23" s="171"/>
    </row>
    <row r="24" spans="2:11" customFormat="1" ht="12.75" customHeight="1">
      <c r="B24" s="174"/>
      <c r="C24" s="175"/>
      <c r="D24" s="175"/>
      <c r="E24" s="175"/>
      <c r="F24" s="175"/>
      <c r="G24" s="175"/>
      <c r="H24" s="175"/>
      <c r="I24" s="175"/>
      <c r="J24" s="175"/>
      <c r="K24" s="171"/>
    </row>
    <row r="25" spans="2:11" customFormat="1" ht="15" customHeight="1">
      <c r="B25" s="174"/>
      <c r="C25" s="293" t="s">
        <v>460</v>
      </c>
      <c r="D25" s="293"/>
      <c r="E25" s="293"/>
      <c r="F25" s="293"/>
      <c r="G25" s="293"/>
      <c r="H25" s="293"/>
      <c r="I25" s="293"/>
      <c r="J25" s="293"/>
      <c r="K25" s="171"/>
    </row>
    <row r="26" spans="2:11" customFormat="1" ht="15" customHeight="1">
      <c r="B26" s="174"/>
      <c r="C26" s="293" t="s">
        <v>461</v>
      </c>
      <c r="D26" s="293"/>
      <c r="E26" s="293"/>
      <c r="F26" s="293"/>
      <c r="G26" s="293"/>
      <c r="H26" s="293"/>
      <c r="I26" s="293"/>
      <c r="J26" s="293"/>
      <c r="K26" s="171"/>
    </row>
    <row r="27" spans="2:11" customFormat="1" ht="15" customHeight="1">
      <c r="B27" s="174"/>
      <c r="C27" s="173"/>
      <c r="D27" s="293" t="s">
        <v>462</v>
      </c>
      <c r="E27" s="293"/>
      <c r="F27" s="293"/>
      <c r="G27" s="293"/>
      <c r="H27" s="293"/>
      <c r="I27" s="293"/>
      <c r="J27" s="293"/>
      <c r="K27" s="171"/>
    </row>
    <row r="28" spans="2:11" customFormat="1" ht="15" customHeight="1">
      <c r="B28" s="174"/>
      <c r="C28" s="175"/>
      <c r="D28" s="293" t="s">
        <v>463</v>
      </c>
      <c r="E28" s="293"/>
      <c r="F28" s="293"/>
      <c r="G28" s="293"/>
      <c r="H28" s="293"/>
      <c r="I28" s="293"/>
      <c r="J28" s="293"/>
      <c r="K28" s="171"/>
    </row>
    <row r="29" spans="2:11" customFormat="1" ht="12.75" customHeight="1">
      <c r="B29" s="174"/>
      <c r="C29" s="175"/>
      <c r="D29" s="175"/>
      <c r="E29" s="175"/>
      <c r="F29" s="175"/>
      <c r="G29" s="175"/>
      <c r="H29" s="175"/>
      <c r="I29" s="175"/>
      <c r="J29" s="175"/>
      <c r="K29" s="171"/>
    </row>
    <row r="30" spans="2:11" customFormat="1" ht="15" customHeight="1">
      <c r="B30" s="174"/>
      <c r="C30" s="175"/>
      <c r="D30" s="293" t="s">
        <v>464</v>
      </c>
      <c r="E30" s="293"/>
      <c r="F30" s="293"/>
      <c r="G30" s="293"/>
      <c r="H30" s="293"/>
      <c r="I30" s="293"/>
      <c r="J30" s="293"/>
      <c r="K30" s="171"/>
    </row>
    <row r="31" spans="2:11" customFormat="1" ht="15" customHeight="1">
      <c r="B31" s="174"/>
      <c r="C31" s="175"/>
      <c r="D31" s="293" t="s">
        <v>465</v>
      </c>
      <c r="E31" s="293"/>
      <c r="F31" s="293"/>
      <c r="G31" s="293"/>
      <c r="H31" s="293"/>
      <c r="I31" s="293"/>
      <c r="J31" s="293"/>
      <c r="K31" s="171"/>
    </row>
    <row r="32" spans="2:11" customFormat="1" ht="12.75" customHeight="1">
      <c r="B32" s="174"/>
      <c r="C32" s="175"/>
      <c r="D32" s="175"/>
      <c r="E32" s="175"/>
      <c r="F32" s="175"/>
      <c r="G32" s="175"/>
      <c r="H32" s="175"/>
      <c r="I32" s="175"/>
      <c r="J32" s="175"/>
      <c r="K32" s="171"/>
    </row>
    <row r="33" spans="2:11" customFormat="1" ht="15" customHeight="1">
      <c r="B33" s="174"/>
      <c r="C33" s="175"/>
      <c r="D33" s="293" t="s">
        <v>466</v>
      </c>
      <c r="E33" s="293"/>
      <c r="F33" s="293"/>
      <c r="G33" s="293"/>
      <c r="H33" s="293"/>
      <c r="I33" s="293"/>
      <c r="J33" s="293"/>
      <c r="K33" s="171"/>
    </row>
    <row r="34" spans="2:11" customFormat="1" ht="15" customHeight="1">
      <c r="B34" s="174"/>
      <c r="C34" s="175"/>
      <c r="D34" s="293" t="s">
        <v>467</v>
      </c>
      <c r="E34" s="293"/>
      <c r="F34" s="293"/>
      <c r="G34" s="293"/>
      <c r="H34" s="293"/>
      <c r="I34" s="293"/>
      <c r="J34" s="293"/>
      <c r="K34" s="171"/>
    </row>
    <row r="35" spans="2:11" customFormat="1" ht="15" customHeight="1">
      <c r="B35" s="174"/>
      <c r="C35" s="175"/>
      <c r="D35" s="293" t="s">
        <v>468</v>
      </c>
      <c r="E35" s="293"/>
      <c r="F35" s="293"/>
      <c r="G35" s="293"/>
      <c r="H35" s="293"/>
      <c r="I35" s="293"/>
      <c r="J35" s="293"/>
      <c r="K35" s="171"/>
    </row>
    <row r="36" spans="2:11" customFormat="1" ht="15" customHeight="1">
      <c r="B36" s="174"/>
      <c r="C36" s="175"/>
      <c r="D36" s="173"/>
      <c r="E36" s="176" t="s">
        <v>119</v>
      </c>
      <c r="F36" s="173"/>
      <c r="G36" s="293" t="s">
        <v>469</v>
      </c>
      <c r="H36" s="293"/>
      <c r="I36" s="293"/>
      <c r="J36" s="293"/>
      <c r="K36" s="171"/>
    </row>
    <row r="37" spans="2:11" customFormat="1" ht="30.75" customHeight="1">
      <c r="B37" s="174"/>
      <c r="C37" s="175"/>
      <c r="D37" s="173"/>
      <c r="E37" s="176" t="s">
        <v>470</v>
      </c>
      <c r="F37" s="173"/>
      <c r="G37" s="293" t="s">
        <v>471</v>
      </c>
      <c r="H37" s="293"/>
      <c r="I37" s="293"/>
      <c r="J37" s="293"/>
      <c r="K37" s="171"/>
    </row>
    <row r="38" spans="2:11" customFormat="1" ht="15" customHeight="1">
      <c r="B38" s="174"/>
      <c r="C38" s="175"/>
      <c r="D38" s="173"/>
      <c r="E38" s="176" t="s">
        <v>52</v>
      </c>
      <c r="F38" s="173"/>
      <c r="G38" s="293" t="s">
        <v>472</v>
      </c>
      <c r="H38" s="293"/>
      <c r="I38" s="293"/>
      <c r="J38" s="293"/>
      <c r="K38" s="171"/>
    </row>
    <row r="39" spans="2:11" customFormat="1" ht="15" customHeight="1">
      <c r="B39" s="174"/>
      <c r="C39" s="175"/>
      <c r="D39" s="173"/>
      <c r="E39" s="176" t="s">
        <v>53</v>
      </c>
      <c r="F39" s="173"/>
      <c r="G39" s="293" t="s">
        <v>473</v>
      </c>
      <c r="H39" s="293"/>
      <c r="I39" s="293"/>
      <c r="J39" s="293"/>
      <c r="K39" s="171"/>
    </row>
    <row r="40" spans="2:11" customFormat="1" ht="15" customHeight="1">
      <c r="B40" s="174"/>
      <c r="C40" s="175"/>
      <c r="D40" s="173"/>
      <c r="E40" s="176" t="s">
        <v>120</v>
      </c>
      <c r="F40" s="173"/>
      <c r="G40" s="293" t="s">
        <v>474</v>
      </c>
      <c r="H40" s="293"/>
      <c r="I40" s="293"/>
      <c r="J40" s="293"/>
      <c r="K40" s="171"/>
    </row>
    <row r="41" spans="2:11" customFormat="1" ht="15" customHeight="1">
      <c r="B41" s="174"/>
      <c r="C41" s="175"/>
      <c r="D41" s="173"/>
      <c r="E41" s="176" t="s">
        <v>121</v>
      </c>
      <c r="F41" s="173"/>
      <c r="G41" s="293" t="s">
        <v>475</v>
      </c>
      <c r="H41" s="293"/>
      <c r="I41" s="293"/>
      <c r="J41" s="293"/>
      <c r="K41" s="171"/>
    </row>
    <row r="42" spans="2:11" customFormat="1" ht="15" customHeight="1">
      <c r="B42" s="174"/>
      <c r="C42" s="175"/>
      <c r="D42" s="173"/>
      <c r="E42" s="176" t="s">
        <v>476</v>
      </c>
      <c r="F42" s="173"/>
      <c r="G42" s="293" t="s">
        <v>477</v>
      </c>
      <c r="H42" s="293"/>
      <c r="I42" s="293"/>
      <c r="J42" s="293"/>
      <c r="K42" s="171"/>
    </row>
    <row r="43" spans="2:11" customFormat="1" ht="15" customHeight="1">
      <c r="B43" s="174"/>
      <c r="C43" s="175"/>
      <c r="D43" s="173"/>
      <c r="E43" s="176"/>
      <c r="F43" s="173"/>
      <c r="G43" s="293" t="s">
        <v>478</v>
      </c>
      <c r="H43" s="293"/>
      <c r="I43" s="293"/>
      <c r="J43" s="293"/>
      <c r="K43" s="171"/>
    </row>
    <row r="44" spans="2:11" customFormat="1" ht="15" customHeight="1">
      <c r="B44" s="174"/>
      <c r="C44" s="175"/>
      <c r="D44" s="173"/>
      <c r="E44" s="176" t="s">
        <v>479</v>
      </c>
      <c r="F44" s="173"/>
      <c r="G44" s="293" t="s">
        <v>480</v>
      </c>
      <c r="H44" s="293"/>
      <c r="I44" s="293"/>
      <c r="J44" s="293"/>
      <c r="K44" s="171"/>
    </row>
    <row r="45" spans="2:11" customFormat="1" ht="15" customHeight="1">
      <c r="B45" s="174"/>
      <c r="C45" s="175"/>
      <c r="D45" s="173"/>
      <c r="E45" s="176" t="s">
        <v>123</v>
      </c>
      <c r="F45" s="173"/>
      <c r="G45" s="293" t="s">
        <v>481</v>
      </c>
      <c r="H45" s="293"/>
      <c r="I45" s="293"/>
      <c r="J45" s="293"/>
      <c r="K45" s="171"/>
    </row>
    <row r="46" spans="2:11" customFormat="1" ht="12.75" customHeight="1">
      <c r="B46" s="174"/>
      <c r="C46" s="175"/>
      <c r="D46" s="173"/>
      <c r="E46" s="173"/>
      <c r="F46" s="173"/>
      <c r="G46" s="173"/>
      <c r="H46" s="173"/>
      <c r="I46" s="173"/>
      <c r="J46" s="173"/>
      <c r="K46" s="171"/>
    </row>
    <row r="47" spans="2:11" customFormat="1" ht="15" customHeight="1">
      <c r="B47" s="174"/>
      <c r="C47" s="175"/>
      <c r="D47" s="293" t="s">
        <v>482</v>
      </c>
      <c r="E47" s="293"/>
      <c r="F47" s="293"/>
      <c r="G47" s="293"/>
      <c r="H47" s="293"/>
      <c r="I47" s="293"/>
      <c r="J47" s="293"/>
      <c r="K47" s="171"/>
    </row>
    <row r="48" spans="2:11" customFormat="1" ht="15" customHeight="1">
      <c r="B48" s="174"/>
      <c r="C48" s="175"/>
      <c r="D48" s="175"/>
      <c r="E48" s="293" t="s">
        <v>483</v>
      </c>
      <c r="F48" s="293"/>
      <c r="G48" s="293"/>
      <c r="H48" s="293"/>
      <c r="I48" s="293"/>
      <c r="J48" s="293"/>
      <c r="K48" s="171"/>
    </row>
    <row r="49" spans="2:11" customFormat="1" ht="15" customHeight="1">
      <c r="B49" s="174"/>
      <c r="C49" s="175"/>
      <c r="D49" s="175"/>
      <c r="E49" s="293" t="s">
        <v>484</v>
      </c>
      <c r="F49" s="293"/>
      <c r="G49" s="293"/>
      <c r="H49" s="293"/>
      <c r="I49" s="293"/>
      <c r="J49" s="293"/>
      <c r="K49" s="171"/>
    </row>
    <row r="50" spans="2:11" customFormat="1" ht="15" customHeight="1">
      <c r="B50" s="174"/>
      <c r="C50" s="175"/>
      <c r="D50" s="175"/>
      <c r="E50" s="293" t="s">
        <v>485</v>
      </c>
      <c r="F50" s="293"/>
      <c r="G50" s="293"/>
      <c r="H50" s="293"/>
      <c r="I50" s="293"/>
      <c r="J50" s="293"/>
      <c r="K50" s="171"/>
    </row>
    <row r="51" spans="2:11" customFormat="1" ht="15" customHeight="1">
      <c r="B51" s="174"/>
      <c r="C51" s="175"/>
      <c r="D51" s="293" t="s">
        <v>486</v>
      </c>
      <c r="E51" s="293"/>
      <c r="F51" s="293"/>
      <c r="G51" s="293"/>
      <c r="H51" s="293"/>
      <c r="I51" s="293"/>
      <c r="J51" s="293"/>
      <c r="K51" s="171"/>
    </row>
    <row r="52" spans="2:11" customFormat="1" ht="25.5" customHeight="1">
      <c r="B52" s="170"/>
      <c r="C52" s="294" t="s">
        <v>487</v>
      </c>
      <c r="D52" s="294"/>
      <c r="E52" s="294"/>
      <c r="F52" s="294"/>
      <c r="G52" s="294"/>
      <c r="H52" s="294"/>
      <c r="I52" s="294"/>
      <c r="J52" s="294"/>
      <c r="K52" s="171"/>
    </row>
    <row r="53" spans="2:11" customFormat="1" ht="5.25" customHeight="1">
      <c r="B53" s="170"/>
      <c r="C53" s="172"/>
      <c r="D53" s="172"/>
      <c r="E53" s="172"/>
      <c r="F53" s="172"/>
      <c r="G53" s="172"/>
      <c r="H53" s="172"/>
      <c r="I53" s="172"/>
      <c r="J53" s="172"/>
      <c r="K53" s="171"/>
    </row>
    <row r="54" spans="2:11" customFormat="1" ht="15" customHeight="1">
      <c r="B54" s="170"/>
      <c r="C54" s="293" t="s">
        <v>488</v>
      </c>
      <c r="D54" s="293"/>
      <c r="E54" s="293"/>
      <c r="F54" s="293"/>
      <c r="G54" s="293"/>
      <c r="H54" s="293"/>
      <c r="I54" s="293"/>
      <c r="J54" s="293"/>
      <c r="K54" s="171"/>
    </row>
    <row r="55" spans="2:11" customFormat="1" ht="15" customHeight="1">
      <c r="B55" s="170"/>
      <c r="C55" s="293" t="s">
        <v>489</v>
      </c>
      <c r="D55" s="293"/>
      <c r="E55" s="293"/>
      <c r="F55" s="293"/>
      <c r="G55" s="293"/>
      <c r="H55" s="293"/>
      <c r="I55" s="293"/>
      <c r="J55" s="293"/>
      <c r="K55" s="171"/>
    </row>
    <row r="56" spans="2:11" customFormat="1" ht="12.75" customHeight="1">
      <c r="B56" s="170"/>
      <c r="C56" s="173"/>
      <c r="D56" s="173"/>
      <c r="E56" s="173"/>
      <c r="F56" s="173"/>
      <c r="G56" s="173"/>
      <c r="H56" s="173"/>
      <c r="I56" s="173"/>
      <c r="J56" s="173"/>
      <c r="K56" s="171"/>
    </row>
    <row r="57" spans="2:11" customFormat="1" ht="15" customHeight="1">
      <c r="B57" s="170"/>
      <c r="C57" s="293" t="s">
        <v>490</v>
      </c>
      <c r="D57" s="293"/>
      <c r="E57" s="293"/>
      <c r="F57" s="293"/>
      <c r="G57" s="293"/>
      <c r="H57" s="293"/>
      <c r="I57" s="293"/>
      <c r="J57" s="293"/>
      <c r="K57" s="171"/>
    </row>
    <row r="58" spans="2:11" customFormat="1" ht="15" customHeight="1">
      <c r="B58" s="170"/>
      <c r="C58" s="175"/>
      <c r="D58" s="293" t="s">
        <v>491</v>
      </c>
      <c r="E58" s="293"/>
      <c r="F58" s="293"/>
      <c r="G58" s="293"/>
      <c r="H58" s="293"/>
      <c r="I58" s="293"/>
      <c r="J58" s="293"/>
      <c r="K58" s="171"/>
    </row>
    <row r="59" spans="2:11" customFormat="1" ht="15" customHeight="1">
      <c r="B59" s="170"/>
      <c r="C59" s="175"/>
      <c r="D59" s="293" t="s">
        <v>492</v>
      </c>
      <c r="E59" s="293"/>
      <c r="F59" s="293"/>
      <c r="G59" s="293"/>
      <c r="H59" s="293"/>
      <c r="I59" s="293"/>
      <c r="J59" s="293"/>
      <c r="K59" s="171"/>
    </row>
    <row r="60" spans="2:11" customFormat="1" ht="15" customHeight="1">
      <c r="B60" s="170"/>
      <c r="C60" s="175"/>
      <c r="D60" s="293" t="s">
        <v>493</v>
      </c>
      <c r="E60" s="293"/>
      <c r="F60" s="293"/>
      <c r="G60" s="293"/>
      <c r="H60" s="293"/>
      <c r="I60" s="293"/>
      <c r="J60" s="293"/>
      <c r="K60" s="171"/>
    </row>
    <row r="61" spans="2:11" customFormat="1" ht="15" customHeight="1">
      <c r="B61" s="170"/>
      <c r="C61" s="175"/>
      <c r="D61" s="293" t="s">
        <v>494</v>
      </c>
      <c r="E61" s="293"/>
      <c r="F61" s="293"/>
      <c r="G61" s="293"/>
      <c r="H61" s="293"/>
      <c r="I61" s="293"/>
      <c r="J61" s="293"/>
      <c r="K61" s="171"/>
    </row>
    <row r="62" spans="2:11" customFormat="1" ht="15" customHeight="1">
      <c r="B62" s="170"/>
      <c r="C62" s="175"/>
      <c r="D62" s="295" t="s">
        <v>495</v>
      </c>
      <c r="E62" s="295"/>
      <c r="F62" s="295"/>
      <c r="G62" s="295"/>
      <c r="H62" s="295"/>
      <c r="I62" s="295"/>
      <c r="J62" s="295"/>
      <c r="K62" s="171"/>
    </row>
    <row r="63" spans="2:11" customFormat="1" ht="15" customHeight="1">
      <c r="B63" s="170"/>
      <c r="C63" s="175"/>
      <c r="D63" s="293" t="s">
        <v>496</v>
      </c>
      <c r="E63" s="293"/>
      <c r="F63" s="293"/>
      <c r="G63" s="293"/>
      <c r="H63" s="293"/>
      <c r="I63" s="293"/>
      <c r="J63" s="293"/>
      <c r="K63" s="171"/>
    </row>
    <row r="64" spans="2:11" customFormat="1" ht="12.75" customHeight="1">
      <c r="B64" s="170"/>
      <c r="C64" s="175"/>
      <c r="D64" s="175"/>
      <c r="E64" s="178"/>
      <c r="F64" s="175"/>
      <c r="G64" s="175"/>
      <c r="H64" s="175"/>
      <c r="I64" s="175"/>
      <c r="J64" s="175"/>
      <c r="K64" s="171"/>
    </row>
    <row r="65" spans="2:11" customFormat="1" ht="15" customHeight="1">
      <c r="B65" s="170"/>
      <c r="C65" s="175"/>
      <c r="D65" s="293" t="s">
        <v>497</v>
      </c>
      <c r="E65" s="293"/>
      <c r="F65" s="293"/>
      <c r="G65" s="293"/>
      <c r="H65" s="293"/>
      <c r="I65" s="293"/>
      <c r="J65" s="293"/>
      <c r="K65" s="171"/>
    </row>
    <row r="66" spans="2:11" customFormat="1" ht="15" customHeight="1">
      <c r="B66" s="170"/>
      <c r="C66" s="175"/>
      <c r="D66" s="295" t="s">
        <v>498</v>
      </c>
      <c r="E66" s="295"/>
      <c r="F66" s="295"/>
      <c r="G66" s="295"/>
      <c r="H66" s="295"/>
      <c r="I66" s="295"/>
      <c r="J66" s="295"/>
      <c r="K66" s="171"/>
    </row>
    <row r="67" spans="2:11" customFormat="1" ht="15" customHeight="1">
      <c r="B67" s="170"/>
      <c r="C67" s="175"/>
      <c r="D67" s="293" t="s">
        <v>499</v>
      </c>
      <c r="E67" s="293"/>
      <c r="F67" s="293"/>
      <c r="G67" s="293"/>
      <c r="H67" s="293"/>
      <c r="I67" s="293"/>
      <c r="J67" s="293"/>
      <c r="K67" s="171"/>
    </row>
    <row r="68" spans="2:11" customFormat="1" ht="15" customHeight="1">
      <c r="B68" s="170"/>
      <c r="C68" s="175"/>
      <c r="D68" s="293" t="s">
        <v>500</v>
      </c>
      <c r="E68" s="293"/>
      <c r="F68" s="293"/>
      <c r="G68" s="293"/>
      <c r="H68" s="293"/>
      <c r="I68" s="293"/>
      <c r="J68" s="293"/>
      <c r="K68" s="171"/>
    </row>
    <row r="69" spans="2:11" customFormat="1" ht="15" customHeight="1">
      <c r="B69" s="170"/>
      <c r="C69" s="175"/>
      <c r="D69" s="293" t="s">
        <v>501</v>
      </c>
      <c r="E69" s="293"/>
      <c r="F69" s="293"/>
      <c r="G69" s="293"/>
      <c r="H69" s="293"/>
      <c r="I69" s="293"/>
      <c r="J69" s="293"/>
      <c r="K69" s="171"/>
    </row>
    <row r="70" spans="2:11" customFormat="1" ht="15" customHeight="1">
      <c r="B70" s="170"/>
      <c r="C70" s="175"/>
      <c r="D70" s="293" t="s">
        <v>502</v>
      </c>
      <c r="E70" s="293"/>
      <c r="F70" s="293"/>
      <c r="G70" s="293"/>
      <c r="H70" s="293"/>
      <c r="I70" s="293"/>
      <c r="J70" s="293"/>
      <c r="K70" s="171"/>
    </row>
    <row r="71" spans="2:11" customFormat="1" ht="12.75" customHeight="1">
      <c r="B71" s="179"/>
      <c r="C71" s="180"/>
      <c r="D71" s="180"/>
      <c r="E71" s="180"/>
      <c r="F71" s="180"/>
      <c r="G71" s="180"/>
      <c r="H71" s="180"/>
      <c r="I71" s="180"/>
      <c r="J71" s="180"/>
      <c r="K71" s="181"/>
    </row>
    <row r="72" spans="2:11" customFormat="1" ht="18.75" customHeight="1">
      <c r="B72" s="182"/>
      <c r="C72" s="182"/>
      <c r="D72" s="182"/>
      <c r="E72" s="182"/>
      <c r="F72" s="182"/>
      <c r="G72" s="182"/>
      <c r="H72" s="182"/>
      <c r="I72" s="182"/>
      <c r="J72" s="182"/>
      <c r="K72" s="183"/>
    </row>
    <row r="73" spans="2:11" customFormat="1" ht="18.75" customHeight="1">
      <c r="B73" s="183"/>
      <c r="C73" s="183"/>
      <c r="D73" s="183"/>
      <c r="E73" s="183"/>
      <c r="F73" s="183"/>
      <c r="G73" s="183"/>
      <c r="H73" s="183"/>
      <c r="I73" s="183"/>
      <c r="J73" s="183"/>
      <c r="K73" s="183"/>
    </row>
    <row r="74" spans="2:11" customFormat="1" ht="7.5" customHeight="1">
      <c r="B74" s="184"/>
      <c r="C74" s="185"/>
      <c r="D74" s="185"/>
      <c r="E74" s="185"/>
      <c r="F74" s="185"/>
      <c r="G74" s="185"/>
      <c r="H74" s="185"/>
      <c r="I74" s="185"/>
      <c r="J74" s="185"/>
      <c r="K74" s="186"/>
    </row>
    <row r="75" spans="2:11" customFormat="1" ht="45" customHeight="1">
      <c r="B75" s="187"/>
      <c r="C75" s="288" t="s">
        <v>503</v>
      </c>
      <c r="D75" s="288"/>
      <c r="E75" s="288"/>
      <c r="F75" s="288"/>
      <c r="G75" s="288"/>
      <c r="H75" s="288"/>
      <c r="I75" s="288"/>
      <c r="J75" s="288"/>
      <c r="K75" s="188"/>
    </row>
    <row r="76" spans="2:11" customFormat="1" ht="17.25" customHeight="1">
      <c r="B76" s="187"/>
      <c r="C76" s="189" t="s">
        <v>504</v>
      </c>
      <c r="D76" s="189"/>
      <c r="E76" s="189"/>
      <c r="F76" s="189" t="s">
        <v>505</v>
      </c>
      <c r="G76" s="190"/>
      <c r="H76" s="189" t="s">
        <v>53</v>
      </c>
      <c r="I76" s="189" t="s">
        <v>56</v>
      </c>
      <c r="J76" s="189" t="s">
        <v>506</v>
      </c>
      <c r="K76" s="188"/>
    </row>
    <row r="77" spans="2:11" customFormat="1" ht="17.25" customHeight="1">
      <c r="B77" s="187"/>
      <c r="C77" s="191" t="s">
        <v>507</v>
      </c>
      <c r="D77" s="191"/>
      <c r="E77" s="191"/>
      <c r="F77" s="192" t="s">
        <v>508</v>
      </c>
      <c r="G77" s="193"/>
      <c r="H77" s="191"/>
      <c r="I77" s="191"/>
      <c r="J77" s="191" t="s">
        <v>509</v>
      </c>
      <c r="K77" s="188"/>
    </row>
    <row r="78" spans="2:11" customFormat="1" ht="5.25" customHeight="1">
      <c r="B78" s="187"/>
      <c r="C78" s="194"/>
      <c r="D78" s="194"/>
      <c r="E78" s="194"/>
      <c r="F78" s="194"/>
      <c r="G78" s="195"/>
      <c r="H78" s="194"/>
      <c r="I78" s="194"/>
      <c r="J78" s="194"/>
      <c r="K78" s="188"/>
    </row>
    <row r="79" spans="2:11" customFormat="1" ht="15" customHeight="1">
      <c r="B79" s="187"/>
      <c r="C79" s="176" t="s">
        <v>52</v>
      </c>
      <c r="D79" s="196"/>
      <c r="E79" s="196"/>
      <c r="F79" s="197" t="s">
        <v>510</v>
      </c>
      <c r="G79" s="198"/>
      <c r="H79" s="176" t="s">
        <v>511</v>
      </c>
      <c r="I79" s="176" t="s">
        <v>512</v>
      </c>
      <c r="J79" s="176">
        <v>20</v>
      </c>
      <c r="K79" s="188"/>
    </row>
    <row r="80" spans="2:11" customFormat="1" ht="15" customHeight="1">
      <c r="B80" s="187"/>
      <c r="C80" s="176" t="s">
        <v>513</v>
      </c>
      <c r="D80" s="176"/>
      <c r="E80" s="176"/>
      <c r="F80" s="197" t="s">
        <v>510</v>
      </c>
      <c r="G80" s="198"/>
      <c r="H80" s="176" t="s">
        <v>514</v>
      </c>
      <c r="I80" s="176" t="s">
        <v>512</v>
      </c>
      <c r="J80" s="176">
        <v>120</v>
      </c>
      <c r="K80" s="188"/>
    </row>
    <row r="81" spans="2:11" customFormat="1" ht="15" customHeight="1">
      <c r="B81" s="199"/>
      <c r="C81" s="176" t="s">
        <v>515</v>
      </c>
      <c r="D81" s="176"/>
      <c r="E81" s="176"/>
      <c r="F81" s="197" t="s">
        <v>516</v>
      </c>
      <c r="G81" s="198"/>
      <c r="H81" s="176" t="s">
        <v>517</v>
      </c>
      <c r="I81" s="176" t="s">
        <v>512</v>
      </c>
      <c r="J81" s="176">
        <v>50</v>
      </c>
      <c r="K81" s="188"/>
    </row>
    <row r="82" spans="2:11" customFormat="1" ht="15" customHeight="1">
      <c r="B82" s="199"/>
      <c r="C82" s="176" t="s">
        <v>518</v>
      </c>
      <c r="D82" s="176"/>
      <c r="E82" s="176"/>
      <c r="F82" s="197" t="s">
        <v>510</v>
      </c>
      <c r="G82" s="198"/>
      <c r="H82" s="176" t="s">
        <v>519</v>
      </c>
      <c r="I82" s="176" t="s">
        <v>520</v>
      </c>
      <c r="J82" s="176"/>
      <c r="K82" s="188"/>
    </row>
    <row r="83" spans="2:11" customFormat="1" ht="15" customHeight="1">
      <c r="B83" s="199"/>
      <c r="C83" s="176" t="s">
        <v>521</v>
      </c>
      <c r="D83" s="176"/>
      <c r="E83" s="176"/>
      <c r="F83" s="197" t="s">
        <v>516</v>
      </c>
      <c r="G83" s="176"/>
      <c r="H83" s="176" t="s">
        <v>522</v>
      </c>
      <c r="I83" s="176" t="s">
        <v>512</v>
      </c>
      <c r="J83" s="176">
        <v>15</v>
      </c>
      <c r="K83" s="188"/>
    </row>
    <row r="84" spans="2:11" customFormat="1" ht="15" customHeight="1">
      <c r="B84" s="199"/>
      <c r="C84" s="176" t="s">
        <v>523</v>
      </c>
      <c r="D84" s="176"/>
      <c r="E84" s="176"/>
      <c r="F84" s="197" t="s">
        <v>516</v>
      </c>
      <c r="G84" s="176"/>
      <c r="H84" s="176" t="s">
        <v>524</v>
      </c>
      <c r="I84" s="176" t="s">
        <v>512</v>
      </c>
      <c r="J84" s="176">
        <v>15</v>
      </c>
      <c r="K84" s="188"/>
    </row>
    <row r="85" spans="2:11" customFormat="1" ht="15" customHeight="1">
      <c r="B85" s="199"/>
      <c r="C85" s="176" t="s">
        <v>525</v>
      </c>
      <c r="D85" s="176"/>
      <c r="E85" s="176"/>
      <c r="F85" s="197" t="s">
        <v>516</v>
      </c>
      <c r="G85" s="176"/>
      <c r="H85" s="176" t="s">
        <v>526</v>
      </c>
      <c r="I85" s="176" t="s">
        <v>512</v>
      </c>
      <c r="J85" s="176">
        <v>20</v>
      </c>
      <c r="K85" s="188"/>
    </row>
    <row r="86" spans="2:11" customFormat="1" ht="15" customHeight="1">
      <c r="B86" s="199"/>
      <c r="C86" s="176" t="s">
        <v>527</v>
      </c>
      <c r="D86" s="176"/>
      <c r="E86" s="176"/>
      <c r="F86" s="197" t="s">
        <v>516</v>
      </c>
      <c r="G86" s="176"/>
      <c r="H86" s="176" t="s">
        <v>528</v>
      </c>
      <c r="I86" s="176" t="s">
        <v>512</v>
      </c>
      <c r="J86" s="176">
        <v>20</v>
      </c>
      <c r="K86" s="188"/>
    </row>
    <row r="87" spans="2:11" customFormat="1" ht="15" customHeight="1">
      <c r="B87" s="199"/>
      <c r="C87" s="176" t="s">
        <v>529</v>
      </c>
      <c r="D87" s="176"/>
      <c r="E87" s="176"/>
      <c r="F87" s="197" t="s">
        <v>516</v>
      </c>
      <c r="G87" s="198"/>
      <c r="H87" s="176" t="s">
        <v>530</v>
      </c>
      <c r="I87" s="176" t="s">
        <v>512</v>
      </c>
      <c r="J87" s="176">
        <v>50</v>
      </c>
      <c r="K87" s="188"/>
    </row>
    <row r="88" spans="2:11" customFormat="1" ht="15" customHeight="1">
      <c r="B88" s="199"/>
      <c r="C88" s="176" t="s">
        <v>531</v>
      </c>
      <c r="D88" s="176"/>
      <c r="E88" s="176"/>
      <c r="F88" s="197" t="s">
        <v>516</v>
      </c>
      <c r="G88" s="198"/>
      <c r="H88" s="176" t="s">
        <v>532</v>
      </c>
      <c r="I88" s="176" t="s">
        <v>512</v>
      </c>
      <c r="J88" s="176">
        <v>20</v>
      </c>
      <c r="K88" s="188"/>
    </row>
    <row r="89" spans="2:11" customFormat="1" ht="15" customHeight="1">
      <c r="B89" s="199"/>
      <c r="C89" s="176" t="s">
        <v>533</v>
      </c>
      <c r="D89" s="176"/>
      <c r="E89" s="176"/>
      <c r="F89" s="197" t="s">
        <v>516</v>
      </c>
      <c r="G89" s="198"/>
      <c r="H89" s="176" t="s">
        <v>534</v>
      </c>
      <c r="I89" s="176" t="s">
        <v>512</v>
      </c>
      <c r="J89" s="176">
        <v>20</v>
      </c>
      <c r="K89" s="188"/>
    </row>
    <row r="90" spans="2:11" customFormat="1" ht="15" customHeight="1">
      <c r="B90" s="199"/>
      <c r="C90" s="176" t="s">
        <v>535</v>
      </c>
      <c r="D90" s="176"/>
      <c r="E90" s="176"/>
      <c r="F90" s="197" t="s">
        <v>516</v>
      </c>
      <c r="G90" s="198"/>
      <c r="H90" s="176" t="s">
        <v>536</v>
      </c>
      <c r="I90" s="176" t="s">
        <v>512</v>
      </c>
      <c r="J90" s="176">
        <v>50</v>
      </c>
      <c r="K90" s="188"/>
    </row>
    <row r="91" spans="2:11" customFormat="1" ht="15" customHeight="1">
      <c r="B91" s="199"/>
      <c r="C91" s="176" t="s">
        <v>537</v>
      </c>
      <c r="D91" s="176"/>
      <c r="E91" s="176"/>
      <c r="F91" s="197" t="s">
        <v>516</v>
      </c>
      <c r="G91" s="198"/>
      <c r="H91" s="176" t="s">
        <v>537</v>
      </c>
      <c r="I91" s="176" t="s">
        <v>512</v>
      </c>
      <c r="J91" s="176">
        <v>50</v>
      </c>
      <c r="K91" s="188"/>
    </row>
    <row r="92" spans="2:11" customFormat="1" ht="15" customHeight="1">
      <c r="B92" s="199"/>
      <c r="C92" s="176" t="s">
        <v>538</v>
      </c>
      <c r="D92" s="176"/>
      <c r="E92" s="176"/>
      <c r="F92" s="197" t="s">
        <v>516</v>
      </c>
      <c r="G92" s="198"/>
      <c r="H92" s="176" t="s">
        <v>539</v>
      </c>
      <c r="I92" s="176" t="s">
        <v>512</v>
      </c>
      <c r="J92" s="176">
        <v>255</v>
      </c>
      <c r="K92" s="188"/>
    </row>
    <row r="93" spans="2:11" customFormat="1" ht="15" customHeight="1">
      <c r="B93" s="199"/>
      <c r="C93" s="176" t="s">
        <v>540</v>
      </c>
      <c r="D93" s="176"/>
      <c r="E93" s="176"/>
      <c r="F93" s="197" t="s">
        <v>510</v>
      </c>
      <c r="G93" s="198"/>
      <c r="H93" s="176" t="s">
        <v>541</v>
      </c>
      <c r="I93" s="176" t="s">
        <v>542</v>
      </c>
      <c r="J93" s="176"/>
      <c r="K93" s="188"/>
    </row>
    <row r="94" spans="2:11" customFormat="1" ht="15" customHeight="1">
      <c r="B94" s="199"/>
      <c r="C94" s="176" t="s">
        <v>543</v>
      </c>
      <c r="D94" s="176"/>
      <c r="E94" s="176"/>
      <c r="F94" s="197" t="s">
        <v>510</v>
      </c>
      <c r="G94" s="198"/>
      <c r="H94" s="176" t="s">
        <v>544</v>
      </c>
      <c r="I94" s="176" t="s">
        <v>545</v>
      </c>
      <c r="J94" s="176"/>
      <c r="K94" s="188"/>
    </row>
    <row r="95" spans="2:11" customFormat="1" ht="15" customHeight="1">
      <c r="B95" s="199"/>
      <c r="C95" s="176" t="s">
        <v>546</v>
      </c>
      <c r="D95" s="176"/>
      <c r="E95" s="176"/>
      <c r="F95" s="197" t="s">
        <v>510</v>
      </c>
      <c r="G95" s="198"/>
      <c r="H95" s="176" t="s">
        <v>546</v>
      </c>
      <c r="I95" s="176" t="s">
        <v>545</v>
      </c>
      <c r="J95" s="176"/>
      <c r="K95" s="188"/>
    </row>
    <row r="96" spans="2:11" customFormat="1" ht="15" customHeight="1">
      <c r="B96" s="199"/>
      <c r="C96" s="176" t="s">
        <v>37</v>
      </c>
      <c r="D96" s="176"/>
      <c r="E96" s="176"/>
      <c r="F96" s="197" t="s">
        <v>510</v>
      </c>
      <c r="G96" s="198"/>
      <c r="H96" s="176" t="s">
        <v>547</v>
      </c>
      <c r="I96" s="176" t="s">
        <v>545</v>
      </c>
      <c r="J96" s="176"/>
      <c r="K96" s="188"/>
    </row>
    <row r="97" spans="2:11" customFormat="1" ht="15" customHeight="1">
      <c r="B97" s="199"/>
      <c r="C97" s="176" t="s">
        <v>47</v>
      </c>
      <c r="D97" s="176"/>
      <c r="E97" s="176"/>
      <c r="F97" s="197" t="s">
        <v>510</v>
      </c>
      <c r="G97" s="198"/>
      <c r="H97" s="176" t="s">
        <v>548</v>
      </c>
      <c r="I97" s="176" t="s">
        <v>545</v>
      </c>
      <c r="J97" s="176"/>
      <c r="K97" s="188"/>
    </row>
    <row r="98" spans="2:11" customFormat="1" ht="15" customHeight="1">
      <c r="B98" s="200"/>
      <c r="C98" s="201"/>
      <c r="D98" s="201"/>
      <c r="E98" s="201"/>
      <c r="F98" s="201"/>
      <c r="G98" s="201"/>
      <c r="H98" s="201"/>
      <c r="I98" s="201"/>
      <c r="J98" s="201"/>
      <c r="K98" s="202"/>
    </row>
    <row r="99" spans="2:11" customFormat="1" ht="18.75" customHeight="1">
      <c r="B99" s="203"/>
      <c r="C99" s="204"/>
      <c r="D99" s="204"/>
      <c r="E99" s="204"/>
      <c r="F99" s="204"/>
      <c r="G99" s="204"/>
      <c r="H99" s="204"/>
      <c r="I99" s="204"/>
      <c r="J99" s="204"/>
      <c r="K99" s="203"/>
    </row>
    <row r="100" spans="2:11" customFormat="1" ht="18.75" customHeight="1">
      <c r="B100" s="183"/>
      <c r="C100" s="183"/>
      <c r="D100" s="183"/>
      <c r="E100" s="183"/>
      <c r="F100" s="183"/>
      <c r="G100" s="183"/>
      <c r="H100" s="183"/>
      <c r="I100" s="183"/>
      <c r="J100" s="183"/>
      <c r="K100" s="183"/>
    </row>
    <row r="101" spans="2:11" customFormat="1" ht="7.5" customHeight="1">
      <c r="B101" s="184"/>
      <c r="C101" s="185"/>
      <c r="D101" s="185"/>
      <c r="E101" s="185"/>
      <c r="F101" s="185"/>
      <c r="G101" s="185"/>
      <c r="H101" s="185"/>
      <c r="I101" s="185"/>
      <c r="J101" s="185"/>
      <c r="K101" s="186"/>
    </row>
    <row r="102" spans="2:11" customFormat="1" ht="45" customHeight="1">
      <c r="B102" s="187"/>
      <c r="C102" s="288" t="s">
        <v>549</v>
      </c>
      <c r="D102" s="288"/>
      <c r="E102" s="288"/>
      <c r="F102" s="288"/>
      <c r="G102" s="288"/>
      <c r="H102" s="288"/>
      <c r="I102" s="288"/>
      <c r="J102" s="288"/>
      <c r="K102" s="188"/>
    </row>
    <row r="103" spans="2:11" customFormat="1" ht="17.25" customHeight="1">
      <c r="B103" s="187"/>
      <c r="C103" s="189" t="s">
        <v>504</v>
      </c>
      <c r="D103" s="189"/>
      <c r="E103" s="189"/>
      <c r="F103" s="189" t="s">
        <v>505</v>
      </c>
      <c r="G103" s="190"/>
      <c r="H103" s="189" t="s">
        <v>53</v>
      </c>
      <c r="I103" s="189" t="s">
        <v>56</v>
      </c>
      <c r="J103" s="189" t="s">
        <v>506</v>
      </c>
      <c r="K103" s="188"/>
    </row>
    <row r="104" spans="2:11" customFormat="1" ht="17.25" customHeight="1">
      <c r="B104" s="187"/>
      <c r="C104" s="191" t="s">
        <v>507</v>
      </c>
      <c r="D104" s="191"/>
      <c r="E104" s="191"/>
      <c r="F104" s="192" t="s">
        <v>508</v>
      </c>
      <c r="G104" s="193"/>
      <c r="H104" s="191"/>
      <c r="I104" s="191"/>
      <c r="J104" s="191" t="s">
        <v>509</v>
      </c>
      <c r="K104" s="188"/>
    </row>
    <row r="105" spans="2:11" customFormat="1" ht="5.25" customHeight="1">
      <c r="B105" s="187"/>
      <c r="C105" s="189"/>
      <c r="D105" s="189"/>
      <c r="E105" s="189"/>
      <c r="F105" s="189"/>
      <c r="G105" s="205"/>
      <c r="H105" s="189"/>
      <c r="I105" s="189"/>
      <c r="J105" s="189"/>
      <c r="K105" s="188"/>
    </row>
    <row r="106" spans="2:11" customFormat="1" ht="15" customHeight="1">
      <c r="B106" s="187"/>
      <c r="C106" s="176" t="s">
        <v>52</v>
      </c>
      <c r="D106" s="196"/>
      <c r="E106" s="196"/>
      <c r="F106" s="197" t="s">
        <v>510</v>
      </c>
      <c r="G106" s="176"/>
      <c r="H106" s="176" t="s">
        <v>550</v>
      </c>
      <c r="I106" s="176" t="s">
        <v>512</v>
      </c>
      <c r="J106" s="176">
        <v>20</v>
      </c>
      <c r="K106" s="188"/>
    </row>
    <row r="107" spans="2:11" customFormat="1" ht="15" customHeight="1">
      <c r="B107" s="187"/>
      <c r="C107" s="176" t="s">
        <v>513</v>
      </c>
      <c r="D107" s="176"/>
      <c r="E107" s="176"/>
      <c r="F107" s="197" t="s">
        <v>510</v>
      </c>
      <c r="G107" s="176"/>
      <c r="H107" s="176" t="s">
        <v>550</v>
      </c>
      <c r="I107" s="176" t="s">
        <v>512</v>
      </c>
      <c r="J107" s="176">
        <v>120</v>
      </c>
      <c r="K107" s="188"/>
    </row>
    <row r="108" spans="2:11" customFormat="1" ht="15" customHeight="1">
      <c r="B108" s="199"/>
      <c r="C108" s="176" t="s">
        <v>515</v>
      </c>
      <c r="D108" s="176"/>
      <c r="E108" s="176"/>
      <c r="F108" s="197" t="s">
        <v>516</v>
      </c>
      <c r="G108" s="176"/>
      <c r="H108" s="176" t="s">
        <v>550</v>
      </c>
      <c r="I108" s="176" t="s">
        <v>512</v>
      </c>
      <c r="J108" s="176">
        <v>50</v>
      </c>
      <c r="K108" s="188"/>
    </row>
    <row r="109" spans="2:11" customFormat="1" ht="15" customHeight="1">
      <c r="B109" s="199"/>
      <c r="C109" s="176" t="s">
        <v>518</v>
      </c>
      <c r="D109" s="176"/>
      <c r="E109" s="176"/>
      <c r="F109" s="197" t="s">
        <v>510</v>
      </c>
      <c r="G109" s="176"/>
      <c r="H109" s="176" t="s">
        <v>550</v>
      </c>
      <c r="I109" s="176" t="s">
        <v>520</v>
      </c>
      <c r="J109" s="176"/>
      <c r="K109" s="188"/>
    </row>
    <row r="110" spans="2:11" customFormat="1" ht="15" customHeight="1">
      <c r="B110" s="199"/>
      <c r="C110" s="176" t="s">
        <v>529</v>
      </c>
      <c r="D110" s="176"/>
      <c r="E110" s="176"/>
      <c r="F110" s="197" t="s">
        <v>516</v>
      </c>
      <c r="G110" s="176"/>
      <c r="H110" s="176" t="s">
        <v>550</v>
      </c>
      <c r="I110" s="176" t="s">
        <v>512</v>
      </c>
      <c r="J110" s="176">
        <v>50</v>
      </c>
      <c r="K110" s="188"/>
    </row>
    <row r="111" spans="2:11" customFormat="1" ht="15" customHeight="1">
      <c r="B111" s="199"/>
      <c r="C111" s="176" t="s">
        <v>537</v>
      </c>
      <c r="D111" s="176"/>
      <c r="E111" s="176"/>
      <c r="F111" s="197" t="s">
        <v>516</v>
      </c>
      <c r="G111" s="176"/>
      <c r="H111" s="176" t="s">
        <v>550</v>
      </c>
      <c r="I111" s="176" t="s">
        <v>512</v>
      </c>
      <c r="J111" s="176">
        <v>50</v>
      </c>
      <c r="K111" s="188"/>
    </row>
    <row r="112" spans="2:11" customFormat="1" ht="15" customHeight="1">
      <c r="B112" s="199"/>
      <c r="C112" s="176" t="s">
        <v>535</v>
      </c>
      <c r="D112" s="176"/>
      <c r="E112" s="176"/>
      <c r="F112" s="197" t="s">
        <v>516</v>
      </c>
      <c r="G112" s="176"/>
      <c r="H112" s="176" t="s">
        <v>550</v>
      </c>
      <c r="I112" s="176" t="s">
        <v>512</v>
      </c>
      <c r="J112" s="176">
        <v>50</v>
      </c>
      <c r="K112" s="188"/>
    </row>
    <row r="113" spans="2:11" customFormat="1" ht="15" customHeight="1">
      <c r="B113" s="199"/>
      <c r="C113" s="176" t="s">
        <v>52</v>
      </c>
      <c r="D113" s="176"/>
      <c r="E113" s="176"/>
      <c r="F113" s="197" t="s">
        <v>510</v>
      </c>
      <c r="G113" s="176"/>
      <c r="H113" s="176" t="s">
        <v>551</v>
      </c>
      <c r="I113" s="176" t="s">
        <v>512</v>
      </c>
      <c r="J113" s="176">
        <v>20</v>
      </c>
      <c r="K113" s="188"/>
    </row>
    <row r="114" spans="2:11" customFormat="1" ht="15" customHeight="1">
      <c r="B114" s="199"/>
      <c r="C114" s="176" t="s">
        <v>552</v>
      </c>
      <c r="D114" s="176"/>
      <c r="E114" s="176"/>
      <c r="F114" s="197" t="s">
        <v>510</v>
      </c>
      <c r="G114" s="176"/>
      <c r="H114" s="176" t="s">
        <v>553</v>
      </c>
      <c r="I114" s="176" t="s">
        <v>512</v>
      </c>
      <c r="J114" s="176">
        <v>120</v>
      </c>
      <c r="K114" s="188"/>
    </row>
    <row r="115" spans="2:11" customFormat="1" ht="15" customHeight="1">
      <c r="B115" s="199"/>
      <c r="C115" s="176" t="s">
        <v>37</v>
      </c>
      <c r="D115" s="176"/>
      <c r="E115" s="176"/>
      <c r="F115" s="197" t="s">
        <v>510</v>
      </c>
      <c r="G115" s="176"/>
      <c r="H115" s="176" t="s">
        <v>554</v>
      </c>
      <c r="I115" s="176" t="s">
        <v>545</v>
      </c>
      <c r="J115" s="176"/>
      <c r="K115" s="188"/>
    </row>
    <row r="116" spans="2:11" customFormat="1" ht="15" customHeight="1">
      <c r="B116" s="199"/>
      <c r="C116" s="176" t="s">
        <v>47</v>
      </c>
      <c r="D116" s="176"/>
      <c r="E116" s="176"/>
      <c r="F116" s="197" t="s">
        <v>510</v>
      </c>
      <c r="G116" s="176"/>
      <c r="H116" s="176" t="s">
        <v>555</v>
      </c>
      <c r="I116" s="176" t="s">
        <v>545</v>
      </c>
      <c r="J116" s="176"/>
      <c r="K116" s="188"/>
    </row>
    <row r="117" spans="2:11" customFormat="1" ht="15" customHeight="1">
      <c r="B117" s="199"/>
      <c r="C117" s="176" t="s">
        <v>56</v>
      </c>
      <c r="D117" s="176"/>
      <c r="E117" s="176"/>
      <c r="F117" s="197" t="s">
        <v>510</v>
      </c>
      <c r="G117" s="176"/>
      <c r="H117" s="176" t="s">
        <v>556</v>
      </c>
      <c r="I117" s="176" t="s">
        <v>557</v>
      </c>
      <c r="J117" s="176"/>
      <c r="K117" s="188"/>
    </row>
    <row r="118" spans="2:11" customFormat="1" ht="15" customHeight="1">
      <c r="B118" s="200"/>
      <c r="C118" s="206"/>
      <c r="D118" s="206"/>
      <c r="E118" s="206"/>
      <c r="F118" s="206"/>
      <c r="G118" s="206"/>
      <c r="H118" s="206"/>
      <c r="I118" s="206"/>
      <c r="J118" s="206"/>
      <c r="K118" s="202"/>
    </row>
    <row r="119" spans="2:11" customFormat="1" ht="18.75" customHeight="1">
      <c r="B119" s="207"/>
      <c r="C119" s="208"/>
      <c r="D119" s="208"/>
      <c r="E119" s="208"/>
      <c r="F119" s="209"/>
      <c r="G119" s="208"/>
      <c r="H119" s="208"/>
      <c r="I119" s="208"/>
      <c r="J119" s="208"/>
      <c r="K119" s="207"/>
    </row>
    <row r="120" spans="2:11" customFormat="1" ht="18.75" customHeight="1">
      <c r="B120" s="183"/>
      <c r="C120" s="183"/>
      <c r="D120" s="183"/>
      <c r="E120" s="183"/>
      <c r="F120" s="183"/>
      <c r="G120" s="183"/>
      <c r="H120" s="183"/>
      <c r="I120" s="183"/>
      <c r="J120" s="183"/>
      <c r="K120" s="183"/>
    </row>
    <row r="121" spans="2:11" customFormat="1" ht="7.5" customHeight="1">
      <c r="B121" s="210"/>
      <c r="C121" s="211"/>
      <c r="D121" s="211"/>
      <c r="E121" s="211"/>
      <c r="F121" s="211"/>
      <c r="G121" s="211"/>
      <c r="H121" s="211"/>
      <c r="I121" s="211"/>
      <c r="J121" s="211"/>
      <c r="K121" s="212"/>
    </row>
    <row r="122" spans="2:11" customFormat="1" ht="45" customHeight="1">
      <c r="B122" s="213"/>
      <c r="C122" s="289" t="s">
        <v>558</v>
      </c>
      <c r="D122" s="289"/>
      <c r="E122" s="289"/>
      <c r="F122" s="289"/>
      <c r="G122" s="289"/>
      <c r="H122" s="289"/>
      <c r="I122" s="289"/>
      <c r="J122" s="289"/>
      <c r="K122" s="214"/>
    </row>
    <row r="123" spans="2:11" customFormat="1" ht="17.25" customHeight="1">
      <c r="B123" s="215"/>
      <c r="C123" s="189" t="s">
        <v>504</v>
      </c>
      <c r="D123" s="189"/>
      <c r="E123" s="189"/>
      <c r="F123" s="189" t="s">
        <v>505</v>
      </c>
      <c r="G123" s="190"/>
      <c r="H123" s="189" t="s">
        <v>53</v>
      </c>
      <c r="I123" s="189" t="s">
        <v>56</v>
      </c>
      <c r="J123" s="189" t="s">
        <v>506</v>
      </c>
      <c r="K123" s="216"/>
    </row>
    <row r="124" spans="2:11" customFormat="1" ht="17.25" customHeight="1">
      <c r="B124" s="215"/>
      <c r="C124" s="191" t="s">
        <v>507</v>
      </c>
      <c r="D124" s="191"/>
      <c r="E124" s="191"/>
      <c r="F124" s="192" t="s">
        <v>508</v>
      </c>
      <c r="G124" s="193"/>
      <c r="H124" s="191"/>
      <c r="I124" s="191"/>
      <c r="J124" s="191" t="s">
        <v>509</v>
      </c>
      <c r="K124" s="216"/>
    </row>
    <row r="125" spans="2:11" customFormat="1" ht="5.25" customHeight="1">
      <c r="B125" s="217"/>
      <c r="C125" s="194"/>
      <c r="D125" s="194"/>
      <c r="E125" s="194"/>
      <c r="F125" s="194"/>
      <c r="G125" s="218"/>
      <c r="H125" s="194"/>
      <c r="I125" s="194"/>
      <c r="J125" s="194"/>
      <c r="K125" s="219"/>
    </row>
    <row r="126" spans="2:11" customFormat="1" ht="15" customHeight="1">
      <c r="B126" s="217"/>
      <c r="C126" s="176" t="s">
        <v>513</v>
      </c>
      <c r="D126" s="196"/>
      <c r="E126" s="196"/>
      <c r="F126" s="197" t="s">
        <v>510</v>
      </c>
      <c r="G126" s="176"/>
      <c r="H126" s="176" t="s">
        <v>550</v>
      </c>
      <c r="I126" s="176" t="s">
        <v>512</v>
      </c>
      <c r="J126" s="176">
        <v>120</v>
      </c>
      <c r="K126" s="220"/>
    </row>
    <row r="127" spans="2:11" customFormat="1" ht="15" customHeight="1">
      <c r="B127" s="217"/>
      <c r="C127" s="176" t="s">
        <v>559</v>
      </c>
      <c r="D127" s="176"/>
      <c r="E127" s="176"/>
      <c r="F127" s="197" t="s">
        <v>510</v>
      </c>
      <c r="G127" s="176"/>
      <c r="H127" s="176" t="s">
        <v>560</v>
      </c>
      <c r="I127" s="176" t="s">
        <v>512</v>
      </c>
      <c r="J127" s="176" t="s">
        <v>561</v>
      </c>
      <c r="K127" s="220"/>
    </row>
    <row r="128" spans="2:11" customFormat="1" ht="15" customHeight="1">
      <c r="B128" s="217"/>
      <c r="C128" s="176" t="s">
        <v>83</v>
      </c>
      <c r="D128" s="176"/>
      <c r="E128" s="176"/>
      <c r="F128" s="197" t="s">
        <v>510</v>
      </c>
      <c r="G128" s="176"/>
      <c r="H128" s="176" t="s">
        <v>562</v>
      </c>
      <c r="I128" s="176" t="s">
        <v>512</v>
      </c>
      <c r="J128" s="176" t="s">
        <v>561</v>
      </c>
      <c r="K128" s="220"/>
    </row>
    <row r="129" spans="2:11" customFormat="1" ht="15" customHeight="1">
      <c r="B129" s="217"/>
      <c r="C129" s="176" t="s">
        <v>521</v>
      </c>
      <c r="D129" s="176"/>
      <c r="E129" s="176"/>
      <c r="F129" s="197" t="s">
        <v>516</v>
      </c>
      <c r="G129" s="176"/>
      <c r="H129" s="176" t="s">
        <v>522</v>
      </c>
      <c r="I129" s="176" t="s">
        <v>512</v>
      </c>
      <c r="J129" s="176">
        <v>15</v>
      </c>
      <c r="K129" s="220"/>
    </row>
    <row r="130" spans="2:11" customFormat="1" ht="15" customHeight="1">
      <c r="B130" s="217"/>
      <c r="C130" s="176" t="s">
        <v>523</v>
      </c>
      <c r="D130" s="176"/>
      <c r="E130" s="176"/>
      <c r="F130" s="197" t="s">
        <v>516</v>
      </c>
      <c r="G130" s="176"/>
      <c r="H130" s="176" t="s">
        <v>524</v>
      </c>
      <c r="I130" s="176" t="s">
        <v>512</v>
      </c>
      <c r="J130" s="176">
        <v>15</v>
      </c>
      <c r="K130" s="220"/>
    </row>
    <row r="131" spans="2:11" customFormat="1" ht="15" customHeight="1">
      <c r="B131" s="217"/>
      <c r="C131" s="176" t="s">
        <v>525</v>
      </c>
      <c r="D131" s="176"/>
      <c r="E131" s="176"/>
      <c r="F131" s="197" t="s">
        <v>516</v>
      </c>
      <c r="G131" s="176"/>
      <c r="H131" s="176" t="s">
        <v>526</v>
      </c>
      <c r="I131" s="176" t="s">
        <v>512</v>
      </c>
      <c r="J131" s="176">
        <v>20</v>
      </c>
      <c r="K131" s="220"/>
    </row>
    <row r="132" spans="2:11" customFormat="1" ht="15" customHeight="1">
      <c r="B132" s="217"/>
      <c r="C132" s="176" t="s">
        <v>527</v>
      </c>
      <c r="D132" s="176"/>
      <c r="E132" s="176"/>
      <c r="F132" s="197" t="s">
        <v>516</v>
      </c>
      <c r="G132" s="176"/>
      <c r="H132" s="176" t="s">
        <v>528</v>
      </c>
      <c r="I132" s="176" t="s">
        <v>512</v>
      </c>
      <c r="J132" s="176">
        <v>20</v>
      </c>
      <c r="K132" s="220"/>
    </row>
    <row r="133" spans="2:11" customFormat="1" ht="15" customHeight="1">
      <c r="B133" s="217"/>
      <c r="C133" s="176" t="s">
        <v>515</v>
      </c>
      <c r="D133" s="176"/>
      <c r="E133" s="176"/>
      <c r="F133" s="197" t="s">
        <v>516</v>
      </c>
      <c r="G133" s="176"/>
      <c r="H133" s="176" t="s">
        <v>550</v>
      </c>
      <c r="I133" s="176" t="s">
        <v>512</v>
      </c>
      <c r="J133" s="176">
        <v>50</v>
      </c>
      <c r="K133" s="220"/>
    </row>
    <row r="134" spans="2:11" customFormat="1" ht="15" customHeight="1">
      <c r="B134" s="217"/>
      <c r="C134" s="176" t="s">
        <v>529</v>
      </c>
      <c r="D134" s="176"/>
      <c r="E134" s="176"/>
      <c r="F134" s="197" t="s">
        <v>516</v>
      </c>
      <c r="G134" s="176"/>
      <c r="H134" s="176" t="s">
        <v>550</v>
      </c>
      <c r="I134" s="176" t="s">
        <v>512</v>
      </c>
      <c r="J134" s="176">
        <v>50</v>
      </c>
      <c r="K134" s="220"/>
    </row>
    <row r="135" spans="2:11" customFormat="1" ht="15" customHeight="1">
      <c r="B135" s="217"/>
      <c r="C135" s="176" t="s">
        <v>535</v>
      </c>
      <c r="D135" s="176"/>
      <c r="E135" s="176"/>
      <c r="F135" s="197" t="s">
        <v>516</v>
      </c>
      <c r="G135" s="176"/>
      <c r="H135" s="176" t="s">
        <v>550</v>
      </c>
      <c r="I135" s="176" t="s">
        <v>512</v>
      </c>
      <c r="J135" s="176">
        <v>50</v>
      </c>
      <c r="K135" s="220"/>
    </row>
    <row r="136" spans="2:11" customFormat="1" ht="15" customHeight="1">
      <c r="B136" s="217"/>
      <c r="C136" s="176" t="s">
        <v>537</v>
      </c>
      <c r="D136" s="176"/>
      <c r="E136" s="176"/>
      <c r="F136" s="197" t="s">
        <v>516</v>
      </c>
      <c r="G136" s="176"/>
      <c r="H136" s="176" t="s">
        <v>550</v>
      </c>
      <c r="I136" s="176" t="s">
        <v>512</v>
      </c>
      <c r="J136" s="176">
        <v>50</v>
      </c>
      <c r="K136" s="220"/>
    </row>
    <row r="137" spans="2:11" customFormat="1" ht="15" customHeight="1">
      <c r="B137" s="217"/>
      <c r="C137" s="176" t="s">
        <v>538</v>
      </c>
      <c r="D137" s="176"/>
      <c r="E137" s="176"/>
      <c r="F137" s="197" t="s">
        <v>516</v>
      </c>
      <c r="G137" s="176"/>
      <c r="H137" s="176" t="s">
        <v>563</v>
      </c>
      <c r="I137" s="176" t="s">
        <v>512</v>
      </c>
      <c r="J137" s="176">
        <v>255</v>
      </c>
      <c r="K137" s="220"/>
    </row>
    <row r="138" spans="2:11" customFormat="1" ht="15" customHeight="1">
      <c r="B138" s="217"/>
      <c r="C138" s="176" t="s">
        <v>540</v>
      </c>
      <c r="D138" s="176"/>
      <c r="E138" s="176"/>
      <c r="F138" s="197" t="s">
        <v>510</v>
      </c>
      <c r="G138" s="176"/>
      <c r="H138" s="176" t="s">
        <v>564</v>
      </c>
      <c r="I138" s="176" t="s">
        <v>542</v>
      </c>
      <c r="J138" s="176"/>
      <c r="K138" s="220"/>
    </row>
    <row r="139" spans="2:11" customFormat="1" ht="15" customHeight="1">
      <c r="B139" s="217"/>
      <c r="C139" s="176" t="s">
        <v>543</v>
      </c>
      <c r="D139" s="176"/>
      <c r="E139" s="176"/>
      <c r="F139" s="197" t="s">
        <v>510</v>
      </c>
      <c r="G139" s="176"/>
      <c r="H139" s="176" t="s">
        <v>565</v>
      </c>
      <c r="I139" s="176" t="s">
        <v>545</v>
      </c>
      <c r="J139" s="176"/>
      <c r="K139" s="220"/>
    </row>
    <row r="140" spans="2:11" customFormat="1" ht="15" customHeight="1">
      <c r="B140" s="217"/>
      <c r="C140" s="176" t="s">
        <v>546</v>
      </c>
      <c r="D140" s="176"/>
      <c r="E140" s="176"/>
      <c r="F140" s="197" t="s">
        <v>510</v>
      </c>
      <c r="G140" s="176"/>
      <c r="H140" s="176" t="s">
        <v>546</v>
      </c>
      <c r="I140" s="176" t="s">
        <v>545</v>
      </c>
      <c r="J140" s="176"/>
      <c r="K140" s="220"/>
    </row>
    <row r="141" spans="2:11" customFormat="1" ht="15" customHeight="1">
      <c r="B141" s="217"/>
      <c r="C141" s="176" t="s">
        <v>37</v>
      </c>
      <c r="D141" s="176"/>
      <c r="E141" s="176"/>
      <c r="F141" s="197" t="s">
        <v>510</v>
      </c>
      <c r="G141" s="176"/>
      <c r="H141" s="176" t="s">
        <v>566</v>
      </c>
      <c r="I141" s="176" t="s">
        <v>545</v>
      </c>
      <c r="J141" s="176"/>
      <c r="K141" s="220"/>
    </row>
    <row r="142" spans="2:11" customFormat="1" ht="15" customHeight="1">
      <c r="B142" s="217"/>
      <c r="C142" s="176" t="s">
        <v>567</v>
      </c>
      <c r="D142" s="176"/>
      <c r="E142" s="176"/>
      <c r="F142" s="197" t="s">
        <v>510</v>
      </c>
      <c r="G142" s="176"/>
      <c r="H142" s="176" t="s">
        <v>568</v>
      </c>
      <c r="I142" s="176" t="s">
        <v>545</v>
      </c>
      <c r="J142" s="176"/>
      <c r="K142" s="220"/>
    </row>
    <row r="143" spans="2:11" customFormat="1" ht="15" customHeight="1">
      <c r="B143" s="221"/>
      <c r="C143" s="222"/>
      <c r="D143" s="222"/>
      <c r="E143" s="222"/>
      <c r="F143" s="222"/>
      <c r="G143" s="222"/>
      <c r="H143" s="222"/>
      <c r="I143" s="222"/>
      <c r="J143" s="222"/>
      <c r="K143" s="223"/>
    </row>
    <row r="144" spans="2:11" customFormat="1" ht="18.75" customHeight="1">
      <c r="B144" s="208"/>
      <c r="C144" s="208"/>
      <c r="D144" s="208"/>
      <c r="E144" s="208"/>
      <c r="F144" s="209"/>
      <c r="G144" s="208"/>
      <c r="H144" s="208"/>
      <c r="I144" s="208"/>
      <c r="J144" s="208"/>
      <c r="K144" s="208"/>
    </row>
    <row r="145" spans="2:11" customFormat="1" ht="18.75" customHeight="1">
      <c r="B145" s="183"/>
      <c r="C145" s="183"/>
      <c r="D145" s="183"/>
      <c r="E145" s="183"/>
      <c r="F145" s="183"/>
      <c r="G145" s="183"/>
      <c r="H145" s="183"/>
      <c r="I145" s="183"/>
      <c r="J145" s="183"/>
      <c r="K145" s="183"/>
    </row>
    <row r="146" spans="2:11" customFormat="1" ht="7.5" customHeight="1">
      <c r="B146" s="184"/>
      <c r="C146" s="185"/>
      <c r="D146" s="185"/>
      <c r="E146" s="185"/>
      <c r="F146" s="185"/>
      <c r="G146" s="185"/>
      <c r="H146" s="185"/>
      <c r="I146" s="185"/>
      <c r="J146" s="185"/>
      <c r="K146" s="186"/>
    </row>
    <row r="147" spans="2:11" customFormat="1" ht="45" customHeight="1">
      <c r="B147" s="187"/>
      <c r="C147" s="288" t="s">
        <v>569</v>
      </c>
      <c r="D147" s="288"/>
      <c r="E147" s="288"/>
      <c r="F147" s="288"/>
      <c r="G147" s="288"/>
      <c r="H147" s="288"/>
      <c r="I147" s="288"/>
      <c r="J147" s="288"/>
      <c r="K147" s="188"/>
    </row>
    <row r="148" spans="2:11" customFormat="1" ht="17.25" customHeight="1">
      <c r="B148" s="187"/>
      <c r="C148" s="189" t="s">
        <v>504</v>
      </c>
      <c r="D148" s="189"/>
      <c r="E148" s="189"/>
      <c r="F148" s="189" t="s">
        <v>505</v>
      </c>
      <c r="G148" s="190"/>
      <c r="H148" s="189" t="s">
        <v>53</v>
      </c>
      <c r="I148" s="189" t="s">
        <v>56</v>
      </c>
      <c r="J148" s="189" t="s">
        <v>506</v>
      </c>
      <c r="K148" s="188"/>
    </row>
    <row r="149" spans="2:11" customFormat="1" ht="17.25" customHeight="1">
      <c r="B149" s="187"/>
      <c r="C149" s="191" t="s">
        <v>507</v>
      </c>
      <c r="D149" s="191"/>
      <c r="E149" s="191"/>
      <c r="F149" s="192" t="s">
        <v>508</v>
      </c>
      <c r="G149" s="193"/>
      <c r="H149" s="191"/>
      <c r="I149" s="191"/>
      <c r="J149" s="191" t="s">
        <v>509</v>
      </c>
      <c r="K149" s="188"/>
    </row>
    <row r="150" spans="2:11" customFormat="1" ht="5.25" customHeight="1">
      <c r="B150" s="199"/>
      <c r="C150" s="194"/>
      <c r="D150" s="194"/>
      <c r="E150" s="194"/>
      <c r="F150" s="194"/>
      <c r="G150" s="195"/>
      <c r="H150" s="194"/>
      <c r="I150" s="194"/>
      <c r="J150" s="194"/>
      <c r="K150" s="220"/>
    </row>
    <row r="151" spans="2:11" customFormat="1" ht="15" customHeight="1">
      <c r="B151" s="199"/>
      <c r="C151" s="224" t="s">
        <v>513</v>
      </c>
      <c r="D151" s="176"/>
      <c r="E151" s="176"/>
      <c r="F151" s="225" t="s">
        <v>510</v>
      </c>
      <c r="G151" s="176"/>
      <c r="H151" s="224" t="s">
        <v>550</v>
      </c>
      <c r="I151" s="224" t="s">
        <v>512</v>
      </c>
      <c r="J151" s="224">
        <v>120</v>
      </c>
      <c r="K151" s="220"/>
    </row>
    <row r="152" spans="2:11" customFormat="1" ht="15" customHeight="1">
      <c r="B152" s="199"/>
      <c r="C152" s="224" t="s">
        <v>559</v>
      </c>
      <c r="D152" s="176"/>
      <c r="E152" s="176"/>
      <c r="F152" s="225" t="s">
        <v>510</v>
      </c>
      <c r="G152" s="176"/>
      <c r="H152" s="224" t="s">
        <v>570</v>
      </c>
      <c r="I152" s="224" t="s">
        <v>512</v>
      </c>
      <c r="J152" s="224" t="s">
        <v>561</v>
      </c>
      <c r="K152" s="220"/>
    </row>
    <row r="153" spans="2:11" customFormat="1" ht="15" customHeight="1">
      <c r="B153" s="199"/>
      <c r="C153" s="224" t="s">
        <v>83</v>
      </c>
      <c r="D153" s="176"/>
      <c r="E153" s="176"/>
      <c r="F153" s="225" t="s">
        <v>510</v>
      </c>
      <c r="G153" s="176"/>
      <c r="H153" s="224" t="s">
        <v>571</v>
      </c>
      <c r="I153" s="224" t="s">
        <v>512</v>
      </c>
      <c r="J153" s="224" t="s">
        <v>561</v>
      </c>
      <c r="K153" s="220"/>
    </row>
    <row r="154" spans="2:11" customFormat="1" ht="15" customHeight="1">
      <c r="B154" s="199"/>
      <c r="C154" s="224" t="s">
        <v>515</v>
      </c>
      <c r="D154" s="176"/>
      <c r="E154" s="176"/>
      <c r="F154" s="225" t="s">
        <v>516</v>
      </c>
      <c r="G154" s="176"/>
      <c r="H154" s="224" t="s">
        <v>550</v>
      </c>
      <c r="I154" s="224" t="s">
        <v>512</v>
      </c>
      <c r="J154" s="224">
        <v>50</v>
      </c>
      <c r="K154" s="220"/>
    </row>
    <row r="155" spans="2:11" customFormat="1" ht="15" customHeight="1">
      <c r="B155" s="199"/>
      <c r="C155" s="224" t="s">
        <v>518</v>
      </c>
      <c r="D155" s="176"/>
      <c r="E155" s="176"/>
      <c r="F155" s="225" t="s">
        <v>510</v>
      </c>
      <c r="G155" s="176"/>
      <c r="H155" s="224" t="s">
        <v>550</v>
      </c>
      <c r="I155" s="224" t="s">
        <v>520</v>
      </c>
      <c r="J155" s="224"/>
      <c r="K155" s="220"/>
    </row>
    <row r="156" spans="2:11" customFormat="1" ht="15" customHeight="1">
      <c r="B156" s="199"/>
      <c r="C156" s="224" t="s">
        <v>529</v>
      </c>
      <c r="D156" s="176"/>
      <c r="E156" s="176"/>
      <c r="F156" s="225" t="s">
        <v>516</v>
      </c>
      <c r="G156" s="176"/>
      <c r="H156" s="224" t="s">
        <v>550</v>
      </c>
      <c r="I156" s="224" t="s">
        <v>512</v>
      </c>
      <c r="J156" s="224">
        <v>50</v>
      </c>
      <c r="K156" s="220"/>
    </row>
    <row r="157" spans="2:11" customFormat="1" ht="15" customHeight="1">
      <c r="B157" s="199"/>
      <c r="C157" s="224" t="s">
        <v>537</v>
      </c>
      <c r="D157" s="176"/>
      <c r="E157" s="176"/>
      <c r="F157" s="225" t="s">
        <v>516</v>
      </c>
      <c r="G157" s="176"/>
      <c r="H157" s="224" t="s">
        <v>550</v>
      </c>
      <c r="I157" s="224" t="s">
        <v>512</v>
      </c>
      <c r="J157" s="224">
        <v>50</v>
      </c>
      <c r="K157" s="220"/>
    </row>
    <row r="158" spans="2:11" customFormat="1" ht="15" customHeight="1">
      <c r="B158" s="199"/>
      <c r="C158" s="224" t="s">
        <v>535</v>
      </c>
      <c r="D158" s="176"/>
      <c r="E158" s="176"/>
      <c r="F158" s="225" t="s">
        <v>516</v>
      </c>
      <c r="G158" s="176"/>
      <c r="H158" s="224" t="s">
        <v>550</v>
      </c>
      <c r="I158" s="224" t="s">
        <v>512</v>
      </c>
      <c r="J158" s="224">
        <v>50</v>
      </c>
      <c r="K158" s="220"/>
    </row>
    <row r="159" spans="2:11" customFormat="1" ht="15" customHeight="1">
      <c r="B159" s="199"/>
      <c r="C159" s="224" t="s">
        <v>115</v>
      </c>
      <c r="D159" s="176"/>
      <c r="E159" s="176"/>
      <c r="F159" s="225" t="s">
        <v>510</v>
      </c>
      <c r="G159" s="176"/>
      <c r="H159" s="224" t="s">
        <v>572</v>
      </c>
      <c r="I159" s="224" t="s">
        <v>512</v>
      </c>
      <c r="J159" s="224" t="s">
        <v>573</v>
      </c>
      <c r="K159" s="220"/>
    </row>
    <row r="160" spans="2:11" customFormat="1" ht="15" customHeight="1">
      <c r="B160" s="199"/>
      <c r="C160" s="224" t="s">
        <v>574</v>
      </c>
      <c r="D160" s="176"/>
      <c r="E160" s="176"/>
      <c r="F160" s="225" t="s">
        <v>510</v>
      </c>
      <c r="G160" s="176"/>
      <c r="H160" s="224" t="s">
        <v>575</v>
      </c>
      <c r="I160" s="224" t="s">
        <v>545</v>
      </c>
      <c r="J160" s="224"/>
      <c r="K160" s="220"/>
    </row>
    <row r="161" spans="2:11" customFormat="1" ht="15" customHeight="1">
      <c r="B161" s="226"/>
      <c r="C161" s="206"/>
      <c r="D161" s="206"/>
      <c r="E161" s="206"/>
      <c r="F161" s="206"/>
      <c r="G161" s="206"/>
      <c r="H161" s="206"/>
      <c r="I161" s="206"/>
      <c r="J161" s="206"/>
      <c r="K161" s="227"/>
    </row>
    <row r="162" spans="2:11" customFormat="1" ht="18.75" customHeight="1">
      <c r="B162" s="208"/>
      <c r="C162" s="218"/>
      <c r="D162" s="218"/>
      <c r="E162" s="218"/>
      <c r="F162" s="228"/>
      <c r="G162" s="218"/>
      <c r="H162" s="218"/>
      <c r="I162" s="218"/>
      <c r="J162" s="218"/>
      <c r="K162" s="208"/>
    </row>
    <row r="163" spans="2:11" customFormat="1" ht="18.75" customHeight="1"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</row>
    <row r="164" spans="2:11" customFormat="1" ht="7.5" customHeight="1">
      <c r="B164" s="165"/>
      <c r="C164" s="166"/>
      <c r="D164" s="166"/>
      <c r="E164" s="166"/>
      <c r="F164" s="166"/>
      <c r="G164" s="166"/>
      <c r="H164" s="166"/>
      <c r="I164" s="166"/>
      <c r="J164" s="166"/>
      <c r="K164" s="167"/>
    </row>
    <row r="165" spans="2:11" customFormat="1" ht="45" customHeight="1">
      <c r="B165" s="168"/>
      <c r="C165" s="289" t="s">
        <v>576</v>
      </c>
      <c r="D165" s="289"/>
      <c r="E165" s="289"/>
      <c r="F165" s="289"/>
      <c r="G165" s="289"/>
      <c r="H165" s="289"/>
      <c r="I165" s="289"/>
      <c r="J165" s="289"/>
      <c r="K165" s="169"/>
    </row>
    <row r="166" spans="2:11" customFormat="1" ht="17.25" customHeight="1">
      <c r="B166" s="168"/>
      <c r="C166" s="189" t="s">
        <v>504</v>
      </c>
      <c r="D166" s="189"/>
      <c r="E166" s="189"/>
      <c r="F166" s="189" t="s">
        <v>505</v>
      </c>
      <c r="G166" s="229"/>
      <c r="H166" s="230" t="s">
        <v>53</v>
      </c>
      <c r="I166" s="230" t="s">
        <v>56</v>
      </c>
      <c r="J166" s="189" t="s">
        <v>506</v>
      </c>
      <c r="K166" s="169"/>
    </row>
    <row r="167" spans="2:11" customFormat="1" ht="17.25" customHeight="1">
      <c r="B167" s="170"/>
      <c r="C167" s="191" t="s">
        <v>507</v>
      </c>
      <c r="D167" s="191"/>
      <c r="E167" s="191"/>
      <c r="F167" s="192" t="s">
        <v>508</v>
      </c>
      <c r="G167" s="231"/>
      <c r="H167" s="232"/>
      <c r="I167" s="232"/>
      <c r="J167" s="191" t="s">
        <v>509</v>
      </c>
      <c r="K167" s="171"/>
    </row>
    <row r="168" spans="2:11" customFormat="1" ht="5.25" customHeight="1">
      <c r="B168" s="199"/>
      <c r="C168" s="194"/>
      <c r="D168" s="194"/>
      <c r="E168" s="194"/>
      <c r="F168" s="194"/>
      <c r="G168" s="195"/>
      <c r="H168" s="194"/>
      <c r="I168" s="194"/>
      <c r="J168" s="194"/>
      <c r="K168" s="220"/>
    </row>
    <row r="169" spans="2:11" customFormat="1" ht="15" customHeight="1">
      <c r="B169" s="199"/>
      <c r="C169" s="176" t="s">
        <v>513</v>
      </c>
      <c r="D169" s="176"/>
      <c r="E169" s="176"/>
      <c r="F169" s="197" t="s">
        <v>510</v>
      </c>
      <c r="G169" s="176"/>
      <c r="H169" s="176" t="s">
        <v>550</v>
      </c>
      <c r="I169" s="176" t="s">
        <v>512</v>
      </c>
      <c r="J169" s="176">
        <v>120</v>
      </c>
      <c r="K169" s="220"/>
    </row>
    <row r="170" spans="2:11" customFormat="1" ht="15" customHeight="1">
      <c r="B170" s="199"/>
      <c r="C170" s="176" t="s">
        <v>559</v>
      </c>
      <c r="D170" s="176"/>
      <c r="E170" s="176"/>
      <c r="F170" s="197" t="s">
        <v>510</v>
      </c>
      <c r="G170" s="176"/>
      <c r="H170" s="176" t="s">
        <v>560</v>
      </c>
      <c r="I170" s="176" t="s">
        <v>512</v>
      </c>
      <c r="J170" s="176" t="s">
        <v>561</v>
      </c>
      <c r="K170" s="220"/>
    </row>
    <row r="171" spans="2:11" customFormat="1" ht="15" customHeight="1">
      <c r="B171" s="199"/>
      <c r="C171" s="176" t="s">
        <v>83</v>
      </c>
      <c r="D171" s="176"/>
      <c r="E171" s="176"/>
      <c r="F171" s="197" t="s">
        <v>510</v>
      </c>
      <c r="G171" s="176"/>
      <c r="H171" s="176" t="s">
        <v>577</v>
      </c>
      <c r="I171" s="176" t="s">
        <v>512</v>
      </c>
      <c r="J171" s="176" t="s">
        <v>561</v>
      </c>
      <c r="K171" s="220"/>
    </row>
    <row r="172" spans="2:11" customFormat="1" ht="15" customHeight="1">
      <c r="B172" s="199"/>
      <c r="C172" s="176" t="s">
        <v>515</v>
      </c>
      <c r="D172" s="176"/>
      <c r="E172" s="176"/>
      <c r="F172" s="197" t="s">
        <v>516</v>
      </c>
      <c r="G172" s="176"/>
      <c r="H172" s="176" t="s">
        <v>577</v>
      </c>
      <c r="I172" s="176" t="s">
        <v>512</v>
      </c>
      <c r="J172" s="176">
        <v>50</v>
      </c>
      <c r="K172" s="220"/>
    </row>
    <row r="173" spans="2:11" customFormat="1" ht="15" customHeight="1">
      <c r="B173" s="199"/>
      <c r="C173" s="176" t="s">
        <v>518</v>
      </c>
      <c r="D173" s="176"/>
      <c r="E173" s="176"/>
      <c r="F173" s="197" t="s">
        <v>510</v>
      </c>
      <c r="G173" s="176"/>
      <c r="H173" s="176" t="s">
        <v>577</v>
      </c>
      <c r="I173" s="176" t="s">
        <v>520</v>
      </c>
      <c r="J173" s="176"/>
      <c r="K173" s="220"/>
    </row>
    <row r="174" spans="2:11" customFormat="1" ht="15" customHeight="1">
      <c r="B174" s="199"/>
      <c r="C174" s="176" t="s">
        <v>529</v>
      </c>
      <c r="D174" s="176"/>
      <c r="E174" s="176"/>
      <c r="F174" s="197" t="s">
        <v>516</v>
      </c>
      <c r="G174" s="176"/>
      <c r="H174" s="176" t="s">
        <v>577</v>
      </c>
      <c r="I174" s="176" t="s">
        <v>512</v>
      </c>
      <c r="J174" s="176">
        <v>50</v>
      </c>
      <c r="K174" s="220"/>
    </row>
    <row r="175" spans="2:11" customFormat="1" ht="15" customHeight="1">
      <c r="B175" s="199"/>
      <c r="C175" s="176" t="s">
        <v>537</v>
      </c>
      <c r="D175" s="176"/>
      <c r="E175" s="176"/>
      <c r="F175" s="197" t="s">
        <v>516</v>
      </c>
      <c r="G175" s="176"/>
      <c r="H175" s="176" t="s">
        <v>577</v>
      </c>
      <c r="I175" s="176" t="s">
        <v>512</v>
      </c>
      <c r="J175" s="176">
        <v>50</v>
      </c>
      <c r="K175" s="220"/>
    </row>
    <row r="176" spans="2:11" customFormat="1" ht="15" customHeight="1">
      <c r="B176" s="199"/>
      <c r="C176" s="176" t="s">
        <v>535</v>
      </c>
      <c r="D176" s="176"/>
      <c r="E176" s="176"/>
      <c r="F176" s="197" t="s">
        <v>516</v>
      </c>
      <c r="G176" s="176"/>
      <c r="H176" s="176" t="s">
        <v>577</v>
      </c>
      <c r="I176" s="176" t="s">
        <v>512</v>
      </c>
      <c r="J176" s="176">
        <v>50</v>
      </c>
      <c r="K176" s="220"/>
    </row>
    <row r="177" spans="2:11" customFormat="1" ht="15" customHeight="1">
      <c r="B177" s="199"/>
      <c r="C177" s="176" t="s">
        <v>119</v>
      </c>
      <c r="D177" s="176"/>
      <c r="E177" s="176"/>
      <c r="F177" s="197" t="s">
        <v>510</v>
      </c>
      <c r="G177" s="176"/>
      <c r="H177" s="176" t="s">
        <v>578</v>
      </c>
      <c r="I177" s="176" t="s">
        <v>579</v>
      </c>
      <c r="J177" s="176"/>
      <c r="K177" s="220"/>
    </row>
    <row r="178" spans="2:11" customFormat="1" ht="15" customHeight="1">
      <c r="B178" s="199"/>
      <c r="C178" s="176" t="s">
        <v>56</v>
      </c>
      <c r="D178" s="176"/>
      <c r="E178" s="176"/>
      <c r="F178" s="197" t="s">
        <v>510</v>
      </c>
      <c r="G178" s="176"/>
      <c r="H178" s="176" t="s">
        <v>580</v>
      </c>
      <c r="I178" s="176" t="s">
        <v>581</v>
      </c>
      <c r="J178" s="176">
        <v>1</v>
      </c>
      <c r="K178" s="220"/>
    </row>
    <row r="179" spans="2:11" customFormat="1" ht="15" customHeight="1">
      <c r="B179" s="199"/>
      <c r="C179" s="176" t="s">
        <v>52</v>
      </c>
      <c r="D179" s="176"/>
      <c r="E179" s="176"/>
      <c r="F179" s="197" t="s">
        <v>510</v>
      </c>
      <c r="G179" s="176"/>
      <c r="H179" s="176" t="s">
        <v>582</v>
      </c>
      <c r="I179" s="176" t="s">
        <v>512</v>
      </c>
      <c r="J179" s="176">
        <v>20</v>
      </c>
      <c r="K179" s="220"/>
    </row>
    <row r="180" spans="2:11" customFormat="1" ht="15" customHeight="1">
      <c r="B180" s="199"/>
      <c r="C180" s="176" t="s">
        <v>53</v>
      </c>
      <c r="D180" s="176"/>
      <c r="E180" s="176"/>
      <c r="F180" s="197" t="s">
        <v>510</v>
      </c>
      <c r="G180" s="176"/>
      <c r="H180" s="176" t="s">
        <v>583</v>
      </c>
      <c r="I180" s="176" t="s">
        <v>512</v>
      </c>
      <c r="J180" s="176">
        <v>255</v>
      </c>
      <c r="K180" s="220"/>
    </row>
    <row r="181" spans="2:11" customFormat="1" ht="15" customHeight="1">
      <c r="B181" s="199"/>
      <c r="C181" s="176" t="s">
        <v>120</v>
      </c>
      <c r="D181" s="176"/>
      <c r="E181" s="176"/>
      <c r="F181" s="197" t="s">
        <v>510</v>
      </c>
      <c r="G181" s="176"/>
      <c r="H181" s="176" t="s">
        <v>474</v>
      </c>
      <c r="I181" s="176" t="s">
        <v>512</v>
      </c>
      <c r="J181" s="176">
        <v>10</v>
      </c>
      <c r="K181" s="220"/>
    </row>
    <row r="182" spans="2:11" customFormat="1" ht="15" customHeight="1">
      <c r="B182" s="199"/>
      <c r="C182" s="176" t="s">
        <v>121</v>
      </c>
      <c r="D182" s="176"/>
      <c r="E182" s="176"/>
      <c r="F182" s="197" t="s">
        <v>510</v>
      </c>
      <c r="G182" s="176"/>
      <c r="H182" s="176" t="s">
        <v>584</v>
      </c>
      <c r="I182" s="176" t="s">
        <v>545</v>
      </c>
      <c r="J182" s="176"/>
      <c r="K182" s="220"/>
    </row>
    <row r="183" spans="2:11" customFormat="1" ht="15" customHeight="1">
      <c r="B183" s="199"/>
      <c r="C183" s="176" t="s">
        <v>585</v>
      </c>
      <c r="D183" s="176"/>
      <c r="E183" s="176"/>
      <c r="F183" s="197" t="s">
        <v>510</v>
      </c>
      <c r="G183" s="176"/>
      <c r="H183" s="176" t="s">
        <v>586</v>
      </c>
      <c r="I183" s="176" t="s">
        <v>545</v>
      </c>
      <c r="J183" s="176"/>
      <c r="K183" s="220"/>
    </row>
    <row r="184" spans="2:11" customFormat="1" ht="15" customHeight="1">
      <c r="B184" s="199"/>
      <c r="C184" s="176" t="s">
        <v>574</v>
      </c>
      <c r="D184" s="176"/>
      <c r="E184" s="176"/>
      <c r="F184" s="197" t="s">
        <v>510</v>
      </c>
      <c r="G184" s="176"/>
      <c r="H184" s="176" t="s">
        <v>587</v>
      </c>
      <c r="I184" s="176" t="s">
        <v>545</v>
      </c>
      <c r="J184" s="176"/>
      <c r="K184" s="220"/>
    </row>
    <row r="185" spans="2:11" customFormat="1" ht="15" customHeight="1">
      <c r="B185" s="199"/>
      <c r="C185" s="176" t="s">
        <v>123</v>
      </c>
      <c r="D185" s="176"/>
      <c r="E185" s="176"/>
      <c r="F185" s="197" t="s">
        <v>516</v>
      </c>
      <c r="G185" s="176"/>
      <c r="H185" s="176" t="s">
        <v>588</v>
      </c>
      <c r="I185" s="176" t="s">
        <v>512</v>
      </c>
      <c r="J185" s="176">
        <v>50</v>
      </c>
      <c r="K185" s="220"/>
    </row>
    <row r="186" spans="2:11" customFormat="1" ht="15" customHeight="1">
      <c r="B186" s="199"/>
      <c r="C186" s="176" t="s">
        <v>589</v>
      </c>
      <c r="D186" s="176"/>
      <c r="E186" s="176"/>
      <c r="F186" s="197" t="s">
        <v>516</v>
      </c>
      <c r="G186" s="176"/>
      <c r="H186" s="176" t="s">
        <v>590</v>
      </c>
      <c r="I186" s="176" t="s">
        <v>591</v>
      </c>
      <c r="J186" s="176"/>
      <c r="K186" s="220"/>
    </row>
    <row r="187" spans="2:11" customFormat="1" ht="15" customHeight="1">
      <c r="B187" s="199"/>
      <c r="C187" s="176" t="s">
        <v>592</v>
      </c>
      <c r="D187" s="176"/>
      <c r="E187" s="176"/>
      <c r="F187" s="197" t="s">
        <v>516</v>
      </c>
      <c r="G187" s="176"/>
      <c r="H187" s="176" t="s">
        <v>593</v>
      </c>
      <c r="I187" s="176" t="s">
        <v>591</v>
      </c>
      <c r="J187" s="176"/>
      <c r="K187" s="220"/>
    </row>
    <row r="188" spans="2:11" customFormat="1" ht="15" customHeight="1">
      <c r="B188" s="199"/>
      <c r="C188" s="176" t="s">
        <v>594</v>
      </c>
      <c r="D188" s="176"/>
      <c r="E188" s="176"/>
      <c r="F188" s="197" t="s">
        <v>516</v>
      </c>
      <c r="G188" s="176"/>
      <c r="H188" s="176" t="s">
        <v>595</v>
      </c>
      <c r="I188" s="176" t="s">
        <v>591</v>
      </c>
      <c r="J188" s="176"/>
      <c r="K188" s="220"/>
    </row>
    <row r="189" spans="2:11" customFormat="1" ht="15" customHeight="1">
      <c r="B189" s="199"/>
      <c r="C189" s="233" t="s">
        <v>596</v>
      </c>
      <c r="D189" s="176"/>
      <c r="E189" s="176"/>
      <c r="F189" s="197" t="s">
        <v>516</v>
      </c>
      <c r="G189" s="176"/>
      <c r="H189" s="176" t="s">
        <v>597</v>
      </c>
      <c r="I189" s="176" t="s">
        <v>598</v>
      </c>
      <c r="J189" s="234" t="s">
        <v>599</v>
      </c>
      <c r="K189" s="220"/>
    </row>
    <row r="190" spans="2:11" customFormat="1" ht="15" customHeight="1">
      <c r="B190" s="199"/>
      <c r="C190" s="233" t="s">
        <v>41</v>
      </c>
      <c r="D190" s="176"/>
      <c r="E190" s="176"/>
      <c r="F190" s="197" t="s">
        <v>510</v>
      </c>
      <c r="G190" s="176"/>
      <c r="H190" s="173" t="s">
        <v>600</v>
      </c>
      <c r="I190" s="176" t="s">
        <v>601</v>
      </c>
      <c r="J190" s="176"/>
      <c r="K190" s="220"/>
    </row>
    <row r="191" spans="2:11" customFormat="1" ht="15" customHeight="1">
      <c r="B191" s="199"/>
      <c r="C191" s="233" t="s">
        <v>602</v>
      </c>
      <c r="D191" s="176"/>
      <c r="E191" s="176"/>
      <c r="F191" s="197" t="s">
        <v>510</v>
      </c>
      <c r="G191" s="176"/>
      <c r="H191" s="176" t="s">
        <v>603</v>
      </c>
      <c r="I191" s="176" t="s">
        <v>545</v>
      </c>
      <c r="J191" s="176"/>
      <c r="K191" s="220"/>
    </row>
    <row r="192" spans="2:11" customFormat="1" ht="15" customHeight="1">
      <c r="B192" s="199"/>
      <c r="C192" s="233" t="s">
        <v>604</v>
      </c>
      <c r="D192" s="176"/>
      <c r="E192" s="176"/>
      <c r="F192" s="197" t="s">
        <v>510</v>
      </c>
      <c r="G192" s="176"/>
      <c r="H192" s="176" t="s">
        <v>605</v>
      </c>
      <c r="I192" s="176" t="s">
        <v>545</v>
      </c>
      <c r="J192" s="176"/>
      <c r="K192" s="220"/>
    </row>
    <row r="193" spans="2:11" customFormat="1" ht="15" customHeight="1">
      <c r="B193" s="199"/>
      <c r="C193" s="233" t="s">
        <v>606</v>
      </c>
      <c r="D193" s="176"/>
      <c r="E193" s="176"/>
      <c r="F193" s="197" t="s">
        <v>516</v>
      </c>
      <c r="G193" s="176"/>
      <c r="H193" s="176" t="s">
        <v>607</v>
      </c>
      <c r="I193" s="176" t="s">
        <v>545</v>
      </c>
      <c r="J193" s="176"/>
      <c r="K193" s="220"/>
    </row>
    <row r="194" spans="2:11" customFormat="1" ht="15" customHeight="1">
      <c r="B194" s="226"/>
      <c r="C194" s="235"/>
      <c r="D194" s="206"/>
      <c r="E194" s="206"/>
      <c r="F194" s="206"/>
      <c r="G194" s="206"/>
      <c r="H194" s="206"/>
      <c r="I194" s="206"/>
      <c r="J194" s="206"/>
      <c r="K194" s="227"/>
    </row>
    <row r="195" spans="2:11" customFormat="1" ht="18.75" customHeight="1">
      <c r="B195" s="208"/>
      <c r="C195" s="218"/>
      <c r="D195" s="218"/>
      <c r="E195" s="218"/>
      <c r="F195" s="228"/>
      <c r="G195" s="218"/>
      <c r="H195" s="218"/>
      <c r="I195" s="218"/>
      <c r="J195" s="218"/>
      <c r="K195" s="208"/>
    </row>
    <row r="196" spans="2:11" customFormat="1" ht="18.75" customHeight="1">
      <c r="B196" s="208"/>
      <c r="C196" s="218"/>
      <c r="D196" s="218"/>
      <c r="E196" s="218"/>
      <c r="F196" s="228"/>
      <c r="G196" s="218"/>
      <c r="H196" s="218"/>
      <c r="I196" s="218"/>
      <c r="J196" s="218"/>
      <c r="K196" s="208"/>
    </row>
    <row r="197" spans="2:11" customFormat="1" ht="18.75" customHeight="1">
      <c r="B197" s="183"/>
      <c r="C197" s="183"/>
      <c r="D197" s="183"/>
      <c r="E197" s="183"/>
      <c r="F197" s="183"/>
      <c r="G197" s="183"/>
      <c r="H197" s="183"/>
      <c r="I197" s="183"/>
      <c r="J197" s="183"/>
      <c r="K197" s="183"/>
    </row>
    <row r="198" spans="2:11" customFormat="1" ht="13.5">
      <c r="B198" s="165"/>
      <c r="C198" s="166"/>
      <c r="D198" s="166"/>
      <c r="E198" s="166"/>
      <c r="F198" s="166"/>
      <c r="G198" s="166"/>
      <c r="H198" s="166"/>
      <c r="I198" s="166"/>
      <c r="J198" s="166"/>
      <c r="K198" s="167"/>
    </row>
    <row r="199" spans="2:11" customFormat="1" ht="21">
      <c r="B199" s="168"/>
      <c r="C199" s="289" t="s">
        <v>608</v>
      </c>
      <c r="D199" s="289"/>
      <c r="E199" s="289"/>
      <c r="F199" s="289"/>
      <c r="G199" s="289"/>
      <c r="H199" s="289"/>
      <c r="I199" s="289"/>
      <c r="J199" s="289"/>
      <c r="K199" s="169"/>
    </row>
    <row r="200" spans="2:11" customFormat="1" ht="25.5" customHeight="1">
      <c r="B200" s="168"/>
      <c r="C200" s="236" t="s">
        <v>609</v>
      </c>
      <c r="D200" s="236"/>
      <c r="E200" s="236"/>
      <c r="F200" s="236" t="s">
        <v>610</v>
      </c>
      <c r="G200" s="237"/>
      <c r="H200" s="290" t="s">
        <v>611</v>
      </c>
      <c r="I200" s="290"/>
      <c r="J200" s="290"/>
      <c r="K200" s="169"/>
    </row>
    <row r="201" spans="2:11" customFormat="1" ht="5.25" customHeight="1">
      <c r="B201" s="199"/>
      <c r="C201" s="194"/>
      <c r="D201" s="194"/>
      <c r="E201" s="194"/>
      <c r="F201" s="194"/>
      <c r="G201" s="218"/>
      <c r="H201" s="194"/>
      <c r="I201" s="194"/>
      <c r="J201" s="194"/>
      <c r="K201" s="220"/>
    </row>
    <row r="202" spans="2:11" customFormat="1" ht="15" customHeight="1">
      <c r="B202" s="199"/>
      <c r="C202" s="176" t="s">
        <v>601</v>
      </c>
      <c r="D202" s="176"/>
      <c r="E202" s="176"/>
      <c r="F202" s="197" t="s">
        <v>42</v>
      </c>
      <c r="G202" s="176"/>
      <c r="H202" s="291" t="s">
        <v>612</v>
      </c>
      <c r="I202" s="291"/>
      <c r="J202" s="291"/>
      <c r="K202" s="220"/>
    </row>
    <row r="203" spans="2:11" customFormat="1" ht="15" customHeight="1">
      <c r="B203" s="199"/>
      <c r="C203" s="176"/>
      <c r="D203" s="176"/>
      <c r="E203" s="176"/>
      <c r="F203" s="197" t="s">
        <v>43</v>
      </c>
      <c r="G203" s="176"/>
      <c r="H203" s="291" t="s">
        <v>613</v>
      </c>
      <c r="I203" s="291"/>
      <c r="J203" s="291"/>
      <c r="K203" s="220"/>
    </row>
    <row r="204" spans="2:11" customFormat="1" ht="15" customHeight="1">
      <c r="B204" s="199"/>
      <c r="C204" s="176"/>
      <c r="D204" s="176"/>
      <c r="E204" s="176"/>
      <c r="F204" s="197" t="s">
        <v>46</v>
      </c>
      <c r="G204" s="176"/>
      <c r="H204" s="291" t="s">
        <v>614</v>
      </c>
      <c r="I204" s="291"/>
      <c r="J204" s="291"/>
      <c r="K204" s="220"/>
    </row>
    <row r="205" spans="2:11" customFormat="1" ht="15" customHeight="1">
      <c r="B205" s="199"/>
      <c r="C205" s="176"/>
      <c r="D205" s="176"/>
      <c r="E205" s="176"/>
      <c r="F205" s="197" t="s">
        <v>44</v>
      </c>
      <c r="G205" s="176"/>
      <c r="H205" s="291" t="s">
        <v>615</v>
      </c>
      <c r="I205" s="291"/>
      <c r="J205" s="291"/>
      <c r="K205" s="220"/>
    </row>
    <row r="206" spans="2:11" customFormat="1" ht="15" customHeight="1">
      <c r="B206" s="199"/>
      <c r="C206" s="176"/>
      <c r="D206" s="176"/>
      <c r="E206" s="176"/>
      <c r="F206" s="197" t="s">
        <v>45</v>
      </c>
      <c r="G206" s="176"/>
      <c r="H206" s="291" t="s">
        <v>616</v>
      </c>
      <c r="I206" s="291"/>
      <c r="J206" s="291"/>
      <c r="K206" s="220"/>
    </row>
    <row r="207" spans="2:11" customFormat="1" ht="15" customHeight="1">
      <c r="B207" s="199"/>
      <c r="C207" s="176"/>
      <c r="D207" s="176"/>
      <c r="E207" s="176"/>
      <c r="F207" s="197"/>
      <c r="G207" s="176"/>
      <c r="H207" s="176"/>
      <c r="I207" s="176"/>
      <c r="J207" s="176"/>
      <c r="K207" s="220"/>
    </row>
    <row r="208" spans="2:11" customFormat="1" ht="15" customHeight="1">
      <c r="B208" s="199"/>
      <c r="C208" s="176" t="s">
        <v>557</v>
      </c>
      <c r="D208" s="176"/>
      <c r="E208" s="176"/>
      <c r="F208" s="197" t="s">
        <v>77</v>
      </c>
      <c r="G208" s="176"/>
      <c r="H208" s="291" t="s">
        <v>617</v>
      </c>
      <c r="I208" s="291"/>
      <c r="J208" s="291"/>
      <c r="K208" s="220"/>
    </row>
    <row r="209" spans="2:11" customFormat="1" ht="15" customHeight="1">
      <c r="B209" s="199"/>
      <c r="C209" s="176"/>
      <c r="D209" s="176"/>
      <c r="E209" s="176"/>
      <c r="F209" s="197" t="s">
        <v>454</v>
      </c>
      <c r="G209" s="176"/>
      <c r="H209" s="291" t="s">
        <v>455</v>
      </c>
      <c r="I209" s="291"/>
      <c r="J209" s="291"/>
      <c r="K209" s="220"/>
    </row>
    <row r="210" spans="2:11" customFormat="1" ht="15" customHeight="1">
      <c r="B210" s="199"/>
      <c r="C210" s="176"/>
      <c r="D210" s="176"/>
      <c r="E210" s="176"/>
      <c r="F210" s="197" t="s">
        <v>452</v>
      </c>
      <c r="G210" s="176"/>
      <c r="H210" s="291" t="s">
        <v>618</v>
      </c>
      <c r="I210" s="291"/>
      <c r="J210" s="291"/>
      <c r="K210" s="220"/>
    </row>
    <row r="211" spans="2:11" customFormat="1" ht="15" customHeight="1">
      <c r="B211" s="238"/>
      <c r="C211" s="176"/>
      <c r="D211" s="176"/>
      <c r="E211" s="176"/>
      <c r="F211" s="197" t="s">
        <v>86</v>
      </c>
      <c r="G211" s="233"/>
      <c r="H211" s="292" t="s">
        <v>456</v>
      </c>
      <c r="I211" s="292"/>
      <c r="J211" s="292"/>
      <c r="K211" s="239"/>
    </row>
    <row r="212" spans="2:11" customFormat="1" ht="15" customHeight="1">
      <c r="B212" s="238"/>
      <c r="C212" s="176"/>
      <c r="D212" s="176"/>
      <c r="E212" s="176"/>
      <c r="F212" s="197" t="s">
        <v>457</v>
      </c>
      <c r="G212" s="233"/>
      <c r="H212" s="292" t="s">
        <v>619</v>
      </c>
      <c r="I212" s="292"/>
      <c r="J212" s="292"/>
      <c r="K212" s="239"/>
    </row>
    <row r="213" spans="2:11" customFormat="1" ht="15" customHeight="1">
      <c r="B213" s="238"/>
      <c r="C213" s="176"/>
      <c r="D213" s="176"/>
      <c r="E213" s="176"/>
      <c r="F213" s="197"/>
      <c r="G213" s="233"/>
      <c r="H213" s="224"/>
      <c r="I213" s="224"/>
      <c r="J213" s="224"/>
      <c r="K213" s="239"/>
    </row>
    <row r="214" spans="2:11" customFormat="1" ht="15" customHeight="1">
      <c r="B214" s="238"/>
      <c r="C214" s="176" t="s">
        <v>581</v>
      </c>
      <c r="D214" s="176"/>
      <c r="E214" s="176"/>
      <c r="F214" s="197">
        <v>1</v>
      </c>
      <c r="G214" s="233"/>
      <c r="H214" s="292" t="s">
        <v>620</v>
      </c>
      <c r="I214" s="292"/>
      <c r="J214" s="292"/>
      <c r="K214" s="239"/>
    </row>
    <row r="215" spans="2:11" customFormat="1" ht="15" customHeight="1">
      <c r="B215" s="238"/>
      <c r="C215" s="176"/>
      <c r="D215" s="176"/>
      <c r="E215" s="176"/>
      <c r="F215" s="197">
        <v>2</v>
      </c>
      <c r="G215" s="233"/>
      <c r="H215" s="292" t="s">
        <v>621</v>
      </c>
      <c r="I215" s="292"/>
      <c r="J215" s="292"/>
      <c r="K215" s="239"/>
    </row>
    <row r="216" spans="2:11" customFormat="1" ht="15" customHeight="1">
      <c r="B216" s="238"/>
      <c r="C216" s="176"/>
      <c r="D216" s="176"/>
      <c r="E216" s="176"/>
      <c r="F216" s="197">
        <v>3</v>
      </c>
      <c r="G216" s="233"/>
      <c r="H216" s="292" t="s">
        <v>622</v>
      </c>
      <c r="I216" s="292"/>
      <c r="J216" s="292"/>
      <c r="K216" s="239"/>
    </row>
    <row r="217" spans="2:11" customFormat="1" ht="15" customHeight="1">
      <c r="B217" s="238"/>
      <c r="C217" s="176"/>
      <c r="D217" s="176"/>
      <c r="E217" s="176"/>
      <c r="F217" s="197">
        <v>4</v>
      </c>
      <c r="G217" s="233"/>
      <c r="H217" s="292" t="s">
        <v>623</v>
      </c>
      <c r="I217" s="292"/>
      <c r="J217" s="292"/>
      <c r="K217" s="239"/>
    </row>
    <row r="218" spans="2:11" customFormat="1" ht="12.75" customHeight="1">
      <c r="B218" s="240"/>
      <c r="C218" s="241"/>
      <c r="D218" s="241"/>
      <c r="E218" s="241"/>
      <c r="F218" s="241"/>
      <c r="G218" s="241"/>
      <c r="H218" s="241"/>
      <c r="I218" s="241"/>
      <c r="J218" s="241"/>
      <c r="K218" s="242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19</vt:i4>
      </vt:variant>
    </vt:vector>
  </HeadingPairs>
  <TitlesOfParts>
    <vt:vector size="29" baseType="lpstr">
      <vt:lpstr>Rekapitulace stavby</vt:lpstr>
      <vt:lpstr>SO 1.1 - Levá strana skal...</vt:lpstr>
      <vt:lpstr>SO 1.2 - VON</vt:lpstr>
      <vt:lpstr>SO 2.1 - Pravá strana ska...</vt:lpstr>
      <vt:lpstr>SO 2.2 - VON</vt:lpstr>
      <vt:lpstr>SO 3.1 - Levá strana skal...</vt:lpstr>
      <vt:lpstr>SO 3.2 - VON</vt:lpstr>
      <vt:lpstr>SO 4.1 - Pravá strana ska...</vt:lpstr>
      <vt:lpstr>SO 4.2 - VON</vt:lpstr>
      <vt:lpstr>Pokyny pro vyplnění</vt:lpstr>
      <vt:lpstr>'Rekapitulace stavby'!Názvy_tisku</vt:lpstr>
      <vt:lpstr>'SO 1.1 - Levá strana skal...'!Názvy_tisku</vt:lpstr>
      <vt:lpstr>'SO 1.2 - VON'!Názvy_tisku</vt:lpstr>
      <vt:lpstr>'SO 2.1 - Pravá strana ska...'!Názvy_tisku</vt:lpstr>
      <vt:lpstr>'SO 2.2 - VON'!Názvy_tisku</vt:lpstr>
      <vt:lpstr>'SO 3.1 - Levá strana skal...'!Názvy_tisku</vt:lpstr>
      <vt:lpstr>'SO 3.2 - VON'!Názvy_tisku</vt:lpstr>
      <vt:lpstr>'SO 4.1 - Pravá strana ska...'!Názvy_tisku</vt:lpstr>
      <vt:lpstr>'SO 4.2 - VON'!Názvy_tisku</vt:lpstr>
      <vt:lpstr>'Pokyny pro vyplnění'!Oblast_tisku</vt:lpstr>
      <vt:lpstr>'Rekapitulace stavby'!Oblast_tisku</vt:lpstr>
      <vt:lpstr>'SO 1.1 - Levá strana skal...'!Oblast_tisku</vt:lpstr>
      <vt:lpstr>'SO 1.2 - VON'!Oblast_tisku</vt:lpstr>
      <vt:lpstr>'SO 2.1 - Pravá strana ska...'!Oblast_tisku</vt:lpstr>
      <vt:lpstr>'SO 2.2 - VON'!Oblast_tisku</vt:lpstr>
      <vt:lpstr>'SO 3.1 - Levá strana skal...'!Oblast_tisku</vt:lpstr>
      <vt:lpstr>'SO 3.2 - VON'!Oblast_tisku</vt:lpstr>
      <vt:lpstr>'SO 4.1 - Pravá strana ska...'!Oblast_tisku</vt:lpstr>
      <vt:lpstr>'SO 4.2 - VON'!Oblast_tisku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 Milan</dc:creator>
  <cp:lastModifiedBy>Malý Jiří, Bc.</cp:lastModifiedBy>
  <dcterms:created xsi:type="dcterms:W3CDTF">2023-05-22T09:53:13Z</dcterms:created>
  <dcterms:modified xsi:type="dcterms:W3CDTF">2023-05-22T10:11:56Z</dcterms:modified>
</cp:coreProperties>
</file>