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01" sheetId="2" r:id="rId2"/>
    <sheet name="SO 11-10-01.02" sheetId="3" r:id="rId3"/>
    <sheet name="SO 11-20-01" sheetId="4" r:id="rId4"/>
    <sheet name="SO 11-30-01" sheetId="5" r:id="rId5"/>
    <sheet name="SO 11-81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<sst xmlns="http://schemas.openxmlformats.org/spreadsheetml/2006/main" count="2254" uniqueCount="568">
  <si>
    <t>Aspe</t>
  </si>
  <si>
    <t>Rekapitulace ceny</t>
  </si>
  <si>
    <t>S632000075-zm02</t>
  </si>
  <si>
    <t>Rekonstrukce mostu v km 185,819 na trati České Velenice - České Budějovice</t>
  </si>
  <si>
    <t>ZŘ</t>
  </si>
  <si>
    <t>20230518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</si>
  <si>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</si>
  <si>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</si>
  <si>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</si>
  <si>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</si>
  <si>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</si>
  <si>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</si>
  <si>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</si>
  <si>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</si>
  <si>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</si>
  <si>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</si>
  <si>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11-10-01.01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</si>
  <si>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</si>
  <si>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</si>
  <si>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</si>
  <si>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</si>
  <si>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</si>
  <si>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</si>
  <si>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</si>
  <si>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</si>
  <si>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</si>
  <si>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</si>
  <si>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</si>
  <si>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</si>
  <si>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</si>
  <si>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</si>
  <si>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</si>
  <si>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</si>
  <si>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</si>
  <si>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</si>
  <si>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</si>
  <si>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</si>
  <si>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</si>
  <si>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</si>
  <si>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</si>
  <si>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</si>
  <si>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</si>
  <si>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</si>
  <si>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</si>
  <si>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</si>
  <si>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11-10-01.01</t>
  </si>
  <si>
    <t>SD</t>
  </si>
  <si>
    <t>0</t>
  </si>
  <si>
    <t>Všeobecné konstrukce a práce</t>
  </si>
  <si>
    <t>P</t>
  </si>
  <si>
    <t>1</t>
  </si>
  <si>
    <t>015111</t>
  </si>
  <si>
    <t/>
  </si>
  <si>
    <t>POPLATKY ZA LIKVIDACI ODPADŮ NEKONTAMINOVANÝCH - 17 05 04 VYTĚŽENÉ ZEMINY A HORNINY - I. TŘÍDA TĚŽITELNOSTI</t>
  </si>
  <si>
    <t>T</t>
  </si>
  <si>
    <t>2022_OTSKP</t>
  </si>
  <si>
    <t>PP</t>
  </si>
  <si>
    <t>VV</t>
  </si>
  <si>
    <t>2643,985*2,0=5 287,970 [A]</t>
  </si>
  <si>
    <t>TS</t>
  </si>
  <si>
    <t>Technická specifikace položky odpovídá příslušné cenové soustavě.</t>
  </si>
  <si>
    <t>015150</t>
  </si>
  <si>
    <t>POPLATKY ZA LIKVIDACI ODPADŮ NEKONTAMINOVANÝCH - 17 05 08 ŠTĚRK Z KOLEJIŠTĚ (ODPAD PO RECYKLACI)</t>
  </si>
  <si>
    <t>992,400*1,8=1 786,320 [A]</t>
  </si>
  <si>
    <t>Zemní práce</t>
  </si>
  <si>
    <t>12110</t>
  </si>
  <si>
    <t>SEJMUTÍ ORNICE NEBO LESNÍ PŮDY</t>
  </si>
  <si>
    <t>M3</t>
  </si>
  <si>
    <t>podél trati  
zprava  
(422-17,860)*1*0,15=60,621 [A]  
zleva  
(422-17,860)*1*0,15=60,621 [B]  
Celkem: A+B=121,242 [C]  
;ponecháno na místě do 1km ke zpětnému použití, přebytečný materiál bude odvezen na místo určené investorem</t>
  </si>
  <si>
    <t>4</t>
  </si>
  <si>
    <t>123738</t>
  </si>
  <si>
    <t>ODKOP PRO SPOD STAVBU SILNIC A ŽELEZNIC TŘ. I, ODVOZ DO 20KM</t>
  </si>
  <si>
    <t>odkop pro konstrukční vrstvu  
dle situace  
(422-17,860)*0,25*10,065=1 016,917 [A]  
pro sanaci  
(422-17,860)*0,4*10,065=1 627,068 [B]  
Celkem: A+B=2 643,985 [C]</t>
  </si>
  <si>
    <t>5</t>
  </si>
  <si>
    <t>123739</t>
  </si>
  <si>
    <t>PŘÍPLATEK ZA DALŠÍ 1KM DOPRAVY ZEMINY</t>
  </si>
  <si>
    <t>2643,985*5=13 219,925 [A]</t>
  </si>
  <si>
    <t>6</t>
  </si>
  <si>
    <t>18222</t>
  </si>
  <si>
    <t>ROZPROSTŘENÍ ORNICE VE SVAHU V TL DO 0,15M</t>
  </si>
  <si>
    <t>M2</t>
  </si>
  <si>
    <t>ornice zpět   
zprava  
(422-17,860)*1=404,140 [A]  
zleva  
(422-17,860)*1=404,140 [B]  
Celkem: A+B=808,280 [C]</t>
  </si>
  <si>
    <t>7</t>
  </si>
  <si>
    <t>18241</t>
  </si>
  <si>
    <t>ZALOŽENÍ TRÁVNÍKU RUČNÍM VÝSEVEM</t>
  </si>
  <si>
    <t>osetí ornice    
zprava  
(422-17,860)*1=404,140 [A]  
zleva  
(422-17,860)*1=404,140 [B]  
Celkem: A+B=808,280 [C]</t>
  </si>
  <si>
    <t>8</t>
  </si>
  <si>
    <t>18247</t>
  </si>
  <si>
    <t>OŠETŘOVÁNÍ TRÁVNÍKU</t>
  </si>
  <si>
    <t>zprava  
(422-17,860)*1=404,140 [A]  
zleva  
(422-17,860)*1=404,140 [B]  
Celkem: A+B=808,280 [C]</t>
  </si>
  <si>
    <t>Komunikace</t>
  </si>
  <si>
    <t>9</t>
  </si>
  <si>
    <t>501101</t>
  </si>
  <si>
    <t>ZŘÍZENÍ KONSTRUKČNÍ VRSTVY TĚLESA ŽELEZNIČNÍHO SPODKU ZE ŠTĚRKODRTI NOVÉ</t>
  </si>
  <si>
    <t>Včetně drážních stezek</t>
  </si>
  <si>
    <t>dle situace  
(422-10,420)*0,25*10,065=1 035,638 [A]</t>
  </si>
  <si>
    <t>10</t>
  </si>
  <si>
    <t>501420</t>
  </si>
  <si>
    <t>ZŘÍZENÍ KONSTRUKČNÍ VRSTVY TĚLESA ŽELEZNIČNÍHO SPODKU ZE ZEMINY ZLEPŠENÉ (STABILIZOVANÉ) VÁPNEM</t>
  </si>
  <si>
    <t>dle situace   
(422-10,420)*0,4*10,065=1 657,021 [A]</t>
  </si>
  <si>
    <t>11</t>
  </si>
  <si>
    <t>512550</t>
  </si>
  <si>
    <t>KOLEJOVÉ LOŽE - ZŘÍZENÍ Z KAMENIVA HRUBÉHO DRCENÉHO (ŠTĚRK)</t>
  </si>
  <si>
    <t>na mostě   
2,95*17,860=52,687 [A]  
širá trať   
(422-17,860)*2,4=969,936 [B]  
Celkem: A+B=1 022,623 [C]</t>
  </si>
  <si>
    <t>12</t>
  </si>
  <si>
    <t>513550</t>
  </si>
  <si>
    <t>KOLEJOVÉ LOŽE - DOPLNĚNÍ Z KAMENIVA HRUBÉHO DRCENÉHO (ŠTĚRK)</t>
  </si>
  <si>
    <t>2x vůz SA pro podbití v délce    
75=75,000 [A]  
Celkem: A=75,000 [B]</t>
  </si>
  <si>
    <t>13</t>
  </si>
  <si>
    <t>528352</t>
  </si>
  <si>
    <t>KOLEJ 49 E1, ROZD. "U", BEZSTYKOVÁ, PR. BET. BEZPODKLADNICOVÝ, UP. PRUŽNÉ</t>
  </si>
  <si>
    <t>M</t>
  </si>
  <si>
    <t>422=422,000 [A]</t>
  </si>
  <si>
    <t>14</t>
  </si>
  <si>
    <t>542121</t>
  </si>
  <si>
    <t>SMĚROVÉ A VÝŠKOVÉ VYROVNÁNÍ KOLEJE NA PRAŽCÍCH BETONOVÝCH DO 0,05 M</t>
  </si>
  <si>
    <t>dle situace  
524,8=524,800 [A]</t>
  </si>
  <si>
    <t>16</t>
  </si>
  <si>
    <t>545121</t>
  </si>
  <si>
    <t>SVAR KOLEJNIC (STEJNÉHO TVARU) 49 E1, T JEDNOTLIVĚ</t>
  </si>
  <si>
    <t>KUS</t>
  </si>
  <si>
    <t>525/25*2=42,000 [A]</t>
  </si>
  <si>
    <t>17</t>
  </si>
  <si>
    <t>549311</t>
  </si>
  <si>
    <t>ZRUŠENÍ A ZNOVUZŘÍZENÍ BEZSTYKOVÉ KOLEJE NA NEDEMONTOVANÝCH ÚSECÍCH V KOLEJI</t>
  </si>
  <si>
    <t>v rámci GPK mimo novou kolej 
525-422=103.000 [A]</t>
  </si>
  <si>
    <t>Ostatní konstrukce a práce</t>
  </si>
  <si>
    <t>18</t>
  </si>
  <si>
    <t>965010</t>
  </si>
  <si>
    <t>ODSTRANĚNÍ KOLEJOVÉHO LOŽE A DRÁŽNÍCH STEZEK</t>
  </si>
  <si>
    <t>širá trať   
(422-8,5)*2,4=992,400 [A]</t>
  </si>
  <si>
    <t>19</t>
  </si>
  <si>
    <t>965090</t>
  </si>
  <si>
    <t>ODSTRANĚNÍ KOLEJOVÉHO LOŽE A DRÁŽNÍCH STEZEK - DOPRAVA VÝSIVEK</t>
  </si>
  <si>
    <t>M3KM</t>
  </si>
  <si>
    <t>992,400*25=24 810,000 [A]</t>
  </si>
  <si>
    <t>20</t>
  </si>
  <si>
    <t>965114</t>
  </si>
  <si>
    <t>DEMONTÁŽ KOLEJE NA BETONOVÝCH PRAŽCÍCH ROZEBRÁNÍM DO SOUČÁSTÍ</t>
  </si>
  <si>
    <t>422-11,1=410.900 [A]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</si>
  <si>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jednotlivých součástí a jejich hrubé očištění 
 – naložení vybouraného materiálu na dopravní prostředek 
 – příplatky za ztížené podmínky při práci v kolejišti, např. za překážky na straně koleje apod. 
2. Položka neobsahuje: 
 – odvoz vybouraného materiálu na montážní základnu nebo na likvidaci 
 – poplatky za likvidaci odpadů, nacení se položkami ze ssd 0 
3. Způsob měření: 
Měří se délka koleje ve smyslu ČSN 73 6360, tj. v ose koleje.</t>
  </si>
  <si>
    <t>21</t>
  </si>
  <si>
    <t>965154</t>
  </si>
  <si>
    <t>DEMONTÁŽ KOLEJE NA MOSTNÍCH KONSTRUKCÍCH ROZEBRÁNÍM DO SOUČÁSTÍ</t>
  </si>
  <si>
    <t>na mostě 
11,1=11.100 [A]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</si>
  <si>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přeložení na vhodnou deponii v blízkosti místa demontáže, popř. naložení na dopravní prostředek 
 – příplatky za ztížené podmínky při práci v kolejišti, např. za překážky na straně koleje apod. 
2. Položka neobsahuje: 
 – mostní konstrukce, nacení se položkami bourání BETONOVÝch konstrukcí ve sd 966 
 – odvoz vybouraného materiálu do skladu nebo na likvidaci 
 – poplatky za likvidaci odpadů, nacení se položkami ze ssd 0 
3. Způsob měření: 
Měří se délka koleje ve smyslu ČSN 73 6360, tj. v ose koleje.</t>
  </si>
  <si>
    <t>22</t>
  </si>
  <si>
    <t>965155</t>
  </si>
  <si>
    <t>DEMONTÁŽ KOLEJE NA MOSTNÍCH KONSTRUKCÍCH - ODVOZ ROZEBRANÝCH SOUČÁSTÍ NA MONTÁŽNÍ ZÁKLADNU</t>
  </si>
  <si>
    <t>tkm</t>
  </si>
  <si>
    <t>odvoz a přeprava na montážní základnu Č. Budějovice</t>
  </si>
  <si>
    <t>11,1*0,535*35=207.848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</si>
  <si>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</si>
  <si>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23</t>
  </si>
  <si>
    <t>965115</t>
  </si>
  <si>
    <t>DEMONTÁŽ KOLEJE NA BETONOVÝCH PRAŽCÍCH - ODVOZ ROZEBRANÝCH SOUČÁSTÍ NA MONTÁŽNÍ ZÁKLADNU</t>
  </si>
  <si>
    <t>410*0,535*35=7 677.250 [A]</t>
  </si>
  <si>
    <t xml:space="preserve">  SO 11-10-01.02</t>
  </si>
  <si>
    <t>Železniční svršek 3. podbití</t>
  </si>
  <si>
    <t>SO 11-10-01.02</t>
  </si>
  <si>
    <t>542312</t>
  </si>
  <si>
    <t>NÁSLEDNÁ ÚPRAVA SMĚROVÉHO A VÝŠKOVÉHO USPOŘÁDÁNÍ KOLEJE - PRAŽCE BETONOVÉ</t>
  </si>
  <si>
    <t>Úprava GPK od km 185,592 do km 186,117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</si>
  <si>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dle TZ   
525=525,000 [A]</t>
  </si>
  <si>
    <t>1: Dle technické zprávy, výkresových příloh projektové dokumentace.     
2: následná úprava směrového a výškového uspořádání koleje - 3. podbití s dosypáním ŠL (0.1 m3 na m)     
3: 525*0,1=52,500 [A]</t>
  </si>
  <si>
    <t>D.2.1.4</t>
  </si>
  <si>
    <t>Mosty, propustky a zdi</t>
  </si>
  <si>
    <t xml:space="preserve">  SO 11-20-01</t>
  </si>
  <si>
    <t>Most v km. 185,819</t>
  </si>
  <si>
    <t>SO 11-20-01</t>
  </si>
  <si>
    <t>325,950*2,0=651,900 [A]</t>
  </si>
  <si>
    <t>015140</t>
  </si>
  <si>
    <t>POPLATKY ZA LIKVIDACI ODPADŮ NEKONTAMINOVANÝCH - 17 01 01 BETON Z DEMOLIC OBJEKTŮ, ZÁKLADŮ TV</t>
  </si>
  <si>
    <t>19,5*2,3=44,850 [A]</t>
  </si>
  <si>
    <t>015330</t>
  </si>
  <si>
    <t>POPLATKY ZA LIKVIDACI ODPADŮ NEKONTAMINOVANÝCH - 17 05 04 KAMENNÁ SUŤ</t>
  </si>
  <si>
    <t>69,424*2,8=194,387 [A]</t>
  </si>
  <si>
    <t>02943</t>
  </si>
  <si>
    <t>OSTATNÍ POŽADAVKY - VYPRACOVÁNÍ RDS</t>
  </si>
  <si>
    <t>KPL</t>
  </si>
  <si>
    <t>Položka RDS -Veškerá dokumentace zhotovitele potřebná pro realizaci stavby dle ZTP, kap.4.4. pro prefabrikované díly dle výkresu tvaru. Včetně statického výpočtu</t>
  </si>
  <si>
    <t>51</t>
  </si>
  <si>
    <t>R027121</t>
  </si>
  <si>
    <t>PROVIZORNÍ PŘÍSTUPOVÉ CESTY - ZŘÍZENÍ A ODSTRANĚNÍ</t>
  </si>
  <si>
    <t>R-položka</t>
  </si>
  <si>
    <t>Úprava okolí mostu v rámci stavby</t>
  </si>
  <si>
    <t>200=200,000 [A]</t>
  </si>
  <si>
    <t>zahrnuje veškeré náklady spojené s objednatelem požadovanými zařízeními</t>
  </si>
  <si>
    <t>52</t>
  </si>
  <si>
    <t>R03620</t>
  </si>
  <si>
    <t>DOPRAVNÍ ZAŘÍZENÍ - JEŘÁBY STAVEBNÍ</t>
  </si>
  <si>
    <t>Příplatek za použití kolejového jeřábu</t>
  </si>
  <si>
    <t>1=1,000 [A]</t>
  </si>
  <si>
    <t>zahrnuje objednatelem povolené náklady na dopravní zařízení zhotovitele</t>
  </si>
  <si>
    <t>11120</t>
  </si>
  <si>
    <t>ODSTRANĚNÍ KŘOVIN</t>
  </si>
  <si>
    <t>zprava  
27*4,5=121,500 [A]  
zleva  
27*4,5=121,500 [B]  
v otvoru   
8,5*5=42,500 [C]  
Celkem: A+B+C=285,500 [D]</t>
  </si>
  <si>
    <t>11528</t>
  </si>
  <si>
    <t>PŘEV VOD NA POVRCHU POTR DN DO 1600MM NEBO ŽLAB R.O. DO 5,0M</t>
  </si>
  <si>
    <t>převedení vody   
12=12,000 [A]</t>
  </si>
  <si>
    <t>zprava  
27*4,5*0,15=18,225 [A]  
zleva  
27*4,5*0,15=18,225 [B]  
v otvoru   
8,5*5*0,15=6,375 [C]  
Celkem: A+B+C=42,825 [D]  
;ponecháno na místě do 1km ke zpětnému použití, přebytečný materiál bude odvezen na místo určené investorem</t>
  </si>
  <si>
    <t>131738</t>
  </si>
  <si>
    <t>HLOUBENÍ JAM ZAPAŽ I NEPAŽ TŘ. I, ODVOZ DO 20KM</t>
  </si>
  <si>
    <t>Výběhy do trati   
směr České Velenice   
7,5*((7+11,8)/2)=70,500 [A]  
směr České Budějovice   
7,5*((7+11,8)/2)=70,500 [B]  
v štětové jímce   
za stávající opěrou směr České Velenice   
3,5*8,5=29,750 [C]  
za stávající opěrou směr České Budějovice   
4,8*8,5=40,800 [D]  
pro základy opěr   
3,2*8,5*2=54,400 [E]  
v otvoru pro dlažbu   
4*10=40,000 [F]  
Celkem: A+B+C+D+E+F=305,950 [G]</t>
  </si>
  <si>
    <t>131739</t>
  </si>
  <si>
    <t>305,950*5=1 529,750 [A]</t>
  </si>
  <si>
    <t>17120</t>
  </si>
  <si>
    <t>ULOŽENÍ SYPANINY DO NÁSYPŮ A NA SKLÁDKY BEZ ZHUTNĚNÍ</t>
  </si>
  <si>
    <t>převzato z pol.131737 a 132737  
305,950+24=329,950 [A]</t>
  </si>
  <si>
    <t>17481</t>
  </si>
  <si>
    <t>ZÁSYP JAM A RÝH Z NAKUPOVANÝCH MATERIÁLŮ</t>
  </si>
  <si>
    <t>zásyp přechodových oplastí NK dle podélného řezu včetně zásypu žlabu    
5,4*5,2*2=56,160 [A]  
zásyp kolem základů   
1,1*8,5*2=18,700 [B]  
Celkem: A+B=74,860 [C]</t>
  </si>
  <si>
    <t>15</t>
  </si>
  <si>
    <t>ornice zpět   
zprava  
27*4,5=121,500 [A]  
zleva  
27*4,5=121,500 [B]  
v otvoru   
8,5*5=42,500 [C]  
Celkem: A+B+C=285,500 [D]</t>
  </si>
  <si>
    <t>osetí ornice    
zprava  
27*4,5=121,500 [A]  
zleva  
27*4,5=121,500 [B]  
v otvoru   
8,5*5=42,500 [C]  
Celkem: A+B+C=285,500 [D]</t>
  </si>
  <si>
    <t>zleva za křídly  
99*1,15=113,850 [A]  
99*1,15=113,850 [B]  
zprava  
88,5*1,15=101,775 [C]  
110*1,15=126,500 [D]  
Celkem: A+B+C+D=455,975 [E]</t>
  </si>
  <si>
    <t>Základy</t>
  </si>
  <si>
    <t>227831</t>
  </si>
  <si>
    <t>MIKROPILOTY KOMPLET D DO 150MM NA POVRCHU</t>
  </si>
  <si>
    <t>dle přílohy č. 2.002  
10*10*2=200,000 [A]</t>
  </si>
  <si>
    <t>23217A</t>
  </si>
  <si>
    <t>ŠTĚTOVÉ STĚNY BERANĚNÉ Z KOVOVÝCH DÍLCŮ DOČASNÉ (PLOCHA)</t>
  </si>
  <si>
    <t>štětové stěny dle přílohy 2.0003  
15,8*11*2=347,600 [A]  
8,5*11*2=187,000 [B]  
Celkem: A+B=534,600 [C]</t>
  </si>
  <si>
    <t>27231A</t>
  </si>
  <si>
    <t>ZÁKLADY Z PROSTÉHO BETONU DO C20/25</t>
  </si>
  <si>
    <t>dlažby   
(5,5+0,9)*0,8*0,4=2,048 [A]  
(6,9+0,9)*0,8*0,4=2,496 [B]  
(3,8+2,2)*0,8*0,4=1,920 [C]  
(3,3+2,7)*0,8*0,4=1,920 [D]  
8,530*0,4*0,8=2,730 [E]  
10,8*0,4*0,8=3,456 [F]  
Celkem: A+B+C+D+E+F=14,570 [G]</t>
  </si>
  <si>
    <t>272325</t>
  </si>
  <si>
    <t>ZÁKLADY ZE ŽELEZOBETONU DO C30/37</t>
  </si>
  <si>
    <t>dle přílohy 2.009  
základ levý   
7,83=7,830 [A]  
základ pravý    
7,83=7,830 [B]  
Celkem: A+B=15,660 [C]</t>
  </si>
  <si>
    <t>272365</t>
  </si>
  <si>
    <t>VÝZTUŽ ZÁKLADŮ Z OCELI 10505, B500B</t>
  </si>
  <si>
    <t>dle přílohy 2.011  
4455/1000=4,455 [A]  
4455/1000=4,455 [B]  
Celkem: A+B=8,910 [C]</t>
  </si>
  <si>
    <t>59</t>
  </si>
  <si>
    <t>26114</t>
  </si>
  <si>
    <t>VRTY PRO KOTVENÍ, INJEKTÁŽ A MIKROPILOTY NA POVRCHU TŘ. I D DO 200MM</t>
  </si>
  <si>
    <t>vrty pro mikropiloty 
10*10*2=200.000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</si>
  <si>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</si>
  <si>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Svislé konstrukce</t>
  </si>
  <si>
    <t>317325</t>
  </si>
  <si>
    <t>ŘÍMSY ZE ŽELEZOBETONU DO C30/37</t>
  </si>
  <si>
    <t>včetně letopočtu</t>
  </si>
  <si>
    <t>dle přílohy 2.014  
8=8,000 [A]</t>
  </si>
  <si>
    <t>24</t>
  </si>
  <si>
    <t>317365</t>
  </si>
  <si>
    <t>VÝZTUŽ ŘÍMS Z OCELI 10505, B500B</t>
  </si>
  <si>
    <t>dle přílohy 2.014  
(230,62+186,38+61,60+183,47+15,8+15,67+143,14)/1000=0,837 [A]</t>
  </si>
  <si>
    <t>25</t>
  </si>
  <si>
    <t>333365</t>
  </si>
  <si>
    <t>VÝZTUŽ MOSTNÍCH OPĚR A KŘÍDEL Z OCELI 10505, B500B</t>
  </si>
  <si>
    <t>dle přílohy 2.014  
816,227/1000=0,816 [A]</t>
  </si>
  <si>
    <t>26</t>
  </si>
  <si>
    <t>348173</t>
  </si>
  <si>
    <t>ZÁBRADLÍ Z DÍLCŮ KOVOVÝCH ŽÁROVĚ ZINK PONOREM S NÁTĚREM</t>
  </si>
  <si>
    <t>KG</t>
  </si>
  <si>
    <t>včetně kotvení a PKO dle Z.D.</t>
  </si>
  <si>
    <t>dle přílohy č. 2.015  
938,30=938,300 [A]</t>
  </si>
  <si>
    <t>27</t>
  </si>
  <si>
    <t>389365</t>
  </si>
  <si>
    <t>VÝZTUŽ MOSTNÍ RÁMOVÉ KONSTRUKCE Z OCELI 10505, B500B</t>
  </si>
  <si>
    <t>dle přílohy 2.012  
R1  
9301/1000=9,301 [A]  
R2  
5437/1000=5,437 [B]  
petlicový spoj  
946/1000=0,946 [C]  
Celkem: A+B+C=15,684 [D]</t>
  </si>
  <si>
    <t>53</t>
  </si>
  <si>
    <t>R317326</t>
  </si>
  <si>
    <t>ŘÍMSY ZE ŽELEZOBETONU DO C35/45</t>
  </si>
  <si>
    <t>petlicový spoj   
0,085*2*7,2*5=6,120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</si>
  <si>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</si>
  <si>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54</t>
  </si>
  <si>
    <t>R333126</t>
  </si>
  <si>
    <t>MOSTNÍ OPĚRY A KŘÍDLA Z DÍLCŮ ŽELEZOBETON DO C50/60</t>
  </si>
  <si>
    <t>VTD oceněno zvlášť v pol. 02943</t>
  </si>
  <si>
    <t>dle přílohy č. 2.010  
7,9=7,900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</si>
  <si>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</si>
  <si>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55</t>
  </si>
  <si>
    <t>R389126</t>
  </si>
  <si>
    <t>MOSTNÍ RÁMOVÉ KONSTR Z DÍLCŮ ŽELEZOBET DO C50/60</t>
  </si>
  <si>
    <t>dle přílohy č. 2.008  
32,6=32,600 [A]</t>
  </si>
  <si>
    <t>Vodorovné konstrukce</t>
  </si>
  <si>
    <t>28</t>
  </si>
  <si>
    <t>451312</t>
  </si>
  <si>
    <t>PODKLADNÍ A VÝPLŇOVÉ VRSTVY Z PROSTÉHO BETONU C12/15</t>
  </si>
  <si>
    <t>přechodový a výplňový beton za opěrou směr České Velenice   
8*10=80,000 [A]  
přechodový a výplňový beton za opěrou směr České Budějovice  
8*10=80,000 [B]  
pod křídla dle 2.010   
14,1=14,100 [C]  
Celkem: A+B+C=174,100 [D]</t>
  </si>
  <si>
    <t>29</t>
  </si>
  <si>
    <t>451324</t>
  </si>
  <si>
    <t>PODKL A VÝPLŇ VRSTVY ZE ŽELEZOBET DO C25/30</t>
  </si>
  <si>
    <t>svahové kužely   
15*1,15*0,1=1,725 [A]  
14*1,15*0,1=1,610 [B]  
10,5*1,15*0,1=1,208 [C]  
7,6*1,15*0,1=0,874 [D]  
v otvoru   
9,9*11*0,1=10,890 [E]  
vyústění odvodnnění   
1*1*4*0,1=0,400 [F]  
Celkem: A+B+C+D+E+F=16,707 [G]</t>
  </si>
  <si>
    <t>30</t>
  </si>
  <si>
    <t>451366</t>
  </si>
  <si>
    <t>VÝZTUŽ PODKL VRSTEV Z KARI-SÍTÍ</t>
  </si>
  <si>
    <t>pod dlažby  
v otvoru   
108,9*1,15*1,3*4,44/1000=0,723 [A]</t>
  </si>
  <si>
    <t>31</t>
  </si>
  <si>
    <t>457324</t>
  </si>
  <si>
    <t>VYROVNÁVACÍ A SPÁD ŽELEZOBETON DO C25/30</t>
  </si>
  <si>
    <t>žebro   
0,3*8,9*2=5,340 [A]  
tvrdá ochrana izolace  
10,6*5,5*0,05=2,915 [B]  
Celkem: A+B=8,255 [C]</t>
  </si>
  <si>
    <t>32</t>
  </si>
  <si>
    <t>45734</t>
  </si>
  <si>
    <t>VYROVNÁVACÍ A SPÁD BETON ZVLÁŠTNÍ (PLASTBETON)</t>
  </si>
  <si>
    <t>podlití polymerní maltou   
0,5*5,890*0,02*2=0,118 [A]</t>
  </si>
  <si>
    <t>33</t>
  </si>
  <si>
    <t>457366</t>
  </si>
  <si>
    <t>VÝZTUŽ VYROVNÁVACÍHO A SPÁDOVÉHO BETONU Z KARI SÍTÍ</t>
  </si>
  <si>
    <t>výztuž tvrdé ochrany   
10,6*5,5*1,25*1,98/1000=0,144 [A]</t>
  </si>
  <si>
    <t>34</t>
  </si>
  <si>
    <t>465512</t>
  </si>
  <si>
    <t>DLAŽBY Z LOMOVÉHO KAMENE NA MC</t>
  </si>
  <si>
    <t>svahové kužely   
15*1,15*0,2=3,450 [A]  
14*1,15*0,2=3,220 [B]  
10,5*1,15*0,2=2,415 [C]  
7,6*1,15*0,2=1,748 [D]  
v otvoru   
9,9*11*0,2=21,780 [E]  
vyústění odvodnnění   
1*1*4*0,2=0,800 [F]  
Celkem: A+B+C+D+E+F=33,413 [G]</t>
  </si>
  <si>
    <t>35</t>
  </si>
  <si>
    <t>ZKPP  
18,2*7=127,400 [A]</t>
  </si>
  <si>
    <t>56</t>
  </si>
  <si>
    <t>R501410</t>
  </si>
  <si>
    <t>ZŘÍZENÍ KONSTRUČNÍ VRSTVY TĚLESA ŽELEZNIČNÍHO SPODKU ZE KAMENIVO STMELENÉ CEMENTEM KSC 8/10</t>
  </si>
  <si>
    <t>výměna podloží KSC C8/10  
8,51*24,3=206,793 [A]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</si>
  <si>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</si>
  <si>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Přidružená stavební výroba</t>
  </si>
  <si>
    <t>36</t>
  </si>
  <si>
    <t>711117</t>
  </si>
  <si>
    <t>IZOLACE BĚŽNÝCH KONSTRUKCÍ PROTI ZEMNÍ VLHKOSTI Z PE FÓLIÍ</t>
  </si>
  <si>
    <t>NK  
10,5*5,9=61,950 [A]</t>
  </si>
  <si>
    <t>37</t>
  </si>
  <si>
    <t>711412</t>
  </si>
  <si>
    <t>IZOLACE MOSTOVEK CELOPLOŠNÁ ASFALTOVÝMI PÁSY</t>
  </si>
  <si>
    <t>NK  
10,5*5,9=61,950 [A]  
opěry   
2,070*5,9*2=24,426 [B]  
základy   
3,5*5,9*2=41,300 [C]  
1,5*5,9*2=17,700 [D]  
předpolí   
5,5*6,6*2=72,600 [E]  
Celkem: A+B+C+D+E=217,976 [F]</t>
  </si>
  <si>
    <t>38</t>
  </si>
  <si>
    <t>711509</t>
  </si>
  <si>
    <t>OCHRANA IZOLACE NA POVRCHU TEXTILIÍ</t>
  </si>
  <si>
    <t>39</t>
  </si>
  <si>
    <t>71311</t>
  </si>
  <si>
    <t>IZOLACE TEPELNÁ BĚŽNÝCH KONSTRUKCÍ PEVNÁ</t>
  </si>
  <si>
    <t>XPS desky tl.50mm  
opěry   
2,070*5,9*2=24,426 [A]  
základy   
3,5*5,9*2=41,300 [B]  
1,5*5,9*2=17,700 [C]  
Celkem: A+B+C=83,426 [D]</t>
  </si>
  <si>
    <t>40</t>
  </si>
  <si>
    <t>747613</t>
  </si>
  <si>
    <t>MĚŘENÍ KOROZIVNÍCH ÚČÍNKŮ BLUDNÝCH PROUDŮ NA ZEMNICÍ SÍŤ ELEKTRIZOVANÉ STANICE</t>
  </si>
  <si>
    <t>57</t>
  </si>
  <si>
    <t>R711111</t>
  </si>
  <si>
    <t>IZOLACE BĚŽNÝCH KONSTRUKCÍ PENETRAČNÍM ADHEZNÍM NÁTĚREM NA BÁZI NÍZKOVISKÓZNÍCH PRYSKYŘIC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</si>
  <si>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</si>
  <si>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</si>
  <si>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41</t>
  </si>
  <si>
    <t>875332</t>
  </si>
  <si>
    <t>POTRUBÍ DREN Z TRUB PLAST DN DO 150MM DĚROVANÝCH</t>
  </si>
  <si>
    <t>příčné odvodnění za opěrami   
10*2=20,000 [A]</t>
  </si>
  <si>
    <t>42</t>
  </si>
  <si>
    <t>9112A3</t>
  </si>
  <si>
    <t>ZÁBRADLÍ MOSTNÍ S VODOR MADLY - DEMONTÁŽ S PŘESUNEM</t>
  </si>
  <si>
    <t>stávající zábradlí  
10*2=20,000 [A]</t>
  </si>
  <si>
    <t>43</t>
  </si>
  <si>
    <t>931243</t>
  </si>
  <si>
    <t>VLOŽKA DILAT SPAR Z PRYŽ PÁSŮ ŠÍŘ DO 400MM PROFIL TL DO 9MM</t>
  </si>
  <si>
    <t>mezi prefabrikáty  
NK  
1,245*5*2=12,450 [A]  
9,5*5=47,500 [B]  
křídla  
0,8*4=3,200 [C]  
Celkem: A+B+C=63,150 [D]</t>
  </si>
  <si>
    <t>44</t>
  </si>
  <si>
    <t>931385</t>
  </si>
  <si>
    <t>TĚSNĚNÍ DILATAČNÍCH SPAR SILIKONOVÝM TMELEM PRŮŘEZU DO 600MM2</t>
  </si>
  <si>
    <t>45</t>
  </si>
  <si>
    <t>966138</t>
  </si>
  <si>
    <t>BOURÁNÍ KONSTRUKCÍ Z KAMENE NA MC S ODVOZEM DO 20KM</t>
  </si>
  <si>
    <t>bourání stávajících opěr   
O01  
3,9*5,360=20,904 [A]  
O02   
3,9*5,360=20,904 [B]  
křídla   
9,06*0,8*2=14,496 [C]  
8,2*0,8*2=13,120 [D]  
Celkem: A+B+C+D=69,424 [E]</t>
  </si>
  <si>
    <t>46</t>
  </si>
  <si>
    <t>96613B</t>
  </si>
  <si>
    <t>BOURÁNÍ KONSTRUKCÍ Z KAMENE NA MC - DOPRAVA</t>
  </si>
  <si>
    <t>69,424*5=347,120 [A]</t>
  </si>
  <si>
    <t>47</t>
  </si>
  <si>
    <t>966158</t>
  </si>
  <si>
    <t>BOURÁNÍ KONSTRUKCÍ Z PROST BETONU S ODVOZEM DO 20KM</t>
  </si>
  <si>
    <t>závěrná zeď a úložný práh   
1,95*5*2=19,500 [A]</t>
  </si>
  <si>
    <t>48</t>
  </si>
  <si>
    <t>96615B</t>
  </si>
  <si>
    <t>BOURÁNÍ KONSTRUKCÍ Z PROSTÉHO BETONU - DOPRAVA</t>
  </si>
  <si>
    <t>19,5*5=97,500 [A]</t>
  </si>
  <si>
    <t>49</t>
  </si>
  <si>
    <t>966178</t>
  </si>
  <si>
    <t>BOURÁNÍ KONSTRUKCÍ ZE DŘEVA S ODVOZEM DO 20KM</t>
  </si>
  <si>
    <t>Mostnice   
0,25*0,22*2,4*19=2,508 [A]  
pozednice   
0,25*0,23*2,5*2=0,288 [B]  
Celkem: A+B=2,796 [C]</t>
  </si>
  <si>
    <t>50</t>
  </si>
  <si>
    <t>96617B</t>
  </si>
  <si>
    <t>BOURÁNÍ KONSTRUKCÍ ZE DŘEVA - DOPRAVA</t>
  </si>
  <si>
    <t>2,796*5=13,980 [A]</t>
  </si>
  <si>
    <t>58</t>
  </si>
  <si>
    <t>R966188</t>
  </si>
  <si>
    <t>DEMONTÁŽ KONSTRUKCÍ KOVOVÝCH</t>
  </si>
  <si>
    <t>demontáž a rozpálení stávající NK předpoklad   
15=15,000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</si>
  <si>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</si>
  <si>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</si>
  <si>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</si>
  <si>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</si>
  <si>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</si>
  <si>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</si>
  <si>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132737</t>
  </si>
  <si>
    <t>HLOUBENÍ RÝH ŠÍŘ DO 2M PAŽ I NEPAŽ TŘ. I, ODVOZ DO 16KM</t>
  </si>
  <si>
    <t>odkop ruční pro kabely</t>
  </si>
  <si>
    <t>odkop ruční pro kabely 
420*0,5*0,8=168.000 [A]</t>
  </si>
  <si>
    <t>132738</t>
  </si>
  <si>
    <t>HLOUBENÍ RÝH ŠÍŘ DO 2M PAŽ I NEPAŽ TŘ. I, ODVOZ DO 20KM</t>
  </si>
  <si>
    <t>132739</t>
  </si>
  <si>
    <t>168*5=840.000 [A]</t>
  </si>
  <si>
    <t>702112</t>
  </si>
  <si>
    <t>KABELOVÝ ŽLAB ZEMNÍ VČETNĚ KRYTU SVĚTLÉ ŠÍŘKY PŘES 120 DO 250 MM</t>
  </si>
  <si>
    <t>nové kabelové žlaby   
17,880*2=35,760 [A]</t>
  </si>
  <si>
    <t>702313</t>
  </si>
  <si>
    <t>ZAKRYTÍ KABELŮ VÝSTRAŽNOU FÓLIÍ ŠÍŘKY PŘES 40 CM</t>
  </si>
  <si>
    <t>420=420.000 [A]</t>
  </si>
  <si>
    <t>702902</t>
  </si>
  <si>
    <t>ZASYPÁNÍ KABELOVÉHO ŽLABU VRSTVOU Z PŘESÁTÉHO PÍSKU ČI VÝKOPKU SVĚTLÉ ŠÍŘKY PŘES 120 DO 250 MM</t>
  </si>
  <si>
    <t>75H111</t>
  </si>
  <si>
    <t>STOŽÁR (SLOUP) DŘEVĚNÝ JEDNODUCHÝ PATKOVANÝ</t>
  </si>
  <si>
    <t>Vyvěšení kabelového vedení pomocí nosného lanka. 2 ks provizorních podpěrnách sloupků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</si>
  <si>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</si>
  <si>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</si>
  <si>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</si>
  <si>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02730</t>
  </si>
  <si>
    <t>POMOC PRÁCE ZŘÍZ NEBO ZAJIŠŤ OCHRANU INŽENÝRSKÝCH SÍTÍ</t>
  </si>
  <si>
    <t>Vyvěšení kabelového vedení pomocí nosného lanka.</t>
  </si>
  <si>
    <t>D.2.3.1</t>
  </si>
  <si>
    <t>Trakční a energetická zařízení</t>
  </si>
  <si>
    <t xml:space="preserve">  SO 11-81-01</t>
  </si>
  <si>
    <t>Úprava trakčního vedení</t>
  </si>
  <si>
    <t>SO 11-81-01</t>
  </si>
  <si>
    <t>viz polohový plán, technická zpráva  
8=8,000 [A]</t>
  </si>
  <si>
    <t>74A110</t>
  </si>
  <si>
    <t>ZÁKLAD TV HLOUBENÝ V JAKÉKOLIV TŘÍDĚ ZEMINY</t>
  </si>
  <si>
    <t>viz výkaz základů  
3,08=3,080 [A]</t>
  </si>
  <si>
    <t>74A340</t>
  </si>
  <si>
    <t>KOTEVNÍ SLOUPEK PRO ZÁKLAD TV</t>
  </si>
  <si>
    <t>viz stavební tabulka  
1=1,000 [A]</t>
  </si>
  <si>
    <t>74C134</t>
  </si>
  <si>
    <t>VÝŠKOVÁ A SMĚROVÁ REGULACE KONZOLY NEBO SIK</t>
  </si>
  <si>
    <t>viz polohový plán  
5=5,000 [A]</t>
  </si>
  <si>
    <t>74C135</t>
  </si>
  <si>
    <t>SVISLÝ POSUN KONZOLY NA STOŽÁRU</t>
  </si>
  <si>
    <t>viz technická zpráva  
4=4,000 [A]</t>
  </si>
  <si>
    <t>74C137</t>
  </si>
  <si>
    <t>UVOLNĚNÍ A ZPĚTNÁ MONTÁŽ TR NEBO NL V ZÁVĚSU</t>
  </si>
  <si>
    <t>viz technická zpráva  
8=8,000 [A]</t>
  </si>
  <si>
    <t>74C312</t>
  </si>
  <si>
    <t>VĚŠÁK TROLEJE ZÁKLADNÍ (PEVNÝ NEBO KLUZNÝ)</t>
  </si>
  <si>
    <t>viz polohový plán  
85=85,000 [A]</t>
  </si>
  <si>
    <t>74C315</t>
  </si>
  <si>
    <t>PROUDOVÉ PROPOJENÍ PODÉLNÝCH POLÍ</t>
  </si>
  <si>
    <t>viz polohový plán  
4=4,000 [A]</t>
  </si>
  <si>
    <t>74C321</t>
  </si>
  <si>
    <t>SPOJKA LAN A TROLEJÍ NEIZOLOVANÁ</t>
  </si>
  <si>
    <t>viz polohový plán  
2=2,000 [A]</t>
  </si>
  <si>
    <t>74C322</t>
  </si>
  <si>
    <t>SPOJKA LAN A TROLEJÍ IZOLOVANÁ</t>
  </si>
  <si>
    <t>viz polohový plán  
3=3,000 [A]</t>
  </si>
  <si>
    <t>74C323</t>
  </si>
  <si>
    <t>SPOJKA TROLEJÍ SJÍZDNÁ</t>
  </si>
  <si>
    <t>viz polohový plán  
1=1,000 [A]</t>
  </si>
  <si>
    <t>74C341</t>
  </si>
  <si>
    <t>PEVNÝ BOD KOMPENZOVANÉ SESTAVY</t>
  </si>
  <si>
    <t>74C342</t>
  </si>
  <si>
    <t>KOTVENÍ PEVNÉHO BODU NA STOŽÁRU (VŠECH TYPŮ), 1 LANO</t>
  </si>
  <si>
    <t>viz tabulka kotvení  
1=1,000 [A]</t>
  </si>
  <si>
    <t>74C571</t>
  </si>
  <si>
    <t>TAŽENÍ NOSNÉHO LANA 50 MM2 BZ, FE</t>
  </si>
  <si>
    <t>viz polohový plán  
660=660,000 [A]</t>
  </si>
  <si>
    <t>74C582</t>
  </si>
  <si>
    <t>TAŽENÍ TROLEJE 100 MM2 CU</t>
  </si>
  <si>
    <t>viz polohový plán   
500=500,000 [A]</t>
  </si>
  <si>
    <t>74C591</t>
  </si>
  <si>
    <t>VÝŠKOVÁ REGULACE TROLEJE</t>
  </si>
  <si>
    <t>viz technická zpráva  
600=600,000 [A]</t>
  </si>
  <si>
    <t>74C596</t>
  </si>
  <si>
    <t>ZAJIŠTĚNÍ KOTVENÍ NL A TR VŠECH SESTAV</t>
  </si>
  <si>
    <t>viz technická zpráva  
2=2,000 [A]</t>
  </si>
  <si>
    <t>74C5A1</t>
  </si>
  <si>
    <t>DEFINITIVNÍ REGULACE POHYBLIVÉHO KOTVENÍ TROLEJE</t>
  </si>
  <si>
    <t>74C5A2</t>
  </si>
  <si>
    <t>DEFINITIVNÍ REGULACE POHYBLIVÉHO KOTVENÍ NOSNÉHO LANA</t>
  </si>
  <si>
    <t>74C921</t>
  </si>
  <si>
    <t>PŘÍMÉ UKOLEJNĚNÍ KONSTRUKCE VŠECH TYPŮ (VČETNĚ VÝZTUŽNÝCH DVOJIC) - 1 VODIČ</t>
  </si>
  <si>
    <t>74C925</t>
  </si>
  <si>
    <t>PŘESUN UKOLEJNĚNÍ (DEMONTÁŽ + MONTÁŽ UKOLEJNĚNÍ NA JINOU KONSTRUKCI)</t>
  </si>
  <si>
    <t>viz technická zpráva  
7=7,000 [A]</t>
  </si>
  <si>
    <t>74C971</t>
  </si>
  <si>
    <t>POSPOJOVÁNÍ VODIVÝCH KONSTRUKCÍ PROUDOVOU PROPOJKOU</t>
  </si>
  <si>
    <t>viz technická zpráva  
10=10,000 [A]</t>
  </si>
  <si>
    <t>74C976</t>
  </si>
  <si>
    <t>ZPRACOVÁNÍ KSU A TP PRO ÚČELY ZAVEDENÍ DO PROVOZU ZA 100 M ZPROVOZŇOVANÉ SKUPINY</t>
  </si>
  <si>
    <t>viz technická zpráva  
6=6,000 [A]</t>
  </si>
  <si>
    <t>74CF11</t>
  </si>
  <si>
    <t>TAŽNÉ HNACÍ VOZIDLO K PRACOVNÍM SOUPRAVÁM (PRO VODIČE - MONTÁŽ)</t>
  </si>
  <si>
    <t>HOD</t>
  </si>
  <si>
    <t>odborný odhad   
36=36,000 [A]</t>
  </si>
  <si>
    <t>74EF11</t>
  </si>
  <si>
    <t>HNACÍ KOLEJOVÁ VOZIDLA DEMONTÁŽNÍCH SOUPRAV PRO PRÁCE NA TV</t>
  </si>
  <si>
    <t>odborný odhad   
20=20,000 [A]</t>
  </si>
  <si>
    <t>74F312</t>
  </si>
  <si>
    <t>MĚŘENÍ PARAMETRŮ TV STATICKÉ</t>
  </si>
  <si>
    <t>KM</t>
  </si>
  <si>
    <t>viz technická zpráva   
1=1,000 [A]</t>
  </si>
  <si>
    <t>74F313</t>
  </si>
  <si>
    <t>MĚŘENÍ ELEKTRICKÝCH VLASTNOSTÍ TV</t>
  </si>
  <si>
    <t>viz. Technická zpráva  
1=1,000 [A]</t>
  </si>
  <si>
    <t>74F322</t>
  </si>
  <si>
    <t>REVIZNÍ ZPRÁVA</t>
  </si>
  <si>
    <t>viz. Technická zpráva  
2=2,000 [A]</t>
  </si>
  <si>
    <t>74F323</t>
  </si>
  <si>
    <t>PROTOKOL UTZ</t>
  </si>
  <si>
    <t>74F331</t>
  </si>
  <si>
    <t>TECHNICKÁ POMOC PŘI VÝSTAVBĚ TV</t>
  </si>
  <si>
    <t>viz. Technická zpráva  
8=8,000 [A]</t>
  </si>
  <si>
    <t>74F411</t>
  </si>
  <si>
    <t>DEMONTÁŽ BETONOVÝCH ZÁKLADŮ TV</t>
  </si>
  <si>
    <t>viz technická zpráva  
3,08=3,080 [A]</t>
  </si>
  <si>
    <t>74F433</t>
  </si>
  <si>
    <t>DEMONTÁŽ OTOČNÝCH KONZOL TV VČETNĚ UPEVNĚNÍ</t>
  </si>
  <si>
    <t>viz technická zpráva  
16=16,000 [A]</t>
  </si>
  <si>
    <t>74F442</t>
  </si>
  <si>
    <t>DEMONTÁŽ PEVNÝCH BODŮ VČETNĚ ZAKOTVENÍ</t>
  </si>
  <si>
    <t>viz technická zpráva  
1=1,000 [A]</t>
  </si>
  <si>
    <t>74F444</t>
  </si>
  <si>
    <t>DEMONTÁŽ KOTVENÍ TR NEBO NL POHYBLIVÝCH</t>
  </si>
  <si>
    <t>viz technická zpráva,polohový plán   
4=4,000 [A]</t>
  </si>
  <si>
    <t>74F455</t>
  </si>
  <si>
    <t>DEMONTÁŽ VĚŠÁKŮ TROLEJE</t>
  </si>
  <si>
    <t>viz technická zpráva,polohový plán   
85=85,000 [A]</t>
  </si>
  <si>
    <t>74F456</t>
  </si>
  <si>
    <t>DEMONTÁŽ PROUDOVÝCH PROPOJENÍ PODÉLNÝCH A PŘÍČNÝCH</t>
  </si>
  <si>
    <t>74F457</t>
  </si>
  <si>
    <t>DEMONTÁŽ VLOŽENÝCH IZOLACÍ V PODÉLNÝCH A PŘÍČNÝCH POLÍCH</t>
  </si>
  <si>
    <t>viz technická zpráva,polohový plán   
2=2,000 [A]</t>
  </si>
  <si>
    <t>74F465</t>
  </si>
  <si>
    <t>DEMONTÁŽ TROLEJE VČETNĚ NÁSTAVKŮ STOČENÍM NA BUBEN</t>
  </si>
  <si>
    <t>viz technická zpráva,polohový plán   
550=550,000 [A]</t>
  </si>
  <si>
    <t>74F467</t>
  </si>
  <si>
    <t>DEMONTÁŽ LAN NOSNÝCH VČETNĚ NÁSTAVKŮ STOČENÍM NA BUBEN</t>
  </si>
  <si>
    <t>R74F491</t>
  </si>
  <si>
    <t>DEMONTÁŽ - ODVOZ (NA LIKVIDACI ODPADŮ NEBO JINÉ URČENÉ MÍSTO)</t>
  </si>
  <si>
    <t>viz technická zpráva,polohový plán   
30=30,000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</si>
  <si>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</si>
  <si>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R74C810</t>
  </si>
  <si>
    <t>UPEVNĚNÍ KONZOLY - STŘEDOVÉ, STRANOVÉ - pouze montáž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</si>
  <si>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</si>
  <si>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</si>
  <si>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</si>
  <si>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</si>
  <si>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</si>
  <si>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</si>
  <si>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</si>
  <si>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</si>
  <si>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</si>
  <si>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</si>
  <si>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</si>
  <si>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</si>
  <si>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</si>
  <si>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</si>
  <si>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</si>
  <si>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</si>
  <si>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</si>
  <si>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</si>
  <si>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</si>
  <si>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</si>
  <si>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</si>
  <si>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</si>
  <si>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</si>
  <si>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</si>
  <si>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</si>
  <si>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</si>
  <si>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</si>
  <si>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</si>
  <si>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</si>
  <si>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VSEOB004</t>
  </si>
  <si>
    <t>Nájem hrazený zhotovitelem stavby</t>
  </si>
  <si>
    <t>v předepsaném rozsahu a počtu dle zadávací dokumentace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</si>
  <si>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</si>
  <si>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</si>
  <si>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</si>
  <si>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</si>
  <si>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po dobu trvání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</si>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</sst>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11-10-01.01'!K8+'SO 11-10-01.01'!M8</f>
      </c>
      <c s="14">
        <f>C11*0.21</f>
      </c>
      <c s="14">
        <f>C11+D11</f>
      </c>
      <c s="13">
        <f>'SO 11-10-01.01'!T7</f>
      </c>
    </row>
    <row r="12" spans="1:6" ht="12.75">
      <c r="A12" s="11" t="s">
        <v>157</v>
      </c>
      <c s="12" t="s">
        <v>158</v>
      </c>
      <c s="14">
        <f>'SO 11-10-01.02'!K8+'SO 11-10-01.02'!M8</f>
      </c>
      <c s="14">
        <f>C12*0.21</f>
      </c>
      <c s="14">
        <f>C12+D12</f>
      </c>
      <c s="13">
        <f>'SO 11-10-01.02'!T7</f>
      </c>
    </row>
    <row r="13" spans="1:6" ht="12.75">
      <c r="A13" s="11" t="s">
        <v>165</v>
      </c>
      <c s="12" t="s">
        <v>166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167</v>
      </c>
      <c s="12" t="s">
        <v>168</v>
      </c>
      <c s="14">
        <f>'SO 11-20-01'!K8+'SO 11-20-01'!M8</f>
      </c>
      <c s="14">
        <f>C14*0.21</f>
      </c>
      <c s="14">
        <f>C14+D14</f>
      </c>
      <c s="13">
        <f>'SO 11-20-01'!T7</f>
      </c>
    </row>
    <row r="15" spans="1:6" ht="12.75">
      <c r="A15" s="11" t="s">
        <v>379</v>
      </c>
      <c s="12" t="s">
        <v>380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381</v>
      </c>
      <c s="12" t="s">
        <v>382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409</v>
      </c>
      <c s="12" t="s">
        <v>410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411</v>
      </c>
      <c s="12" t="s">
        <v>412</v>
      </c>
      <c s="14">
        <f>'SO 11-81-01'!K8+'SO 11-81-01'!M8</f>
      </c>
      <c s="14">
        <f>C18*0.21</f>
      </c>
      <c s="14">
        <f>C18+D18</f>
      </c>
      <c s="13">
        <f>'SO 11-81-01'!T7</f>
      </c>
    </row>
    <row r="19" spans="1:6" ht="12.75">
      <c r="A19" s="11" t="s">
        <v>531</v>
      </c>
      <c s="12" t="s">
        <v>532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533</v>
      </c>
      <c s="12" t="s">
        <v>534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0+J9+J18+J43+J76</f>
      </c>
      <c s="29">
        <f>0+K9+K18+K43+K76</f>
      </c>
      <c s="29">
        <f>0+L9+L18+L43+L76</f>
      </c>
      <c s="29">
        <f>0+M9+M18+M43+M76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5287.97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1786.32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3" ht="12.75">
      <c r="A18" t="s">
        <v>46</v>
      </c>
      <c r="C18" s="31" t="s">
        <v>50</v>
      </c>
      <c r="E18" s="33" t="s">
        <v>64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65</v>
      </c>
      <c s="35" t="s">
        <v>52</v>
      </c>
      <c s="6" t="s">
        <v>66</v>
      </c>
      <c s="36" t="s">
        <v>67</v>
      </c>
      <c s="37">
        <v>121.242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02">
      <c r="A21" s="35" t="s">
        <v>57</v>
      </c>
      <c r="E21" s="40" t="s">
        <v>68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69</v>
      </c>
      <c s="34" t="s">
        <v>70</v>
      </c>
      <c s="35" t="s">
        <v>52</v>
      </c>
      <c s="6" t="s">
        <v>71</v>
      </c>
      <c s="36" t="s">
        <v>67</v>
      </c>
      <c s="37">
        <v>2643.985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76.5">
      <c r="A25" s="35" t="s">
        <v>57</v>
      </c>
      <c r="E25" s="40" t="s">
        <v>72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73</v>
      </c>
      <c s="34" t="s">
        <v>74</v>
      </c>
      <c s="35" t="s">
        <v>52</v>
      </c>
      <c s="6" t="s">
        <v>75</v>
      </c>
      <c s="36" t="s">
        <v>67</v>
      </c>
      <c s="37">
        <v>13219.925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76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808.28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76.5">
      <c r="A33" s="35" t="s">
        <v>57</v>
      </c>
      <c r="E33" s="40" t="s">
        <v>81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80</v>
      </c>
      <c s="37">
        <v>808.28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76.5">
      <c r="A37" s="35" t="s">
        <v>57</v>
      </c>
      <c r="E37" s="40" t="s">
        <v>85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80</v>
      </c>
      <c s="37">
        <v>808.28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63.75">
      <c r="A41" s="35" t="s">
        <v>57</v>
      </c>
      <c r="E41" s="40" t="s">
        <v>89</v>
      </c>
    </row>
    <row r="42" spans="1:5" ht="12.75">
      <c r="A42" t="s">
        <v>59</v>
      </c>
      <c r="E42" s="39" t="s">
        <v>60</v>
      </c>
    </row>
    <row r="43" spans="1:13" ht="12.75">
      <c r="A43" t="s">
        <v>46</v>
      </c>
      <c r="C43" s="31" t="s">
        <v>73</v>
      </c>
      <c r="E43" s="33" t="s">
        <v>90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25.5">
      <c r="A44" t="s">
        <v>49</v>
      </c>
      <c s="34" t="s">
        <v>91</v>
      </c>
      <c s="34" t="s">
        <v>92</v>
      </c>
      <c s="35" t="s">
        <v>52</v>
      </c>
      <c s="6" t="s">
        <v>93</v>
      </c>
      <c s="36" t="s">
        <v>67</v>
      </c>
      <c s="37">
        <v>1035.638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94</v>
      </c>
    </row>
    <row r="46" spans="1:5" ht="25.5">
      <c r="A46" s="35" t="s">
        <v>57</v>
      </c>
      <c r="E46" s="40" t="s">
        <v>95</v>
      </c>
    </row>
    <row r="47" spans="1:5" ht="12.75">
      <c r="A47" t="s">
        <v>59</v>
      </c>
      <c r="E47" s="39" t="s">
        <v>60</v>
      </c>
    </row>
    <row r="48" spans="1:16" ht="25.5">
      <c r="A48" t="s">
        <v>49</v>
      </c>
      <c s="34" t="s">
        <v>96</v>
      </c>
      <c s="34" t="s">
        <v>97</v>
      </c>
      <c s="35" t="s">
        <v>52</v>
      </c>
      <c s="6" t="s">
        <v>98</v>
      </c>
      <c s="36" t="s">
        <v>67</v>
      </c>
      <c s="37">
        <v>1657.021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25.5">
      <c r="A50" s="35" t="s">
        <v>57</v>
      </c>
      <c r="E50" s="40" t="s">
        <v>99</v>
      </c>
    </row>
    <row r="51" spans="1:5" ht="12.75">
      <c r="A51" t="s">
        <v>59</v>
      </c>
      <c r="E51" s="39" t="s">
        <v>60</v>
      </c>
    </row>
    <row r="52" spans="1:16" ht="12.75">
      <c r="A52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67</v>
      </c>
      <c s="37">
        <v>1022.623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63.75">
      <c r="A54" s="35" t="s">
        <v>57</v>
      </c>
      <c r="E54" s="40" t="s">
        <v>103</v>
      </c>
    </row>
    <row r="55" spans="1:5" ht="12.75">
      <c r="A55" t="s">
        <v>59</v>
      </c>
      <c r="E55" s="39" t="s">
        <v>60</v>
      </c>
    </row>
    <row r="56" spans="1:16" ht="12.75">
      <c r="A56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67</v>
      </c>
      <c s="37">
        <v>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38.25">
      <c r="A58" s="35" t="s">
        <v>57</v>
      </c>
      <c r="E58" s="40" t="s">
        <v>107</v>
      </c>
    </row>
    <row r="59" spans="1:5" ht="12.75">
      <c r="A59" t="s">
        <v>59</v>
      </c>
      <c r="E59" s="39" t="s">
        <v>60</v>
      </c>
    </row>
    <row r="60" spans="1:16" ht="25.5">
      <c r="A60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111</v>
      </c>
      <c s="37">
        <v>422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112</v>
      </c>
    </row>
    <row r="63" spans="1:5" ht="12.75">
      <c r="A63" t="s">
        <v>59</v>
      </c>
      <c r="E63" s="39" t="s">
        <v>60</v>
      </c>
    </row>
    <row r="64" spans="1:16" ht="25.5">
      <c r="A64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111</v>
      </c>
      <c s="37">
        <v>524.8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25.5">
      <c r="A66" s="35" t="s">
        <v>57</v>
      </c>
      <c r="E66" s="40" t="s">
        <v>116</v>
      </c>
    </row>
    <row r="67" spans="1:5" ht="12.75">
      <c r="A67" t="s">
        <v>59</v>
      </c>
      <c r="E67" s="39" t="s">
        <v>60</v>
      </c>
    </row>
    <row r="68" spans="1:16" ht="12.75">
      <c r="A68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120</v>
      </c>
      <c s="37">
        <v>42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121</v>
      </c>
    </row>
    <row r="71" spans="1:5" ht="12.75">
      <c r="A71" t="s">
        <v>59</v>
      </c>
      <c r="E71" s="39" t="s">
        <v>60</v>
      </c>
    </row>
    <row r="72" spans="1:16" ht="25.5">
      <c r="A72" t="s">
        <v>49</v>
      </c>
      <c s="34" t="s">
        <v>122</v>
      </c>
      <c s="34" t="s">
        <v>123</v>
      </c>
      <c s="35" t="s">
        <v>52</v>
      </c>
      <c s="6" t="s">
        <v>124</v>
      </c>
      <c s="36" t="s">
        <v>111</v>
      </c>
      <c s="37">
        <v>103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25.5">
      <c r="A74" s="35" t="s">
        <v>57</v>
      </c>
      <c r="E74" s="40" t="s">
        <v>125</v>
      </c>
    </row>
    <row r="75" spans="1:5" ht="12.75">
      <c r="A75" t="s">
        <v>59</v>
      </c>
      <c r="E75" s="39" t="s">
        <v>60</v>
      </c>
    </row>
    <row r="76" spans="1:13" ht="12.75">
      <c r="A76" t="s">
        <v>46</v>
      </c>
      <c r="C76" s="31" t="s">
        <v>91</v>
      </c>
      <c r="E76" s="33" t="s">
        <v>126</v>
      </c>
      <c r="J76" s="32">
        <f>0</f>
      </c>
      <c s="32">
        <f>0</f>
      </c>
      <c s="32">
        <f>0+L77+L81+L85+L89+L93+L97</f>
      </c>
      <c s="32">
        <f>0+M77+M81+M85+M89+M93+M97</f>
      </c>
    </row>
    <row r="77" spans="1:16" ht="12.75">
      <c r="A77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67</v>
      </c>
      <c s="37">
        <v>992.4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25.5">
      <c r="A79" s="35" t="s">
        <v>57</v>
      </c>
      <c r="E79" s="40" t="s">
        <v>130</v>
      </c>
    </row>
    <row r="80" spans="1:5" ht="12.75">
      <c r="A80" t="s">
        <v>59</v>
      </c>
      <c r="E80" s="39" t="s">
        <v>60</v>
      </c>
    </row>
    <row r="81" spans="1:16" ht="12.75">
      <c r="A81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134</v>
      </c>
      <c s="37">
        <v>24810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135</v>
      </c>
    </row>
    <row r="84" spans="1:5" ht="12.75">
      <c r="A84" t="s">
        <v>59</v>
      </c>
      <c r="E84" s="39" t="s">
        <v>60</v>
      </c>
    </row>
    <row r="85" spans="1:16" ht="12.75">
      <c r="A85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111</v>
      </c>
      <c s="37">
        <v>410.9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139</v>
      </c>
    </row>
    <row r="88" spans="1:5" ht="178.5">
      <c r="A88" t="s">
        <v>59</v>
      </c>
      <c r="E88" s="39" t="s">
        <v>140</v>
      </c>
    </row>
    <row r="89" spans="1:16" ht="25.5">
      <c r="A89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111</v>
      </c>
      <c s="37">
        <v>11.1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25.5">
      <c r="A91" s="35" t="s">
        <v>57</v>
      </c>
      <c r="E91" s="40" t="s">
        <v>144</v>
      </c>
    </row>
    <row r="92" spans="1:5" ht="216.75">
      <c r="A92" t="s">
        <v>59</v>
      </c>
      <c r="E92" s="39" t="s">
        <v>145</v>
      </c>
    </row>
    <row r="93" spans="1:16" ht="25.5">
      <c r="A93" t="s">
        <v>49</v>
      </c>
      <c s="34" t="s">
        <v>146</v>
      </c>
      <c s="34" t="s">
        <v>147</v>
      </c>
      <c s="35" t="s">
        <v>52</v>
      </c>
      <c s="6" t="s">
        <v>148</v>
      </c>
      <c s="36" t="s">
        <v>149</v>
      </c>
      <c s="37">
        <v>207.848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150</v>
      </c>
    </row>
    <row r="95" spans="1:5" ht="12.75">
      <c r="A95" s="35" t="s">
        <v>57</v>
      </c>
      <c r="E95" s="40" t="s">
        <v>151</v>
      </c>
    </row>
    <row r="96" spans="1:5" ht="127.5">
      <c r="A96" t="s">
        <v>59</v>
      </c>
      <c r="E96" s="39" t="s">
        <v>152</v>
      </c>
    </row>
    <row r="97" spans="1:16" ht="25.5">
      <c r="A97" t="s">
        <v>49</v>
      </c>
      <c s="34" t="s">
        <v>153</v>
      </c>
      <c s="34" t="s">
        <v>154</v>
      </c>
      <c s="35" t="s">
        <v>52</v>
      </c>
      <c s="6" t="s">
        <v>155</v>
      </c>
      <c s="36" t="s">
        <v>149</v>
      </c>
      <c s="37">
        <v>7677.25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150</v>
      </c>
    </row>
    <row r="99" spans="1:5" ht="12.75">
      <c r="A99" s="35" t="s">
        <v>57</v>
      </c>
      <c r="E99" s="40" t="s">
        <v>156</v>
      </c>
    </row>
    <row r="100" spans="1:5" ht="127.5">
      <c r="A100" t="s">
        <v>59</v>
      </c>
      <c r="E100" s="39" t="s">
        <v>152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159</v>
      </c>
      <c r="E8" s="30" t="s">
        <v>158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73</v>
      </c>
      <c r="E9" s="33" t="s">
        <v>90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160</v>
      </c>
      <c s="35" t="s">
        <v>52</v>
      </c>
      <c s="6" t="s">
        <v>161</v>
      </c>
      <c s="36" t="s">
        <v>111</v>
      </c>
      <c s="37">
        <v>525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76.5">
      <c r="A11" s="35" t="s">
        <v>56</v>
      </c>
      <c r="E11" s="39" t="s">
        <v>162</v>
      </c>
    </row>
    <row r="12" spans="1:5" ht="25.5">
      <c r="A12" s="35" t="s">
        <v>57</v>
      </c>
      <c r="E12" s="40" t="s">
        <v>163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105</v>
      </c>
      <c s="35" t="s">
        <v>52</v>
      </c>
      <c s="6" t="s">
        <v>106</v>
      </c>
      <c s="36" t="s">
        <v>67</v>
      </c>
      <c s="37">
        <v>52.5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164</v>
      </c>
    </row>
    <row r="17" spans="1:5" ht="12.75">
      <c r="A17" t="s">
        <v>59</v>
      </c>
      <c r="E1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</v>
      </c>
      <c r="E4" s="26" t="s">
        <v>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COUNTIFS(L8:L238,"=0",A8:A238,"P")+COUNTIFS(L8:L238,"",A8:A238,"P")+SUM(Q8:Q238)</f>
      </c>
    </row>
    <row r="8" spans="1:13" ht="12.75">
      <c r="A8" t="s">
        <v>44</v>
      </c>
      <c r="C8" s="28" t="s">
        <v>169</v>
      </c>
      <c r="E8" s="30" t="s">
        <v>168</v>
      </c>
      <c r="J8" s="29">
        <f>0+J9+J34+J75+J100+J133+J162+J171+J196+J201</f>
      </c>
      <c s="29">
        <f>0+K9+K34+K75+K100+K133+K162+K171+K196+K201</f>
      </c>
      <c s="29">
        <f>0+L9+L34+L75+L100+L133+L162+L171+L196+L201</f>
      </c>
      <c s="29">
        <f>0+M9+M34+M75+M100+M133+M162+M171+M196+M201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651.9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170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171</v>
      </c>
      <c s="35" t="s">
        <v>52</v>
      </c>
      <c s="6" t="s">
        <v>172</v>
      </c>
      <c s="36" t="s">
        <v>54</v>
      </c>
      <c s="37">
        <v>44.85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173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174</v>
      </c>
      <c s="35" t="s">
        <v>52</v>
      </c>
      <c s="6" t="s">
        <v>175</v>
      </c>
      <c s="36" t="s">
        <v>54</v>
      </c>
      <c s="37">
        <v>194.387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176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69</v>
      </c>
      <c s="34" t="s">
        <v>177</v>
      </c>
      <c s="35" t="s">
        <v>52</v>
      </c>
      <c s="6" t="s">
        <v>178</v>
      </c>
      <c s="36" t="s">
        <v>179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180</v>
      </c>
    </row>
    <row r="24" spans="1:5" ht="12.75">
      <c r="A24" s="35" t="s">
        <v>57</v>
      </c>
      <c r="E24" s="40" t="s">
        <v>52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80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184</v>
      </c>
      <c>
        <f>(M26*21)/100</f>
      </c>
      <c t="s">
        <v>27</v>
      </c>
    </row>
    <row r="27" spans="1:5" ht="12.75">
      <c r="A27" s="35" t="s">
        <v>56</v>
      </c>
      <c r="E27" s="39" t="s">
        <v>185</v>
      </c>
    </row>
    <row r="28" spans="1:5" ht="12.75">
      <c r="A28" s="35" t="s">
        <v>57</v>
      </c>
      <c r="E28" s="40" t="s">
        <v>186</v>
      </c>
    </row>
    <row r="29" spans="1:5" ht="12.75">
      <c r="A29" t="s">
        <v>59</v>
      </c>
      <c r="E29" s="39" t="s">
        <v>187</v>
      </c>
    </row>
    <row r="30" spans="1:16" ht="12.75">
      <c r="A30" t="s">
        <v>49</v>
      </c>
      <c s="34" t="s">
        <v>188</v>
      </c>
      <c s="34" t="s">
        <v>189</v>
      </c>
      <c s="35" t="s">
        <v>52</v>
      </c>
      <c s="6" t="s">
        <v>190</v>
      </c>
      <c s="36" t="s">
        <v>179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184</v>
      </c>
      <c>
        <f>(M30*21)/100</f>
      </c>
      <c t="s">
        <v>27</v>
      </c>
    </row>
    <row r="31" spans="1:5" ht="12.75">
      <c r="A31" s="35" t="s">
        <v>56</v>
      </c>
      <c r="E31" s="39" t="s">
        <v>191</v>
      </c>
    </row>
    <row r="32" spans="1:5" ht="12.75">
      <c r="A32" s="35" t="s">
        <v>57</v>
      </c>
      <c r="E32" s="40" t="s">
        <v>192</v>
      </c>
    </row>
    <row r="33" spans="1:5" ht="12.75">
      <c r="A33" t="s">
        <v>59</v>
      </c>
      <c r="E33" s="39" t="s">
        <v>193</v>
      </c>
    </row>
    <row r="34" spans="1:13" ht="12.75">
      <c r="A34" t="s">
        <v>46</v>
      </c>
      <c r="C34" s="31" t="s">
        <v>50</v>
      </c>
      <c r="E34" s="33" t="s">
        <v>64</v>
      </c>
      <c r="J34" s="32">
        <f>0</f>
      </c>
      <c s="32">
        <f>0</f>
      </c>
      <c s="32">
        <f>0+L35+L39+L43+L47+L51+L55+L59+L63+L67+L71</f>
      </c>
      <c s="32">
        <f>0+M35+M39+M43+M47+M51+M55+M59+M63+M67+M71</f>
      </c>
    </row>
    <row r="35" spans="1:16" ht="12.75">
      <c r="A35" t="s">
        <v>49</v>
      </c>
      <c s="34" t="s">
        <v>73</v>
      </c>
      <c s="34" t="s">
        <v>194</v>
      </c>
      <c s="35" t="s">
        <v>52</v>
      </c>
      <c s="6" t="s">
        <v>195</v>
      </c>
      <c s="36" t="s">
        <v>80</v>
      </c>
      <c s="37">
        <v>285.5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89.25">
      <c r="A37" s="35" t="s">
        <v>57</v>
      </c>
      <c r="E37" s="40" t="s">
        <v>196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77</v>
      </c>
      <c s="34" t="s">
        <v>197</v>
      </c>
      <c s="35" t="s">
        <v>52</v>
      </c>
      <c s="6" t="s">
        <v>198</v>
      </c>
      <c s="36" t="s">
        <v>111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25.5">
      <c r="A41" s="35" t="s">
        <v>57</v>
      </c>
      <c r="E41" s="40" t="s">
        <v>199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82</v>
      </c>
      <c s="34" t="s">
        <v>65</v>
      </c>
      <c s="35" t="s">
        <v>52</v>
      </c>
      <c s="6" t="s">
        <v>66</v>
      </c>
      <c s="36" t="s">
        <v>67</v>
      </c>
      <c s="37">
        <v>42.825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14.75">
      <c r="A45" s="35" t="s">
        <v>57</v>
      </c>
      <c r="E45" s="40" t="s">
        <v>200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86</v>
      </c>
      <c s="34" t="s">
        <v>201</v>
      </c>
      <c s="35" t="s">
        <v>52</v>
      </c>
      <c s="6" t="s">
        <v>202</v>
      </c>
      <c s="36" t="s">
        <v>67</v>
      </c>
      <c s="37">
        <v>305.95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91.25">
      <c r="A49" s="35" t="s">
        <v>57</v>
      </c>
      <c r="E49" s="40" t="s">
        <v>203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91</v>
      </c>
      <c s="34" t="s">
        <v>204</v>
      </c>
      <c s="35" t="s">
        <v>52</v>
      </c>
      <c s="6" t="s">
        <v>75</v>
      </c>
      <c s="36" t="s">
        <v>67</v>
      </c>
      <c s="37">
        <v>1529.75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205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108</v>
      </c>
      <c s="34" t="s">
        <v>206</v>
      </c>
      <c s="35" t="s">
        <v>52</v>
      </c>
      <c s="6" t="s">
        <v>207</v>
      </c>
      <c s="36" t="s">
        <v>67</v>
      </c>
      <c s="37">
        <v>329.95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25.5">
      <c r="A57" s="35" t="s">
        <v>57</v>
      </c>
      <c r="E57" s="40" t="s">
        <v>208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113</v>
      </c>
      <c s="34" t="s">
        <v>209</v>
      </c>
      <c s="35" t="s">
        <v>52</v>
      </c>
      <c s="6" t="s">
        <v>210</v>
      </c>
      <c s="36" t="s">
        <v>67</v>
      </c>
      <c s="37">
        <v>74.86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63.75">
      <c r="A61" s="35" t="s">
        <v>57</v>
      </c>
      <c r="E61" s="40" t="s">
        <v>211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212</v>
      </c>
      <c s="34" t="s">
        <v>78</v>
      </c>
      <c s="35" t="s">
        <v>52</v>
      </c>
      <c s="6" t="s">
        <v>79</v>
      </c>
      <c s="36" t="s">
        <v>80</v>
      </c>
      <c s="37">
        <v>285.5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02">
      <c r="A65" s="35" t="s">
        <v>57</v>
      </c>
      <c r="E65" s="40" t="s">
        <v>213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117</v>
      </c>
      <c s="34" t="s">
        <v>83</v>
      </c>
      <c s="35" t="s">
        <v>52</v>
      </c>
      <c s="6" t="s">
        <v>84</v>
      </c>
      <c s="36" t="s">
        <v>80</v>
      </c>
      <c s="37">
        <v>285.5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02">
      <c r="A69" s="35" t="s">
        <v>57</v>
      </c>
      <c r="E69" s="40" t="s">
        <v>214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122</v>
      </c>
      <c s="34" t="s">
        <v>87</v>
      </c>
      <c s="35" t="s">
        <v>52</v>
      </c>
      <c s="6" t="s">
        <v>88</v>
      </c>
      <c s="36" t="s">
        <v>80</v>
      </c>
      <c s="37">
        <v>455.975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89.25">
      <c r="A73" s="35" t="s">
        <v>57</v>
      </c>
      <c r="E73" s="40" t="s">
        <v>215</v>
      </c>
    </row>
    <row r="74" spans="1:5" ht="12.75">
      <c r="A74" t="s">
        <v>59</v>
      </c>
      <c r="E74" s="39" t="s">
        <v>60</v>
      </c>
    </row>
    <row r="75" spans="1:13" ht="12.75">
      <c r="A75" t="s">
        <v>46</v>
      </c>
      <c r="C75" s="31" t="s">
        <v>27</v>
      </c>
      <c r="E75" s="33" t="s">
        <v>216</v>
      </c>
      <c r="J75" s="32">
        <f>0</f>
      </c>
      <c s="32">
        <f>0</f>
      </c>
      <c s="32">
        <f>0+L76+L80+L84+L88+L92+L96</f>
      </c>
      <c s="32">
        <f>0+M76+M80+M84+M88+M92+M96</f>
      </c>
    </row>
    <row r="76" spans="1:16" ht="12.75">
      <c r="A76" t="s">
        <v>49</v>
      </c>
      <c s="34" t="s">
        <v>127</v>
      </c>
      <c s="34" t="s">
        <v>217</v>
      </c>
      <c s="35" t="s">
        <v>52</v>
      </c>
      <c s="6" t="s">
        <v>218</v>
      </c>
      <c s="36" t="s">
        <v>111</v>
      </c>
      <c s="37">
        <v>200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25.5">
      <c r="A78" s="35" t="s">
        <v>57</v>
      </c>
      <c r="E78" s="40" t="s">
        <v>219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131</v>
      </c>
      <c s="34" t="s">
        <v>220</v>
      </c>
      <c s="35" t="s">
        <v>52</v>
      </c>
      <c s="6" t="s">
        <v>221</v>
      </c>
      <c s="36" t="s">
        <v>80</v>
      </c>
      <c s="37">
        <v>534.6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51">
      <c r="A82" s="35" t="s">
        <v>57</v>
      </c>
      <c r="E82" s="40" t="s">
        <v>222</v>
      </c>
    </row>
    <row r="83" spans="1:5" ht="12.75">
      <c r="A83" t="s">
        <v>59</v>
      </c>
      <c r="E83" s="39" t="s">
        <v>60</v>
      </c>
    </row>
    <row r="84" spans="1:16" ht="12.75">
      <c r="A84" t="s">
        <v>49</v>
      </c>
      <c s="34" t="s">
        <v>136</v>
      </c>
      <c s="34" t="s">
        <v>223</v>
      </c>
      <c s="35" t="s">
        <v>52</v>
      </c>
      <c s="6" t="s">
        <v>224</v>
      </c>
      <c s="36" t="s">
        <v>67</v>
      </c>
      <c s="37">
        <v>14.57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02">
      <c r="A86" s="35" t="s">
        <v>57</v>
      </c>
      <c r="E86" s="40" t="s">
        <v>225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141</v>
      </c>
      <c s="34" t="s">
        <v>226</v>
      </c>
      <c s="35" t="s">
        <v>52</v>
      </c>
      <c s="6" t="s">
        <v>227</v>
      </c>
      <c s="36" t="s">
        <v>67</v>
      </c>
      <c s="37">
        <v>15.66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76.5">
      <c r="A90" s="35" t="s">
        <v>57</v>
      </c>
      <c r="E90" s="40" t="s">
        <v>228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146</v>
      </c>
      <c s="34" t="s">
        <v>229</v>
      </c>
      <c s="35" t="s">
        <v>52</v>
      </c>
      <c s="6" t="s">
        <v>230</v>
      </c>
      <c s="36" t="s">
        <v>54</v>
      </c>
      <c s="37">
        <v>8.91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51">
      <c r="A94" s="35" t="s">
        <v>57</v>
      </c>
      <c r="E94" s="40" t="s">
        <v>231</v>
      </c>
    </row>
    <row r="95" spans="1:5" ht="12.75">
      <c r="A95" t="s">
        <v>59</v>
      </c>
      <c r="E95" s="39" t="s">
        <v>60</v>
      </c>
    </row>
    <row r="96" spans="1:16" ht="25.5">
      <c r="A96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111</v>
      </c>
      <c s="37">
        <v>200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25.5">
      <c r="A98" s="35" t="s">
        <v>57</v>
      </c>
      <c r="E98" s="40" t="s">
        <v>235</v>
      </c>
    </row>
    <row r="99" spans="1:5" ht="63.75">
      <c r="A99" t="s">
        <v>59</v>
      </c>
      <c r="E99" s="39" t="s">
        <v>236</v>
      </c>
    </row>
    <row r="100" spans="1:13" ht="12.75">
      <c r="A100" t="s">
        <v>46</v>
      </c>
      <c r="C100" s="31" t="s">
        <v>26</v>
      </c>
      <c r="E100" s="33" t="s">
        <v>237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153</v>
      </c>
      <c s="34" t="s">
        <v>238</v>
      </c>
      <c s="35" t="s">
        <v>52</v>
      </c>
      <c s="6" t="s">
        <v>239</v>
      </c>
      <c s="36" t="s">
        <v>67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240</v>
      </c>
    </row>
    <row r="103" spans="1:5" ht="25.5">
      <c r="A103" s="35" t="s">
        <v>57</v>
      </c>
      <c r="E103" s="40" t="s">
        <v>241</v>
      </c>
    </row>
    <row r="104" spans="1:5" ht="12.75">
      <c r="A104" t="s">
        <v>59</v>
      </c>
      <c r="E104" s="39" t="s">
        <v>60</v>
      </c>
    </row>
    <row r="105" spans="1:16" ht="12.75">
      <c r="A105" t="s">
        <v>49</v>
      </c>
      <c s="34" t="s">
        <v>242</v>
      </c>
      <c s="34" t="s">
        <v>243</v>
      </c>
      <c s="35" t="s">
        <v>52</v>
      </c>
      <c s="6" t="s">
        <v>244</v>
      </c>
      <c s="36" t="s">
        <v>54</v>
      </c>
      <c s="37">
        <v>0.837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25.5">
      <c r="A107" s="35" t="s">
        <v>57</v>
      </c>
      <c r="E107" s="40" t="s">
        <v>245</v>
      </c>
    </row>
    <row r="108" spans="1:5" ht="12.75">
      <c r="A108" t="s">
        <v>59</v>
      </c>
      <c r="E108" s="39" t="s">
        <v>60</v>
      </c>
    </row>
    <row r="109" spans="1:16" ht="12.75">
      <c r="A109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54</v>
      </c>
      <c s="37">
        <v>0.816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25.5">
      <c r="A111" s="35" t="s">
        <v>57</v>
      </c>
      <c r="E111" s="40" t="s">
        <v>249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250</v>
      </c>
      <c s="34" t="s">
        <v>251</v>
      </c>
      <c s="35" t="s">
        <v>52</v>
      </c>
      <c s="6" t="s">
        <v>252</v>
      </c>
      <c s="36" t="s">
        <v>253</v>
      </c>
      <c s="37">
        <v>938.3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254</v>
      </c>
    </row>
    <row r="115" spans="1:5" ht="25.5">
      <c r="A115" s="35" t="s">
        <v>57</v>
      </c>
      <c r="E115" s="40" t="s">
        <v>255</v>
      </c>
    </row>
    <row r="116" spans="1:5" ht="12.75">
      <c r="A116" t="s">
        <v>59</v>
      </c>
      <c r="E116" s="39" t="s">
        <v>60</v>
      </c>
    </row>
    <row r="117" spans="1:16" ht="12.75">
      <c r="A117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54</v>
      </c>
      <c s="37">
        <v>15.684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02">
      <c r="A119" s="35" t="s">
        <v>57</v>
      </c>
      <c r="E119" s="40" t="s">
        <v>259</v>
      </c>
    </row>
    <row r="120" spans="1:5" ht="12.75">
      <c r="A120" t="s">
        <v>59</v>
      </c>
      <c r="E120" s="39" t="s">
        <v>60</v>
      </c>
    </row>
    <row r="121" spans="1:16" ht="12.75">
      <c r="A121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67</v>
      </c>
      <c s="37">
        <v>6.12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184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25.5">
      <c r="A123" s="35" t="s">
        <v>57</v>
      </c>
      <c r="E123" s="40" t="s">
        <v>263</v>
      </c>
    </row>
    <row r="124" spans="1:5" ht="382.5">
      <c r="A124" t="s">
        <v>59</v>
      </c>
      <c r="E124" s="39" t="s">
        <v>264</v>
      </c>
    </row>
    <row r="125" spans="1:16" ht="12.75">
      <c r="A125" t="s">
        <v>49</v>
      </c>
      <c s="34" t="s">
        <v>265</v>
      </c>
      <c s="34" t="s">
        <v>266</v>
      </c>
      <c s="35" t="s">
        <v>52</v>
      </c>
      <c s="6" t="s">
        <v>267</v>
      </c>
      <c s="36" t="s">
        <v>67</v>
      </c>
      <c s="37">
        <v>7.9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184</v>
      </c>
      <c>
        <f>(M125*21)/100</f>
      </c>
      <c t="s">
        <v>27</v>
      </c>
    </row>
    <row r="126" spans="1:5" ht="12.75">
      <c r="A126" s="35" t="s">
        <v>56</v>
      </c>
      <c r="E126" s="39" t="s">
        <v>268</v>
      </c>
    </row>
    <row r="127" spans="1:5" ht="25.5">
      <c r="A127" s="35" t="s">
        <v>57</v>
      </c>
      <c r="E127" s="40" t="s">
        <v>269</v>
      </c>
    </row>
    <row r="128" spans="1:5" ht="204">
      <c r="A128" t="s">
        <v>59</v>
      </c>
      <c r="E128" s="39" t="s">
        <v>270</v>
      </c>
    </row>
    <row r="129" spans="1:16" ht="12.75">
      <c r="A129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67</v>
      </c>
      <c s="37">
        <v>32.6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184</v>
      </c>
      <c>
        <f>(M129*21)/100</f>
      </c>
      <c t="s">
        <v>27</v>
      </c>
    </row>
    <row r="130" spans="1:5" ht="12.75">
      <c r="A130" s="35" t="s">
        <v>56</v>
      </c>
      <c r="E130" s="39" t="s">
        <v>268</v>
      </c>
    </row>
    <row r="131" spans="1:5" ht="25.5">
      <c r="A131" s="35" t="s">
        <v>57</v>
      </c>
      <c r="E131" s="40" t="s">
        <v>274</v>
      </c>
    </row>
    <row r="132" spans="1:5" ht="204">
      <c r="A132" t="s">
        <v>59</v>
      </c>
      <c r="E132" s="39" t="s">
        <v>270</v>
      </c>
    </row>
    <row r="133" spans="1:13" ht="12.75">
      <c r="A133" t="s">
        <v>46</v>
      </c>
      <c r="C133" s="31" t="s">
        <v>69</v>
      </c>
      <c r="E133" s="33" t="s">
        <v>275</v>
      </c>
      <c r="J133" s="32">
        <f>0</f>
      </c>
      <c s="32">
        <f>0</f>
      </c>
      <c s="32">
        <f>0+L134+L138+L142+L146+L150+L154+L158</f>
      </c>
      <c s="32">
        <f>0+M134+M138+M142+M146+M150+M154+M158</f>
      </c>
    </row>
    <row r="134" spans="1:16" ht="12.75">
      <c r="A134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67</v>
      </c>
      <c s="37">
        <v>174.1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89.25">
      <c r="A136" s="35" t="s">
        <v>57</v>
      </c>
      <c r="E136" s="40" t="s">
        <v>279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280</v>
      </c>
      <c s="34" t="s">
        <v>281</v>
      </c>
      <c s="35" t="s">
        <v>52</v>
      </c>
      <c s="6" t="s">
        <v>282</v>
      </c>
      <c s="36" t="s">
        <v>67</v>
      </c>
      <c s="37">
        <v>16.707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7.5">
      <c r="A140" s="35" t="s">
        <v>57</v>
      </c>
      <c r="E140" s="40" t="s">
        <v>283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284</v>
      </c>
      <c s="34" t="s">
        <v>285</v>
      </c>
      <c s="35" t="s">
        <v>52</v>
      </c>
      <c s="6" t="s">
        <v>286</v>
      </c>
      <c s="36" t="s">
        <v>54</v>
      </c>
      <c s="37">
        <v>0.723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38.25">
      <c r="A144" s="35" t="s">
        <v>57</v>
      </c>
      <c r="E144" s="40" t="s">
        <v>287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288</v>
      </c>
      <c s="34" t="s">
        <v>289</v>
      </c>
      <c s="35" t="s">
        <v>52</v>
      </c>
      <c s="6" t="s">
        <v>290</v>
      </c>
      <c s="36" t="s">
        <v>67</v>
      </c>
      <c s="37">
        <v>8.255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63.75">
      <c r="A148" s="35" t="s">
        <v>57</v>
      </c>
      <c r="E148" s="40" t="s">
        <v>291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67</v>
      </c>
      <c s="37">
        <v>0.118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25.5">
      <c r="A152" s="35" t="s">
        <v>57</v>
      </c>
      <c r="E152" s="40" t="s">
        <v>295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54</v>
      </c>
      <c s="37">
        <v>0.144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25.5">
      <c r="A156" s="35" t="s">
        <v>57</v>
      </c>
      <c r="E156" s="40" t="s">
        <v>299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300</v>
      </c>
      <c s="34" t="s">
        <v>301</v>
      </c>
      <c s="35" t="s">
        <v>52</v>
      </c>
      <c s="6" t="s">
        <v>302</v>
      </c>
      <c s="36" t="s">
        <v>67</v>
      </c>
      <c s="37">
        <v>33.413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7.5">
      <c r="A160" s="35" t="s">
        <v>57</v>
      </c>
      <c r="E160" s="40" t="s">
        <v>303</v>
      </c>
    </row>
    <row r="161" spans="1:5" ht="12.75">
      <c r="A161" t="s">
        <v>59</v>
      </c>
      <c r="E161" s="39" t="s">
        <v>60</v>
      </c>
    </row>
    <row r="162" spans="1:13" ht="12.75">
      <c r="A162" t="s">
        <v>46</v>
      </c>
      <c r="C162" s="31" t="s">
        <v>73</v>
      </c>
      <c r="E162" s="33" t="s">
        <v>90</v>
      </c>
      <c r="J162" s="32">
        <f>0</f>
      </c>
      <c s="32">
        <f>0</f>
      </c>
      <c s="32">
        <f>0+L163+L167</f>
      </c>
      <c s="32">
        <f>0+M163+M167</f>
      </c>
    </row>
    <row r="163" spans="1:16" ht="25.5">
      <c r="A163" t="s">
        <v>49</v>
      </c>
      <c s="34" t="s">
        <v>304</v>
      </c>
      <c s="34" t="s">
        <v>92</v>
      </c>
      <c s="35" t="s">
        <v>52</v>
      </c>
      <c s="6" t="s">
        <v>93</v>
      </c>
      <c s="36" t="s">
        <v>67</v>
      </c>
      <c s="37">
        <v>127.4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25.5">
      <c r="A165" s="35" t="s">
        <v>57</v>
      </c>
      <c r="E165" s="40" t="s">
        <v>305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306</v>
      </c>
      <c s="34" t="s">
        <v>307</v>
      </c>
      <c s="35" t="s">
        <v>52</v>
      </c>
      <c s="6" t="s">
        <v>308</v>
      </c>
      <c s="36" t="s">
        <v>67</v>
      </c>
      <c s="37">
        <v>206.793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184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25.5">
      <c r="A169" s="35" t="s">
        <v>57</v>
      </c>
      <c r="E169" s="40" t="s">
        <v>309</v>
      </c>
    </row>
    <row r="170" spans="1:5" ht="267.75">
      <c r="A170" t="s">
        <v>59</v>
      </c>
      <c r="E170" s="39" t="s">
        <v>310</v>
      </c>
    </row>
    <row r="171" spans="1:13" ht="12.75">
      <c r="A171" t="s">
        <v>46</v>
      </c>
      <c r="C171" s="31" t="s">
        <v>82</v>
      </c>
      <c r="E171" s="33" t="s">
        <v>311</v>
      </c>
      <c r="J171" s="32">
        <f>0</f>
      </c>
      <c s="32">
        <f>0</f>
      </c>
      <c s="32">
        <f>0+L172+L176+L180+L184+L188+L192</f>
      </c>
      <c s="32">
        <f>0+M172+M176+M180+M184+M188+M192</f>
      </c>
    </row>
    <row r="172" spans="1:16" ht="12.75">
      <c r="A172" t="s">
        <v>49</v>
      </c>
      <c s="34" t="s">
        <v>312</v>
      </c>
      <c s="34" t="s">
        <v>313</v>
      </c>
      <c s="35" t="s">
        <v>52</v>
      </c>
      <c s="6" t="s">
        <v>314</v>
      </c>
      <c s="36" t="s">
        <v>80</v>
      </c>
      <c s="37">
        <v>61.95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25.5">
      <c r="A174" s="35" t="s">
        <v>57</v>
      </c>
      <c r="E174" s="40" t="s">
        <v>315</v>
      </c>
    </row>
    <row r="175" spans="1:5" ht="12.75">
      <c r="A175" t="s">
        <v>59</v>
      </c>
      <c r="E175" s="39" t="s">
        <v>60</v>
      </c>
    </row>
    <row r="176" spans="1:16" ht="12.75">
      <c r="A176" t="s">
        <v>49</v>
      </c>
      <c s="34" t="s">
        <v>316</v>
      </c>
      <c s="34" t="s">
        <v>317</v>
      </c>
      <c s="35" t="s">
        <v>52</v>
      </c>
      <c s="6" t="s">
        <v>318</v>
      </c>
      <c s="36" t="s">
        <v>80</v>
      </c>
      <c s="37">
        <v>217.976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7.5">
      <c r="A178" s="35" t="s">
        <v>57</v>
      </c>
      <c r="E178" s="40" t="s">
        <v>319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320</v>
      </c>
      <c s="34" t="s">
        <v>321</v>
      </c>
      <c s="35" t="s">
        <v>52</v>
      </c>
      <c s="6" t="s">
        <v>322</v>
      </c>
      <c s="36" t="s">
        <v>80</v>
      </c>
      <c s="37">
        <v>217.976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7.5">
      <c r="A182" s="35" t="s">
        <v>57</v>
      </c>
      <c r="E182" s="40" t="s">
        <v>319</v>
      </c>
    </row>
    <row r="183" spans="1:5" ht="12.75">
      <c r="A183" t="s">
        <v>59</v>
      </c>
      <c r="E183" s="39" t="s">
        <v>60</v>
      </c>
    </row>
    <row r="184" spans="1:16" ht="12.75">
      <c r="A184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80</v>
      </c>
      <c s="37">
        <v>83.426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89.25">
      <c r="A186" s="35" t="s">
        <v>57</v>
      </c>
      <c r="E186" s="40" t="s">
        <v>326</v>
      </c>
    </row>
    <row r="187" spans="1:5" ht="12.75">
      <c r="A187" t="s">
        <v>59</v>
      </c>
      <c r="E187" s="39" t="s">
        <v>60</v>
      </c>
    </row>
    <row r="188" spans="1:16" ht="25.5">
      <c r="A188" t="s">
        <v>49</v>
      </c>
      <c s="34" t="s">
        <v>327</v>
      </c>
      <c s="34" t="s">
        <v>328</v>
      </c>
      <c s="35" t="s">
        <v>52</v>
      </c>
      <c s="6" t="s">
        <v>329</v>
      </c>
      <c s="36" t="s">
        <v>120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57</v>
      </c>
      <c r="E190" s="40" t="s">
        <v>192</v>
      </c>
    </row>
    <row r="191" spans="1:5" ht="12.75">
      <c r="A191" t="s">
        <v>59</v>
      </c>
      <c r="E191" s="39" t="s">
        <v>60</v>
      </c>
    </row>
    <row r="192" spans="1:16" ht="25.5">
      <c r="A192" t="s">
        <v>49</v>
      </c>
      <c s="34" t="s">
        <v>330</v>
      </c>
      <c s="34" t="s">
        <v>331</v>
      </c>
      <c s="35" t="s">
        <v>52</v>
      </c>
      <c s="6" t="s">
        <v>332</v>
      </c>
      <c s="36" t="s">
        <v>80</v>
      </c>
      <c s="37">
        <v>217.976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184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7.5">
      <c r="A194" s="35" t="s">
        <v>57</v>
      </c>
      <c r="E194" s="40" t="s">
        <v>319</v>
      </c>
    </row>
    <row r="195" spans="1:5" ht="191.25">
      <c r="A195" t="s">
        <v>59</v>
      </c>
      <c r="E195" s="39" t="s">
        <v>333</v>
      </c>
    </row>
    <row r="196" spans="1:13" ht="12.75">
      <c r="A196" t="s">
        <v>46</v>
      </c>
      <c r="C196" s="31" t="s">
        <v>86</v>
      </c>
      <c r="E196" s="33" t="s">
        <v>334</v>
      </c>
      <c r="J196" s="32">
        <f>0</f>
      </c>
      <c s="32">
        <f>0</f>
      </c>
      <c s="32">
        <f>0+L197</f>
      </c>
      <c s="32">
        <f>0+M197</f>
      </c>
    </row>
    <row r="197" spans="1:16" ht="12.75">
      <c r="A197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111</v>
      </c>
      <c s="37">
        <v>20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25.5">
      <c r="A199" s="35" t="s">
        <v>57</v>
      </c>
      <c r="E199" s="40" t="s">
        <v>338</v>
      </c>
    </row>
    <row r="200" spans="1:5" ht="12.75">
      <c r="A200" t="s">
        <v>59</v>
      </c>
      <c r="E200" s="39" t="s">
        <v>60</v>
      </c>
    </row>
    <row r="201" spans="1:13" ht="12.75">
      <c r="A201" t="s">
        <v>46</v>
      </c>
      <c r="C201" s="31" t="s">
        <v>91</v>
      </c>
      <c r="E201" s="33" t="s">
        <v>126</v>
      </c>
      <c r="J201" s="32">
        <f>0</f>
      </c>
      <c s="32">
        <f>0</f>
      </c>
      <c s="32">
        <f>0+L202+L206+L210+L214+L218+L222+L226+L230+L234+L238</f>
      </c>
      <c s="32">
        <f>0+M202+M206+M210+M214+M218+M222+M226+M230+M234+M238</f>
      </c>
    </row>
    <row r="202" spans="1:16" ht="12.75">
      <c r="A202" t="s">
        <v>49</v>
      </c>
      <c s="34" t="s">
        <v>339</v>
      </c>
      <c s="34" t="s">
        <v>340</v>
      </c>
      <c s="35" t="s">
        <v>52</v>
      </c>
      <c s="6" t="s">
        <v>341</v>
      </c>
      <c s="36" t="s">
        <v>111</v>
      </c>
      <c s="37">
        <v>20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25.5">
      <c r="A204" s="35" t="s">
        <v>57</v>
      </c>
      <c r="E204" s="40" t="s">
        <v>342</v>
      </c>
    </row>
    <row r="205" spans="1:5" ht="12.75">
      <c r="A205" t="s">
        <v>59</v>
      </c>
      <c r="E205" s="39" t="s">
        <v>60</v>
      </c>
    </row>
    <row r="206" spans="1:16" ht="12.75">
      <c r="A206" t="s">
        <v>49</v>
      </c>
      <c s="34" t="s">
        <v>343</v>
      </c>
      <c s="34" t="s">
        <v>344</v>
      </c>
      <c s="35" t="s">
        <v>52</v>
      </c>
      <c s="6" t="s">
        <v>345</v>
      </c>
      <c s="36" t="s">
        <v>111</v>
      </c>
      <c s="37">
        <v>63.15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89.25">
      <c r="A208" s="35" t="s">
        <v>57</v>
      </c>
      <c r="E208" s="40" t="s">
        <v>346</v>
      </c>
    </row>
    <row r="209" spans="1:5" ht="12.75">
      <c r="A209" t="s">
        <v>59</v>
      </c>
      <c r="E209" s="39" t="s">
        <v>60</v>
      </c>
    </row>
    <row r="210" spans="1:16" ht="12.75">
      <c r="A210" t="s">
        <v>49</v>
      </c>
      <c s="34" t="s">
        <v>347</v>
      </c>
      <c s="34" t="s">
        <v>348</v>
      </c>
      <c s="35" t="s">
        <v>52</v>
      </c>
      <c s="6" t="s">
        <v>349</v>
      </c>
      <c s="36" t="s">
        <v>111</v>
      </c>
      <c s="37">
        <v>63.15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89.25">
      <c r="A212" s="35" t="s">
        <v>57</v>
      </c>
      <c r="E212" s="40" t="s">
        <v>346</v>
      </c>
    </row>
    <row r="213" spans="1:5" ht="12.75">
      <c r="A213" t="s">
        <v>59</v>
      </c>
      <c r="E213" s="39" t="s">
        <v>60</v>
      </c>
    </row>
    <row r="214" spans="1:16" ht="12.75">
      <c r="A214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67</v>
      </c>
      <c s="37">
        <v>69.424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14.75">
      <c r="A216" s="35" t="s">
        <v>57</v>
      </c>
      <c r="E216" s="40" t="s">
        <v>353</v>
      </c>
    </row>
    <row r="217" spans="1:5" ht="12.75">
      <c r="A217" t="s">
        <v>59</v>
      </c>
      <c r="E217" s="39" t="s">
        <v>60</v>
      </c>
    </row>
    <row r="218" spans="1:16" ht="12.75">
      <c r="A218" t="s">
        <v>49</v>
      </c>
      <c s="34" t="s">
        <v>354</v>
      </c>
      <c s="34" t="s">
        <v>355</v>
      </c>
      <c s="35" t="s">
        <v>52</v>
      </c>
      <c s="6" t="s">
        <v>356</v>
      </c>
      <c s="36" t="s">
        <v>149</v>
      </c>
      <c s="37">
        <v>347.12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357</v>
      </c>
    </row>
    <row r="221" spans="1:5" ht="12.75">
      <c r="A221" t="s">
        <v>59</v>
      </c>
      <c r="E221" s="39" t="s">
        <v>60</v>
      </c>
    </row>
    <row r="222" spans="1:16" ht="12.75">
      <c r="A222" t="s">
        <v>49</v>
      </c>
      <c s="34" t="s">
        <v>358</v>
      </c>
      <c s="34" t="s">
        <v>359</v>
      </c>
      <c s="35" t="s">
        <v>52</v>
      </c>
      <c s="6" t="s">
        <v>360</v>
      </c>
      <c s="36" t="s">
        <v>67</v>
      </c>
      <c s="37">
        <v>19.5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25.5">
      <c r="A224" s="35" t="s">
        <v>57</v>
      </c>
      <c r="E224" s="40" t="s">
        <v>361</v>
      </c>
    </row>
    <row r="225" spans="1:5" ht="12.75">
      <c r="A225" t="s">
        <v>59</v>
      </c>
      <c r="E225" s="39" t="s">
        <v>60</v>
      </c>
    </row>
    <row r="226" spans="1:16" ht="12.75">
      <c r="A226" t="s">
        <v>49</v>
      </c>
      <c s="34" t="s">
        <v>362</v>
      </c>
      <c s="34" t="s">
        <v>363</v>
      </c>
      <c s="35" t="s">
        <v>52</v>
      </c>
      <c s="6" t="s">
        <v>364</v>
      </c>
      <c s="36" t="s">
        <v>149</v>
      </c>
      <c s="37">
        <v>97.5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365</v>
      </c>
    </row>
    <row r="229" spans="1:5" ht="12.75">
      <c r="A229" t="s">
        <v>59</v>
      </c>
      <c r="E229" s="39" t="s">
        <v>60</v>
      </c>
    </row>
    <row r="230" spans="1:16" ht="12.75">
      <c r="A230" t="s">
        <v>49</v>
      </c>
      <c s="34" t="s">
        <v>366</v>
      </c>
      <c s="34" t="s">
        <v>367</v>
      </c>
      <c s="35" t="s">
        <v>52</v>
      </c>
      <c s="6" t="s">
        <v>368</v>
      </c>
      <c s="36" t="s">
        <v>67</v>
      </c>
      <c s="37">
        <v>2.796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63.75">
      <c r="A232" s="35" t="s">
        <v>57</v>
      </c>
      <c r="E232" s="40" t="s">
        <v>369</v>
      </c>
    </row>
    <row r="233" spans="1:5" ht="12.75">
      <c r="A233" t="s">
        <v>59</v>
      </c>
      <c r="E233" s="39" t="s">
        <v>60</v>
      </c>
    </row>
    <row r="234" spans="1:16" ht="12.75">
      <c r="A234" t="s">
        <v>49</v>
      </c>
      <c s="34" t="s">
        <v>370</v>
      </c>
      <c s="34" t="s">
        <v>371</v>
      </c>
      <c s="35" t="s">
        <v>52</v>
      </c>
      <c s="6" t="s">
        <v>372</v>
      </c>
      <c s="36" t="s">
        <v>149</v>
      </c>
      <c s="37">
        <v>13.98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373</v>
      </c>
    </row>
    <row r="237" spans="1:5" ht="12.75">
      <c r="A237" t="s">
        <v>59</v>
      </c>
      <c r="E237" s="39" t="s">
        <v>60</v>
      </c>
    </row>
    <row r="238" spans="1:16" ht="12.75">
      <c r="A238" t="s">
        <v>49</v>
      </c>
      <c s="34" t="s">
        <v>374</v>
      </c>
      <c s="34" t="s">
        <v>375</v>
      </c>
      <c s="35" t="s">
        <v>52</v>
      </c>
      <c s="6" t="s">
        <v>376</v>
      </c>
      <c s="36" t="s">
        <v>54</v>
      </c>
      <c s="37">
        <v>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184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25.5">
      <c r="A240" s="35" t="s">
        <v>57</v>
      </c>
      <c r="E240" s="40" t="s">
        <v>377</v>
      </c>
    </row>
    <row r="241" spans="1:5" ht="102">
      <c r="A241" t="s">
        <v>59</v>
      </c>
      <c r="E241" s="39" t="s">
        <v>378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383</v>
      </c>
      <c r="E8" s="30" t="s">
        <v>382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96</v>
      </c>
      <c s="34" t="s">
        <v>384</v>
      </c>
      <c s="35" t="s">
        <v>52</v>
      </c>
      <c s="6" t="s">
        <v>385</v>
      </c>
      <c s="36" t="s">
        <v>67</v>
      </c>
      <c s="37">
        <v>168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386</v>
      </c>
    </row>
    <row r="12" spans="1:5" ht="25.5">
      <c r="A12" s="35" t="s">
        <v>57</v>
      </c>
      <c r="E12" s="40" t="s">
        <v>387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100</v>
      </c>
      <c s="34" t="s">
        <v>388</v>
      </c>
      <c s="35" t="s">
        <v>52</v>
      </c>
      <c s="6" t="s">
        <v>389</v>
      </c>
      <c s="36" t="s">
        <v>67</v>
      </c>
      <c s="37">
        <v>168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386</v>
      </c>
    </row>
    <row r="16" spans="1:5" ht="25.5">
      <c r="A16" s="35" t="s">
        <v>57</v>
      </c>
      <c r="E16" s="40" t="s">
        <v>387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104</v>
      </c>
      <c s="34" t="s">
        <v>390</v>
      </c>
      <c s="35" t="s">
        <v>52</v>
      </c>
      <c s="6" t="s">
        <v>75</v>
      </c>
      <c s="36" t="s">
        <v>67</v>
      </c>
      <c s="37">
        <v>840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391</v>
      </c>
    </row>
    <row r="21" spans="1:5" ht="12.75">
      <c r="A21" t="s">
        <v>59</v>
      </c>
      <c r="E21" s="39" t="s">
        <v>60</v>
      </c>
    </row>
    <row r="22" spans="1:13" ht="12.75">
      <c r="A22" t="s">
        <v>46</v>
      </c>
      <c r="C22" s="31" t="s">
        <v>82</v>
      </c>
      <c r="E22" s="33" t="s">
        <v>311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50</v>
      </c>
      <c s="34" t="s">
        <v>392</v>
      </c>
      <c s="35" t="s">
        <v>52</v>
      </c>
      <c s="6" t="s">
        <v>393</v>
      </c>
      <c s="36" t="s">
        <v>111</v>
      </c>
      <c s="37">
        <v>35.76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25.5">
      <c r="A25" s="35" t="s">
        <v>57</v>
      </c>
      <c r="E25" s="40" t="s">
        <v>394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27</v>
      </c>
      <c s="34" t="s">
        <v>395</v>
      </c>
      <c s="35" t="s">
        <v>52</v>
      </c>
      <c s="6" t="s">
        <v>396</v>
      </c>
      <c s="36" t="s">
        <v>111</v>
      </c>
      <c s="37">
        <v>420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397</v>
      </c>
    </row>
    <row r="30" spans="1:5" ht="12.75">
      <c r="A30" t="s">
        <v>59</v>
      </c>
      <c r="E30" s="39" t="s">
        <v>60</v>
      </c>
    </row>
    <row r="31" spans="1:16" ht="25.5">
      <c r="A31" t="s">
        <v>49</v>
      </c>
      <c s="34" t="s">
        <v>26</v>
      </c>
      <c s="34" t="s">
        <v>398</v>
      </c>
      <c s="35" t="s">
        <v>52</v>
      </c>
      <c s="6" t="s">
        <v>399</v>
      </c>
      <c s="36" t="s">
        <v>111</v>
      </c>
      <c s="37">
        <v>420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397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73</v>
      </c>
      <c s="34" t="s">
        <v>400</v>
      </c>
      <c s="35" t="s">
        <v>52</v>
      </c>
      <c s="6" t="s">
        <v>401</v>
      </c>
      <c s="36" t="s">
        <v>120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402</v>
      </c>
    </row>
    <row r="37" spans="1:5" ht="12.75">
      <c r="A37" s="35" t="s">
        <v>57</v>
      </c>
      <c r="E37" s="40" t="s">
        <v>52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77</v>
      </c>
      <c s="34" t="s">
        <v>403</v>
      </c>
      <c s="35" t="s">
        <v>52</v>
      </c>
      <c s="6" t="s">
        <v>404</v>
      </c>
      <c s="36" t="s">
        <v>120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02">
      <c r="A42" t="s">
        <v>59</v>
      </c>
      <c r="E42" s="39" t="s">
        <v>405</v>
      </c>
    </row>
    <row r="43" spans="1:16" ht="12.75">
      <c r="A43" t="s">
        <v>49</v>
      </c>
      <c s="34" t="s">
        <v>82</v>
      </c>
      <c s="34" t="s">
        <v>406</v>
      </c>
      <c s="35" t="s">
        <v>52</v>
      </c>
      <c s="6" t="s">
        <v>407</v>
      </c>
      <c s="36" t="s">
        <v>179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408</v>
      </c>
    </row>
    <row r="45" spans="1:5" ht="12.75">
      <c r="A45" s="35" t="s">
        <v>57</v>
      </c>
      <c r="E45" s="40" t="s">
        <v>52</v>
      </c>
    </row>
    <row r="46" spans="1:5" ht="12.75">
      <c r="A46" t="s">
        <v>59</v>
      </c>
      <c r="E46" s="39" t="s">
        <v>187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409</v>
      </c>
      <c r="E4" s="26" t="s">
        <v>410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COUNTIFS(L8:L171,"=0",A8:A171,"P")+COUNTIFS(L8:L171,"",A8:A171,"P")+SUM(Q8:Q171)</f>
      </c>
    </row>
    <row r="8" spans="1:13" ht="12.75">
      <c r="A8" t="s">
        <v>44</v>
      </c>
      <c r="C8" s="28" t="s">
        <v>413</v>
      </c>
      <c r="E8" s="30" t="s">
        <v>412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171</v>
      </c>
      <c s="35" t="s">
        <v>52</v>
      </c>
      <c s="6" t="s">
        <v>172</v>
      </c>
      <c s="36" t="s">
        <v>54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414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82</v>
      </c>
      <c r="E14" s="33" t="s">
        <v>311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</f>
      </c>
      <c s="32">
        <f>0+M15+M19+M23+M27+M31+M35+M39+M43+M47+M51+M55+M59+M63+M67+M71+M75+M79+M83+M87+M91+M95+M99+M103+M107+M111+M115+M119+M123+M127+M131+M135+M139+M143+M147+M151+M155+M159+M163+M167+M171</f>
      </c>
    </row>
    <row r="15" spans="1:16" ht="12.75">
      <c r="A15" t="s">
        <v>49</v>
      </c>
      <c s="34" t="s">
        <v>27</v>
      </c>
      <c s="34" t="s">
        <v>415</v>
      </c>
      <c s="35" t="s">
        <v>52</v>
      </c>
      <c s="6" t="s">
        <v>416</v>
      </c>
      <c s="36" t="s">
        <v>67</v>
      </c>
      <c s="37">
        <v>3.08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25.5">
      <c r="A17" s="35" t="s">
        <v>57</v>
      </c>
      <c r="E17" s="40" t="s">
        <v>417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418</v>
      </c>
      <c s="35" t="s">
        <v>52</v>
      </c>
      <c s="6" t="s">
        <v>419</v>
      </c>
      <c s="36" t="s">
        <v>120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420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69</v>
      </c>
      <c s="34" t="s">
        <v>421</v>
      </c>
      <c s="35" t="s">
        <v>52</v>
      </c>
      <c s="6" t="s">
        <v>422</v>
      </c>
      <c s="36" t="s">
        <v>120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25.5">
      <c r="A25" s="35" t="s">
        <v>57</v>
      </c>
      <c r="E25" s="40" t="s">
        <v>423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73</v>
      </c>
      <c s="34" t="s">
        <v>424</v>
      </c>
      <c s="35" t="s">
        <v>52</v>
      </c>
      <c s="6" t="s">
        <v>425</v>
      </c>
      <c s="36" t="s">
        <v>120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25.5">
      <c r="A29" s="35" t="s">
        <v>57</v>
      </c>
      <c r="E29" s="40" t="s">
        <v>426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77</v>
      </c>
      <c s="34" t="s">
        <v>427</v>
      </c>
      <c s="35" t="s">
        <v>52</v>
      </c>
      <c s="6" t="s">
        <v>428</v>
      </c>
      <c s="36" t="s">
        <v>120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25.5">
      <c r="A33" s="35" t="s">
        <v>57</v>
      </c>
      <c r="E33" s="40" t="s">
        <v>429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430</v>
      </c>
      <c s="35" t="s">
        <v>52</v>
      </c>
      <c s="6" t="s">
        <v>431</v>
      </c>
      <c s="36" t="s">
        <v>120</v>
      </c>
      <c s="37">
        <v>85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25.5">
      <c r="A37" s="35" t="s">
        <v>57</v>
      </c>
      <c r="E37" s="40" t="s">
        <v>432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86</v>
      </c>
      <c s="34" t="s">
        <v>433</v>
      </c>
      <c s="35" t="s">
        <v>52</v>
      </c>
      <c s="6" t="s">
        <v>434</v>
      </c>
      <c s="36" t="s">
        <v>120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25.5">
      <c r="A41" s="35" t="s">
        <v>57</v>
      </c>
      <c r="E41" s="40" t="s">
        <v>435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91</v>
      </c>
      <c s="34" t="s">
        <v>436</v>
      </c>
      <c s="35" t="s">
        <v>52</v>
      </c>
      <c s="6" t="s">
        <v>437</v>
      </c>
      <c s="36" t="s">
        <v>120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25.5">
      <c r="A45" s="35" t="s">
        <v>57</v>
      </c>
      <c r="E45" s="40" t="s">
        <v>438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96</v>
      </c>
      <c s="34" t="s">
        <v>439</v>
      </c>
      <c s="35" t="s">
        <v>52</v>
      </c>
      <c s="6" t="s">
        <v>440</v>
      </c>
      <c s="36" t="s">
        <v>120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25.5">
      <c r="A49" s="35" t="s">
        <v>57</v>
      </c>
      <c r="E49" s="40" t="s">
        <v>441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100</v>
      </c>
      <c s="34" t="s">
        <v>442</v>
      </c>
      <c s="35" t="s">
        <v>52</v>
      </c>
      <c s="6" t="s">
        <v>443</v>
      </c>
      <c s="36" t="s">
        <v>120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25.5">
      <c r="A53" s="35" t="s">
        <v>57</v>
      </c>
      <c r="E53" s="40" t="s">
        <v>444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104</v>
      </c>
      <c s="34" t="s">
        <v>445</v>
      </c>
      <c s="35" t="s">
        <v>52</v>
      </c>
      <c s="6" t="s">
        <v>446</v>
      </c>
      <c s="36" t="s">
        <v>120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25.5">
      <c r="A57" s="35" t="s">
        <v>57</v>
      </c>
      <c r="E57" s="40" t="s">
        <v>444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108</v>
      </c>
      <c s="34" t="s">
        <v>447</v>
      </c>
      <c s="35" t="s">
        <v>52</v>
      </c>
      <c s="6" t="s">
        <v>448</v>
      </c>
      <c s="36" t="s">
        <v>120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25.5">
      <c r="A61" s="35" t="s">
        <v>57</v>
      </c>
      <c r="E61" s="40" t="s">
        <v>449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113</v>
      </c>
      <c s="34" t="s">
        <v>450</v>
      </c>
      <c s="35" t="s">
        <v>52</v>
      </c>
      <c s="6" t="s">
        <v>451</v>
      </c>
      <c s="36" t="s">
        <v>111</v>
      </c>
      <c s="37">
        <v>660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25.5">
      <c r="A65" s="35" t="s">
        <v>57</v>
      </c>
      <c r="E65" s="40" t="s">
        <v>452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212</v>
      </c>
      <c s="34" t="s">
        <v>453</v>
      </c>
      <c s="35" t="s">
        <v>52</v>
      </c>
      <c s="6" t="s">
        <v>454</v>
      </c>
      <c s="36" t="s">
        <v>111</v>
      </c>
      <c s="37">
        <v>500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25.5">
      <c r="A69" s="35" t="s">
        <v>57</v>
      </c>
      <c r="E69" s="40" t="s">
        <v>455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117</v>
      </c>
      <c s="34" t="s">
        <v>456</v>
      </c>
      <c s="35" t="s">
        <v>52</v>
      </c>
      <c s="6" t="s">
        <v>457</v>
      </c>
      <c s="36" t="s">
        <v>111</v>
      </c>
      <c s="37">
        <v>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25.5">
      <c r="A73" s="35" t="s">
        <v>57</v>
      </c>
      <c r="E73" s="40" t="s">
        <v>458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122</v>
      </c>
      <c s="34" t="s">
        <v>459</v>
      </c>
      <c s="35" t="s">
        <v>52</v>
      </c>
      <c s="6" t="s">
        <v>460</v>
      </c>
      <c s="36" t="s">
        <v>120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25.5">
      <c r="A77" s="35" t="s">
        <v>57</v>
      </c>
      <c r="E77" s="40" t="s">
        <v>461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127</v>
      </c>
      <c s="34" t="s">
        <v>462</v>
      </c>
      <c s="35" t="s">
        <v>52</v>
      </c>
      <c s="6" t="s">
        <v>463</v>
      </c>
      <c s="36" t="s">
        <v>120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25.5">
      <c r="A81" s="35" t="s">
        <v>57</v>
      </c>
      <c r="E81" s="40" t="s">
        <v>461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131</v>
      </c>
      <c s="34" t="s">
        <v>464</v>
      </c>
      <c s="35" t="s">
        <v>52</v>
      </c>
      <c s="6" t="s">
        <v>465</v>
      </c>
      <c s="36" t="s">
        <v>120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25.5">
      <c r="A85" s="35" t="s">
        <v>57</v>
      </c>
      <c r="E85" s="40" t="s">
        <v>461</v>
      </c>
    </row>
    <row r="86" spans="1:5" ht="12.75">
      <c r="A86" t="s">
        <v>59</v>
      </c>
      <c r="E86" s="39" t="s">
        <v>60</v>
      </c>
    </row>
    <row r="87" spans="1:16" ht="25.5">
      <c r="A87" t="s">
        <v>49</v>
      </c>
      <c s="34" t="s">
        <v>136</v>
      </c>
      <c s="34" t="s">
        <v>466</v>
      </c>
      <c s="35" t="s">
        <v>52</v>
      </c>
      <c s="6" t="s">
        <v>467</v>
      </c>
      <c s="36" t="s">
        <v>120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25.5">
      <c r="A89" s="35" t="s">
        <v>57</v>
      </c>
      <c r="E89" s="40" t="s">
        <v>461</v>
      </c>
    </row>
    <row r="90" spans="1:5" ht="12.75">
      <c r="A90" t="s">
        <v>59</v>
      </c>
      <c r="E90" s="39" t="s">
        <v>60</v>
      </c>
    </row>
    <row r="91" spans="1:16" ht="25.5">
      <c r="A91" t="s">
        <v>49</v>
      </c>
      <c s="34" t="s">
        <v>141</v>
      </c>
      <c s="34" t="s">
        <v>468</v>
      </c>
      <c s="35" t="s">
        <v>52</v>
      </c>
      <c s="6" t="s">
        <v>469</v>
      </c>
      <c s="36" t="s">
        <v>120</v>
      </c>
      <c s="37">
        <v>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25.5">
      <c r="A93" s="35" t="s">
        <v>57</v>
      </c>
      <c r="E93" s="40" t="s">
        <v>470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146</v>
      </c>
      <c s="34" t="s">
        <v>471</v>
      </c>
      <c s="35" t="s">
        <v>52</v>
      </c>
      <c s="6" t="s">
        <v>472</v>
      </c>
      <c s="36" t="s">
        <v>120</v>
      </c>
      <c s="37">
        <v>10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25.5">
      <c r="A97" s="35" t="s">
        <v>57</v>
      </c>
      <c r="E97" s="40" t="s">
        <v>473</v>
      </c>
    </row>
    <row r="98" spans="1:5" ht="12.75">
      <c r="A98" t="s">
        <v>59</v>
      </c>
      <c r="E98" s="39" t="s">
        <v>60</v>
      </c>
    </row>
    <row r="99" spans="1:16" ht="25.5">
      <c r="A99" t="s">
        <v>49</v>
      </c>
      <c s="34" t="s">
        <v>153</v>
      </c>
      <c s="34" t="s">
        <v>474</v>
      </c>
      <c s="35" t="s">
        <v>52</v>
      </c>
      <c s="6" t="s">
        <v>475</v>
      </c>
      <c s="36" t="s">
        <v>120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25.5">
      <c r="A101" s="35" t="s">
        <v>57</v>
      </c>
      <c r="E101" s="40" t="s">
        <v>476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242</v>
      </c>
      <c s="34" t="s">
        <v>477</v>
      </c>
      <c s="35" t="s">
        <v>52</v>
      </c>
      <c s="6" t="s">
        <v>478</v>
      </c>
      <c s="36" t="s">
        <v>479</v>
      </c>
      <c s="37">
        <v>36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25.5">
      <c r="A105" s="35" t="s">
        <v>57</v>
      </c>
      <c r="E105" s="40" t="s">
        <v>480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246</v>
      </c>
      <c s="34" t="s">
        <v>481</v>
      </c>
      <c s="35" t="s">
        <v>52</v>
      </c>
      <c s="6" t="s">
        <v>482</v>
      </c>
      <c s="36" t="s">
        <v>479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25.5">
      <c r="A109" s="35" t="s">
        <v>57</v>
      </c>
      <c r="E109" s="40" t="s">
        <v>483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250</v>
      </c>
      <c s="34" t="s">
        <v>484</v>
      </c>
      <c s="35" t="s">
        <v>52</v>
      </c>
      <c s="6" t="s">
        <v>485</v>
      </c>
      <c s="36" t="s">
        <v>486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25.5">
      <c r="A113" s="35" t="s">
        <v>57</v>
      </c>
      <c r="E113" s="40" t="s">
        <v>487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256</v>
      </c>
      <c s="34" t="s">
        <v>488</v>
      </c>
      <c s="35" t="s">
        <v>52</v>
      </c>
      <c s="6" t="s">
        <v>489</v>
      </c>
      <c s="36" t="s">
        <v>120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25.5">
      <c r="A117" s="35" t="s">
        <v>57</v>
      </c>
      <c r="E117" s="40" t="s">
        <v>490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276</v>
      </c>
      <c s="34" t="s">
        <v>491</v>
      </c>
      <c s="35" t="s">
        <v>52</v>
      </c>
      <c s="6" t="s">
        <v>492</v>
      </c>
      <c s="36" t="s">
        <v>120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25.5">
      <c r="A121" s="35" t="s">
        <v>57</v>
      </c>
      <c r="E121" s="40" t="s">
        <v>493</v>
      </c>
    </row>
    <row r="122" spans="1:5" ht="12.75">
      <c r="A122" t="s">
        <v>59</v>
      </c>
      <c r="E122" s="39" t="s">
        <v>60</v>
      </c>
    </row>
    <row r="123" spans="1:16" ht="12.75">
      <c r="A123" t="s">
        <v>49</v>
      </c>
      <c s="34" t="s">
        <v>280</v>
      </c>
      <c s="34" t="s">
        <v>494</v>
      </c>
      <c s="35" t="s">
        <v>52</v>
      </c>
      <c s="6" t="s">
        <v>495</v>
      </c>
      <c s="36" t="s">
        <v>120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25.5">
      <c r="A125" s="35" t="s">
        <v>57</v>
      </c>
      <c r="E125" s="40" t="s">
        <v>490</v>
      </c>
    </row>
    <row r="126" spans="1:5" ht="12.75">
      <c r="A126" t="s">
        <v>59</v>
      </c>
      <c r="E126" s="39" t="s">
        <v>60</v>
      </c>
    </row>
    <row r="127" spans="1:16" ht="12.75">
      <c r="A127" t="s">
        <v>49</v>
      </c>
      <c s="34" t="s">
        <v>284</v>
      </c>
      <c s="34" t="s">
        <v>496</v>
      </c>
      <c s="35" t="s">
        <v>52</v>
      </c>
      <c s="6" t="s">
        <v>497</v>
      </c>
      <c s="36" t="s">
        <v>479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25.5">
      <c r="A129" s="35" t="s">
        <v>57</v>
      </c>
      <c r="E129" s="40" t="s">
        <v>498</v>
      </c>
    </row>
    <row r="130" spans="1:5" ht="12.75">
      <c r="A130" t="s">
        <v>59</v>
      </c>
      <c r="E130" s="39" t="s">
        <v>60</v>
      </c>
    </row>
    <row r="131" spans="1:16" ht="12.75">
      <c r="A131" t="s">
        <v>49</v>
      </c>
      <c s="34" t="s">
        <v>288</v>
      </c>
      <c s="34" t="s">
        <v>499</v>
      </c>
      <c s="35" t="s">
        <v>52</v>
      </c>
      <c s="6" t="s">
        <v>500</v>
      </c>
      <c s="36" t="s">
        <v>67</v>
      </c>
      <c s="37">
        <v>3.08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25.5">
      <c r="A133" s="35" t="s">
        <v>57</v>
      </c>
      <c r="E133" s="40" t="s">
        <v>501</v>
      </c>
    </row>
    <row r="134" spans="1:5" ht="12.75">
      <c r="A134" t="s">
        <v>59</v>
      </c>
      <c r="E134" s="39" t="s">
        <v>60</v>
      </c>
    </row>
    <row r="135" spans="1:16" ht="12.75">
      <c r="A135" t="s">
        <v>49</v>
      </c>
      <c s="34" t="s">
        <v>292</v>
      </c>
      <c s="34" t="s">
        <v>502</v>
      </c>
      <c s="35" t="s">
        <v>52</v>
      </c>
      <c s="6" t="s">
        <v>503</v>
      </c>
      <c s="36" t="s">
        <v>120</v>
      </c>
      <c s="37">
        <v>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25.5">
      <c r="A137" s="35" t="s">
        <v>57</v>
      </c>
      <c r="E137" s="40" t="s">
        <v>504</v>
      </c>
    </row>
    <row r="138" spans="1:5" ht="12.75">
      <c r="A138" t="s">
        <v>59</v>
      </c>
      <c r="E138" s="39" t="s">
        <v>60</v>
      </c>
    </row>
    <row r="139" spans="1:16" ht="12.75">
      <c r="A139" t="s">
        <v>49</v>
      </c>
      <c s="34" t="s">
        <v>296</v>
      </c>
      <c s="34" t="s">
        <v>505</v>
      </c>
      <c s="35" t="s">
        <v>52</v>
      </c>
      <c s="6" t="s">
        <v>506</v>
      </c>
      <c s="36" t="s">
        <v>120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25.5">
      <c r="A141" s="35" t="s">
        <v>57</v>
      </c>
      <c r="E141" s="40" t="s">
        <v>507</v>
      </c>
    </row>
    <row r="142" spans="1:5" ht="12.75">
      <c r="A142" t="s">
        <v>59</v>
      </c>
      <c r="E142" s="39" t="s">
        <v>60</v>
      </c>
    </row>
    <row r="143" spans="1:16" ht="12.75">
      <c r="A143" t="s">
        <v>49</v>
      </c>
      <c s="34" t="s">
        <v>300</v>
      </c>
      <c s="34" t="s">
        <v>508</v>
      </c>
      <c s="35" t="s">
        <v>52</v>
      </c>
      <c s="6" t="s">
        <v>509</v>
      </c>
      <c s="36" t="s">
        <v>120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25.5">
      <c r="A145" s="35" t="s">
        <v>57</v>
      </c>
      <c r="E145" s="40" t="s">
        <v>510</v>
      </c>
    </row>
    <row r="146" spans="1:5" ht="12.75">
      <c r="A146" t="s">
        <v>59</v>
      </c>
      <c r="E146" s="39" t="s">
        <v>60</v>
      </c>
    </row>
    <row r="147" spans="1:16" ht="12.75">
      <c r="A147" t="s">
        <v>49</v>
      </c>
      <c s="34" t="s">
        <v>304</v>
      </c>
      <c s="34" t="s">
        <v>511</v>
      </c>
      <c s="35" t="s">
        <v>52</v>
      </c>
      <c s="6" t="s">
        <v>512</v>
      </c>
      <c s="36" t="s">
        <v>120</v>
      </c>
      <c s="37">
        <v>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25.5">
      <c r="A149" s="35" t="s">
        <v>57</v>
      </c>
      <c r="E149" s="40" t="s">
        <v>513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312</v>
      </c>
      <c s="34" t="s">
        <v>514</v>
      </c>
      <c s="35" t="s">
        <v>52</v>
      </c>
      <c s="6" t="s">
        <v>515</v>
      </c>
      <c s="36" t="s">
        <v>120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25.5">
      <c r="A153" s="35" t="s">
        <v>57</v>
      </c>
      <c r="E153" s="40" t="s">
        <v>510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316</v>
      </c>
      <c s="34" t="s">
        <v>516</v>
      </c>
      <c s="35" t="s">
        <v>52</v>
      </c>
      <c s="6" t="s">
        <v>517</v>
      </c>
      <c s="36" t="s">
        <v>120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25.5">
      <c r="A157" s="35" t="s">
        <v>57</v>
      </c>
      <c r="E157" s="40" t="s">
        <v>518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320</v>
      </c>
      <c s="34" t="s">
        <v>519</v>
      </c>
      <c s="35" t="s">
        <v>52</v>
      </c>
      <c s="6" t="s">
        <v>520</v>
      </c>
      <c s="36" t="s">
        <v>111</v>
      </c>
      <c s="37">
        <v>550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25.5">
      <c r="A161" s="35" t="s">
        <v>57</v>
      </c>
      <c r="E161" s="40" t="s">
        <v>521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323</v>
      </c>
      <c s="34" t="s">
        <v>522</v>
      </c>
      <c s="35" t="s">
        <v>52</v>
      </c>
      <c s="6" t="s">
        <v>523</v>
      </c>
      <c s="36" t="s">
        <v>111</v>
      </c>
      <c s="37">
        <v>550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25.5">
      <c r="A165" s="35" t="s">
        <v>57</v>
      </c>
      <c r="E165" s="40" t="s">
        <v>521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327</v>
      </c>
      <c s="34" t="s">
        <v>524</v>
      </c>
      <c s="35" t="s">
        <v>52</v>
      </c>
      <c s="6" t="s">
        <v>525</v>
      </c>
      <c s="36" t="s">
        <v>134</v>
      </c>
      <c s="37">
        <v>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184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25.5">
      <c r="A169" s="35" t="s">
        <v>57</v>
      </c>
      <c r="E169" s="40" t="s">
        <v>526</v>
      </c>
    </row>
    <row r="170" spans="1:5" ht="127.5">
      <c r="A170" t="s">
        <v>59</v>
      </c>
      <c r="E170" s="39" t="s">
        <v>527</v>
      </c>
    </row>
    <row r="171" spans="1:16" ht="12.75">
      <c r="A171" t="s">
        <v>49</v>
      </c>
      <c s="34" t="s">
        <v>335</v>
      </c>
      <c s="34" t="s">
        <v>528</v>
      </c>
      <c s="35" t="s">
        <v>52</v>
      </c>
      <c s="6" t="s">
        <v>529</v>
      </c>
      <c s="36" t="s">
        <v>120</v>
      </c>
      <c s="37">
        <v>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184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25.5">
      <c r="A173" s="35" t="s">
        <v>57</v>
      </c>
      <c r="E173" s="40" t="s">
        <v>429</v>
      </c>
    </row>
    <row r="174" spans="1:5" ht="114.75">
      <c r="A174" t="s">
        <v>59</v>
      </c>
      <c r="E174" s="39" t="s">
        <v>530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531</v>
      </c>
      <c r="E4" s="26" t="s">
        <v>532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535</v>
      </c>
      <c r="E8" s="30" t="s">
        <v>534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536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537</v>
      </c>
      <c s="35" t="s">
        <v>52</v>
      </c>
      <c s="6" t="s">
        <v>538</v>
      </c>
      <c s="36" t="s">
        <v>179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184</v>
      </c>
      <c>
        <f>(M10*21)/100</f>
      </c>
      <c t="s">
        <v>27</v>
      </c>
    </row>
    <row r="11" spans="1:5" ht="12.75">
      <c r="A11" s="35" t="s">
        <v>56</v>
      </c>
      <c r="E11" s="39" t="s">
        <v>539</v>
      </c>
    </row>
    <row r="12" spans="1:5" ht="12.75">
      <c r="A12" s="35" t="s">
        <v>57</v>
      </c>
      <c r="E12" s="40" t="s">
        <v>540</v>
      </c>
    </row>
    <row r="13" spans="1:5" ht="89.25">
      <c r="A13" t="s">
        <v>59</v>
      </c>
      <c r="E13" s="39" t="s">
        <v>541</v>
      </c>
    </row>
    <row r="14" spans="1:16" ht="12.75">
      <c r="A14" t="s">
        <v>49</v>
      </c>
      <c s="34" t="s">
        <v>27</v>
      </c>
      <c s="34" t="s">
        <v>542</v>
      </c>
      <c s="35" t="s">
        <v>52</v>
      </c>
      <c s="6" t="s">
        <v>543</v>
      </c>
      <c s="36" t="s">
        <v>179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184</v>
      </c>
      <c>
        <f>(M14*21)/100</f>
      </c>
      <c t="s">
        <v>27</v>
      </c>
    </row>
    <row r="15" spans="1:5" ht="12.75">
      <c r="A15" s="35" t="s">
        <v>56</v>
      </c>
      <c r="E15" s="39" t="s">
        <v>544</v>
      </c>
    </row>
    <row r="16" spans="1:5" ht="12.75">
      <c r="A16" s="35" t="s">
        <v>57</v>
      </c>
      <c r="E16" s="40" t="s">
        <v>540</v>
      </c>
    </row>
    <row r="17" spans="1:5" ht="102">
      <c r="A17" t="s">
        <v>59</v>
      </c>
      <c r="E17" s="39" t="s">
        <v>545</v>
      </c>
    </row>
    <row r="18" spans="1:16" ht="12.75">
      <c r="A18" t="s">
        <v>49</v>
      </c>
      <c s="34" t="s">
        <v>26</v>
      </c>
      <c s="34" t="s">
        <v>546</v>
      </c>
      <c s="35" t="s">
        <v>52</v>
      </c>
      <c s="6" t="s">
        <v>547</v>
      </c>
      <c s="36" t="s">
        <v>179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184</v>
      </c>
      <c>
        <f>(M18*21)/100</f>
      </c>
      <c t="s">
        <v>27</v>
      </c>
    </row>
    <row r="19" spans="1:5" ht="12.75">
      <c r="A19" s="35" t="s">
        <v>56</v>
      </c>
      <c r="E19" s="39" t="s">
        <v>548</v>
      </c>
    </row>
    <row r="20" spans="1:5" ht="12.75">
      <c r="A20" s="35" t="s">
        <v>57</v>
      </c>
      <c r="E20" s="40" t="s">
        <v>540</v>
      </c>
    </row>
    <row r="21" spans="1:5" ht="38.25">
      <c r="A21" t="s">
        <v>59</v>
      </c>
      <c r="E21" s="39" t="s">
        <v>549</v>
      </c>
    </row>
    <row r="22" spans="1:13" ht="12.75">
      <c r="A22" t="s">
        <v>46</v>
      </c>
      <c r="C22" s="31" t="s">
        <v>27</v>
      </c>
      <c r="E22" s="33" t="s">
        <v>550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551</v>
      </c>
      <c s="35" t="s">
        <v>52</v>
      </c>
      <c s="6" t="s">
        <v>552</v>
      </c>
      <c s="36" t="s">
        <v>179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184</v>
      </c>
      <c>
        <f>(M23*21)/100</f>
      </c>
      <c t="s">
        <v>27</v>
      </c>
    </row>
    <row r="24" spans="1:5" ht="12.75">
      <c r="A24" s="35" t="s">
        <v>56</v>
      </c>
      <c r="E24" s="39" t="s">
        <v>553</v>
      </c>
    </row>
    <row r="25" spans="1:5" ht="12.75">
      <c r="A25" s="35" t="s">
        <v>57</v>
      </c>
      <c r="E25" s="40" t="s">
        <v>540</v>
      </c>
    </row>
    <row r="26" spans="1:5" ht="89.25">
      <c r="A26" t="s">
        <v>59</v>
      </c>
      <c r="E26" s="39" t="s">
        <v>554</v>
      </c>
    </row>
    <row r="27" spans="1:16" ht="12.75">
      <c r="A27" t="s">
        <v>49</v>
      </c>
      <c s="34" t="s">
        <v>73</v>
      </c>
      <c s="34" t="s">
        <v>555</v>
      </c>
      <c s="35" t="s">
        <v>52</v>
      </c>
      <c s="6" t="s">
        <v>556</v>
      </c>
      <c s="36" t="s">
        <v>179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184</v>
      </c>
      <c>
        <f>(M27*21)/100</f>
      </c>
      <c t="s">
        <v>27</v>
      </c>
    </row>
    <row r="28" spans="1:5" ht="12.75">
      <c r="A28" s="35" t="s">
        <v>56</v>
      </c>
      <c r="E28" s="39" t="s">
        <v>557</v>
      </c>
    </row>
    <row r="29" spans="1:5" ht="12.75">
      <c r="A29" s="35" t="s">
        <v>57</v>
      </c>
      <c r="E29" s="40" t="s">
        <v>540</v>
      </c>
    </row>
    <row r="30" spans="1:5" ht="76.5">
      <c r="A30" t="s">
        <v>59</v>
      </c>
      <c r="E30" s="39" t="s">
        <v>558</v>
      </c>
    </row>
    <row r="31" spans="1:16" ht="12.75">
      <c r="A31" t="s">
        <v>49</v>
      </c>
      <c s="34" t="s">
        <v>77</v>
      </c>
      <c s="34" t="s">
        <v>559</v>
      </c>
      <c s="35" t="s">
        <v>52</v>
      </c>
      <c s="6" t="s">
        <v>560</v>
      </c>
      <c s="36" t="s">
        <v>179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184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561</v>
      </c>
    </row>
    <row r="34" spans="1:5" ht="25.5">
      <c r="A34" t="s">
        <v>59</v>
      </c>
      <c r="E34" s="39" t="s">
        <v>562</v>
      </c>
    </row>
    <row r="35" spans="1:16" ht="12.75">
      <c r="A35" t="s">
        <v>49</v>
      </c>
      <c s="34" t="s">
        <v>82</v>
      </c>
      <c s="34" t="s">
        <v>563</v>
      </c>
      <c s="35" t="s">
        <v>52</v>
      </c>
      <c s="6" t="s">
        <v>564</v>
      </c>
      <c s="36" t="s">
        <v>120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184</v>
      </c>
      <c>
        <f>(M35*21)/100</f>
      </c>
      <c t="s">
        <v>27</v>
      </c>
    </row>
    <row r="36" spans="1:5" ht="12.75">
      <c r="A36" s="35" t="s">
        <v>56</v>
      </c>
      <c r="E36" s="39" t="s">
        <v>565</v>
      </c>
    </row>
    <row r="37" spans="1:5" ht="12.75">
      <c r="A37" s="35" t="s">
        <v>57</v>
      </c>
      <c r="E37" s="40" t="s">
        <v>566</v>
      </c>
    </row>
    <row r="38" spans="1:5" ht="25.5">
      <c r="A38" t="s">
        <v>59</v>
      </c>
      <c r="E38" s="39" t="s">
        <v>567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